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tgovexec.sharepoint.com/sites/DEEPEnergyTechPolicy/BTD/Building  Transportation Documents/C&amp;LM/Equitable Distribution/Old/2019/Eversource/"/>
    </mc:Choice>
  </mc:AlternateContent>
  <xr:revisionPtr revIDLastSave="2" documentId="13_ncr:1_{7F57CEC6-901F-4EA7-8909-B077615E340A}" xr6:coauthVersionLast="47" xr6:coauthVersionMax="47" xr10:uidLastSave="{856D59A4-E5E8-48B0-BA0E-CDB4B8DA2227}"/>
  <bookViews>
    <workbookView xWindow="-110" yWindow="-110" windowWidth="19420" windowHeight="10420" tabRatio="601" firstSheet="1" activeTab="1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definedNames>
    <definedName name="ID" localSheetId="1" hidden="1">"b10bf194-adcd-4c22-9eda-21f1122a7f77"</definedName>
    <definedName name="ID" localSheetId="2" hidden="1">"75715458-62f3-44d1-8b95-673da8f693ee"</definedName>
    <definedName name="ID" localSheetId="3" hidden="1">"84590f97-c9ba-4dca-bd4c-d56a3f7bfc07"</definedName>
    <definedName name="ID" localSheetId="0" hidden="1">"516cfae4-1ea8-44aa-afbb-0ea521d9c40a"</definedName>
    <definedName name="ID" localSheetId="4" hidden="1">"ae609d80-b602-47f0-b8ad-f29df5cdb3d7"</definedName>
    <definedName name="_xlnm.Print_Area" localSheetId="2">'2.) Small Load'!$A$1:$O$943</definedName>
    <definedName name="_xlnm.Print_Area" localSheetId="3">'3.) Large Load'!$A$1:$O$239</definedName>
    <definedName name="_xlnm.Print_Area" localSheetId="4">'HES Report'!$A$1:$O$943</definedName>
    <definedName name="_xlnm.Print_Titles" localSheetId="2">'2.) Small Load'!$1:$5</definedName>
    <definedName name="_xlnm.Print_Titles" localSheetId="3">'3.) Large Load'!$1:$5</definedName>
    <definedName name="_xlnm.Print_Titles" localSheetId="4">'HES Report'!$1:$5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3" l="1"/>
  <c r="J938" i="1"/>
  <c r="F5" i="3"/>
  <c r="J233" i="5"/>
  <c r="I5" i="3" s="1"/>
  <c r="N938" i="1"/>
  <c r="G5" i="3" s="1"/>
  <c r="N233" i="5"/>
  <c r="J5" i="3"/>
  <c r="J6" i="3" s="1"/>
  <c r="H938" i="1"/>
  <c r="F4" i="3" s="1"/>
  <c r="H233" i="5"/>
  <c r="I4" i="3"/>
  <c r="H4" i="3" s="1"/>
  <c r="L938" i="1"/>
  <c r="G4" i="3"/>
  <c r="L233" i="5"/>
  <c r="J4" i="3"/>
  <c r="D4" i="3"/>
  <c r="H5" i="3"/>
  <c r="H6" i="3" s="1"/>
  <c r="E4" i="3"/>
  <c r="K936" i="9"/>
  <c r="K935" i="9"/>
  <c r="K934" i="9"/>
  <c r="K933" i="9"/>
  <c r="K932" i="9"/>
  <c r="K931" i="9"/>
  <c r="K930" i="9"/>
  <c r="K929" i="9"/>
  <c r="K928" i="9"/>
  <c r="K927" i="9"/>
  <c r="K926" i="9"/>
  <c r="K925" i="9"/>
  <c r="K924" i="9"/>
  <c r="K923" i="9"/>
  <c r="F936" i="9"/>
  <c r="F935" i="9"/>
  <c r="F934" i="9"/>
  <c r="F933" i="9"/>
  <c r="F932" i="9"/>
  <c r="F931" i="9"/>
  <c r="F930" i="9"/>
  <c r="F929" i="9"/>
  <c r="F928" i="9"/>
  <c r="F927" i="9"/>
  <c r="F926" i="9"/>
  <c r="F925" i="9"/>
  <c r="F924" i="9"/>
  <c r="F923" i="9"/>
  <c r="F195" i="5"/>
  <c r="D195" i="5"/>
  <c r="F185" i="5"/>
  <c r="D185" i="5"/>
  <c r="F79" i="5"/>
  <c r="D79" i="5"/>
  <c r="D923" i="1"/>
  <c r="D924" i="1"/>
  <c r="D925" i="1"/>
  <c r="D926" i="1"/>
  <c r="D927" i="1"/>
  <c r="D928" i="1"/>
  <c r="D929" i="1"/>
  <c r="F923" i="1"/>
  <c r="F924" i="1"/>
  <c r="F925" i="1"/>
  <c r="F926" i="1"/>
  <c r="F927" i="1"/>
  <c r="F928" i="1"/>
  <c r="F929" i="1"/>
  <c r="F937" i="1"/>
  <c r="D937" i="1"/>
  <c r="F936" i="1"/>
  <c r="D936" i="1"/>
  <c r="F935" i="1"/>
  <c r="D935" i="1"/>
  <c r="F934" i="1"/>
  <c r="D934" i="1"/>
  <c r="F933" i="1"/>
  <c r="D933" i="1"/>
  <c r="F932" i="1"/>
  <c r="D932" i="1"/>
  <c r="D938" i="1" s="1"/>
  <c r="F931" i="1"/>
  <c r="D931" i="1"/>
  <c r="D930" i="1"/>
  <c r="F930" i="1"/>
  <c r="D938" i="9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K12" i="9"/>
  <c r="K11" i="9"/>
  <c r="K10" i="9"/>
  <c r="K9" i="9"/>
  <c r="F12" i="9"/>
  <c r="F11" i="9"/>
  <c r="F10" i="9"/>
  <c r="F9" i="9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4" i="5"/>
  <c r="F193" i="5"/>
  <c r="F192" i="5"/>
  <c r="F191" i="5"/>
  <c r="F190" i="5"/>
  <c r="F189" i="5"/>
  <c r="F188" i="5"/>
  <c r="F187" i="5"/>
  <c r="F186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4" i="5"/>
  <c r="D193" i="5"/>
  <c r="D192" i="5"/>
  <c r="D191" i="5"/>
  <c r="D190" i="5"/>
  <c r="D189" i="5"/>
  <c r="D188" i="5"/>
  <c r="D187" i="5"/>
  <c r="D186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F921" i="1"/>
  <c r="F922" i="1"/>
  <c r="F6" i="9"/>
  <c r="F7" i="9"/>
  <c r="F8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D6" i="5"/>
  <c r="D233" i="5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O938" i="9"/>
  <c r="K922" i="9"/>
  <c r="K921" i="9"/>
  <c r="K920" i="9"/>
  <c r="K919" i="9"/>
  <c r="K918" i="9"/>
  <c r="K917" i="9"/>
  <c r="K916" i="9"/>
  <c r="K915" i="9"/>
  <c r="K914" i="9"/>
  <c r="K913" i="9"/>
  <c r="K912" i="9"/>
  <c r="K911" i="9"/>
  <c r="K910" i="9"/>
  <c r="K909" i="9"/>
  <c r="K908" i="9"/>
  <c r="K907" i="9"/>
  <c r="K906" i="9"/>
  <c r="K905" i="9"/>
  <c r="K904" i="9"/>
  <c r="K903" i="9"/>
  <c r="K902" i="9"/>
  <c r="K901" i="9"/>
  <c r="K900" i="9"/>
  <c r="K899" i="9"/>
  <c r="K898" i="9"/>
  <c r="K897" i="9"/>
  <c r="K896" i="9"/>
  <c r="K895" i="9"/>
  <c r="K894" i="9"/>
  <c r="K893" i="9"/>
  <c r="K892" i="9"/>
  <c r="K891" i="9"/>
  <c r="K890" i="9"/>
  <c r="K889" i="9"/>
  <c r="K888" i="9"/>
  <c r="K887" i="9"/>
  <c r="K886" i="9"/>
  <c r="K885" i="9"/>
  <c r="K884" i="9"/>
  <c r="K883" i="9"/>
  <c r="K882" i="9"/>
  <c r="K881" i="9"/>
  <c r="K880" i="9"/>
  <c r="K879" i="9"/>
  <c r="K878" i="9"/>
  <c r="K877" i="9"/>
  <c r="K876" i="9"/>
  <c r="K875" i="9"/>
  <c r="K874" i="9"/>
  <c r="K873" i="9"/>
  <c r="K872" i="9"/>
  <c r="K871" i="9"/>
  <c r="K870" i="9"/>
  <c r="K869" i="9"/>
  <c r="K868" i="9"/>
  <c r="K867" i="9"/>
  <c r="K866" i="9"/>
  <c r="K865" i="9"/>
  <c r="K864" i="9"/>
  <c r="K863" i="9"/>
  <c r="K862" i="9"/>
  <c r="K861" i="9"/>
  <c r="K860" i="9"/>
  <c r="K859" i="9"/>
  <c r="K858" i="9"/>
  <c r="K857" i="9"/>
  <c r="K856" i="9"/>
  <c r="K855" i="9"/>
  <c r="K854" i="9"/>
  <c r="K853" i="9"/>
  <c r="K852" i="9"/>
  <c r="K851" i="9"/>
  <c r="K850" i="9"/>
  <c r="K849" i="9"/>
  <c r="K848" i="9"/>
  <c r="K847" i="9"/>
  <c r="K846" i="9"/>
  <c r="K845" i="9"/>
  <c r="K844" i="9"/>
  <c r="K843" i="9"/>
  <c r="K842" i="9"/>
  <c r="K841" i="9"/>
  <c r="K840" i="9"/>
  <c r="K839" i="9"/>
  <c r="K838" i="9"/>
  <c r="K837" i="9"/>
  <c r="K836" i="9"/>
  <c r="K835" i="9"/>
  <c r="K834" i="9"/>
  <c r="K833" i="9"/>
  <c r="K832" i="9"/>
  <c r="K831" i="9"/>
  <c r="K830" i="9"/>
  <c r="K829" i="9"/>
  <c r="K828" i="9"/>
  <c r="K827" i="9"/>
  <c r="K826" i="9"/>
  <c r="K825" i="9"/>
  <c r="K824" i="9"/>
  <c r="K823" i="9"/>
  <c r="K822" i="9"/>
  <c r="K821" i="9"/>
  <c r="K820" i="9"/>
  <c r="K819" i="9"/>
  <c r="K818" i="9"/>
  <c r="K817" i="9"/>
  <c r="K816" i="9"/>
  <c r="K815" i="9"/>
  <c r="K814" i="9"/>
  <c r="K813" i="9"/>
  <c r="K812" i="9"/>
  <c r="K811" i="9"/>
  <c r="K810" i="9"/>
  <c r="K809" i="9"/>
  <c r="K808" i="9"/>
  <c r="K807" i="9"/>
  <c r="K806" i="9"/>
  <c r="K805" i="9"/>
  <c r="K804" i="9"/>
  <c r="K803" i="9"/>
  <c r="K802" i="9"/>
  <c r="K801" i="9"/>
  <c r="K800" i="9"/>
  <c r="K799" i="9"/>
  <c r="K798" i="9"/>
  <c r="K797" i="9"/>
  <c r="K796" i="9"/>
  <c r="K795" i="9"/>
  <c r="K794" i="9"/>
  <c r="K793" i="9"/>
  <c r="K792" i="9"/>
  <c r="K791" i="9"/>
  <c r="K790" i="9"/>
  <c r="K789" i="9"/>
  <c r="K788" i="9"/>
  <c r="K787" i="9"/>
  <c r="K786" i="9"/>
  <c r="K785" i="9"/>
  <c r="K784" i="9"/>
  <c r="K783" i="9"/>
  <c r="K782" i="9"/>
  <c r="K781" i="9"/>
  <c r="K780" i="9"/>
  <c r="K779" i="9"/>
  <c r="K778" i="9"/>
  <c r="K777" i="9"/>
  <c r="K776" i="9"/>
  <c r="K775" i="9"/>
  <c r="K774" i="9"/>
  <c r="K773" i="9"/>
  <c r="K772" i="9"/>
  <c r="K771" i="9"/>
  <c r="K770" i="9"/>
  <c r="K769" i="9"/>
  <c r="K768" i="9"/>
  <c r="K767" i="9"/>
  <c r="K766" i="9"/>
  <c r="K765" i="9"/>
  <c r="K764" i="9"/>
  <c r="K763" i="9"/>
  <c r="K762" i="9"/>
  <c r="K761" i="9"/>
  <c r="K760" i="9"/>
  <c r="K759" i="9"/>
  <c r="K758" i="9"/>
  <c r="K757" i="9"/>
  <c r="K756" i="9"/>
  <c r="K755" i="9"/>
  <c r="K754" i="9"/>
  <c r="K753" i="9"/>
  <c r="K752" i="9"/>
  <c r="K751" i="9"/>
  <c r="K750" i="9"/>
  <c r="K749" i="9"/>
  <c r="K748" i="9"/>
  <c r="K747" i="9"/>
  <c r="K746" i="9"/>
  <c r="K745" i="9"/>
  <c r="K744" i="9"/>
  <c r="K743" i="9"/>
  <c r="K742" i="9"/>
  <c r="K741" i="9"/>
  <c r="K740" i="9"/>
  <c r="K739" i="9"/>
  <c r="K738" i="9"/>
  <c r="K737" i="9"/>
  <c r="K736" i="9"/>
  <c r="K735" i="9"/>
  <c r="K734" i="9"/>
  <c r="K733" i="9"/>
  <c r="K732" i="9"/>
  <c r="K731" i="9"/>
  <c r="K730" i="9"/>
  <c r="K729" i="9"/>
  <c r="K728" i="9"/>
  <c r="K727" i="9"/>
  <c r="K726" i="9"/>
  <c r="K725" i="9"/>
  <c r="K724" i="9"/>
  <c r="K723" i="9"/>
  <c r="K722" i="9"/>
  <c r="K721" i="9"/>
  <c r="K720" i="9"/>
  <c r="K719" i="9"/>
  <c r="K718" i="9"/>
  <c r="K717" i="9"/>
  <c r="K716" i="9"/>
  <c r="K715" i="9"/>
  <c r="K714" i="9"/>
  <c r="K713" i="9"/>
  <c r="K712" i="9"/>
  <c r="K711" i="9"/>
  <c r="K710" i="9"/>
  <c r="K709" i="9"/>
  <c r="K708" i="9"/>
  <c r="K707" i="9"/>
  <c r="K706" i="9"/>
  <c r="K705" i="9"/>
  <c r="K704" i="9"/>
  <c r="K703" i="9"/>
  <c r="K702" i="9"/>
  <c r="K701" i="9"/>
  <c r="K700" i="9"/>
  <c r="K699" i="9"/>
  <c r="K698" i="9"/>
  <c r="K697" i="9"/>
  <c r="K696" i="9"/>
  <c r="K695" i="9"/>
  <c r="K694" i="9"/>
  <c r="K693" i="9"/>
  <c r="K692" i="9"/>
  <c r="K691" i="9"/>
  <c r="K690" i="9"/>
  <c r="K689" i="9"/>
  <c r="K688" i="9"/>
  <c r="K687" i="9"/>
  <c r="K686" i="9"/>
  <c r="K685" i="9"/>
  <c r="K684" i="9"/>
  <c r="K683" i="9"/>
  <c r="K682" i="9"/>
  <c r="K681" i="9"/>
  <c r="K680" i="9"/>
  <c r="K679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663" i="9"/>
  <c r="K662" i="9"/>
  <c r="K661" i="9"/>
  <c r="K660" i="9"/>
  <c r="K659" i="9"/>
  <c r="K658" i="9"/>
  <c r="K657" i="9"/>
  <c r="K656" i="9"/>
  <c r="K655" i="9"/>
  <c r="K654" i="9"/>
  <c r="K653" i="9"/>
  <c r="K652" i="9"/>
  <c r="K651" i="9"/>
  <c r="K650" i="9"/>
  <c r="K649" i="9"/>
  <c r="K648" i="9"/>
  <c r="K647" i="9"/>
  <c r="K646" i="9"/>
  <c r="K645" i="9"/>
  <c r="K644" i="9"/>
  <c r="K643" i="9"/>
  <c r="K642" i="9"/>
  <c r="K641" i="9"/>
  <c r="K640" i="9"/>
  <c r="K639" i="9"/>
  <c r="K638" i="9"/>
  <c r="K637" i="9"/>
  <c r="K636" i="9"/>
  <c r="K635" i="9"/>
  <c r="K634" i="9"/>
  <c r="K633" i="9"/>
  <c r="K632" i="9"/>
  <c r="K631" i="9"/>
  <c r="K630" i="9"/>
  <c r="K629" i="9"/>
  <c r="K628" i="9"/>
  <c r="K627" i="9"/>
  <c r="K626" i="9"/>
  <c r="K625" i="9"/>
  <c r="K624" i="9"/>
  <c r="K623" i="9"/>
  <c r="K622" i="9"/>
  <c r="K621" i="9"/>
  <c r="K620" i="9"/>
  <c r="K619" i="9"/>
  <c r="K618" i="9"/>
  <c r="K617" i="9"/>
  <c r="K616" i="9"/>
  <c r="K615" i="9"/>
  <c r="K614" i="9"/>
  <c r="K613" i="9"/>
  <c r="K612" i="9"/>
  <c r="K611" i="9"/>
  <c r="K610" i="9"/>
  <c r="K609" i="9"/>
  <c r="K608" i="9"/>
  <c r="K607" i="9"/>
  <c r="K606" i="9"/>
  <c r="K605" i="9"/>
  <c r="K604" i="9"/>
  <c r="K603" i="9"/>
  <c r="K602" i="9"/>
  <c r="K601" i="9"/>
  <c r="K600" i="9"/>
  <c r="K599" i="9"/>
  <c r="K598" i="9"/>
  <c r="K597" i="9"/>
  <c r="K596" i="9"/>
  <c r="K595" i="9"/>
  <c r="K594" i="9"/>
  <c r="K593" i="9"/>
  <c r="K592" i="9"/>
  <c r="K591" i="9"/>
  <c r="K590" i="9"/>
  <c r="K589" i="9"/>
  <c r="K588" i="9"/>
  <c r="K587" i="9"/>
  <c r="K586" i="9"/>
  <c r="K585" i="9"/>
  <c r="K584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550" i="9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K465" i="9"/>
  <c r="K464" i="9"/>
  <c r="K463" i="9"/>
  <c r="K462" i="9"/>
  <c r="K461" i="9"/>
  <c r="K460" i="9"/>
  <c r="K459" i="9"/>
  <c r="K458" i="9"/>
  <c r="K457" i="9"/>
  <c r="K456" i="9"/>
  <c r="K455" i="9"/>
  <c r="K454" i="9"/>
  <c r="K453" i="9"/>
  <c r="K452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8" i="9"/>
  <c r="K7" i="9"/>
  <c r="K6" i="9"/>
  <c r="N938" i="9"/>
  <c r="M938" i="9"/>
  <c r="L938" i="9"/>
  <c r="J938" i="9"/>
  <c r="I938" i="9"/>
  <c r="H938" i="9"/>
  <c r="G938" i="9"/>
  <c r="E938" i="9"/>
  <c r="K938" i="9" l="1"/>
  <c r="F938" i="1"/>
  <c r="F938" i="9"/>
  <c r="F233" i="5"/>
  <c r="E5" i="3"/>
  <c r="E6" i="3" s="1"/>
  <c r="F6" i="3"/>
  <c r="D5" i="3"/>
  <c r="G6" i="3"/>
  <c r="C4" i="3"/>
  <c r="B4" i="3" s="1"/>
  <c r="I6" i="3"/>
  <c r="E195" i="5" l="1"/>
  <c r="M185" i="5"/>
  <c r="I79" i="5"/>
  <c r="I232" i="5"/>
  <c r="E924" i="1"/>
  <c r="E927" i="1"/>
  <c r="I924" i="1"/>
  <c r="I927" i="1"/>
  <c r="M925" i="1"/>
  <c r="M928" i="1"/>
  <c r="I937" i="1"/>
  <c r="M936" i="1"/>
  <c r="E936" i="1"/>
  <c r="I934" i="1"/>
  <c r="M933" i="1"/>
  <c r="E933" i="1"/>
  <c r="I931" i="1"/>
  <c r="E930" i="1"/>
  <c r="I930" i="1"/>
  <c r="E185" i="5"/>
  <c r="E79" i="5"/>
  <c r="M79" i="5"/>
  <c r="E923" i="1"/>
  <c r="E928" i="1"/>
  <c r="I925" i="1"/>
  <c r="I929" i="1"/>
  <c r="M924" i="1"/>
  <c r="M929" i="1"/>
  <c r="M937" i="1"/>
  <c r="M934" i="1"/>
  <c r="M931" i="1"/>
  <c r="M195" i="5"/>
  <c r="I185" i="5"/>
  <c r="E232" i="5"/>
  <c r="E929" i="1"/>
  <c r="I926" i="1"/>
  <c r="M926" i="1"/>
  <c r="E937" i="1"/>
  <c r="M935" i="1"/>
  <c r="I932" i="1"/>
  <c r="E932" i="1"/>
  <c r="E7" i="5"/>
  <c r="E10" i="5"/>
  <c r="E13" i="5"/>
  <c r="E16" i="5"/>
  <c r="E19" i="5"/>
  <c r="E22" i="5"/>
  <c r="E25" i="5"/>
  <c r="E28" i="5"/>
  <c r="E31" i="5"/>
  <c r="E34" i="5"/>
  <c r="E37" i="5"/>
  <c r="E40" i="5"/>
  <c r="E43" i="5"/>
  <c r="E46" i="5"/>
  <c r="E49" i="5"/>
  <c r="E52" i="5"/>
  <c r="E55" i="5"/>
  <c r="E58" i="5"/>
  <c r="E61" i="5"/>
  <c r="E64" i="5"/>
  <c r="E67" i="5"/>
  <c r="E70" i="5"/>
  <c r="E73" i="5"/>
  <c r="E76" i="5"/>
  <c r="E80" i="5"/>
  <c r="E83" i="5"/>
  <c r="E86" i="5"/>
  <c r="I7" i="5"/>
  <c r="I10" i="5"/>
  <c r="I13" i="5"/>
  <c r="I16" i="5"/>
  <c r="I19" i="5"/>
  <c r="I22" i="5"/>
  <c r="I25" i="5"/>
  <c r="I28" i="5"/>
  <c r="I31" i="5"/>
  <c r="I34" i="5"/>
  <c r="I37" i="5"/>
  <c r="I40" i="5"/>
  <c r="I43" i="5"/>
  <c r="I46" i="5"/>
  <c r="I49" i="5"/>
  <c r="I52" i="5"/>
  <c r="I55" i="5"/>
  <c r="I58" i="5"/>
  <c r="I61" i="5"/>
  <c r="I64" i="5"/>
  <c r="I67" i="5"/>
  <c r="I70" i="5"/>
  <c r="I73" i="5"/>
  <c r="I76" i="5"/>
  <c r="I80" i="5"/>
  <c r="I83" i="5"/>
  <c r="I86" i="5"/>
  <c r="M7" i="5"/>
  <c r="M10" i="5"/>
  <c r="M13" i="5"/>
  <c r="M16" i="5"/>
  <c r="M19" i="5"/>
  <c r="M22" i="5"/>
  <c r="M25" i="5"/>
  <c r="M28" i="5"/>
  <c r="M31" i="5"/>
  <c r="M34" i="5"/>
  <c r="M37" i="5"/>
  <c r="M40" i="5"/>
  <c r="M43" i="5"/>
  <c r="M46" i="5"/>
  <c r="M49" i="5"/>
  <c r="M52" i="5"/>
  <c r="M55" i="5"/>
  <c r="M58" i="5"/>
  <c r="M61" i="5"/>
  <c r="M64" i="5"/>
  <c r="M67" i="5"/>
  <c r="M70" i="5"/>
  <c r="M73" i="5"/>
  <c r="M76" i="5"/>
  <c r="I923" i="1"/>
  <c r="I936" i="1"/>
  <c r="I933" i="1"/>
  <c r="M932" i="1"/>
  <c r="E931" i="1"/>
  <c r="E11" i="5"/>
  <c r="E15" i="5"/>
  <c r="E20" i="5"/>
  <c r="E24" i="5"/>
  <c r="E29" i="5"/>
  <c r="E33" i="5"/>
  <c r="E38" i="5"/>
  <c r="E42" i="5"/>
  <c r="E47" i="5"/>
  <c r="E51" i="5"/>
  <c r="E56" i="5"/>
  <c r="E60" i="5"/>
  <c r="E65" i="5"/>
  <c r="E69" i="5"/>
  <c r="E74" i="5"/>
  <c r="E78" i="5"/>
  <c r="E84" i="5"/>
  <c r="E88" i="5"/>
  <c r="I11" i="5"/>
  <c r="I15" i="5"/>
  <c r="I20" i="5"/>
  <c r="I24" i="5"/>
  <c r="I29" i="5"/>
  <c r="I33" i="5"/>
  <c r="I38" i="5"/>
  <c r="I42" i="5"/>
  <c r="I47" i="5"/>
  <c r="I51" i="5"/>
  <c r="I56" i="5"/>
  <c r="I60" i="5"/>
  <c r="I65" i="5"/>
  <c r="I69" i="5"/>
  <c r="I74" i="5"/>
  <c r="I78" i="5"/>
  <c r="I84" i="5"/>
  <c r="I88" i="5"/>
  <c r="M11" i="5"/>
  <c r="M15" i="5"/>
  <c r="M20" i="5"/>
  <c r="M24" i="5"/>
  <c r="M29" i="5"/>
  <c r="M33" i="5"/>
  <c r="M38" i="5"/>
  <c r="M42" i="5"/>
  <c r="M47" i="5"/>
  <c r="M51" i="5"/>
  <c r="M56" i="5"/>
  <c r="M60" i="5"/>
  <c r="M65" i="5"/>
  <c r="M69" i="5"/>
  <c r="M74" i="5"/>
  <c r="M78" i="5"/>
  <c r="M82" i="5"/>
  <c r="M85" i="5"/>
  <c r="M88" i="5"/>
  <c r="E91" i="5"/>
  <c r="E94" i="5"/>
  <c r="E97" i="5"/>
  <c r="E100" i="5"/>
  <c r="E103" i="5"/>
  <c r="E106" i="5"/>
  <c r="E109" i="5"/>
  <c r="E112" i="5"/>
  <c r="E115" i="5"/>
  <c r="E118" i="5"/>
  <c r="E121" i="5"/>
  <c r="E124" i="5"/>
  <c r="E127" i="5"/>
  <c r="E130" i="5"/>
  <c r="E133" i="5"/>
  <c r="E136" i="5"/>
  <c r="E139" i="5"/>
  <c r="E142" i="5"/>
  <c r="E145" i="5"/>
  <c r="E148" i="5"/>
  <c r="E151" i="5"/>
  <c r="E154" i="5"/>
  <c r="E157" i="5"/>
  <c r="E160" i="5"/>
  <c r="E163" i="5"/>
  <c r="E166" i="5"/>
  <c r="E169" i="5"/>
  <c r="E172" i="5"/>
  <c r="E175" i="5"/>
  <c r="E178" i="5"/>
  <c r="E181" i="5"/>
  <c r="E184" i="5"/>
  <c r="I89" i="5"/>
  <c r="I92" i="5"/>
  <c r="I95" i="5"/>
  <c r="I98" i="5"/>
  <c r="I101" i="5"/>
  <c r="I104" i="5"/>
  <c r="I107" i="5"/>
  <c r="I110" i="5"/>
  <c r="I113" i="5"/>
  <c r="I116" i="5"/>
  <c r="I119" i="5"/>
  <c r="I122" i="5"/>
  <c r="I125" i="5"/>
  <c r="I128" i="5"/>
  <c r="I131" i="5"/>
  <c r="I134" i="5"/>
  <c r="I137" i="5"/>
  <c r="I140" i="5"/>
  <c r="I143" i="5"/>
  <c r="I146" i="5"/>
  <c r="I149" i="5"/>
  <c r="I152" i="5"/>
  <c r="I155" i="5"/>
  <c r="I158" i="5"/>
  <c r="I161" i="5"/>
  <c r="I164" i="5"/>
  <c r="I167" i="5"/>
  <c r="I170" i="5"/>
  <c r="I173" i="5"/>
  <c r="I176" i="5"/>
  <c r="I179" i="5"/>
  <c r="I182" i="5"/>
  <c r="I186" i="5"/>
  <c r="M91" i="5"/>
  <c r="M94" i="5"/>
  <c r="M97" i="5"/>
  <c r="M100" i="5"/>
  <c r="M103" i="5"/>
  <c r="M106" i="5"/>
  <c r="M109" i="5"/>
  <c r="M112" i="5"/>
  <c r="M115" i="5"/>
  <c r="M118" i="5"/>
  <c r="M121" i="5"/>
  <c r="M124" i="5"/>
  <c r="M127" i="5"/>
  <c r="M130" i="5"/>
  <c r="M133" i="5"/>
  <c r="M136" i="5"/>
  <c r="M139" i="5"/>
  <c r="M142" i="5"/>
  <c r="M145" i="5"/>
  <c r="M148" i="5"/>
  <c r="M151" i="5"/>
  <c r="M154" i="5"/>
  <c r="M157" i="5"/>
  <c r="M160" i="5"/>
  <c r="M163" i="5"/>
  <c r="M166" i="5"/>
  <c r="M169" i="5"/>
  <c r="M172" i="5"/>
  <c r="M175" i="5"/>
  <c r="M178" i="5"/>
  <c r="M181" i="5"/>
  <c r="M184" i="5"/>
  <c r="E189" i="5"/>
  <c r="E192" i="5"/>
  <c r="E196" i="5"/>
  <c r="I188" i="5"/>
  <c r="I191" i="5"/>
  <c r="I194" i="5"/>
  <c r="I198" i="5"/>
  <c r="M189" i="5"/>
  <c r="M192" i="5"/>
  <c r="M196" i="5"/>
  <c r="E201" i="5"/>
  <c r="E204" i="5"/>
  <c r="E207" i="5"/>
  <c r="E210" i="5"/>
  <c r="E213" i="5"/>
  <c r="E216" i="5"/>
  <c r="E219" i="5"/>
  <c r="I200" i="5"/>
  <c r="I203" i="5"/>
  <c r="I206" i="5"/>
  <c r="I209" i="5"/>
  <c r="I212" i="5"/>
  <c r="I215" i="5"/>
  <c r="I218" i="5"/>
  <c r="I195" i="5"/>
  <c r="I928" i="1"/>
  <c r="M927" i="1"/>
  <c r="I935" i="1"/>
  <c r="E935" i="1"/>
  <c r="E9" i="5"/>
  <c r="E17" i="5"/>
  <c r="E23" i="5"/>
  <c r="E30" i="5"/>
  <c r="E36" i="5"/>
  <c r="E44" i="5"/>
  <c r="E50" i="5"/>
  <c r="E57" i="5"/>
  <c r="E63" i="5"/>
  <c r="E71" i="5"/>
  <c r="E77" i="5"/>
  <c r="E85" i="5"/>
  <c r="I9" i="5"/>
  <c r="I17" i="5"/>
  <c r="I23" i="5"/>
  <c r="I30" i="5"/>
  <c r="I36" i="5"/>
  <c r="I44" i="5"/>
  <c r="I50" i="5"/>
  <c r="I57" i="5"/>
  <c r="I63" i="5"/>
  <c r="I71" i="5"/>
  <c r="I77" i="5"/>
  <c r="I85" i="5"/>
  <c r="M9" i="5"/>
  <c r="M17" i="5"/>
  <c r="M23" i="5"/>
  <c r="M30" i="5"/>
  <c r="M36" i="5"/>
  <c r="M44" i="5"/>
  <c r="M50" i="5"/>
  <c r="M57" i="5"/>
  <c r="M63" i="5"/>
  <c r="M71" i="5"/>
  <c r="M77" i="5"/>
  <c r="M83" i="5"/>
  <c r="M87" i="5"/>
  <c r="E92" i="5"/>
  <c r="E96" i="5"/>
  <c r="E101" i="5"/>
  <c r="E105" i="5"/>
  <c r="E110" i="5"/>
  <c r="E114" i="5"/>
  <c r="E119" i="5"/>
  <c r="E123" i="5"/>
  <c r="E128" i="5"/>
  <c r="E132" i="5"/>
  <c r="E137" i="5"/>
  <c r="E141" i="5"/>
  <c r="E146" i="5"/>
  <c r="E150" i="5"/>
  <c r="E155" i="5"/>
  <c r="E159" i="5"/>
  <c r="E164" i="5"/>
  <c r="E168" i="5"/>
  <c r="E173" i="5"/>
  <c r="E177" i="5"/>
  <c r="E182" i="5"/>
  <c r="E187" i="5"/>
  <c r="I93" i="5"/>
  <c r="I97" i="5"/>
  <c r="I102" i="5"/>
  <c r="I106" i="5"/>
  <c r="I111" i="5"/>
  <c r="I115" i="5"/>
  <c r="I120" i="5"/>
  <c r="I124" i="5"/>
  <c r="I129" i="5"/>
  <c r="I133" i="5"/>
  <c r="I138" i="5"/>
  <c r="I142" i="5"/>
  <c r="I147" i="5"/>
  <c r="I151" i="5"/>
  <c r="I156" i="5"/>
  <c r="I160" i="5"/>
  <c r="I165" i="5"/>
  <c r="I169" i="5"/>
  <c r="I174" i="5"/>
  <c r="I178" i="5"/>
  <c r="I183" i="5"/>
  <c r="M90" i="5"/>
  <c r="M95" i="5"/>
  <c r="M99" i="5"/>
  <c r="M104" i="5"/>
  <c r="M108" i="5"/>
  <c r="M113" i="5"/>
  <c r="M117" i="5"/>
  <c r="M122" i="5"/>
  <c r="M126" i="5"/>
  <c r="M131" i="5"/>
  <c r="M135" i="5"/>
  <c r="M140" i="5"/>
  <c r="M144" i="5"/>
  <c r="M149" i="5"/>
  <c r="M153" i="5"/>
  <c r="M158" i="5"/>
  <c r="M162" i="5"/>
  <c r="M167" i="5"/>
  <c r="M171" i="5"/>
  <c r="M176" i="5"/>
  <c r="M180" i="5"/>
  <c r="M186" i="5"/>
  <c r="E191" i="5"/>
  <c r="E197" i="5"/>
  <c r="I190" i="5"/>
  <c r="I196" i="5"/>
  <c r="M188" i="5"/>
  <c r="M193" i="5"/>
  <c r="M198" i="5"/>
  <c r="E202" i="5"/>
  <c r="E206" i="5"/>
  <c r="E211" i="5"/>
  <c r="E215" i="5"/>
  <c r="E220" i="5"/>
  <c r="I202" i="5"/>
  <c r="I207" i="5"/>
  <c r="I211" i="5"/>
  <c r="I216" i="5"/>
  <c r="I220" i="5"/>
  <c r="M200" i="5"/>
  <c r="M203" i="5"/>
  <c r="M206" i="5"/>
  <c r="M209" i="5"/>
  <c r="M212" i="5"/>
  <c r="M215" i="5"/>
  <c r="M218" i="5"/>
  <c r="E223" i="5"/>
  <c r="I223" i="5"/>
  <c r="M223" i="5"/>
  <c r="M922" i="1"/>
  <c r="E925" i="1"/>
  <c r="E934" i="1"/>
  <c r="M930" i="1"/>
  <c r="E12" i="5"/>
  <c r="E18" i="5"/>
  <c r="E26" i="5"/>
  <c r="E32" i="5"/>
  <c r="E39" i="5"/>
  <c r="E45" i="5"/>
  <c r="E53" i="5"/>
  <c r="E59" i="5"/>
  <c r="E66" i="5"/>
  <c r="E72" i="5"/>
  <c r="E81" i="5"/>
  <c r="E87" i="5"/>
  <c r="I12" i="5"/>
  <c r="I18" i="5"/>
  <c r="I26" i="5"/>
  <c r="I32" i="5"/>
  <c r="I39" i="5"/>
  <c r="I45" i="5"/>
  <c r="I53" i="5"/>
  <c r="I59" i="5"/>
  <c r="I66" i="5"/>
  <c r="I72" i="5"/>
  <c r="I81" i="5"/>
  <c r="I87" i="5"/>
  <c r="M12" i="5"/>
  <c r="M18" i="5"/>
  <c r="M26" i="5"/>
  <c r="M32" i="5"/>
  <c r="M39" i="5"/>
  <c r="M45" i="5"/>
  <c r="M53" i="5"/>
  <c r="M59" i="5"/>
  <c r="M66" i="5"/>
  <c r="M72" i="5"/>
  <c r="M80" i="5"/>
  <c r="M84" i="5"/>
  <c r="M232" i="5"/>
  <c r="E926" i="1"/>
  <c r="M923" i="1"/>
  <c r="E8" i="5"/>
  <c r="E27" i="5"/>
  <c r="E48" i="5"/>
  <c r="E68" i="5"/>
  <c r="I8" i="5"/>
  <c r="I27" i="5"/>
  <c r="I48" i="5"/>
  <c r="I68" i="5"/>
  <c r="M8" i="5"/>
  <c r="M27" i="5"/>
  <c r="M48" i="5"/>
  <c r="M68" i="5"/>
  <c r="M86" i="5"/>
  <c r="E89" i="5"/>
  <c r="E95" i="5"/>
  <c r="E102" i="5"/>
  <c r="E108" i="5"/>
  <c r="E116" i="5"/>
  <c r="E122" i="5"/>
  <c r="E129" i="5"/>
  <c r="E135" i="5"/>
  <c r="E143" i="5"/>
  <c r="E149" i="5"/>
  <c r="E156" i="5"/>
  <c r="E162" i="5"/>
  <c r="E170" i="5"/>
  <c r="E176" i="5"/>
  <c r="E183" i="5"/>
  <c r="I91" i="5"/>
  <c r="I99" i="5"/>
  <c r="I105" i="5"/>
  <c r="I112" i="5"/>
  <c r="I118" i="5"/>
  <c r="I126" i="5"/>
  <c r="I132" i="5"/>
  <c r="I139" i="5"/>
  <c r="I145" i="5"/>
  <c r="I153" i="5"/>
  <c r="I159" i="5"/>
  <c r="I166" i="5"/>
  <c r="I172" i="5"/>
  <c r="I180" i="5"/>
  <c r="I187" i="5"/>
  <c r="M92" i="5"/>
  <c r="M98" i="5"/>
  <c r="M105" i="5"/>
  <c r="M111" i="5"/>
  <c r="M119" i="5"/>
  <c r="M125" i="5"/>
  <c r="M132" i="5"/>
  <c r="M138" i="5"/>
  <c r="M146" i="5"/>
  <c r="M152" i="5"/>
  <c r="M159" i="5"/>
  <c r="M165" i="5"/>
  <c r="M173" i="5"/>
  <c r="M179" i="5"/>
  <c r="M187" i="5"/>
  <c r="E190" i="5"/>
  <c r="E198" i="5"/>
  <c r="I193" i="5"/>
  <c r="M194" i="5"/>
  <c r="E199" i="5"/>
  <c r="E205" i="5"/>
  <c r="E212" i="5"/>
  <c r="E218" i="5"/>
  <c r="I204" i="5"/>
  <c r="I210" i="5"/>
  <c r="I217" i="5"/>
  <c r="M199" i="5"/>
  <c r="M204" i="5"/>
  <c r="M208" i="5"/>
  <c r="M213" i="5"/>
  <c r="M217" i="5"/>
  <c r="E222" i="5"/>
  <c r="M222" i="5"/>
  <c r="E921" i="1"/>
  <c r="I922" i="1"/>
  <c r="M938" i="1"/>
  <c r="E224" i="5"/>
  <c r="E227" i="5"/>
  <c r="E230" i="5"/>
  <c r="E233" i="5"/>
  <c r="M224" i="5"/>
  <c r="M227" i="5"/>
  <c r="M230" i="5"/>
  <c r="I225" i="5"/>
  <c r="I228" i="5"/>
  <c r="I231" i="5"/>
  <c r="M7" i="1"/>
  <c r="I9" i="1"/>
  <c r="M10" i="1"/>
  <c r="I12" i="1"/>
  <c r="M13" i="1"/>
  <c r="I15" i="1"/>
  <c r="M16" i="1"/>
  <c r="I18" i="1"/>
  <c r="M19" i="1"/>
  <c r="I21" i="1"/>
  <c r="M22" i="1"/>
  <c r="I24" i="1"/>
  <c r="M25" i="1"/>
  <c r="I27" i="1"/>
  <c r="M28" i="1"/>
  <c r="I30" i="1"/>
  <c r="M31" i="1"/>
  <c r="I33" i="1"/>
  <c r="M34" i="1"/>
  <c r="I36" i="1"/>
  <c r="M37" i="1"/>
  <c r="I39" i="1"/>
  <c r="M40" i="1"/>
  <c r="I42" i="1"/>
  <c r="M43" i="1"/>
  <c r="I45" i="1"/>
  <c r="M46" i="1"/>
  <c r="I48" i="1"/>
  <c r="M49" i="1"/>
  <c r="I51" i="1"/>
  <c r="M52" i="1"/>
  <c r="I54" i="1"/>
  <c r="M55" i="1"/>
  <c r="I57" i="1"/>
  <c r="M58" i="1"/>
  <c r="I60" i="1"/>
  <c r="M61" i="1"/>
  <c r="I63" i="1"/>
  <c r="M64" i="1"/>
  <c r="I66" i="1"/>
  <c r="M67" i="1"/>
  <c r="I69" i="1"/>
  <c r="M70" i="1"/>
  <c r="I72" i="1"/>
  <c r="M73" i="1"/>
  <c r="I75" i="1"/>
  <c r="M76" i="1"/>
  <c r="I78" i="1"/>
  <c r="M79" i="1"/>
  <c r="I81" i="1"/>
  <c r="M82" i="1"/>
  <c r="I84" i="1"/>
  <c r="M85" i="1"/>
  <c r="I87" i="1"/>
  <c r="M88" i="1"/>
  <c r="I90" i="1"/>
  <c r="M91" i="1"/>
  <c r="I93" i="1"/>
  <c r="M94" i="1"/>
  <c r="I96" i="1"/>
  <c r="M97" i="1"/>
  <c r="I99" i="1"/>
  <c r="M100" i="1"/>
  <c r="I102" i="1"/>
  <c r="M103" i="1"/>
  <c r="I105" i="1"/>
  <c r="M106" i="1"/>
  <c r="I108" i="1"/>
  <c r="M109" i="1"/>
  <c r="I111" i="1"/>
  <c r="M112" i="1"/>
  <c r="I114" i="1"/>
  <c r="M115" i="1"/>
  <c r="I117" i="1"/>
  <c r="M118" i="1"/>
  <c r="I120" i="1"/>
  <c r="M121" i="1"/>
  <c r="I123" i="1"/>
  <c r="M124" i="1"/>
  <c r="I126" i="1"/>
  <c r="M127" i="1"/>
  <c r="I129" i="1"/>
  <c r="M130" i="1"/>
  <c r="I132" i="1"/>
  <c r="M133" i="1"/>
  <c r="I135" i="1"/>
  <c r="M136" i="1"/>
  <c r="I138" i="1"/>
  <c r="M139" i="1"/>
  <c r="I141" i="1"/>
  <c r="M142" i="1"/>
  <c r="I144" i="1"/>
  <c r="M145" i="1"/>
  <c r="I147" i="1"/>
  <c r="M148" i="1"/>
  <c r="I150" i="1"/>
  <c r="M151" i="1"/>
  <c r="I153" i="1"/>
  <c r="M154" i="1"/>
  <c r="I156" i="1"/>
  <c r="M157" i="1"/>
  <c r="I159" i="1"/>
  <c r="M160" i="1"/>
  <c r="I162" i="1"/>
  <c r="M163" i="1"/>
  <c r="I165" i="1"/>
  <c r="M166" i="1"/>
  <c r="I168" i="1"/>
  <c r="M169" i="1"/>
  <c r="I171" i="1"/>
  <c r="M172" i="1"/>
  <c r="I174" i="1"/>
  <c r="M175" i="1"/>
  <c r="I177" i="1"/>
  <c r="M178" i="1"/>
  <c r="I180" i="1"/>
  <c r="M181" i="1"/>
  <c r="I183" i="1"/>
  <c r="M184" i="1"/>
  <c r="I186" i="1"/>
  <c r="M187" i="1"/>
  <c r="I189" i="1"/>
  <c r="M190" i="1"/>
  <c r="I192" i="1"/>
  <c r="M193" i="1"/>
  <c r="I195" i="1"/>
  <c r="M196" i="1"/>
  <c r="I198" i="1"/>
  <c r="M199" i="1"/>
  <c r="I201" i="1"/>
  <c r="M202" i="1"/>
  <c r="I204" i="1"/>
  <c r="M205" i="1"/>
  <c r="I207" i="1"/>
  <c r="M208" i="1"/>
  <c r="I210" i="1"/>
  <c r="M211" i="1"/>
  <c r="I213" i="1"/>
  <c r="M214" i="1"/>
  <c r="I216" i="1"/>
  <c r="M217" i="1"/>
  <c r="I219" i="1"/>
  <c r="M220" i="1"/>
  <c r="I222" i="1"/>
  <c r="M223" i="1"/>
  <c r="I225" i="1"/>
  <c r="M226" i="1"/>
  <c r="I228" i="1"/>
  <c r="M229" i="1"/>
  <c r="I231" i="1"/>
  <c r="M232" i="1"/>
  <c r="I234" i="1"/>
  <c r="M235" i="1"/>
  <c r="I237" i="1"/>
  <c r="M238" i="1"/>
  <c r="I240" i="1"/>
  <c r="M241" i="1"/>
  <c r="I243" i="1"/>
  <c r="M244" i="1"/>
  <c r="I246" i="1"/>
  <c r="M247" i="1"/>
  <c r="I249" i="1"/>
  <c r="M250" i="1"/>
  <c r="I252" i="1"/>
  <c r="M253" i="1"/>
  <c r="I255" i="1"/>
  <c r="M256" i="1"/>
  <c r="I258" i="1"/>
  <c r="M259" i="1"/>
  <c r="I261" i="1"/>
  <c r="M262" i="1"/>
  <c r="I264" i="1"/>
  <c r="M265" i="1"/>
  <c r="I267" i="1"/>
  <c r="M268" i="1"/>
  <c r="I270" i="1"/>
  <c r="M271" i="1"/>
  <c r="I273" i="1"/>
  <c r="M274" i="1"/>
  <c r="I276" i="1"/>
  <c r="M277" i="1"/>
  <c r="I279" i="1"/>
  <c r="M280" i="1"/>
  <c r="I282" i="1"/>
  <c r="M283" i="1"/>
  <c r="I285" i="1"/>
  <c r="M286" i="1"/>
  <c r="I288" i="1"/>
  <c r="M289" i="1"/>
  <c r="I291" i="1"/>
  <c r="M292" i="1"/>
  <c r="I294" i="1"/>
  <c r="M295" i="1"/>
  <c r="I297" i="1"/>
  <c r="M298" i="1"/>
  <c r="I300" i="1"/>
  <c r="M301" i="1"/>
  <c r="I303" i="1"/>
  <c r="M304" i="1"/>
  <c r="I306" i="1"/>
  <c r="M307" i="1"/>
  <c r="I309" i="1"/>
  <c r="M310" i="1"/>
  <c r="I312" i="1"/>
  <c r="M313" i="1"/>
  <c r="I315" i="1"/>
  <c r="M316" i="1"/>
  <c r="I318" i="1"/>
  <c r="M319" i="1"/>
  <c r="I321" i="1"/>
  <c r="M322" i="1"/>
  <c r="I324" i="1"/>
  <c r="M325" i="1"/>
  <c r="I327" i="1"/>
  <c r="M328" i="1"/>
  <c r="I330" i="1"/>
  <c r="M331" i="1"/>
  <c r="I333" i="1"/>
  <c r="M334" i="1"/>
  <c r="I336" i="1"/>
  <c r="M337" i="1"/>
  <c r="I339" i="1"/>
  <c r="M340" i="1"/>
  <c r="I342" i="1"/>
  <c r="M343" i="1"/>
  <c r="I345" i="1"/>
  <c r="M346" i="1"/>
  <c r="I348" i="1"/>
  <c r="M349" i="1"/>
  <c r="I351" i="1"/>
  <c r="M352" i="1"/>
  <c r="I354" i="1"/>
  <c r="M355" i="1"/>
  <c r="I357" i="1"/>
  <c r="M358" i="1"/>
  <c r="I360" i="1"/>
  <c r="M361" i="1"/>
  <c r="I363" i="1"/>
  <c r="M364" i="1"/>
  <c r="I366" i="1"/>
  <c r="M367" i="1"/>
  <c r="I369" i="1"/>
  <c r="M370" i="1"/>
  <c r="I372" i="1"/>
  <c r="M373" i="1"/>
  <c r="I375" i="1"/>
  <c r="M376" i="1"/>
  <c r="I378" i="1"/>
  <c r="M379" i="1"/>
  <c r="I381" i="1"/>
  <c r="M382" i="1"/>
  <c r="I384" i="1"/>
  <c r="M385" i="1"/>
  <c r="I387" i="1"/>
  <c r="M388" i="1"/>
  <c r="I390" i="1"/>
  <c r="M391" i="1"/>
  <c r="I393" i="1"/>
  <c r="M394" i="1"/>
  <c r="I396" i="1"/>
  <c r="M397" i="1"/>
  <c r="I399" i="1"/>
  <c r="M400" i="1"/>
  <c r="I402" i="1"/>
  <c r="M403" i="1"/>
  <c r="I405" i="1"/>
  <c r="M406" i="1"/>
  <c r="I408" i="1"/>
  <c r="M409" i="1"/>
  <c r="I411" i="1"/>
  <c r="M412" i="1"/>
  <c r="I414" i="1"/>
  <c r="M415" i="1"/>
  <c r="I417" i="1"/>
  <c r="M418" i="1"/>
  <c r="I420" i="1"/>
  <c r="M421" i="1"/>
  <c r="I423" i="1"/>
  <c r="M424" i="1"/>
  <c r="I426" i="1"/>
  <c r="M427" i="1"/>
  <c r="I429" i="1"/>
  <c r="M430" i="1"/>
  <c r="I432" i="1"/>
  <c r="M433" i="1"/>
  <c r="I435" i="1"/>
  <c r="M436" i="1"/>
  <c r="I438" i="1"/>
  <c r="M439" i="1"/>
  <c r="I441" i="1"/>
  <c r="M442" i="1"/>
  <c r="I444" i="1"/>
  <c r="M445" i="1"/>
  <c r="I447" i="1"/>
  <c r="M448" i="1"/>
  <c r="I450" i="1"/>
  <c r="M451" i="1"/>
  <c r="I453" i="1"/>
  <c r="M454" i="1"/>
  <c r="I456" i="1"/>
  <c r="M457" i="1"/>
  <c r="I459" i="1"/>
  <c r="M460" i="1"/>
  <c r="I462" i="1"/>
  <c r="M463" i="1"/>
  <c r="I465" i="1"/>
  <c r="M466" i="1"/>
  <c r="I468" i="1"/>
  <c r="M469" i="1"/>
  <c r="I471" i="1"/>
  <c r="M472" i="1"/>
  <c r="I474" i="1"/>
  <c r="M475" i="1"/>
  <c r="I477" i="1"/>
  <c r="M478" i="1"/>
  <c r="I480" i="1"/>
  <c r="M481" i="1"/>
  <c r="I483" i="1"/>
  <c r="M484" i="1"/>
  <c r="I486" i="1"/>
  <c r="M487" i="1"/>
  <c r="I489" i="1"/>
  <c r="M490" i="1"/>
  <c r="I492" i="1"/>
  <c r="M493" i="1"/>
  <c r="I495" i="1"/>
  <c r="M496" i="1"/>
  <c r="I498" i="1"/>
  <c r="M499" i="1"/>
  <c r="I501" i="1"/>
  <c r="M502" i="1"/>
  <c r="I504" i="1"/>
  <c r="M505" i="1"/>
  <c r="I507" i="1"/>
  <c r="M508" i="1"/>
  <c r="I510" i="1"/>
  <c r="M511" i="1"/>
  <c r="I513" i="1"/>
  <c r="M514" i="1"/>
  <c r="I516" i="1"/>
  <c r="M517" i="1"/>
  <c r="I519" i="1"/>
  <c r="M520" i="1"/>
  <c r="I522" i="1"/>
  <c r="M523" i="1"/>
  <c r="I525" i="1"/>
  <c r="M526" i="1"/>
  <c r="I528" i="1"/>
  <c r="M529" i="1"/>
  <c r="I531" i="1"/>
  <c r="M532" i="1"/>
  <c r="I534" i="1"/>
  <c r="M535" i="1"/>
  <c r="I537" i="1"/>
  <c r="M538" i="1"/>
  <c r="I540" i="1"/>
  <c r="M541" i="1"/>
  <c r="I543" i="1"/>
  <c r="M544" i="1"/>
  <c r="I546" i="1"/>
  <c r="M547" i="1"/>
  <c r="I549" i="1"/>
  <c r="M550" i="1"/>
  <c r="I552" i="1"/>
  <c r="M553" i="1"/>
  <c r="I555" i="1"/>
  <c r="M556" i="1"/>
  <c r="I558" i="1"/>
  <c r="M559" i="1"/>
  <c r="I561" i="1"/>
  <c r="M562" i="1"/>
  <c r="I564" i="1"/>
  <c r="M565" i="1"/>
  <c r="I567" i="1"/>
  <c r="M568" i="1"/>
  <c r="I570" i="1"/>
  <c r="M571" i="1"/>
  <c r="I573" i="1"/>
  <c r="M574" i="1"/>
  <c r="I576" i="1"/>
  <c r="M577" i="1"/>
  <c r="I579" i="1"/>
  <c r="M580" i="1"/>
  <c r="I582" i="1"/>
  <c r="M583" i="1"/>
  <c r="I585" i="1"/>
  <c r="M586" i="1"/>
  <c r="I588" i="1"/>
  <c r="M589" i="1"/>
  <c r="I591" i="1"/>
  <c r="M592" i="1"/>
  <c r="I594" i="1"/>
  <c r="M595" i="1"/>
  <c r="I597" i="1"/>
  <c r="M598" i="1"/>
  <c r="I600" i="1"/>
  <c r="M601" i="1"/>
  <c r="I603" i="1"/>
  <c r="M604" i="1"/>
  <c r="I606" i="1"/>
  <c r="M607" i="1"/>
  <c r="I609" i="1"/>
  <c r="M610" i="1"/>
  <c r="I612" i="1"/>
  <c r="M613" i="1"/>
  <c r="I615" i="1"/>
  <c r="M616" i="1"/>
  <c r="I618" i="1"/>
  <c r="M619" i="1"/>
  <c r="I621" i="1"/>
  <c r="M622" i="1"/>
  <c r="I624" i="1"/>
  <c r="M625" i="1"/>
  <c r="I627" i="1"/>
  <c r="M628" i="1"/>
  <c r="I630" i="1"/>
  <c r="M631" i="1"/>
  <c r="I633" i="1"/>
  <c r="M634" i="1"/>
  <c r="I636" i="1"/>
  <c r="M637" i="1"/>
  <c r="I639" i="1"/>
  <c r="M640" i="1"/>
  <c r="I642" i="1"/>
  <c r="M643" i="1"/>
  <c r="I645" i="1"/>
  <c r="M646" i="1"/>
  <c r="I648" i="1"/>
  <c r="M649" i="1"/>
  <c r="I651" i="1"/>
  <c r="M652" i="1"/>
  <c r="I654" i="1"/>
  <c r="M655" i="1"/>
  <c r="I657" i="1"/>
  <c r="M658" i="1"/>
  <c r="I660" i="1"/>
  <c r="M661" i="1"/>
  <c r="I663" i="1"/>
  <c r="M664" i="1"/>
  <c r="I666" i="1"/>
  <c r="M667" i="1"/>
  <c r="I669" i="1"/>
  <c r="M670" i="1"/>
  <c r="I672" i="1"/>
  <c r="M673" i="1"/>
  <c r="I675" i="1"/>
  <c r="M676" i="1"/>
  <c r="I678" i="1"/>
  <c r="M679" i="1"/>
  <c r="I681" i="1"/>
  <c r="M682" i="1"/>
  <c r="I684" i="1"/>
  <c r="M685" i="1"/>
  <c r="I687" i="1"/>
  <c r="M688" i="1"/>
  <c r="I690" i="1"/>
  <c r="M691" i="1"/>
  <c r="I693" i="1"/>
  <c r="M694" i="1"/>
  <c r="I696" i="1"/>
  <c r="M697" i="1"/>
  <c r="I699" i="1"/>
  <c r="M700" i="1"/>
  <c r="I702" i="1"/>
  <c r="M703" i="1"/>
  <c r="I705" i="1"/>
  <c r="M706" i="1"/>
  <c r="I708" i="1"/>
  <c r="M709" i="1"/>
  <c r="I711" i="1"/>
  <c r="M712" i="1"/>
  <c r="I714" i="1"/>
  <c r="M715" i="1"/>
  <c r="I717" i="1"/>
  <c r="M718" i="1"/>
  <c r="I720" i="1"/>
  <c r="M721" i="1"/>
  <c r="I723" i="1"/>
  <c r="M724" i="1"/>
  <c r="I726" i="1"/>
  <c r="M727" i="1"/>
  <c r="I729" i="1"/>
  <c r="M730" i="1"/>
  <c r="I732" i="1"/>
  <c r="M733" i="1"/>
  <c r="I735" i="1"/>
  <c r="M736" i="1"/>
  <c r="I738" i="1"/>
  <c r="M739" i="1"/>
  <c r="I741" i="1"/>
  <c r="M742" i="1"/>
  <c r="I744" i="1"/>
  <c r="M745" i="1"/>
  <c r="I747" i="1"/>
  <c r="M748" i="1"/>
  <c r="I750" i="1"/>
  <c r="M751" i="1"/>
  <c r="I753" i="1"/>
  <c r="M754" i="1"/>
  <c r="I756" i="1"/>
  <c r="M757" i="1"/>
  <c r="I759" i="1"/>
  <c r="M760" i="1"/>
  <c r="I762" i="1"/>
  <c r="M763" i="1"/>
  <c r="I765" i="1"/>
  <c r="M766" i="1"/>
  <c r="I768" i="1"/>
  <c r="M769" i="1"/>
  <c r="I771" i="1"/>
  <c r="M772" i="1"/>
  <c r="I774" i="1"/>
  <c r="M775" i="1"/>
  <c r="I777" i="1"/>
  <c r="M778" i="1"/>
  <c r="I780" i="1"/>
  <c r="M781" i="1"/>
  <c r="I783" i="1"/>
  <c r="M784" i="1"/>
  <c r="I786" i="1"/>
  <c r="M787" i="1"/>
  <c r="I789" i="1"/>
  <c r="E35" i="5"/>
  <c r="E62" i="5"/>
  <c r="I14" i="5"/>
  <c r="I41" i="5"/>
  <c r="I75" i="5"/>
  <c r="M35" i="5"/>
  <c r="M62" i="5"/>
  <c r="E93" i="5"/>
  <c r="E104" i="5"/>
  <c r="E113" i="5"/>
  <c r="E125" i="5"/>
  <c r="E134" i="5"/>
  <c r="E144" i="5"/>
  <c r="E153" i="5"/>
  <c r="E165" i="5"/>
  <c r="E174" i="5"/>
  <c r="E186" i="5"/>
  <c r="I96" i="5"/>
  <c r="I108" i="5"/>
  <c r="I117" i="5"/>
  <c r="I127" i="5"/>
  <c r="I136" i="5"/>
  <c r="I148" i="5"/>
  <c r="I157" i="5"/>
  <c r="I168" i="5"/>
  <c r="I177" i="5"/>
  <c r="M93" i="5"/>
  <c r="M102" i="5"/>
  <c r="M114" i="5"/>
  <c r="M123" i="5"/>
  <c r="M134" i="5"/>
  <c r="M143" i="5"/>
  <c r="M155" i="5"/>
  <c r="M164" i="5"/>
  <c r="M174" i="5"/>
  <c r="M183" i="5"/>
  <c r="E188" i="5"/>
  <c r="I189" i="5"/>
  <c r="M190" i="5"/>
  <c r="E200" i="5"/>
  <c r="E209" i="5"/>
  <c r="I199" i="5"/>
  <c r="I208" i="5"/>
  <c r="I219" i="5"/>
  <c r="M205" i="5"/>
  <c r="M211" i="5"/>
  <c r="M219" i="5"/>
  <c r="I221" i="5"/>
  <c r="M221" i="5"/>
  <c r="E922" i="1"/>
  <c r="M921" i="1"/>
  <c r="I938" i="1"/>
  <c r="E6" i="5"/>
  <c r="E228" i="5"/>
  <c r="M225" i="5"/>
  <c r="M229" i="5"/>
  <c r="I6" i="5"/>
  <c r="I227" i="5"/>
  <c r="I233" i="5"/>
  <c r="M8" i="1"/>
  <c r="I11" i="1"/>
  <c r="I13" i="1"/>
  <c r="M15" i="1"/>
  <c r="M17" i="1"/>
  <c r="I20" i="1"/>
  <c r="I22" i="1"/>
  <c r="M24" i="1"/>
  <c r="M26" i="1"/>
  <c r="I29" i="1"/>
  <c r="I31" i="1"/>
  <c r="M33" i="1"/>
  <c r="M35" i="1"/>
  <c r="I38" i="1"/>
  <c r="I40" i="1"/>
  <c r="M42" i="1"/>
  <c r="M44" i="1"/>
  <c r="I47" i="1"/>
  <c r="I49" i="1"/>
  <c r="M51" i="1"/>
  <c r="M53" i="1"/>
  <c r="I56" i="1"/>
  <c r="I58" i="1"/>
  <c r="M60" i="1"/>
  <c r="M62" i="1"/>
  <c r="I65" i="1"/>
  <c r="I67" i="1"/>
  <c r="M69" i="1"/>
  <c r="M71" i="1"/>
  <c r="I74" i="1"/>
  <c r="I76" i="1"/>
  <c r="M78" i="1"/>
  <c r="M80" i="1"/>
  <c r="I83" i="1"/>
  <c r="I85" i="1"/>
  <c r="M87" i="1"/>
  <c r="M89" i="1"/>
  <c r="I92" i="1"/>
  <c r="I94" i="1"/>
  <c r="M96" i="1"/>
  <c r="M98" i="1"/>
  <c r="I101" i="1"/>
  <c r="I103" i="1"/>
  <c r="M105" i="1"/>
  <c r="M107" i="1"/>
  <c r="I110" i="1"/>
  <c r="I112" i="1"/>
  <c r="M114" i="1"/>
  <c r="M116" i="1"/>
  <c r="I119" i="1"/>
  <c r="I121" i="1"/>
  <c r="M123" i="1"/>
  <c r="M125" i="1"/>
  <c r="I128" i="1"/>
  <c r="I130" i="1"/>
  <c r="M132" i="1"/>
  <c r="M134" i="1"/>
  <c r="I137" i="1"/>
  <c r="I139" i="1"/>
  <c r="M141" i="1"/>
  <c r="M143" i="1"/>
  <c r="I146" i="1"/>
  <c r="I148" i="1"/>
  <c r="M150" i="1"/>
  <c r="M152" i="1"/>
  <c r="I155" i="1"/>
  <c r="I157" i="1"/>
  <c r="M159" i="1"/>
  <c r="M161" i="1"/>
  <c r="I164" i="1"/>
  <c r="I166" i="1"/>
  <c r="M168" i="1"/>
  <c r="M170" i="1"/>
  <c r="I173" i="1"/>
  <c r="I175" i="1"/>
  <c r="M177" i="1"/>
  <c r="M179" i="1"/>
  <c r="I182" i="1"/>
  <c r="I184" i="1"/>
  <c r="M186" i="1"/>
  <c r="M188" i="1"/>
  <c r="I191" i="1"/>
  <c r="I193" i="1"/>
  <c r="M195" i="1"/>
  <c r="M197" i="1"/>
  <c r="I200" i="1"/>
  <c r="I202" i="1"/>
  <c r="M204" i="1"/>
  <c r="M206" i="1"/>
  <c r="I209" i="1"/>
  <c r="I211" i="1"/>
  <c r="M213" i="1"/>
  <c r="M215" i="1"/>
  <c r="I218" i="1"/>
  <c r="I220" i="1"/>
  <c r="M222" i="1"/>
  <c r="M224" i="1"/>
  <c r="I227" i="1"/>
  <c r="I229" i="1"/>
  <c r="M231" i="1"/>
  <c r="M233" i="1"/>
  <c r="I236" i="1"/>
  <c r="I238" i="1"/>
  <c r="M240" i="1"/>
  <c r="M242" i="1"/>
  <c r="I245" i="1"/>
  <c r="I247" i="1"/>
  <c r="M249" i="1"/>
  <c r="M251" i="1"/>
  <c r="I254" i="1"/>
  <c r="I256" i="1"/>
  <c r="M258" i="1"/>
  <c r="M260" i="1"/>
  <c r="I263" i="1"/>
  <c r="I265" i="1"/>
  <c r="M267" i="1"/>
  <c r="M269" i="1"/>
  <c r="I272" i="1"/>
  <c r="I274" i="1"/>
  <c r="M276" i="1"/>
  <c r="M278" i="1"/>
  <c r="I281" i="1"/>
  <c r="I283" i="1"/>
  <c r="M285" i="1"/>
  <c r="M287" i="1"/>
  <c r="I290" i="1"/>
  <c r="I292" i="1"/>
  <c r="M294" i="1"/>
  <c r="M296" i="1"/>
  <c r="I299" i="1"/>
  <c r="I301" i="1"/>
  <c r="M303" i="1"/>
  <c r="M305" i="1"/>
  <c r="I308" i="1"/>
  <c r="I310" i="1"/>
  <c r="M312" i="1"/>
  <c r="M314" i="1"/>
  <c r="I317" i="1"/>
  <c r="I319" i="1"/>
  <c r="M321" i="1"/>
  <c r="M323" i="1"/>
  <c r="I326" i="1"/>
  <c r="I328" i="1"/>
  <c r="M330" i="1"/>
  <c r="M332" i="1"/>
  <c r="I335" i="1"/>
  <c r="I337" i="1"/>
  <c r="M339" i="1"/>
  <c r="M341" i="1"/>
  <c r="I344" i="1"/>
  <c r="I346" i="1"/>
  <c r="M348" i="1"/>
  <c r="M350" i="1"/>
  <c r="I353" i="1"/>
  <c r="I355" i="1"/>
  <c r="M357" i="1"/>
  <c r="M359" i="1"/>
  <c r="I362" i="1"/>
  <c r="I364" i="1"/>
  <c r="M366" i="1"/>
  <c r="M368" i="1"/>
  <c r="I371" i="1"/>
  <c r="I373" i="1"/>
  <c r="M375" i="1"/>
  <c r="M377" i="1"/>
  <c r="I380" i="1"/>
  <c r="I382" i="1"/>
  <c r="M384" i="1"/>
  <c r="M386" i="1"/>
  <c r="I389" i="1"/>
  <c r="I391" i="1"/>
  <c r="M393" i="1"/>
  <c r="M395" i="1"/>
  <c r="I398" i="1"/>
  <c r="I400" i="1"/>
  <c r="M402" i="1"/>
  <c r="M404" i="1"/>
  <c r="I407" i="1"/>
  <c r="I409" i="1"/>
  <c r="M411" i="1"/>
  <c r="M413" i="1"/>
  <c r="I416" i="1"/>
  <c r="I418" i="1"/>
  <c r="M420" i="1"/>
  <c r="M422" i="1"/>
  <c r="I425" i="1"/>
  <c r="I427" i="1"/>
  <c r="M429" i="1"/>
  <c r="M431" i="1"/>
  <c r="I434" i="1"/>
  <c r="I436" i="1"/>
  <c r="M438" i="1"/>
  <c r="M440" i="1"/>
  <c r="I443" i="1"/>
  <c r="I445" i="1"/>
  <c r="M447" i="1"/>
  <c r="M449" i="1"/>
  <c r="I452" i="1"/>
  <c r="I454" i="1"/>
  <c r="M456" i="1"/>
  <c r="M458" i="1"/>
  <c r="I461" i="1"/>
  <c r="I463" i="1"/>
  <c r="M465" i="1"/>
  <c r="M467" i="1"/>
  <c r="I470" i="1"/>
  <c r="I472" i="1"/>
  <c r="M474" i="1"/>
  <c r="M476" i="1"/>
  <c r="I479" i="1"/>
  <c r="I481" i="1"/>
  <c r="M483" i="1"/>
  <c r="M485" i="1"/>
  <c r="I488" i="1"/>
  <c r="I490" i="1"/>
  <c r="M492" i="1"/>
  <c r="M494" i="1"/>
  <c r="I497" i="1"/>
  <c r="I499" i="1"/>
  <c r="M501" i="1"/>
  <c r="M503" i="1"/>
  <c r="I506" i="1"/>
  <c r="I508" i="1"/>
  <c r="M510" i="1"/>
  <c r="M512" i="1"/>
  <c r="I515" i="1"/>
  <c r="I517" i="1"/>
  <c r="M519" i="1"/>
  <c r="M521" i="1"/>
  <c r="I524" i="1"/>
  <c r="I526" i="1"/>
  <c r="M528" i="1"/>
  <c r="M530" i="1"/>
  <c r="I533" i="1"/>
  <c r="I535" i="1"/>
  <c r="M537" i="1"/>
  <c r="M539" i="1"/>
  <c r="I542" i="1"/>
  <c r="I544" i="1"/>
  <c r="M546" i="1"/>
  <c r="M548" i="1"/>
  <c r="I551" i="1"/>
  <c r="I553" i="1"/>
  <c r="M555" i="1"/>
  <c r="M557" i="1"/>
  <c r="I560" i="1"/>
  <c r="I562" i="1"/>
  <c r="M564" i="1"/>
  <c r="M566" i="1"/>
  <c r="I569" i="1"/>
  <c r="I571" i="1"/>
  <c r="M573" i="1"/>
  <c r="M575" i="1"/>
  <c r="I578" i="1"/>
  <c r="I580" i="1"/>
  <c r="M582" i="1"/>
  <c r="M584" i="1"/>
  <c r="I587" i="1"/>
  <c r="I589" i="1"/>
  <c r="M591" i="1"/>
  <c r="M593" i="1"/>
  <c r="I596" i="1"/>
  <c r="I598" i="1"/>
  <c r="M600" i="1"/>
  <c r="M602" i="1"/>
  <c r="I605" i="1"/>
  <c r="I607" i="1"/>
  <c r="M609" i="1"/>
  <c r="M611" i="1"/>
  <c r="I614" i="1"/>
  <c r="I616" i="1"/>
  <c r="M618" i="1"/>
  <c r="M620" i="1"/>
  <c r="I623" i="1"/>
  <c r="I625" i="1"/>
  <c r="M627" i="1"/>
  <c r="M629" i="1"/>
  <c r="I632" i="1"/>
  <c r="I634" i="1"/>
  <c r="M636" i="1"/>
  <c r="M638" i="1"/>
  <c r="I641" i="1"/>
  <c r="I643" i="1"/>
  <c r="M645" i="1"/>
  <c r="M647" i="1"/>
  <c r="I650" i="1"/>
  <c r="I652" i="1"/>
  <c r="M654" i="1"/>
  <c r="M656" i="1"/>
  <c r="I659" i="1"/>
  <c r="I661" i="1"/>
  <c r="M663" i="1"/>
  <c r="M665" i="1"/>
  <c r="I668" i="1"/>
  <c r="I670" i="1"/>
  <c r="M672" i="1"/>
  <c r="M674" i="1"/>
  <c r="I677" i="1"/>
  <c r="I679" i="1"/>
  <c r="M681" i="1"/>
  <c r="M683" i="1"/>
  <c r="I686" i="1"/>
  <c r="I688" i="1"/>
  <c r="M690" i="1"/>
  <c r="M692" i="1"/>
  <c r="I695" i="1"/>
  <c r="I697" i="1"/>
  <c r="M699" i="1"/>
  <c r="M701" i="1"/>
  <c r="I704" i="1"/>
  <c r="I706" i="1"/>
  <c r="M708" i="1"/>
  <c r="M710" i="1"/>
  <c r="I713" i="1"/>
  <c r="I715" i="1"/>
  <c r="M717" i="1"/>
  <c r="M719" i="1"/>
  <c r="I722" i="1"/>
  <c r="I724" i="1"/>
  <c r="M726" i="1"/>
  <c r="M728" i="1"/>
  <c r="I731" i="1"/>
  <c r="I733" i="1"/>
  <c r="M735" i="1"/>
  <c r="M737" i="1"/>
  <c r="I740" i="1"/>
  <c r="I742" i="1"/>
  <c r="M744" i="1"/>
  <c r="M746" i="1"/>
  <c r="I749" i="1"/>
  <c r="I751" i="1"/>
  <c r="M753" i="1"/>
  <c r="M755" i="1"/>
  <c r="I758" i="1"/>
  <c r="I760" i="1"/>
  <c r="M762" i="1"/>
  <c r="M764" i="1"/>
  <c r="I767" i="1"/>
  <c r="I769" i="1"/>
  <c r="M771" i="1"/>
  <c r="M773" i="1"/>
  <c r="I776" i="1"/>
  <c r="I778" i="1"/>
  <c r="M780" i="1"/>
  <c r="M782" i="1"/>
  <c r="I785" i="1"/>
  <c r="I787" i="1"/>
  <c r="M789" i="1"/>
  <c r="I791" i="1"/>
  <c r="M792" i="1"/>
  <c r="I794" i="1"/>
  <c r="M795" i="1"/>
  <c r="I797" i="1"/>
  <c r="M798" i="1"/>
  <c r="I800" i="1"/>
  <c r="M801" i="1"/>
  <c r="I803" i="1"/>
  <c r="M804" i="1"/>
  <c r="I806" i="1"/>
  <c r="M807" i="1"/>
  <c r="I809" i="1"/>
  <c r="M810" i="1"/>
  <c r="I812" i="1"/>
  <c r="M813" i="1"/>
  <c r="I815" i="1"/>
  <c r="M816" i="1"/>
  <c r="I818" i="1"/>
  <c r="M819" i="1"/>
  <c r="I821" i="1"/>
  <c r="M822" i="1"/>
  <c r="I824" i="1"/>
  <c r="M825" i="1"/>
  <c r="I827" i="1"/>
  <c r="M828" i="1"/>
  <c r="I830" i="1"/>
  <c r="M831" i="1"/>
  <c r="I833" i="1"/>
  <c r="M834" i="1"/>
  <c r="I836" i="1"/>
  <c r="M837" i="1"/>
  <c r="I839" i="1"/>
  <c r="M840" i="1"/>
  <c r="I842" i="1"/>
  <c r="M843" i="1"/>
  <c r="I845" i="1"/>
  <c r="M846" i="1"/>
  <c r="I848" i="1"/>
  <c r="M849" i="1"/>
  <c r="I851" i="1"/>
  <c r="M852" i="1"/>
  <c r="I854" i="1"/>
  <c r="M855" i="1"/>
  <c r="I857" i="1"/>
  <c r="M858" i="1"/>
  <c r="I860" i="1"/>
  <c r="M861" i="1"/>
  <c r="I863" i="1"/>
  <c r="M864" i="1"/>
  <c r="I866" i="1"/>
  <c r="M867" i="1"/>
  <c r="I869" i="1"/>
  <c r="M870" i="1"/>
  <c r="I872" i="1"/>
  <c r="M873" i="1"/>
  <c r="I875" i="1"/>
  <c r="M876" i="1"/>
  <c r="I878" i="1"/>
  <c r="M879" i="1"/>
  <c r="I881" i="1"/>
  <c r="M882" i="1"/>
  <c r="I884" i="1"/>
  <c r="M885" i="1"/>
  <c r="I887" i="1"/>
  <c r="M888" i="1"/>
  <c r="I890" i="1"/>
  <c r="M891" i="1"/>
  <c r="I893" i="1"/>
  <c r="M894" i="1"/>
  <c r="I896" i="1"/>
  <c r="M897" i="1"/>
  <c r="I899" i="1"/>
  <c r="M900" i="1"/>
  <c r="I902" i="1"/>
  <c r="M903" i="1"/>
  <c r="I905" i="1"/>
  <c r="M906" i="1"/>
  <c r="I908" i="1"/>
  <c r="M909" i="1"/>
  <c r="I911" i="1"/>
  <c r="M912" i="1"/>
  <c r="I914" i="1"/>
  <c r="M915" i="1"/>
  <c r="I917" i="1"/>
  <c r="M918" i="1"/>
  <c r="I920" i="1"/>
  <c r="M6" i="1"/>
  <c r="E938" i="1"/>
  <c r="E58" i="1"/>
  <c r="E61" i="1"/>
  <c r="E64" i="1"/>
  <c r="E67" i="1"/>
  <c r="E70" i="1"/>
  <c r="E73" i="1"/>
  <c r="E76" i="1"/>
  <c r="E79" i="1"/>
  <c r="E82" i="1"/>
  <c r="E85" i="1"/>
  <c r="E88" i="1"/>
  <c r="E91" i="1"/>
  <c r="E94" i="1"/>
  <c r="E97" i="1"/>
  <c r="E100" i="1"/>
  <c r="E103" i="1"/>
  <c r="E106" i="1"/>
  <c r="E109" i="1"/>
  <c r="E112" i="1"/>
  <c r="E115" i="1"/>
  <c r="E118" i="1"/>
  <c r="E121" i="1"/>
  <c r="E124" i="1"/>
  <c r="E127" i="1"/>
  <c r="E130" i="1"/>
  <c r="E133" i="1"/>
  <c r="E136" i="1"/>
  <c r="E139" i="1"/>
  <c r="E142" i="1"/>
  <c r="E145" i="1"/>
  <c r="E148" i="1"/>
  <c r="E151" i="1"/>
  <c r="E154" i="1"/>
  <c r="E157" i="1"/>
  <c r="E160" i="1"/>
  <c r="E163" i="1"/>
  <c r="E166" i="1"/>
  <c r="E169" i="1"/>
  <c r="E172" i="1"/>
  <c r="E175" i="1"/>
  <c r="E178" i="1"/>
  <c r="E181" i="1"/>
  <c r="E184" i="1"/>
  <c r="E187" i="1"/>
  <c r="E190" i="1"/>
  <c r="E193" i="1"/>
  <c r="E196" i="1"/>
  <c r="E199" i="1"/>
  <c r="E202" i="1"/>
  <c r="E205" i="1"/>
  <c r="E208" i="1"/>
  <c r="E211" i="1"/>
  <c r="E214" i="1"/>
  <c r="E217" i="1"/>
  <c r="E220" i="1"/>
  <c r="E223" i="1"/>
  <c r="E226" i="1"/>
  <c r="E229" i="1"/>
  <c r="E232" i="1"/>
  <c r="E235" i="1"/>
  <c r="E238" i="1"/>
  <c r="E241" i="1"/>
  <c r="E244" i="1"/>
  <c r="E247" i="1"/>
  <c r="E250" i="1"/>
  <c r="E253" i="1"/>
  <c r="E256" i="1"/>
  <c r="E259" i="1"/>
  <c r="E262" i="1"/>
  <c r="E265" i="1"/>
  <c r="E268" i="1"/>
  <c r="E271" i="1"/>
  <c r="E274" i="1"/>
  <c r="E277" i="1"/>
  <c r="E280" i="1"/>
  <c r="E283" i="1"/>
  <c r="E286" i="1"/>
  <c r="E289" i="1"/>
  <c r="E292" i="1"/>
  <c r="E295" i="1"/>
  <c r="E298" i="1"/>
  <c r="E301" i="1"/>
  <c r="E304" i="1"/>
  <c r="E307" i="1"/>
  <c r="E310" i="1"/>
  <c r="E313" i="1"/>
  <c r="E316" i="1"/>
  <c r="E319" i="1"/>
  <c r="E322" i="1"/>
  <c r="E325" i="1"/>
  <c r="E328" i="1"/>
  <c r="E331" i="1"/>
  <c r="E334" i="1"/>
  <c r="E337" i="1"/>
  <c r="E340" i="1"/>
  <c r="E343" i="1"/>
  <c r="E346" i="1"/>
  <c r="E349" i="1"/>
  <c r="E352" i="1"/>
  <c r="E355" i="1"/>
  <c r="E358" i="1"/>
  <c r="E361" i="1"/>
  <c r="E364" i="1"/>
  <c r="E367" i="1"/>
  <c r="E370" i="1"/>
  <c r="E373" i="1"/>
  <c r="E376" i="1"/>
  <c r="E379" i="1"/>
  <c r="E382" i="1"/>
  <c r="E385" i="1"/>
  <c r="E388" i="1"/>
  <c r="E391" i="1"/>
  <c r="E394" i="1"/>
  <c r="E397" i="1"/>
  <c r="E400" i="1"/>
  <c r="E403" i="1"/>
  <c r="E406" i="1"/>
  <c r="E409" i="1"/>
  <c r="E412" i="1"/>
  <c r="E415" i="1"/>
  <c r="E418" i="1"/>
  <c r="E421" i="1"/>
  <c r="E424" i="1"/>
  <c r="E427" i="1"/>
  <c r="E430" i="1"/>
  <c r="E433" i="1"/>
  <c r="E436" i="1"/>
  <c r="E439" i="1"/>
  <c r="E442" i="1"/>
  <c r="E445" i="1"/>
  <c r="E448" i="1"/>
  <c r="E451" i="1"/>
  <c r="E454" i="1"/>
  <c r="E457" i="1"/>
  <c r="E460" i="1"/>
  <c r="E463" i="1"/>
  <c r="E466" i="1"/>
  <c r="E469" i="1"/>
  <c r="E472" i="1"/>
  <c r="E475" i="1"/>
  <c r="E478" i="1"/>
  <c r="E481" i="1"/>
  <c r="E484" i="1"/>
  <c r="E487" i="1"/>
  <c r="E490" i="1"/>
  <c r="E493" i="1"/>
  <c r="E496" i="1"/>
  <c r="E499" i="1"/>
  <c r="E502" i="1"/>
  <c r="E505" i="1"/>
  <c r="E508" i="1"/>
  <c r="E511" i="1"/>
  <c r="E514" i="1"/>
  <c r="E517" i="1"/>
  <c r="E520" i="1"/>
  <c r="E523" i="1"/>
  <c r="E526" i="1"/>
  <c r="E529" i="1"/>
  <c r="E532" i="1"/>
  <c r="E535" i="1"/>
  <c r="E538" i="1"/>
  <c r="E541" i="1"/>
  <c r="E544" i="1"/>
  <c r="E547" i="1"/>
  <c r="E550" i="1"/>
  <c r="E553" i="1"/>
  <c r="E556" i="1"/>
  <c r="E559" i="1"/>
  <c r="E562" i="1"/>
  <c r="E565" i="1"/>
  <c r="E568" i="1"/>
  <c r="E571" i="1"/>
  <c r="E574" i="1"/>
  <c r="E577" i="1"/>
  <c r="E580" i="1"/>
  <c r="E583" i="1"/>
  <c r="E586" i="1"/>
  <c r="E589" i="1"/>
  <c r="E592" i="1"/>
  <c r="E595" i="1"/>
  <c r="E598" i="1"/>
  <c r="E601" i="1"/>
  <c r="E604" i="1"/>
  <c r="E607" i="1"/>
  <c r="E610" i="1"/>
  <c r="E613" i="1"/>
  <c r="E616" i="1"/>
  <c r="E619" i="1"/>
  <c r="E622" i="1"/>
  <c r="E625" i="1"/>
  <c r="E628" i="1"/>
  <c r="E631" i="1"/>
  <c r="E634" i="1"/>
  <c r="E637" i="1"/>
  <c r="E640" i="1"/>
  <c r="E643" i="1"/>
  <c r="E646" i="1"/>
  <c r="E649" i="1"/>
  <c r="E652" i="1"/>
  <c r="E655" i="1"/>
  <c r="E658" i="1"/>
  <c r="E661" i="1"/>
  <c r="E664" i="1"/>
  <c r="E667" i="1"/>
  <c r="E670" i="1"/>
  <c r="E673" i="1"/>
  <c r="E676" i="1"/>
  <c r="E679" i="1"/>
  <c r="E682" i="1"/>
  <c r="E685" i="1"/>
  <c r="E14" i="5"/>
  <c r="E54" i="5"/>
  <c r="I21" i="5"/>
  <c r="I62" i="5"/>
  <c r="M41" i="5"/>
  <c r="M81" i="5"/>
  <c r="E98" i="5"/>
  <c r="E111" i="5"/>
  <c r="E126" i="5"/>
  <c r="E140" i="5"/>
  <c r="E158" i="5"/>
  <c r="E171" i="5"/>
  <c r="I90" i="5"/>
  <c r="I103" i="5"/>
  <c r="I121" i="5"/>
  <c r="I135" i="5"/>
  <c r="I150" i="5"/>
  <c r="I163" i="5"/>
  <c r="I181" i="5"/>
  <c r="M89" i="5"/>
  <c r="M107" i="5"/>
  <c r="M120" i="5"/>
  <c r="M137" i="5"/>
  <c r="M150" i="5"/>
  <c r="M168" i="5"/>
  <c r="M182" i="5"/>
  <c r="E193" i="5"/>
  <c r="I197" i="5"/>
  <c r="M191" i="5"/>
  <c r="E214" i="5"/>
  <c r="I205" i="5"/>
  <c r="M201" i="5"/>
  <c r="M210" i="5"/>
  <c r="M220" i="5"/>
  <c r="E226" i="5"/>
  <c r="M226" i="5"/>
  <c r="M233" i="5"/>
  <c r="I226" i="5"/>
  <c r="I7" i="1"/>
  <c r="I10" i="1"/>
  <c r="I14" i="1"/>
  <c r="I17" i="1"/>
  <c r="M20" i="1"/>
  <c r="M23" i="1"/>
  <c r="M27" i="1"/>
  <c r="M30" i="1"/>
  <c r="I34" i="1"/>
  <c r="I37" i="1"/>
  <c r="I41" i="1"/>
  <c r="I44" i="1"/>
  <c r="M47" i="1"/>
  <c r="M50" i="1"/>
  <c r="M54" i="1"/>
  <c r="M57" i="1"/>
  <c r="I61" i="1"/>
  <c r="I64" i="1"/>
  <c r="I68" i="1"/>
  <c r="I71" i="1"/>
  <c r="M74" i="1"/>
  <c r="M77" i="1"/>
  <c r="M81" i="1"/>
  <c r="M84" i="1"/>
  <c r="I88" i="1"/>
  <c r="I91" i="1"/>
  <c r="I95" i="1"/>
  <c r="I98" i="1"/>
  <c r="M101" i="1"/>
  <c r="M104" i="1"/>
  <c r="M108" i="1"/>
  <c r="M111" i="1"/>
  <c r="I115" i="1"/>
  <c r="I118" i="1"/>
  <c r="I122" i="1"/>
  <c r="I125" i="1"/>
  <c r="M128" i="1"/>
  <c r="M131" i="1"/>
  <c r="M135" i="1"/>
  <c r="M138" i="1"/>
  <c r="I142" i="1"/>
  <c r="I145" i="1"/>
  <c r="I149" i="1"/>
  <c r="I152" i="1"/>
  <c r="M155" i="1"/>
  <c r="M158" i="1"/>
  <c r="M162" i="1"/>
  <c r="M165" i="1"/>
  <c r="I169" i="1"/>
  <c r="I172" i="1"/>
  <c r="I176" i="1"/>
  <c r="I179" i="1"/>
  <c r="M182" i="1"/>
  <c r="M185" i="1"/>
  <c r="M189" i="1"/>
  <c r="M192" i="1"/>
  <c r="I196" i="1"/>
  <c r="I199" i="1"/>
  <c r="I203" i="1"/>
  <c r="I206" i="1"/>
  <c r="M209" i="1"/>
  <c r="M212" i="1"/>
  <c r="M216" i="1"/>
  <c r="M219" i="1"/>
  <c r="I223" i="1"/>
  <c r="I226" i="1"/>
  <c r="I230" i="1"/>
  <c r="I233" i="1"/>
  <c r="M236" i="1"/>
  <c r="M239" i="1"/>
  <c r="M243" i="1"/>
  <c r="M246" i="1"/>
  <c r="I250" i="1"/>
  <c r="I253" i="1"/>
  <c r="I257" i="1"/>
  <c r="I260" i="1"/>
  <c r="M263" i="1"/>
  <c r="M266" i="1"/>
  <c r="M270" i="1"/>
  <c r="M273" i="1"/>
  <c r="I277" i="1"/>
  <c r="I280" i="1"/>
  <c r="I284" i="1"/>
  <c r="I287" i="1"/>
  <c r="M290" i="1"/>
  <c r="M293" i="1"/>
  <c r="M297" i="1"/>
  <c r="M300" i="1"/>
  <c r="I304" i="1"/>
  <c r="I307" i="1"/>
  <c r="I311" i="1"/>
  <c r="I314" i="1"/>
  <c r="M317" i="1"/>
  <c r="M320" i="1"/>
  <c r="M324" i="1"/>
  <c r="M327" i="1"/>
  <c r="I331" i="1"/>
  <c r="I334" i="1"/>
  <c r="I338" i="1"/>
  <c r="I341" i="1"/>
  <c r="M344" i="1"/>
  <c r="M347" i="1"/>
  <c r="M351" i="1"/>
  <c r="M354" i="1"/>
  <c r="I358" i="1"/>
  <c r="I361" i="1"/>
  <c r="I365" i="1"/>
  <c r="I368" i="1"/>
  <c r="M371" i="1"/>
  <c r="M374" i="1"/>
  <c r="M378" i="1"/>
  <c r="M381" i="1"/>
  <c r="I385" i="1"/>
  <c r="I388" i="1"/>
  <c r="I392" i="1"/>
  <c r="I395" i="1"/>
  <c r="M398" i="1"/>
  <c r="M401" i="1"/>
  <c r="M405" i="1"/>
  <c r="M408" i="1"/>
  <c r="I412" i="1"/>
  <c r="I415" i="1"/>
  <c r="I419" i="1"/>
  <c r="I422" i="1"/>
  <c r="M425" i="1"/>
  <c r="M428" i="1"/>
  <c r="M432" i="1"/>
  <c r="M435" i="1"/>
  <c r="I439" i="1"/>
  <c r="I442" i="1"/>
  <c r="I446" i="1"/>
  <c r="I449" i="1"/>
  <c r="M452" i="1"/>
  <c r="M455" i="1"/>
  <c r="M459" i="1"/>
  <c r="M462" i="1"/>
  <c r="I466" i="1"/>
  <c r="I469" i="1"/>
  <c r="I473" i="1"/>
  <c r="I476" i="1"/>
  <c r="M479" i="1"/>
  <c r="M482" i="1"/>
  <c r="M486" i="1"/>
  <c r="M489" i="1"/>
  <c r="I493" i="1"/>
  <c r="I496" i="1"/>
  <c r="I500" i="1"/>
  <c r="I503" i="1"/>
  <c r="M506" i="1"/>
  <c r="M509" i="1"/>
  <c r="M513" i="1"/>
  <c r="M516" i="1"/>
  <c r="I520" i="1"/>
  <c r="I523" i="1"/>
  <c r="I527" i="1"/>
  <c r="I530" i="1"/>
  <c r="M533" i="1"/>
  <c r="M536" i="1"/>
  <c r="M540" i="1"/>
  <c r="M543" i="1"/>
  <c r="I547" i="1"/>
  <c r="I550" i="1"/>
  <c r="I554" i="1"/>
  <c r="I557" i="1"/>
  <c r="M560" i="1"/>
  <c r="M563" i="1"/>
  <c r="M567" i="1"/>
  <c r="M570" i="1"/>
  <c r="I574" i="1"/>
  <c r="I577" i="1"/>
  <c r="I581" i="1"/>
  <c r="I584" i="1"/>
  <c r="M587" i="1"/>
  <c r="M590" i="1"/>
  <c r="M594" i="1"/>
  <c r="M597" i="1"/>
  <c r="I601" i="1"/>
  <c r="I604" i="1"/>
  <c r="I608" i="1"/>
  <c r="I611" i="1"/>
  <c r="M614" i="1"/>
  <c r="M617" i="1"/>
  <c r="M621" i="1"/>
  <c r="M624" i="1"/>
  <c r="I628" i="1"/>
  <c r="I631" i="1"/>
  <c r="I635" i="1"/>
  <c r="I638" i="1"/>
  <c r="M641" i="1"/>
  <c r="M644" i="1"/>
  <c r="M648" i="1"/>
  <c r="M651" i="1"/>
  <c r="I655" i="1"/>
  <c r="I658" i="1"/>
  <c r="I662" i="1"/>
  <c r="I665" i="1"/>
  <c r="M668" i="1"/>
  <c r="M671" i="1"/>
  <c r="M675" i="1"/>
  <c r="M678" i="1"/>
  <c r="I682" i="1"/>
  <c r="I685" i="1"/>
  <c r="I689" i="1"/>
  <c r="I692" i="1"/>
  <c r="M695" i="1"/>
  <c r="M698" i="1"/>
  <c r="M702" i="1"/>
  <c r="M705" i="1"/>
  <c r="I709" i="1"/>
  <c r="I712" i="1"/>
  <c r="I716" i="1"/>
  <c r="I719" i="1"/>
  <c r="M722" i="1"/>
  <c r="M725" i="1"/>
  <c r="M729" i="1"/>
  <c r="M732" i="1"/>
  <c r="I736" i="1"/>
  <c r="I739" i="1"/>
  <c r="I743" i="1"/>
  <c r="I746" i="1"/>
  <c r="M749" i="1"/>
  <c r="M752" i="1"/>
  <c r="M756" i="1"/>
  <c r="M759" i="1"/>
  <c r="I763" i="1"/>
  <c r="I766" i="1"/>
  <c r="I770" i="1"/>
  <c r="I773" i="1"/>
  <c r="M776" i="1"/>
  <c r="M779" i="1"/>
  <c r="M783" i="1"/>
  <c r="M786" i="1"/>
  <c r="I790" i="1"/>
  <c r="I792" i="1"/>
  <c r="M794" i="1"/>
  <c r="M796" i="1"/>
  <c r="I799" i="1"/>
  <c r="I801" i="1"/>
  <c r="M803" i="1"/>
  <c r="M805" i="1"/>
  <c r="I808" i="1"/>
  <c r="I810" i="1"/>
  <c r="M812" i="1"/>
  <c r="M814" i="1"/>
  <c r="I817" i="1"/>
  <c r="I819" i="1"/>
  <c r="M821" i="1"/>
  <c r="M823" i="1"/>
  <c r="I826" i="1"/>
  <c r="I828" i="1"/>
  <c r="M830" i="1"/>
  <c r="M832" i="1"/>
  <c r="I835" i="1"/>
  <c r="I837" i="1"/>
  <c r="M839" i="1"/>
  <c r="M841" i="1"/>
  <c r="I844" i="1"/>
  <c r="I846" i="1"/>
  <c r="M848" i="1"/>
  <c r="M850" i="1"/>
  <c r="I853" i="1"/>
  <c r="I855" i="1"/>
  <c r="M857" i="1"/>
  <c r="M859" i="1"/>
  <c r="I862" i="1"/>
  <c r="I864" i="1"/>
  <c r="M866" i="1"/>
  <c r="M868" i="1"/>
  <c r="I871" i="1"/>
  <c r="I873" i="1"/>
  <c r="M875" i="1"/>
  <c r="M877" i="1"/>
  <c r="I880" i="1"/>
  <c r="I882" i="1"/>
  <c r="M884" i="1"/>
  <c r="M886" i="1"/>
  <c r="I889" i="1"/>
  <c r="I891" i="1"/>
  <c r="M893" i="1"/>
  <c r="M895" i="1"/>
  <c r="I898" i="1"/>
  <c r="I900" i="1"/>
  <c r="M902" i="1"/>
  <c r="M904" i="1"/>
  <c r="I907" i="1"/>
  <c r="I909" i="1"/>
  <c r="M911" i="1"/>
  <c r="M913" i="1"/>
  <c r="I916" i="1"/>
  <c r="I918" i="1"/>
  <c r="M920" i="1"/>
  <c r="E57" i="1"/>
  <c r="E62" i="1"/>
  <c r="E66" i="1"/>
  <c r="E71" i="1"/>
  <c r="E75" i="1"/>
  <c r="E80" i="1"/>
  <c r="E84" i="1"/>
  <c r="E89" i="1"/>
  <c r="E93" i="1"/>
  <c r="E98" i="1"/>
  <c r="E102" i="1"/>
  <c r="E107" i="1"/>
  <c r="E111" i="1"/>
  <c r="E116" i="1"/>
  <c r="E120" i="1"/>
  <c r="E125" i="1"/>
  <c r="E129" i="1"/>
  <c r="E134" i="1"/>
  <c r="E138" i="1"/>
  <c r="E143" i="1"/>
  <c r="E147" i="1"/>
  <c r="E152" i="1"/>
  <c r="E156" i="1"/>
  <c r="E161" i="1"/>
  <c r="E165" i="1"/>
  <c r="E170" i="1"/>
  <c r="E174" i="1"/>
  <c r="E179" i="1"/>
  <c r="E183" i="1"/>
  <c r="E188" i="1"/>
  <c r="E192" i="1"/>
  <c r="E197" i="1"/>
  <c r="E201" i="1"/>
  <c r="E206" i="1"/>
  <c r="E210" i="1"/>
  <c r="E215" i="1"/>
  <c r="E219" i="1"/>
  <c r="E224" i="1"/>
  <c r="E228" i="1"/>
  <c r="E233" i="1"/>
  <c r="E237" i="1"/>
  <c r="E242" i="1"/>
  <c r="E246" i="1"/>
  <c r="E251" i="1"/>
  <c r="E255" i="1"/>
  <c r="E260" i="1"/>
  <c r="E264" i="1"/>
  <c r="E269" i="1"/>
  <c r="E273" i="1"/>
  <c r="E278" i="1"/>
  <c r="E282" i="1"/>
  <c r="E287" i="1"/>
  <c r="E291" i="1"/>
  <c r="E296" i="1"/>
  <c r="E300" i="1"/>
  <c r="E305" i="1"/>
  <c r="E309" i="1"/>
  <c r="E314" i="1"/>
  <c r="E318" i="1"/>
  <c r="E323" i="1"/>
  <c r="E327" i="1"/>
  <c r="E332" i="1"/>
  <c r="E336" i="1"/>
  <c r="E341" i="1"/>
  <c r="E345" i="1"/>
  <c r="E350" i="1"/>
  <c r="E354" i="1"/>
  <c r="E359" i="1"/>
  <c r="E363" i="1"/>
  <c r="E368" i="1"/>
  <c r="E372" i="1"/>
  <c r="E377" i="1"/>
  <c r="E381" i="1"/>
  <c r="E386" i="1"/>
  <c r="E390" i="1"/>
  <c r="E395" i="1"/>
  <c r="E399" i="1"/>
  <c r="E404" i="1"/>
  <c r="E408" i="1"/>
  <c r="E413" i="1"/>
  <c r="E417" i="1"/>
  <c r="E422" i="1"/>
  <c r="E426" i="1"/>
  <c r="E431" i="1"/>
  <c r="E435" i="1"/>
  <c r="E440" i="1"/>
  <c r="E444" i="1"/>
  <c r="E449" i="1"/>
  <c r="E453" i="1"/>
  <c r="E458" i="1"/>
  <c r="E462" i="1"/>
  <c r="E467" i="1"/>
  <c r="E471" i="1"/>
  <c r="E476" i="1"/>
  <c r="E480" i="1"/>
  <c r="E485" i="1"/>
  <c r="E489" i="1"/>
  <c r="E494" i="1"/>
  <c r="E498" i="1"/>
  <c r="E503" i="1"/>
  <c r="E507" i="1"/>
  <c r="E512" i="1"/>
  <c r="E516" i="1"/>
  <c r="E521" i="1"/>
  <c r="E525" i="1"/>
  <c r="E530" i="1"/>
  <c r="E534" i="1"/>
  <c r="E539" i="1"/>
  <c r="E543" i="1"/>
  <c r="E548" i="1"/>
  <c r="E552" i="1"/>
  <c r="E557" i="1"/>
  <c r="E561" i="1"/>
  <c r="E566" i="1"/>
  <c r="E570" i="1"/>
  <c r="E575" i="1"/>
  <c r="E579" i="1"/>
  <c r="E584" i="1"/>
  <c r="E588" i="1"/>
  <c r="E593" i="1"/>
  <c r="E597" i="1"/>
  <c r="E602" i="1"/>
  <c r="E606" i="1"/>
  <c r="E611" i="1"/>
  <c r="E615" i="1"/>
  <c r="E620" i="1"/>
  <c r="E624" i="1"/>
  <c r="E629" i="1"/>
  <c r="E633" i="1"/>
  <c r="E638" i="1"/>
  <c r="E642" i="1"/>
  <c r="E647" i="1"/>
  <c r="E651" i="1"/>
  <c r="E656" i="1"/>
  <c r="E660" i="1"/>
  <c r="E665" i="1"/>
  <c r="E669" i="1"/>
  <c r="E674" i="1"/>
  <c r="E678" i="1"/>
  <c r="E683" i="1"/>
  <c r="E687" i="1"/>
  <c r="E690" i="1"/>
  <c r="E693" i="1"/>
  <c r="E696" i="1"/>
  <c r="E699" i="1"/>
  <c r="E702" i="1"/>
  <c r="E705" i="1"/>
  <c r="E708" i="1"/>
  <c r="E711" i="1"/>
  <c r="E714" i="1"/>
  <c r="E717" i="1"/>
  <c r="E720" i="1"/>
  <c r="E723" i="1"/>
  <c r="E726" i="1"/>
  <c r="E729" i="1"/>
  <c r="E732" i="1"/>
  <c r="E735" i="1"/>
  <c r="E738" i="1"/>
  <c r="E741" i="1"/>
  <c r="E744" i="1"/>
  <c r="E747" i="1"/>
  <c r="E750" i="1"/>
  <c r="E753" i="1"/>
  <c r="E756" i="1"/>
  <c r="E759" i="1"/>
  <c r="E762" i="1"/>
  <c r="E765" i="1"/>
  <c r="E768" i="1"/>
  <c r="E771" i="1"/>
  <c r="E774" i="1"/>
  <c r="E777" i="1"/>
  <c r="E780" i="1"/>
  <c r="E783" i="1"/>
  <c r="E786" i="1"/>
  <c r="E789" i="1"/>
  <c r="E792" i="1"/>
  <c r="E795" i="1"/>
  <c r="E798" i="1"/>
  <c r="E801" i="1"/>
  <c r="E804" i="1"/>
  <c r="E807" i="1"/>
  <c r="E810" i="1"/>
  <c r="E813" i="1"/>
  <c r="E816" i="1"/>
  <c r="E819" i="1"/>
  <c r="E822" i="1"/>
  <c r="E825" i="1"/>
  <c r="E828" i="1"/>
  <c r="E831" i="1"/>
  <c r="E834" i="1"/>
  <c r="E837" i="1"/>
  <c r="E840" i="1"/>
  <c r="E843" i="1"/>
  <c r="E846" i="1"/>
  <c r="E849" i="1"/>
  <c r="E852" i="1"/>
  <c r="E855" i="1"/>
  <c r="E858" i="1"/>
  <c r="E861" i="1"/>
  <c r="E864" i="1"/>
  <c r="E867" i="1"/>
  <c r="E870" i="1"/>
  <c r="E873" i="1"/>
  <c r="E876" i="1"/>
  <c r="E879" i="1"/>
  <c r="E882" i="1"/>
  <c r="E885" i="1"/>
  <c r="E888" i="1"/>
  <c r="E891" i="1"/>
  <c r="E894" i="1"/>
  <c r="E897" i="1"/>
  <c r="E900" i="1"/>
  <c r="E903" i="1"/>
  <c r="E906" i="1"/>
  <c r="E909" i="1"/>
  <c r="E912" i="1"/>
  <c r="E915" i="1"/>
  <c r="E918" i="1"/>
  <c r="E8" i="1"/>
  <c r="E11" i="1"/>
  <c r="E14" i="1"/>
  <c r="E17" i="1"/>
  <c r="E20" i="1"/>
  <c r="E23" i="1"/>
  <c r="E26" i="1"/>
  <c r="E29" i="1"/>
  <c r="E32" i="1"/>
  <c r="E35" i="1"/>
  <c r="E38" i="1"/>
  <c r="E41" i="1"/>
  <c r="E44" i="1"/>
  <c r="E47" i="1"/>
  <c r="E50" i="1"/>
  <c r="E53" i="1"/>
  <c r="E21" i="5"/>
  <c r="E75" i="5"/>
  <c r="I35" i="5"/>
  <c r="I82" i="5"/>
  <c r="M14" i="5"/>
  <c r="M54" i="5"/>
  <c r="E99" i="5"/>
  <c r="E117" i="5"/>
  <c r="E131" i="5"/>
  <c r="E147" i="5"/>
  <c r="E161" i="5"/>
  <c r="E179" i="5"/>
  <c r="I94" i="5"/>
  <c r="I109" i="5"/>
  <c r="I123" i="5"/>
  <c r="I141" i="5"/>
  <c r="I154" i="5"/>
  <c r="I171" i="5"/>
  <c r="I184" i="5"/>
  <c r="M96" i="5"/>
  <c r="M110" i="5"/>
  <c r="M128" i="5"/>
  <c r="M141" i="5"/>
  <c r="M156" i="5"/>
  <c r="M170" i="5"/>
  <c r="E194" i="5"/>
  <c r="M197" i="5"/>
  <c r="E203" i="5"/>
  <c r="E217" i="5"/>
  <c r="I213" i="5"/>
  <c r="M202" i="5"/>
  <c r="M214" i="5"/>
  <c r="E221" i="5"/>
  <c r="E229" i="5"/>
  <c r="M228" i="5"/>
  <c r="I229" i="5"/>
  <c r="I8" i="1"/>
  <c r="M11" i="1"/>
  <c r="M14" i="1"/>
  <c r="M18" i="1"/>
  <c r="M21" i="1"/>
  <c r="I25" i="1"/>
  <c r="I28" i="1"/>
  <c r="I32" i="1"/>
  <c r="I35" i="1"/>
  <c r="M38" i="1"/>
  <c r="M41" i="1"/>
  <c r="M45" i="1"/>
  <c r="M48" i="1"/>
  <c r="I52" i="1"/>
  <c r="I55" i="1"/>
  <c r="I59" i="1"/>
  <c r="I62" i="1"/>
  <c r="M65" i="1"/>
  <c r="M68" i="1"/>
  <c r="M72" i="1"/>
  <c r="M75" i="1"/>
  <c r="I79" i="1"/>
  <c r="I82" i="1"/>
  <c r="I86" i="1"/>
  <c r="I89" i="1"/>
  <c r="M92" i="1"/>
  <c r="M95" i="1"/>
  <c r="M99" i="1"/>
  <c r="M102" i="1"/>
  <c r="I106" i="1"/>
  <c r="I109" i="1"/>
  <c r="I113" i="1"/>
  <c r="I116" i="1"/>
  <c r="M119" i="1"/>
  <c r="M122" i="1"/>
  <c r="M126" i="1"/>
  <c r="M129" i="1"/>
  <c r="I133" i="1"/>
  <c r="I136" i="1"/>
  <c r="I140" i="1"/>
  <c r="I143" i="1"/>
  <c r="M146" i="1"/>
  <c r="M149" i="1"/>
  <c r="M153" i="1"/>
  <c r="M156" i="1"/>
  <c r="I160" i="1"/>
  <c r="I163" i="1"/>
  <c r="I167" i="1"/>
  <c r="M173" i="1"/>
  <c r="M176" i="1"/>
  <c r="M180" i="1"/>
  <c r="M183" i="1"/>
  <c r="I187" i="1"/>
  <c r="I190" i="1"/>
  <c r="I194" i="1"/>
  <c r="I197" i="1"/>
  <c r="M200" i="1"/>
  <c r="M203" i="1"/>
  <c r="M207" i="1"/>
  <c r="M210" i="1"/>
  <c r="I214" i="1"/>
  <c r="I217" i="1"/>
  <c r="I221" i="1"/>
  <c r="I224" i="1"/>
  <c r="M227" i="1"/>
  <c r="M230" i="1"/>
  <c r="M234" i="1"/>
  <c r="M237" i="1"/>
  <c r="I241" i="1"/>
  <c r="I244" i="1"/>
  <c r="I248" i="1"/>
  <c r="I251" i="1"/>
  <c r="M254" i="1"/>
  <c r="M257" i="1"/>
  <c r="M261" i="1"/>
  <c r="M264" i="1"/>
  <c r="I268" i="1"/>
  <c r="I271" i="1"/>
  <c r="I275" i="1"/>
  <c r="I278" i="1"/>
  <c r="M281" i="1"/>
  <c r="M284" i="1"/>
  <c r="M288" i="1"/>
  <c r="M291" i="1"/>
  <c r="I295" i="1"/>
  <c r="I298" i="1"/>
  <c r="I302" i="1"/>
  <c r="I305" i="1"/>
  <c r="M308" i="1"/>
  <c r="M311" i="1"/>
  <c r="M315" i="1"/>
  <c r="M318" i="1"/>
  <c r="I322" i="1"/>
  <c r="I325" i="1"/>
  <c r="I329" i="1"/>
  <c r="I332" i="1"/>
  <c r="M335" i="1"/>
  <c r="M338" i="1"/>
  <c r="M342" i="1"/>
  <c r="M345" i="1"/>
  <c r="I349" i="1"/>
  <c r="I352" i="1"/>
  <c r="I356" i="1"/>
  <c r="I54" i="5"/>
  <c r="M21" i="5"/>
  <c r="E90" i="5"/>
  <c r="E138" i="5"/>
  <c r="E180" i="5"/>
  <c r="I130" i="5"/>
  <c r="I175" i="5"/>
  <c r="M116" i="5"/>
  <c r="M161" i="5"/>
  <c r="I192" i="5"/>
  <c r="E208" i="5"/>
  <c r="M216" i="5"/>
  <c r="I222" i="5"/>
  <c r="M9" i="1"/>
  <c r="I19" i="1"/>
  <c r="M29" i="1"/>
  <c r="M39" i="1"/>
  <c r="I50" i="1"/>
  <c r="M59" i="1"/>
  <c r="I70" i="1"/>
  <c r="I80" i="1"/>
  <c r="M90" i="1"/>
  <c r="I100" i="1"/>
  <c r="M110" i="1"/>
  <c r="M120" i="1"/>
  <c r="I131" i="1"/>
  <c r="M140" i="1"/>
  <c r="I151" i="1"/>
  <c r="I161" i="1"/>
  <c r="I170" i="1"/>
  <c r="I178" i="1"/>
  <c r="I188" i="1"/>
  <c r="M198" i="1"/>
  <c r="I208" i="1"/>
  <c r="M218" i="1"/>
  <c r="M228" i="1"/>
  <c r="I239" i="1"/>
  <c r="M248" i="1"/>
  <c r="I259" i="1"/>
  <c r="I269" i="1"/>
  <c r="M279" i="1"/>
  <c r="I289" i="1"/>
  <c r="M299" i="1"/>
  <c r="M309" i="1"/>
  <c r="I320" i="1"/>
  <c r="M329" i="1"/>
  <c r="I340" i="1"/>
  <c r="I350" i="1"/>
  <c r="I359" i="1"/>
  <c r="M363" i="1"/>
  <c r="M369" i="1"/>
  <c r="I374" i="1"/>
  <c r="I379" i="1"/>
  <c r="M383" i="1"/>
  <c r="M389" i="1"/>
  <c r="I394" i="1"/>
  <c r="M399" i="1"/>
  <c r="I404" i="1"/>
  <c r="I410" i="1"/>
  <c r="M414" i="1"/>
  <c r="M419" i="1"/>
  <c r="I424" i="1"/>
  <c r="I430" i="1"/>
  <c r="M434" i="1"/>
  <c r="I440" i="1"/>
  <c r="M444" i="1"/>
  <c r="M450" i="1"/>
  <c r="I455" i="1"/>
  <c r="I460" i="1"/>
  <c r="M464" i="1"/>
  <c r="M470" i="1"/>
  <c r="I475" i="1"/>
  <c r="M480" i="1"/>
  <c r="I485" i="1"/>
  <c r="I491" i="1"/>
  <c r="M495" i="1"/>
  <c r="M500" i="1"/>
  <c r="I505" i="1"/>
  <c r="I511" i="1"/>
  <c r="M515" i="1"/>
  <c r="I521" i="1"/>
  <c r="M525" i="1"/>
  <c r="M531" i="1"/>
  <c r="I536" i="1"/>
  <c r="I541" i="1"/>
  <c r="M545" i="1"/>
  <c r="M551" i="1"/>
  <c r="I556" i="1"/>
  <c r="M561" i="1"/>
  <c r="I566" i="1"/>
  <c r="I572" i="1"/>
  <c r="M576" i="1"/>
  <c r="M581" i="1"/>
  <c r="I586" i="1"/>
  <c r="I592" i="1"/>
  <c r="M596" i="1"/>
  <c r="I602" i="1"/>
  <c r="M606" i="1"/>
  <c r="M612" i="1"/>
  <c r="I617" i="1"/>
  <c r="I622" i="1"/>
  <c r="M626" i="1"/>
  <c r="M632" i="1"/>
  <c r="I637" i="1"/>
  <c r="M642" i="1"/>
  <c r="I647" i="1"/>
  <c r="I653" i="1"/>
  <c r="M657" i="1"/>
  <c r="M662" i="1"/>
  <c r="I667" i="1"/>
  <c r="I673" i="1"/>
  <c r="M677" i="1"/>
  <c r="I683" i="1"/>
  <c r="M687" i="1"/>
  <c r="M693" i="1"/>
  <c r="I698" i="1"/>
  <c r="I703" i="1"/>
  <c r="M707" i="1"/>
  <c r="M713" i="1"/>
  <c r="I718" i="1"/>
  <c r="M723" i="1"/>
  <c r="I728" i="1"/>
  <c r="I734" i="1"/>
  <c r="M738" i="1"/>
  <c r="M743" i="1"/>
  <c r="I748" i="1"/>
  <c r="I754" i="1"/>
  <c r="M758" i="1"/>
  <c r="I764" i="1"/>
  <c r="M768" i="1"/>
  <c r="M774" i="1"/>
  <c r="I779" i="1"/>
  <c r="I784" i="1"/>
  <c r="M788" i="1"/>
  <c r="I793" i="1"/>
  <c r="I796" i="1"/>
  <c r="M799" i="1"/>
  <c r="M802" i="1"/>
  <c r="M806" i="1"/>
  <c r="M809" i="1"/>
  <c r="I813" i="1"/>
  <c r="I816" i="1"/>
  <c r="I820" i="1"/>
  <c r="I823" i="1"/>
  <c r="M826" i="1"/>
  <c r="M829" i="1"/>
  <c r="M833" i="1"/>
  <c r="M836" i="1"/>
  <c r="I840" i="1"/>
  <c r="I843" i="1"/>
  <c r="I847" i="1"/>
  <c r="I850" i="1"/>
  <c r="M853" i="1"/>
  <c r="M856" i="1"/>
  <c r="M860" i="1"/>
  <c r="M863" i="1"/>
  <c r="I867" i="1"/>
  <c r="I870" i="1"/>
  <c r="I874" i="1"/>
  <c r="I877" i="1"/>
  <c r="M880" i="1"/>
  <c r="M883" i="1"/>
  <c r="M887" i="1"/>
  <c r="M890" i="1"/>
  <c r="I894" i="1"/>
  <c r="I897" i="1"/>
  <c r="I901" i="1"/>
  <c r="I904" i="1"/>
  <c r="M907" i="1"/>
  <c r="M910" i="1"/>
  <c r="M914" i="1"/>
  <c r="M917" i="1"/>
  <c r="I6" i="1"/>
  <c r="E60" i="1"/>
  <c r="E68" i="1"/>
  <c r="E74" i="1"/>
  <c r="E81" i="1"/>
  <c r="E87" i="1"/>
  <c r="E95" i="1"/>
  <c r="E101" i="1"/>
  <c r="E108" i="1"/>
  <c r="E114" i="1"/>
  <c r="E122" i="1"/>
  <c r="E128" i="1"/>
  <c r="E135" i="1"/>
  <c r="E141" i="1"/>
  <c r="E149" i="1"/>
  <c r="E155" i="1"/>
  <c r="E162" i="1"/>
  <c r="E168" i="1"/>
  <c r="E176" i="1"/>
  <c r="E182" i="1"/>
  <c r="E189" i="1"/>
  <c r="E195" i="1"/>
  <c r="E203" i="1"/>
  <c r="E209" i="1"/>
  <c r="E216" i="1"/>
  <c r="E222" i="1"/>
  <c r="E230" i="1"/>
  <c r="E236" i="1"/>
  <c r="E243" i="1"/>
  <c r="E249" i="1"/>
  <c r="E257" i="1"/>
  <c r="E263" i="1"/>
  <c r="E270" i="1"/>
  <c r="E276" i="1"/>
  <c r="E284" i="1"/>
  <c r="E290" i="1"/>
  <c r="E297" i="1"/>
  <c r="E303" i="1"/>
  <c r="E311" i="1"/>
  <c r="E317" i="1"/>
  <c r="E324" i="1"/>
  <c r="E330" i="1"/>
  <c r="E338" i="1"/>
  <c r="E344" i="1"/>
  <c r="E351" i="1"/>
  <c r="E357" i="1"/>
  <c r="E365" i="1"/>
  <c r="E371" i="1"/>
  <c r="E378" i="1"/>
  <c r="E384" i="1"/>
  <c r="E392" i="1"/>
  <c r="E398" i="1"/>
  <c r="E405" i="1"/>
  <c r="E411" i="1"/>
  <c r="E419" i="1"/>
  <c r="E425" i="1"/>
  <c r="E432" i="1"/>
  <c r="E438" i="1"/>
  <c r="E446" i="1"/>
  <c r="E452" i="1"/>
  <c r="E459" i="1"/>
  <c r="E465" i="1"/>
  <c r="E473" i="1"/>
  <c r="E479" i="1"/>
  <c r="E486" i="1"/>
  <c r="E492" i="1"/>
  <c r="E500" i="1"/>
  <c r="E506" i="1"/>
  <c r="E513" i="1"/>
  <c r="E519" i="1"/>
  <c r="E527" i="1"/>
  <c r="E533" i="1"/>
  <c r="E540" i="1"/>
  <c r="E546" i="1"/>
  <c r="E554" i="1"/>
  <c r="E560" i="1"/>
  <c r="E567" i="1"/>
  <c r="E573" i="1"/>
  <c r="E581" i="1"/>
  <c r="E587" i="1"/>
  <c r="E594" i="1"/>
  <c r="E600" i="1"/>
  <c r="E608" i="1"/>
  <c r="E614" i="1"/>
  <c r="E621" i="1"/>
  <c r="E627" i="1"/>
  <c r="E635" i="1"/>
  <c r="E641" i="1"/>
  <c r="E648" i="1"/>
  <c r="E654" i="1"/>
  <c r="E662" i="1"/>
  <c r="E668" i="1"/>
  <c r="E675" i="1"/>
  <c r="E681" i="1"/>
  <c r="E688" i="1"/>
  <c r="E692" i="1"/>
  <c r="E697" i="1"/>
  <c r="E701" i="1"/>
  <c r="E706" i="1"/>
  <c r="E710" i="1"/>
  <c r="E715" i="1"/>
  <c r="E719" i="1"/>
  <c r="E724" i="1"/>
  <c r="E728" i="1"/>
  <c r="E733" i="1"/>
  <c r="E737" i="1"/>
  <c r="E742" i="1"/>
  <c r="E746" i="1"/>
  <c r="E751" i="1"/>
  <c r="E755" i="1"/>
  <c r="E760" i="1"/>
  <c r="E764" i="1"/>
  <c r="E769" i="1"/>
  <c r="E773" i="1"/>
  <c r="E778" i="1"/>
  <c r="E782" i="1"/>
  <c r="E787" i="1"/>
  <c r="E791" i="1"/>
  <c r="E796" i="1"/>
  <c r="E800" i="1"/>
  <c r="E805" i="1"/>
  <c r="E809" i="1"/>
  <c r="E814" i="1"/>
  <c r="E818" i="1"/>
  <c r="E823" i="1"/>
  <c r="E827" i="1"/>
  <c r="E832" i="1"/>
  <c r="E836" i="1"/>
  <c r="E841" i="1"/>
  <c r="E845" i="1"/>
  <c r="E850" i="1"/>
  <c r="E854" i="1"/>
  <c r="E859" i="1"/>
  <c r="E863" i="1"/>
  <c r="E868" i="1"/>
  <c r="E872" i="1"/>
  <c r="E877" i="1"/>
  <c r="E881" i="1"/>
  <c r="E886" i="1"/>
  <c r="E890" i="1"/>
  <c r="E895" i="1"/>
  <c r="E899" i="1"/>
  <c r="E904" i="1"/>
  <c r="E908" i="1"/>
  <c r="E913" i="1"/>
  <c r="E917" i="1"/>
  <c r="E6" i="1"/>
  <c r="E10" i="1"/>
  <c r="E15" i="1"/>
  <c r="E19" i="1"/>
  <c r="E24" i="1"/>
  <c r="E28" i="1"/>
  <c r="E33" i="1"/>
  <c r="E37" i="1"/>
  <c r="E42" i="1"/>
  <c r="E46" i="1"/>
  <c r="E51" i="1"/>
  <c r="E55" i="1"/>
  <c r="E41" i="5"/>
  <c r="M75" i="5"/>
  <c r="E107" i="5"/>
  <c r="E152" i="5"/>
  <c r="I100" i="5"/>
  <c r="I144" i="5"/>
  <c r="M129" i="5"/>
  <c r="M177" i="5"/>
  <c r="I201" i="5"/>
  <c r="I921" i="1"/>
  <c r="E225" i="5"/>
  <c r="M6" i="5"/>
  <c r="I224" i="5"/>
  <c r="M12" i="1"/>
  <c r="I23" i="1"/>
  <c r="M32" i="1"/>
  <c r="I43" i="1"/>
  <c r="I53" i="1"/>
  <c r="M63" i="1"/>
  <c r="I73" i="1"/>
  <c r="M83" i="1"/>
  <c r="M93" i="1"/>
  <c r="I104" i="1"/>
  <c r="M113" i="1"/>
  <c r="I124" i="1"/>
  <c r="I134" i="1"/>
  <c r="M144" i="1"/>
  <c r="I154" i="1"/>
  <c r="M164" i="1"/>
  <c r="M171" i="1"/>
  <c r="I181" i="1"/>
  <c r="M191" i="1"/>
  <c r="M201" i="1"/>
  <c r="I212" i="1"/>
  <c r="M221" i="1"/>
  <c r="I232" i="1"/>
  <c r="I242" i="1"/>
  <c r="M252" i="1"/>
  <c r="I262" i="1"/>
  <c r="M272" i="1"/>
  <c r="M282" i="1"/>
  <c r="I293" i="1"/>
  <c r="M302" i="1"/>
  <c r="I313" i="1"/>
  <c r="I323" i="1"/>
  <c r="M333" i="1"/>
  <c r="I343" i="1"/>
  <c r="M353" i="1"/>
  <c r="M360" i="1"/>
  <c r="M365" i="1"/>
  <c r="I370" i="1"/>
  <c r="I376" i="1"/>
  <c r="M380" i="1"/>
  <c r="I386" i="1"/>
  <c r="M390" i="1"/>
  <c r="M396" i="1"/>
  <c r="I401" i="1"/>
  <c r="I406" i="1"/>
  <c r="M410" i="1"/>
  <c r="M416" i="1"/>
  <c r="I421" i="1"/>
  <c r="M426" i="1"/>
  <c r="I431" i="1"/>
  <c r="I437" i="1"/>
  <c r="M441" i="1"/>
  <c r="M446" i="1"/>
  <c r="I451" i="1"/>
  <c r="I457" i="1"/>
  <c r="M461" i="1"/>
  <c r="I467" i="1"/>
  <c r="M471" i="1"/>
  <c r="M477" i="1"/>
  <c r="I482" i="1"/>
  <c r="I487" i="1"/>
  <c r="M491" i="1"/>
  <c r="M497" i="1"/>
  <c r="I502" i="1"/>
  <c r="M507" i="1"/>
  <c r="I512" i="1"/>
  <c r="I518" i="1"/>
  <c r="M522" i="1"/>
  <c r="M527" i="1"/>
  <c r="I532" i="1"/>
  <c r="I538" i="1"/>
  <c r="M542" i="1"/>
  <c r="I548" i="1"/>
  <c r="M552" i="1"/>
  <c r="M558" i="1"/>
  <c r="I563" i="1"/>
  <c r="I568" i="1"/>
  <c r="M572" i="1"/>
  <c r="M578" i="1"/>
  <c r="I583" i="1"/>
  <c r="M588" i="1"/>
  <c r="I593" i="1"/>
  <c r="I599" i="1"/>
  <c r="M603" i="1"/>
  <c r="M608" i="1"/>
  <c r="I613" i="1"/>
  <c r="I619" i="1"/>
  <c r="M623" i="1"/>
  <c r="I629" i="1"/>
  <c r="M633" i="1"/>
  <c r="M639" i="1"/>
  <c r="I644" i="1"/>
  <c r="I649" i="1"/>
  <c r="M653" i="1"/>
  <c r="M659" i="1"/>
  <c r="I664" i="1"/>
  <c r="M669" i="1"/>
  <c r="I674" i="1"/>
  <c r="I680" i="1"/>
  <c r="M684" i="1"/>
  <c r="M689" i="1"/>
  <c r="I694" i="1"/>
  <c r="I700" i="1"/>
  <c r="M704" i="1"/>
  <c r="I710" i="1"/>
  <c r="M714" i="1"/>
  <c r="M720" i="1"/>
  <c r="I725" i="1"/>
  <c r="I730" i="1"/>
  <c r="M734" i="1"/>
  <c r="M740" i="1"/>
  <c r="I745" i="1"/>
  <c r="M750" i="1"/>
  <c r="I755" i="1"/>
  <c r="I761" i="1"/>
  <c r="M765" i="1"/>
  <c r="M770" i="1"/>
  <c r="I775" i="1"/>
  <c r="I781" i="1"/>
  <c r="M785" i="1"/>
  <c r="M790" i="1"/>
  <c r="M793" i="1"/>
  <c r="M797" i="1"/>
  <c r="M800" i="1"/>
  <c r="I804" i="1"/>
  <c r="I807" i="1"/>
  <c r="I811" i="1"/>
  <c r="I814" i="1"/>
  <c r="M817" i="1"/>
  <c r="M820" i="1"/>
  <c r="M824" i="1"/>
  <c r="M827" i="1"/>
  <c r="I831" i="1"/>
  <c r="I834" i="1"/>
  <c r="I838" i="1"/>
  <c r="I841" i="1"/>
  <c r="M844" i="1"/>
  <c r="M847" i="1"/>
  <c r="M851" i="1"/>
  <c r="M854" i="1"/>
  <c r="I858" i="1"/>
  <c r="I861" i="1"/>
  <c r="I865" i="1"/>
  <c r="I868" i="1"/>
  <c r="M871" i="1"/>
  <c r="M874" i="1"/>
  <c r="M878" i="1"/>
  <c r="M881" i="1"/>
  <c r="I885" i="1"/>
  <c r="I888" i="1"/>
  <c r="I892" i="1"/>
  <c r="I895" i="1"/>
  <c r="M898" i="1"/>
  <c r="M901" i="1"/>
  <c r="M905" i="1"/>
  <c r="M908" i="1"/>
  <c r="I912" i="1"/>
  <c r="I915" i="1"/>
  <c r="I919" i="1"/>
  <c r="E82" i="5"/>
  <c r="E120" i="5"/>
  <c r="E167" i="5"/>
  <c r="I114" i="5"/>
  <c r="I162" i="5"/>
  <c r="M101" i="5"/>
  <c r="M147" i="5"/>
  <c r="I214" i="5"/>
  <c r="M207" i="5"/>
  <c r="E231" i="5"/>
  <c r="M231" i="5"/>
  <c r="I230" i="5"/>
  <c r="I16" i="1"/>
  <c r="I26" i="1"/>
  <c r="M36" i="1"/>
  <c r="I46" i="1"/>
  <c r="M56" i="1"/>
  <c r="M66" i="1"/>
  <c r="I77" i="1"/>
  <c r="M86" i="1"/>
  <c r="I97" i="1"/>
  <c r="I107" i="1"/>
  <c r="M117" i="1"/>
  <c r="I127" i="1"/>
  <c r="M137" i="1"/>
  <c r="M147" i="1"/>
  <c r="I158" i="1"/>
  <c r="M167" i="1"/>
  <c r="M174" i="1"/>
  <c r="I185" i="1"/>
  <c r="M194" i="1"/>
  <c r="I205" i="1"/>
  <c r="I215" i="1"/>
  <c r="M225" i="1"/>
  <c r="I235" i="1"/>
  <c r="M245" i="1"/>
  <c r="M255" i="1"/>
  <c r="I266" i="1"/>
  <c r="M275" i="1"/>
  <c r="I286" i="1"/>
  <c r="I296" i="1"/>
  <c r="M306" i="1"/>
  <c r="I316" i="1"/>
  <c r="M326" i="1"/>
  <c r="M336" i="1"/>
  <c r="I347" i="1"/>
  <c r="M356" i="1"/>
  <c r="M362" i="1"/>
  <c r="I367" i="1"/>
  <c r="M372" i="1"/>
  <c r="I377" i="1"/>
  <c r="I383" i="1"/>
  <c r="M387" i="1"/>
  <c r="M392" i="1"/>
  <c r="I397" i="1"/>
  <c r="I403" i="1"/>
  <c r="M407" i="1"/>
  <c r="I413" i="1"/>
  <c r="M417" i="1"/>
  <c r="M423" i="1"/>
  <c r="I428" i="1"/>
  <c r="I433" i="1"/>
  <c r="M437" i="1"/>
  <c r="M443" i="1"/>
  <c r="I448" i="1"/>
  <c r="M453" i="1"/>
  <c r="I458" i="1"/>
  <c r="I464" i="1"/>
  <c r="M468" i="1"/>
  <c r="M473" i="1"/>
  <c r="I478" i="1"/>
  <c r="I484" i="1"/>
  <c r="M488" i="1"/>
  <c r="I494" i="1"/>
  <c r="M498" i="1"/>
  <c r="M504" i="1"/>
  <c r="I509" i="1"/>
  <c r="I514" i="1"/>
  <c r="M518" i="1"/>
  <c r="M524" i="1"/>
  <c r="I529" i="1"/>
  <c r="M534" i="1"/>
  <c r="I539" i="1"/>
  <c r="I545" i="1"/>
  <c r="M549" i="1"/>
  <c r="M554" i="1"/>
  <c r="I559" i="1"/>
  <c r="I565" i="1"/>
  <c r="M569" i="1"/>
  <c r="I575" i="1"/>
  <c r="M579" i="1"/>
  <c r="M585" i="1"/>
  <c r="I590" i="1"/>
  <c r="I595" i="1"/>
  <c r="M599" i="1"/>
  <c r="M605" i="1"/>
  <c r="I610" i="1"/>
  <c r="M615" i="1"/>
  <c r="I620" i="1"/>
  <c r="I626" i="1"/>
  <c r="M630" i="1"/>
  <c r="M635" i="1"/>
  <c r="I640" i="1"/>
  <c r="I646" i="1"/>
  <c r="M650" i="1"/>
  <c r="I656" i="1"/>
  <c r="M660" i="1"/>
  <c r="M666" i="1"/>
  <c r="I671" i="1"/>
  <c r="I676" i="1"/>
  <c r="M680" i="1"/>
  <c r="M686" i="1"/>
  <c r="I691" i="1"/>
  <c r="M696" i="1"/>
  <c r="I701" i="1"/>
  <c r="I707" i="1"/>
  <c r="M711" i="1"/>
  <c r="M716" i="1"/>
  <c r="I721" i="1"/>
  <c r="I727" i="1"/>
  <c r="M731" i="1"/>
  <c r="I737" i="1"/>
  <c r="M741" i="1"/>
  <c r="M747" i="1"/>
  <c r="I752" i="1"/>
  <c r="I757" i="1"/>
  <c r="M761" i="1"/>
  <c r="M767" i="1"/>
  <c r="I772" i="1"/>
  <c r="M777" i="1"/>
  <c r="I782" i="1"/>
  <c r="I788" i="1"/>
  <c r="M791" i="1"/>
  <c r="I795" i="1"/>
  <c r="I798" i="1"/>
  <c r="I802" i="1"/>
  <c r="I805" i="1"/>
  <c r="M808" i="1"/>
  <c r="M811" i="1"/>
  <c r="M815" i="1"/>
  <c r="M818" i="1"/>
  <c r="I822" i="1"/>
  <c r="I825" i="1"/>
  <c r="I829" i="1"/>
  <c r="I832" i="1"/>
  <c r="M835" i="1"/>
  <c r="M838" i="1"/>
  <c r="M842" i="1"/>
  <c r="M845" i="1"/>
  <c r="I849" i="1"/>
  <c r="I852" i="1"/>
  <c r="I856" i="1"/>
  <c r="I859" i="1"/>
  <c r="M862" i="1"/>
  <c r="M865" i="1"/>
  <c r="M869" i="1"/>
  <c r="M872" i="1"/>
  <c r="I876" i="1"/>
  <c r="I879" i="1"/>
  <c r="I883" i="1"/>
  <c r="I886" i="1"/>
  <c r="M896" i="1"/>
  <c r="I906" i="1"/>
  <c r="M916" i="1"/>
  <c r="E59" i="1"/>
  <c r="E69" i="1"/>
  <c r="E78" i="1"/>
  <c r="E90" i="1"/>
  <c r="E99" i="1"/>
  <c r="E110" i="1"/>
  <c r="E119" i="1"/>
  <c r="E131" i="1"/>
  <c r="E140" i="1"/>
  <c r="E150" i="1"/>
  <c r="E159" i="1"/>
  <c r="E171" i="1"/>
  <c r="E180" i="1"/>
  <c r="E191" i="1"/>
  <c r="E200" i="1"/>
  <c r="E212" i="1"/>
  <c r="E221" i="1"/>
  <c r="E231" i="1"/>
  <c r="E240" i="1"/>
  <c r="E252" i="1"/>
  <c r="E261" i="1"/>
  <c r="E272" i="1"/>
  <c r="E281" i="1"/>
  <c r="E293" i="1"/>
  <c r="E302" i="1"/>
  <c r="E312" i="1"/>
  <c r="E321" i="1"/>
  <c r="E333" i="1"/>
  <c r="E342" i="1"/>
  <c r="E353" i="1"/>
  <c r="E362" i="1"/>
  <c r="E374" i="1"/>
  <c r="E383" i="1"/>
  <c r="E393" i="1"/>
  <c r="E402" i="1"/>
  <c r="E414" i="1"/>
  <c r="E423" i="1"/>
  <c r="E434" i="1"/>
  <c r="E443" i="1"/>
  <c r="E455" i="1"/>
  <c r="E464" i="1"/>
  <c r="E474" i="1"/>
  <c r="E483" i="1"/>
  <c r="E495" i="1"/>
  <c r="E504" i="1"/>
  <c r="E515" i="1"/>
  <c r="E524" i="1"/>
  <c r="E536" i="1"/>
  <c r="E545" i="1"/>
  <c r="E555" i="1"/>
  <c r="E564" i="1"/>
  <c r="E576" i="1"/>
  <c r="E585" i="1"/>
  <c r="E596" i="1"/>
  <c r="E605" i="1"/>
  <c r="E617" i="1"/>
  <c r="E626" i="1"/>
  <c r="E636" i="1"/>
  <c r="E645" i="1"/>
  <c r="E657" i="1"/>
  <c r="E666" i="1"/>
  <c r="E677" i="1"/>
  <c r="E686" i="1"/>
  <c r="E694" i="1"/>
  <c r="E700" i="1"/>
  <c r="E707" i="1"/>
  <c r="E713" i="1"/>
  <c r="E721" i="1"/>
  <c r="E727" i="1"/>
  <c r="E734" i="1"/>
  <c r="E740" i="1"/>
  <c r="E748" i="1"/>
  <c r="E754" i="1"/>
  <c r="E761" i="1"/>
  <c r="E767" i="1"/>
  <c r="E775" i="1"/>
  <c r="E781" i="1"/>
  <c r="E788" i="1"/>
  <c r="E794" i="1"/>
  <c r="E802" i="1"/>
  <c r="E808" i="1"/>
  <c r="E815" i="1"/>
  <c r="E821" i="1"/>
  <c r="E829" i="1"/>
  <c r="E835" i="1"/>
  <c r="E842" i="1"/>
  <c r="E848" i="1"/>
  <c r="E856" i="1"/>
  <c r="E862" i="1"/>
  <c r="E869" i="1"/>
  <c r="E875" i="1"/>
  <c r="E883" i="1"/>
  <c r="E889" i="1"/>
  <c r="E896" i="1"/>
  <c r="E902" i="1"/>
  <c r="E910" i="1"/>
  <c r="E916" i="1"/>
  <c r="E7" i="1"/>
  <c r="E13" i="1"/>
  <c r="E21" i="1"/>
  <c r="E27" i="1"/>
  <c r="E34" i="1"/>
  <c r="E40" i="1"/>
  <c r="E48" i="1"/>
  <c r="E54" i="1"/>
  <c r="M889" i="1"/>
  <c r="M899" i="1"/>
  <c r="I910" i="1"/>
  <c r="M919" i="1"/>
  <c r="E63" i="1"/>
  <c r="E72" i="1"/>
  <c r="E83" i="1"/>
  <c r="E92" i="1"/>
  <c r="E104" i="1"/>
  <c r="E113" i="1"/>
  <c r="E123" i="1"/>
  <c r="E132" i="1"/>
  <c r="E144" i="1"/>
  <c r="E153" i="1"/>
  <c r="E164" i="1"/>
  <c r="E173" i="1"/>
  <c r="E185" i="1"/>
  <c r="E194" i="1"/>
  <c r="E204" i="1"/>
  <c r="E213" i="1"/>
  <c r="E225" i="1"/>
  <c r="E234" i="1"/>
  <c r="E245" i="1"/>
  <c r="E254" i="1"/>
  <c r="E266" i="1"/>
  <c r="E275" i="1"/>
  <c r="E285" i="1"/>
  <c r="E294" i="1"/>
  <c r="E306" i="1"/>
  <c r="E315" i="1"/>
  <c r="E326" i="1"/>
  <c r="E335" i="1"/>
  <c r="E347" i="1"/>
  <c r="E356" i="1"/>
  <c r="E366" i="1"/>
  <c r="E375" i="1"/>
  <c r="E387" i="1"/>
  <c r="E396" i="1"/>
  <c r="E407" i="1"/>
  <c r="E416" i="1"/>
  <c r="E428" i="1"/>
  <c r="E437" i="1"/>
  <c r="E447" i="1"/>
  <c r="E456" i="1"/>
  <c r="E468" i="1"/>
  <c r="E477" i="1"/>
  <c r="E488" i="1"/>
  <c r="E497" i="1"/>
  <c r="E509" i="1"/>
  <c r="E518" i="1"/>
  <c r="E528" i="1"/>
  <c r="E537" i="1"/>
  <c r="E549" i="1"/>
  <c r="E558" i="1"/>
  <c r="E569" i="1"/>
  <c r="E578" i="1"/>
  <c r="E590" i="1"/>
  <c r="E599" i="1"/>
  <c r="E609" i="1"/>
  <c r="E618" i="1"/>
  <c r="E630" i="1"/>
  <c r="E639" i="1"/>
  <c r="E650" i="1"/>
  <c r="E659" i="1"/>
  <c r="E671" i="1"/>
  <c r="E680" i="1"/>
  <c r="E689" i="1"/>
  <c r="E695" i="1"/>
  <c r="E703" i="1"/>
  <c r="E709" i="1"/>
  <c r="E716" i="1"/>
  <c r="E722" i="1"/>
  <c r="E730" i="1"/>
  <c r="E736" i="1"/>
  <c r="E743" i="1"/>
  <c r="E749" i="1"/>
  <c r="E757" i="1"/>
  <c r="E763" i="1"/>
  <c r="E770" i="1"/>
  <c r="E776" i="1"/>
  <c r="E784" i="1"/>
  <c r="E790" i="1"/>
  <c r="E797" i="1"/>
  <c r="E803" i="1"/>
  <c r="E811" i="1"/>
  <c r="E817" i="1"/>
  <c r="E824" i="1"/>
  <c r="E830" i="1"/>
  <c r="E838" i="1"/>
  <c r="E844" i="1"/>
  <c r="E851" i="1"/>
  <c r="E857" i="1"/>
  <c r="E865" i="1"/>
  <c r="E871" i="1"/>
  <c r="E878" i="1"/>
  <c r="E884" i="1"/>
  <c r="E892" i="1"/>
  <c r="E898" i="1"/>
  <c r="E905" i="1"/>
  <c r="E911" i="1"/>
  <c r="E919" i="1"/>
  <c r="E9" i="1"/>
  <c r="E16" i="1"/>
  <c r="E22" i="1"/>
  <c r="E30" i="1"/>
  <c r="E36" i="1"/>
  <c r="E43" i="1"/>
  <c r="E49" i="1"/>
  <c r="M892" i="1"/>
  <c r="I903" i="1"/>
  <c r="I913" i="1"/>
  <c r="E56" i="1"/>
  <c r="E65" i="1"/>
  <c r="E77" i="1"/>
  <c r="E86" i="1"/>
  <c r="E96" i="1"/>
  <c r="E105" i="1"/>
  <c r="E117" i="1"/>
  <c r="E126" i="1"/>
  <c r="E137" i="1"/>
  <c r="E146" i="1"/>
  <c r="E158" i="1"/>
  <c r="E167" i="1"/>
  <c r="E177" i="1"/>
  <c r="E186" i="1"/>
  <c r="E198" i="1"/>
  <c r="E207" i="1"/>
  <c r="E218" i="1"/>
  <c r="E227" i="1"/>
  <c r="E239" i="1"/>
  <c r="E248" i="1"/>
  <c r="E258" i="1"/>
  <c r="E267" i="1"/>
  <c r="E279" i="1"/>
  <c r="E288" i="1"/>
  <c r="E299" i="1"/>
  <c r="E308" i="1"/>
  <c r="E320" i="1"/>
  <c r="E329" i="1"/>
  <c r="E339" i="1"/>
  <c r="E348" i="1"/>
  <c r="E360" i="1"/>
  <c r="E369" i="1"/>
  <c r="E380" i="1"/>
  <c r="E389" i="1"/>
  <c r="E401" i="1"/>
  <c r="E410" i="1"/>
  <c r="E420" i="1"/>
  <c r="E429" i="1"/>
  <c r="E441" i="1"/>
  <c r="E450" i="1"/>
  <c r="E461" i="1"/>
  <c r="E470" i="1"/>
  <c r="E482" i="1"/>
  <c r="E491" i="1"/>
  <c r="E501" i="1"/>
  <c r="E510" i="1"/>
  <c r="E522" i="1"/>
  <c r="E531" i="1"/>
  <c r="E542" i="1"/>
  <c r="E551" i="1"/>
  <c r="E563" i="1"/>
  <c r="E572" i="1"/>
  <c r="E582" i="1"/>
  <c r="E591" i="1"/>
  <c r="E603" i="1"/>
  <c r="E612" i="1"/>
  <c r="E623" i="1"/>
  <c r="E632" i="1"/>
  <c r="E644" i="1"/>
  <c r="E653" i="1"/>
  <c r="E663" i="1"/>
  <c r="E672" i="1"/>
  <c r="E684" i="1"/>
  <c r="E691" i="1"/>
  <c r="E698" i="1"/>
  <c r="E704" i="1"/>
  <c r="E712" i="1"/>
  <c r="E718" i="1"/>
  <c r="E725" i="1"/>
  <c r="E731" i="1"/>
  <c r="E739" i="1"/>
  <c r="E745" i="1"/>
  <c r="E752" i="1"/>
  <c r="E758" i="1"/>
  <c r="E766" i="1"/>
  <c r="E772" i="1"/>
  <c r="E779" i="1"/>
  <c r="E785" i="1"/>
  <c r="E793" i="1"/>
  <c r="E799" i="1"/>
  <c r="E806" i="1"/>
  <c r="E812" i="1"/>
  <c r="E820" i="1"/>
  <c r="E826" i="1"/>
  <c r="E833" i="1"/>
  <c r="E839" i="1"/>
  <c r="E847" i="1"/>
  <c r="E853" i="1"/>
  <c r="E860" i="1"/>
  <c r="E866" i="1"/>
  <c r="E874" i="1"/>
  <c r="E880" i="1"/>
  <c r="E887" i="1"/>
  <c r="E893" i="1"/>
  <c r="E901" i="1"/>
  <c r="E907" i="1"/>
  <c r="E914" i="1"/>
  <c r="E920" i="1"/>
  <c r="E12" i="1"/>
  <c r="E18" i="1"/>
  <c r="E25" i="1"/>
  <c r="E31" i="1"/>
  <c r="E39" i="1"/>
  <c r="E45" i="1"/>
  <c r="E52" i="1"/>
  <c r="C7" i="3"/>
  <c r="C6" i="3"/>
  <c r="B5" i="3"/>
  <c r="D6" i="3"/>
  <c r="D7" i="3"/>
  <c r="G938" i="1"/>
  <c r="K195" i="5" l="1"/>
  <c r="G185" i="5"/>
  <c r="O79" i="5"/>
  <c r="O232" i="5"/>
  <c r="G925" i="1"/>
  <c r="G928" i="1"/>
  <c r="K923" i="1"/>
  <c r="K926" i="1"/>
  <c r="K929" i="1"/>
  <c r="O924" i="1"/>
  <c r="O927" i="1"/>
  <c r="O937" i="1"/>
  <c r="K935" i="1"/>
  <c r="G935" i="1"/>
  <c r="O934" i="1"/>
  <c r="K932" i="1"/>
  <c r="G932" i="1"/>
  <c r="O931" i="1"/>
  <c r="O930" i="1"/>
  <c r="G229" i="5"/>
  <c r="G226" i="5"/>
  <c r="G223" i="5"/>
  <c r="G220" i="5"/>
  <c r="G217" i="5"/>
  <c r="G214" i="5"/>
  <c r="G211" i="5"/>
  <c r="G208" i="5"/>
  <c r="G205" i="5"/>
  <c r="G202" i="5"/>
  <c r="G199" i="5"/>
  <c r="G196" i="5"/>
  <c r="G192" i="5"/>
  <c r="G189" i="5"/>
  <c r="G186" i="5"/>
  <c r="G182" i="5"/>
  <c r="G179" i="5"/>
  <c r="G176" i="5"/>
  <c r="G173" i="5"/>
  <c r="G170" i="5"/>
  <c r="G167" i="5"/>
  <c r="G164" i="5"/>
  <c r="G161" i="5"/>
  <c r="G158" i="5"/>
  <c r="G155" i="5"/>
  <c r="G152" i="5"/>
  <c r="G149" i="5"/>
  <c r="G146" i="5"/>
  <c r="G143" i="5"/>
  <c r="G140" i="5"/>
  <c r="G137" i="5"/>
  <c r="G134" i="5"/>
  <c r="G131" i="5"/>
  <c r="G128" i="5"/>
  <c r="G125" i="5"/>
  <c r="G122" i="5"/>
  <c r="G119" i="5"/>
  <c r="G195" i="5"/>
  <c r="O195" i="5"/>
  <c r="O185" i="5"/>
  <c r="K232" i="5"/>
  <c r="G923" i="1"/>
  <c r="G927" i="1"/>
  <c r="K927" i="1"/>
  <c r="O926" i="1"/>
  <c r="G937" i="1"/>
  <c r="O936" i="1"/>
  <c r="O935" i="1"/>
  <c r="G934" i="1"/>
  <c r="O933" i="1"/>
  <c r="O932" i="1"/>
  <c r="G931" i="1"/>
  <c r="K930" i="1"/>
  <c r="G231" i="5"/>
  <c r="G224" i="5"/>
  <c r="G222" i="5"/>
  <c r="G215" i="5"/>
  <c r="G213" i="5"/>
  <c r="G206" i="5"/>
  <c r="G204" i="5"/>
  <c r="G197" i="5"/>
  <c r="G194" i="5"/>
  <c r="G187" i="5"/>
  <c r="G184" i="5"/>
  <c r="G177" i="5"/>
  <c r="G175" i="5"/>
  <c r="G168" i="5"/>
  <c r="G166" i="5"/>
  <c r="G159" i="5"/>
  <c r="G157" i="5"/>
  <c r="G150" i="5"/>
  <c r="G148" i="5"/>
  <c r="G141" i="5"/>
  <c r="G139" i="5"/>
  <c r="G132" i="5"/>
  <c r="G130" i="5"/>
  <c r="G123" i="5"/>
  <c r="G121" i="5"/>
  <c r="G116" i="5"/>
  <c r="G113" i="5"/>
  <c r="G110" i="5"/>
  <c r="G107" i="5"/>
  <c r="G104" i="5"/>
  <c r="G101" i="5"/>
  <c r="G98" i="5"/>
  <c r="G95" i="5"/>
  <c r="G92" i="5"/>
  <c r="G89" i="5"/>
  <c r="G86" i="5"/>
  <c r="G83" i="5"/>
  <c r="G80" i="5"/>
  <c r="G76" i="5"/>
  <c r="G73" i="5"/>
  <c r="G70" i="5"/>
  <c r="G67" i="5"/>
  <c r="G64" i="5"/>
  <c r="G61" i="5"/>
  <c r="G58" i="5"/>
  <c r="G55" i="5"/>
  <c r="G52" i="5"/>
  <c r="G49" i="5"/>
  <c r="G46" i="5"/>
  <c r="G43" i="5"/>
  <c r="G40" i="5"/>
  <c r="G926" i="1"/>
  <c r="K925" i="1"/>
  <c r="O925" i="1"/>
  <c r="K937" i="1"/>
  <c r="K933" i="1"/>
  <c r="G933" i="1"/>
  <c r="G221" i="5"/>
  <c r="G219" i="5"/>
  <c r="G209" i="5"/>
  <c r="G207" i="5"/>
  <c r="G193" i="5"/>
  <c r="G191" i="5"/>
  <c r="G180" i="5"/>
  <c r="G178" i="5"/>
  <c r="G165" i="5"/>
  <c r="G163" i="5"/>
  <c r="G153" i="5"/>
  <c r="G151" i="5"/>
  <c r="G138" i="5"/>
  <c r="G136" i="5"/>
  <c r="G126" i="5"/>
  <c r="G124" i="5"/>
  <c r="G114" i="5"/>
  <c r="G112" i="5"/>
  <c r="G105" i="5"/>
  <c r="G103" i="5"/>
  <c r="G96" i="5"/>
  <c r="G94" i="5"/>
  <c r="G87" i="5"/>
  <c r="G85" i="5"/>
  <c r="G77" i="5"/>
  <c r="G75" i="5"/>
  <c r="G68" i="5"/>
  <c r="G66" i="5"/>
  <c r="G59" i="5"/>
  <c r="G57" i="5"/>
  <c r="G50" i="5"/>
  <c r="G48" i="5"/>
  <c r="G41" i="5"/>
  <c r="G39" i="5"/>
  <c r="G36" i="5"/>
  <c r="G33" i="5"/>
  <c r="G30" i="5"/>
  <c r="G27" i="5"/>
  <c r="G24" i="5"/>
  <c r="G21" i="5"/>
  <c r="G18" i="5"/>
  <c r="G15" i="5"/>
  <c r="G12" i="5"/>
  <c r="G9" i="5"/>
  <c r="G6" i="5"/>
  <c r="K7" i="5"/>
  <c r="K10" i="5"/>
  <c r="K13" i="5"/>
  <c r="K16" i="5"/>
  <c r="K19" i="5"/>
  <c r="K22" i="5"/>
  <c r="K25" i="5"/>
  <c r="K28" i="5"/>
  <c r="K31" i="5"/>
  <c r="K34" i="5"/>
  <c r="K37" i="5"/>
  <c r="K40" i="5"/>
  <c r="K43" i="5"/>
  <c r="K46" i="5"/>
  <c r="K49" i="5"/>
  <c r="K52" i="5"/>
  <c r="K55" i="5"/>
  <c r="K58" i="5"/>
  <c r="K61" i="5"/>
  <c r="K64" i="5"/>
  <c r="K67" i="5"/>
  <c r="K70" i="5"/>
  <c r="K73" i="5"/>
  <c r="K76" i="5"/>
  <c r="K80" i="5"/>
  <c r="K83" i="5"/>
  <c r="K86" i="5"/>
  <c r="B7" i="3"/>
  <c r="K79" i="5"/>
  <c r="K928" i="1"/>
  <c r="O923" i="1"/>
  <c r="K931" i="1"/>
  <c r="G930" i="1"/>
  <c r="G230" i="5"/>
  <c r="G228" i="5"/>
  <c r="G212" i="5"/>
  <c r="G210" i="5"/>
  <c r="G190" i="5"/>
  <c r="G188" i="5"/>
  <c r="G171" i="5"/>
  <c r="G169" i="5"/>
  <c r="G147" i="5"/>
  <c r="G145" i="5"/>
  <c r="G129" i="5"/>
  <c r="G127" i="5"/>
  <c r="G111" i="5"/>
  <c r="G109" i="5"/>
  <c r="G99" i="5"/>
  <c r="G97" i="5"/>
  <c r="G84" i="5"/>
  <c r="G82" i="5"/>
  <c r="G71" i="5"/>
  <c r="G69" i="5"/>
  <c r="G56" i="5"/>
  <c r="G54" i="5"/>
  <c r="G44" i="5"/>
  <c r="G42" i="5"/>
  <c r="G34" i="5"/>
  <c r="G32" i="5"/>
  <c r="G25" i="5"/>
  <c r="G23" i="5"/>
  <c r="G16" i="5"/>
  <c r="G14" i="5"/>
  <c r="G7" i="5"/>
  <c r="G233" i="5"/>
  <c r="K11" i="5"/>
  <c r="K15" i="5"/>
  <c r="K20" i="5"/>
  <c r="K24" i="5"/>
  <c r="K29" i="5"/>
  <c r="K33" i="5"/>
  <c r="K38" i="5"/>
  <c r="K42" i="5"/>
  <c r="K47" i="5"/>
  <c r="K51" i="5"/>
  <c r="K56" i="5"/>
  <c r="K60" i="5"/>
  <c r="K65" i="5"/>
  <c r="K69" i="5"/>
  <c r="K74" i="5"/>
  <c r="K78" i="5"/>
  <c r="K84" i="5"/>
  <c r="K88" i="5"/>
  <c r="O9" i="5"/>
  <c r="O12" i="5"/>
  <c r="O15" i="5"/>
  <c r="O18" i="5"/>
  <c r="O21" i="5"/>
  <c r="O24" i="5"/>
  <c r="O27" i="5"/>
  <c r="O30" i="5"/>
  <c r="O33" i="5"/>
  <c r="O36" i="5"/>
  <c r="O39" i="5"/>
  <c r="O42" i="5"/>
  <c r="O45" i="5"/>
  <c r="O48" i="5"/>
  <c r="O51" i="5"/>
  <c r="O54" i="5"/>
  <c r="O57" i="5"/>
  <c r="O60" i="5"/>
  <c r="O63" i="5"/>
  <c r="O66" i="5"/>
  <c r="O69" i="5"/>
  <c r="O72" i="5"/>
  <c r="O75" i="5"/>
  <c r="O78" i="5"/>
  <c r="O82" i="5"/>
  <c r="O85" i="5"/>
  <c r="O88" i="5"/>
  <c r="K90" i="5"/>
  <c r="K93" i="5"/>
  <c r="K96" i="5"/>
  <c r="K99" i="5"/>
  <c r="K102" i="5"/>
  <c r="K105" i="5"/>
  <c r="K108" i="5"/>
  <c r="K111" i="5"/>
  <c r="K114" i="5"/>
  <c r="K117" i="5"/>
  <c r="K120" i="5"/>
  <c r="K123" i="5"/>
  <c r="K126" i="5"/>
  <c r="K129" i="5"/>
  <c r="K132" i="5"/>
  <c r="K135" i="5"/>
  <c r="K138" i="5"/>
  <c r="K141" i="5"/>
  <c r="K144" i="5"/>
  <c r="K147" i="5"/>
  <c r="K150" i="5"/>
  <c r="K153" i="5"/>
  <c r="K156" i="5"/>
  <c r="K159" i="5"/>
  <c r="K162" i="5"/>
  <c r="K165" i="5"/>
  <c r="K168" i="5"/>
  <c r="K171" i="5"/>
  <c r="K174" i="5"/>
  <c r="K177" i="5"/>
  <c r="K180" i="5"/>
  <c r="K183" i="5"/>
  <c r="K187" i="5"/>
  <c r="O89" i="5"/>
  <c r="O92" i="5"/>
  <c r="O95" i="5"/>
  <c r="O98" i="5"/>
  <c r="O101" i="5"/>
  <c r="O104" i="5"/>
  <c r="O107" i="5"/>
  <c r="O110" i="5"/>
  <c r="O113" i="5"/>
  <c r="O116" i="5"/>
  <c r="O119" i="5"/>
  <c r="O122" i="5"/>
  <c r="O125" i="5"/>
  <c r="O128" i="5"/>
  <c r="O131" i="5"/>
  <c r="O134" i="5"/>
  <c r="O137" i="5"/>
  <c r="O140" i="5"/>
  <c r="O143" i="5"/>
  <c r="O146" i="5"/>
  <c r="O149" i="5"/>
  <c r="O152" i="5"/>
  <c r="O155" i="5"/>
  <c r="O158" i="5"/>
  <c r="O161" i="5"/>
  <c r="O164" i="5"/>
  <c r="O167" i="5"/>
  <c r="O170" i="5"/>
  <c r="O173" i="5"/>
  <c r="O176" i="5"/>
  <c r="O179" i="5"/>
  <c r="O182" i="5"/>
  <c r="O186" i="5"/>
  <c r="K190" i="5"/>
  <c r="K193" i="5"/>
  <c r="K197" i="5"/>
  <c r="O188" i="5"/>
  <c r="O191" i="5"/>
  <c r="O194" i="5"/>
  <c r="O198" i="5"/>
  <c r="K199" i="5"/>
  <c r="K202" i="5"/>
  <c r="K205" i="5"/>
  <c r="K185" i="5"/>
  <c r="G79" i="5"/>
  <c r="G227" i="5"/>
  <c r="G225" i="5"/>
  <c r="G200" i="5"/>
  <c r="G198" i="5"/>
  <c r="G162" i="5"/>
  <c r="G160" i="5"/>
  <c r="G135" i="5"/>
  <c r="G133" i="5"/>
  <c r="G108" i="5"/>
  <c r="G106" i="5"/>
  <c r="G90" i="5"/>
  <c r="G88" i="5"/>
  <c r="G65" i="5"/>
  <c r="G63" i="5"/>
  <c r="G47" i="5"/>
  <c r="G45" i="5"/>
  <c r="G31" i="5"/>
  <c r="G29" i="5"/>
  <c r="G19" i="5"/>
  <c r="G17" i="5"/>
  <c r="K9" i="5"/>
  <c r="K17" i="5"/>
  <c r="K23" i="5"/>
  <c r="K30" i="5"/>
  <c r="K36" i="5"/>
  <c r="K44" i="5"/>
  <c r="K50" i="5"/>
  <c r="K57" i="5"/>
  <c r="K63" i="5"/>
  <c r="K71" i="5"/>
  <c r="K77" i="5"/>
  <c r="K85" i="5"/>
  <c r="O10" i="5"/>
  <c r="O14" i="5"/>
  <c r="O19" i="5"/>
  <c r="O23" i="5"/>
  <c r="O28" i="5"/>
  <c r="O32" i="5"/>
  <c r="O37" i="5"/>
  <c r="O41" i="5"/>
  <c r="O46" i="5"/>
  <c r="O50" i="5"/>
  <c r="O55" i="5"/>
  <c r="O59" i="5"/>
  <c r="O64" i="5"/>
  <c r="O68" i="5"/>
  <c r="O73" i="5"/>
  <c r="O77" i="5"/>
  <c r="O83" i="5"/>
  <c r="O87" i="5"/>
  <c r="K89" i="5"/>
  <c r="K94" i="5"/>
  <c r="K98" i="5"/>
  <c r="K103" i="5"/>
  <c r="K107" i="5"/>
  <c r="K112" i="5"/>
  <c r="K116" i="5"/>
  <c r="K121" i="5"/>
  <c r="K125" i="5"/>
  <c r="K130" i="5"/>
  <c r="K134" i="5"/>
  <c r="K139" i="5"/>
  <c r="K143" i="5"/>
  <c r="K148" i="5"/>
  <c r="K152" i="5"/>
  <c r="K157" i="5"/>
  <c r="K161" i="5"/>
  <c r="K166" i="5"/>
  <c r="K170" i="5"/>
  <c r="K175" i="5"/>
  <c r="K179" i="5"/>
  <c r="K184" i="5"/>
  <c r="O91" i="5"/>
  <c r="O96" i="5"/>
  <c r="O100" i="5"/>
  <c r="O105" i="5"/>
  <c r="O109" i="5"/>
  <c r="O114" i="5"/>
  <c r="O118" i="5"/>
  <c r="O123" i="5"/>
  <c r="O127" i="5"/>
  <c r="O132" i="5"/>
  <c r="O136" i="5"/>
  <c r="O141" i="5"/>
  <c r="O145" i="5"/>
  <c r="O150" i="5"/>
  <c r="O154" i="5"/>
  <c r="O159" i="5"/>
  <c r="O163" i="5"/>
  <c r="O168" i="5"/>
  <c r="O172" i="5"/>
  <c r="O177" i="5"/>
  <c r="O181" i="5"/>
  <c r="O187" i="5"/>
  <c r="K189" i="5"/>
  <c r="K194" i="5"/>
  <c r="O192" i="5"/>
  <c r="O197" i="5"/>
  <c r="K203" i="5"/>
  <c r="K207" i="5"/>
  <c r="K210" i="5"/>
  <c r="K213" i="5"/>
  <c r="K216" i="5"/>
  <c r="K219" i="5"/>
  <c r="O199" i="5"/>
  <c r="O202" i="5"/>
  <c r="O205" i="5"/>
  <c r="O208" i="5"/>
  <c r="O211" i="5"/>
  <c r="O214" i="5"/>
  <c r="O217" i="5"/>
  <c r="O220" i="5"/>
  <c r="K223" i="5"/>
  <c r="O223" i="5"/>
  <c r="G922" i="1"/>
  <c r="K921" i="1"/>
  <c r="G232" i="5"/>
  <c r="G924" i="1"/>
  <c r="K924" i="1"/>
  <c r="O928" i="1"/>
  <c r="G936" i="1"/>
  <c r="K934" i="1"/>
  <c r="G203" i="5"/>
  <c r="G201" i="5"/>
  <c r="G174" i="5"/>
  <c r="G172" i="5"/>
  <c r="G144" i="5"/>
  <c r="G142" i="5"/>
  <c r="G117" i="5"/>
  <c r="G115" i="5"/>
  <c r="G93" i="5"/>
  <c r="G91" i="5"/>
  <c r="G74" i="5"/>
  <c r="G72" i="5"/>
  <c r="G53" i="5"/>
  <c r="G51" i="5"/>
  <c r="G37" i="5"/>
  <c r="G35" i="5"/>
  <c r="G22" i="5"/>
  <c r="G20" i="5"/>
  <c r="G10" i="5"/>
  <c r="G8" i="5"/>
  <c r="K12" i="5"/>
  <c r="K18" i="5"/>
  <c r="K26" i="5"/>
  <c r="K32" i="5"/>
  <c r="K39" i="5"/>
  <c r="K45" i="5"/>
  <c r="K53" i="5"/>
  <c r="K59" i="5"/>
  <c r="K66" i="5"/>
  <c r="K72" i="5"/>
  <c r="K81" i="5"/>
  <c r="K87" i="5"/>
  <c r="O7" i="5"/>
  <c r="O11" i="5"/>
  <c r="O16" i="5"/>
  <c r="O20" i="5"/>
  <c r="O25" i="5"/>
  <c r="O29" i="5"/>
  <c r="O34" i="5"/>
  <c r="B6" i="3"/>
  <c r="G929" i="1"/>
  <c r="O929" i="1"/>
  <c r="K936" i="1"/>
  <c r="G218" i="5"/>
  <c r="G216" i="5"/>
  <c r="G120" i="5"/>
  <c r="G118" i="5"/>
  <c r="G62" i="5"/>
  <c r="G60" i="5"/>
  <c r="G13" i="5"/>
  <c r="G11" i="5"/>
  <c r="K8" i="5"/>
  <c r="K27" i="5"/>
  <c r="K48" i="5"/>
  <c r="K68" i="5"/>
  <c r="O17" i="5"/>
  <c r="O31" i="5"/>
  <c r="O40" i="5"/>
  <c r="O47" i="5"/>
  <c r="O53" i="5"/>
  <c r="O61" i="5"/>
  <c r="O67" i="5"/>
  <c r="O74" i="5"/>
  <c r="O81" i="5"/>
  <c r="K95" i="5"/>
  <c r="K101" i="5"/>
  <c r="K109" i="5"/>
  <c r="K115" i="5"/>
  <c r="K122" i="5"/>
  <c r="K128" i="5"/>
  <c r="K136" i="5"/>
  <c r="K142" i="5"/>
  <c r="K149" i="5"/>
  <c r="K155" i="5"/>
  <c r="K163" i="5"/>
  <c r="K169" i="5"/>
  <c r="K176" i="5"/>
  <c r="K182" i="5"/>
  <c r="O94" i="5"/>
  <c r="O102" i="5"/>
  <c r="O108" i="5"/>
  <c r="O115" i="5"/>
  <c r="O121" i="5"/>
  <c r="O129" i="5"/>
  <c r="O135" i="5"/>
  <c r="O142" i="5"/>
  <c r="O148" i="5"/>
  <c r="O156" i="5"/>
  <c r="O162" i="5"/>
  <c r="O169" i="5"/>
  <c r="O175" i="5"/>
  <c r="O183" i="5"/>
  <c r="K191" i="5"/>
  <c r="K198" i="5"/>
  <c r="O190" i="5"/>
  <c r="K201" i="5"/>
  <c r="K208" i="5"/>
  <c r="K212" i="5"/>
  <c r="K217" i="5"/>
  <c r="O200" i="5"/>
  <c r="O204" i="5"/>
  <c r="O209" i="5"/>
  <c r="O213" i="5"/>
  <c r="O218" i="5"/>
  <c r="K221" i="5"/>
  <c r="O921" i="1"/>
  <c r="K938" i="1"/>
  <c r="O225" i="5"/>
  <c r="O228" i="5"/>
  <c r="O231" i="5"/>
  <c r="K6" i="5"/>
  <c r="K226" i="5"/>
  <c r="K229" i="5"/>
  <c r="K233" i="5"/>
  <c r="G183" i="5"/>
  <c r="G181" i="5"/>
  <c r="G81" i="5"/>
  <c r="G78" i="5"/>
  <c r="K21" i="5"/>
  <c r="K54" i="5"/>
  <c r="K82" i="5"/>
  <c r="O8" i="5"/>
  <c r="O26" i="5"/>
  <c r="O43" i="5"/>
  <c r="O52" i="5"/>
  <c r="O62" i="5"/>
  <c r="O71" i="5"/>
  <c r="O84" i="5"/>
  <c r="K91" i="5"/>
  <c r="K100" i="5"/>
  <c r="K110" i="5"/>
  <c r="K119" i="5"/>
  <c r="K131" i="5"/>
  <c r="K140" i="5"/>
  <c r="K151" i="5"/>
  <c r="K160" i="5"/>
  <c r="K172" i="5"/>
  <c r="K181" i="5"/>
  <c r="O97" i="5"/>
  <c r="O106" i="5"/>
  <c r="O117" i="5"/>
  <c r="O126" i="5"/>
  <c r="O138" i="5"/>
  <c r="O147" i="5"/>
  <c r="O157" i="5"/>
  <c r="O166" i="5"/>
  <c r="O178" i="5"/>
  <c r="K188" i="5"/>
  <c r="O189" i="5"/>
  <c r="K206" i="5"/>
  <c r="K214" i="5"/>
  <c r="K220" i="5"/>
  <c r="O203" i="5"/>
  <c r="O210" i="5"/>
  <c r="O216" i="5"/>
  <c r="G921" i="1"/>
  <c r="O226" i="5"/>
  <c r="O230" i="5"/>
  <c r="K224" i="5"/>
  <c r="K228" i="5"/>
  <c r="O9" i="1"/>
  <c r="O12" i="1"/>
  <c r="O15" i="1"/>
  <c r="O18" i="1"/>
  <c r="O21" i="1"/>
  <c r="O24" i="1"/>
  <c r="O27" i="1"/>
  <c r="O30" i="1"/>
  <c r="O33" i="1"/>
  <c r="O36" i="1"/>
  <c r="O39" i="1"/>
  <c r="O42" i="1"/>
  <c r="O45" i="1"/>
  <c r="O48" i="1"/>
  <c r="O51" i="1"/>
  <c r="O54" i="1"/>
  <c r="O57" i="1"/>
  <c r="O60" i="1"/>
  <c r="O63" i="1"/>
  <c r="O66" i="1"/>
  <c r="O69" i="1"/>
  <c r="O72" i="1"/>
  <c r="O75" i="1"/>
  <c r="O78" i="1"/>
  <c r="O81" i="1"/>
  <c r="O84" i="1"/>
  <c r="O87" i="1"/>
  <c r="O90" i="1"/>
  <c r="O93" i="1"/>
  <c r="O96" i="1"/>
  <c r="O99" i="1"/>
  <c r="O102" i="1"/>
  <c r="O105" i="1"/>
  <c r="O108" i="1"/>
  <c r="O111" i="1"/>
  <c r="O114" i="1"/>
  <c r="O117" i="1"/>
  <c r="O120" i="1"/>
  <c r="O123" i="1"/>
  <c r="O126" i="1"/>
  <c r="O129" i="1"/>
  <c r="O132" i="1"/>
  <c r="O135" i="1"/>
  <c r="O138" i="1"/>
  <c r="O141" i="1"/>
  <c r="O144" i="1"/>
  <c r="O147" i="1"/>
  <c r="O150" i="1"/>
  <c r="O153" i="1"/>
  <c r="O156" i="1"/>
  <c r="O159" i="1"/>
  <c r="O162" i="1"/>
  <c r="O165" i="1"/>
  <c r="O168" i="1"/>
  <c r="O171" i="1"/>
  <c r="O174" i="1"/>
  <c r="O177" i="1"/>
  <c r="O180" i="1"/>
  <c r="O183" i="1"/>
  <c r="O186" i="1"/>
  <c r="O189" i="1"/>
  <c r="O192" i="1"/>
  <c r="O195" i="1"/>
  <c r="O198" i="1"/>
  <c r="O201" i="1"/>
  <c r="O204" i="1"/>
  <c r="O207" i="1"/>
  <c r="O210" i="1"/>
  <c r="O213" i="1"/>
  <c r="O216" i="1"/>
  <c r="O219" i="1"/>
  <c r="O222" i="1"/>
  <c r="O225" i="1"/>
  <c r="O228" i="1"/>
  <c r="O231" i="1"/>
  <c r="O234" i="1"/>
  <c r="O237" i="1"/>
  <c r="O240" i="1"/>
  <c r="O243" i="1"/>
  <c r="O246" i="1"/>
  <c r="O249" i="1"/>
  <c r="O252" i="1"/>
  <c r="O255" i="1"/>
  <c r="O258" i="1"/>
  <c r="O261" i="1"/>
  <c r="O264" i="1"/>
  <c r="O267" i="1"/>
  <c r="O270" i="1"/>
  <c r="O273" i="1"/>
  <c r="O276" i="1"/>
  <c r="O279" i="1"/>
  <c r="O282" i="1"/>
  <c r="O285" i="1"/>
  <c r="O288" i="1"/>
  <c r="O291" i="1"/>
  <c r="O294" i="1"/>
  <c r="O297" i="1"/>
  <c r="O300" i="1"/>
  <c r="O303" i="1"/>
  <c r="O306" i="1"/>
  <c r="O309" i="1"/>
  <c r="O312" i="1"/>
  <c r="O315" i="1"/>
  <c r="O318" i="1"/>
  <c r="O321" i="1"/>
  <c r="O324" i="1"/>
  <c r="O327" i="1"/>
  <c r="O330" i="1"/>
  <c r="O333" i="1"/>
  <c r="O336" i="1"/>
  <c r="O339" i="1"/>
  <c r="O342" i="1"/>
  <c r="O345" i="1"/>
  <c r="O348" i="1"/>
  <c r="O351" i="1"/>
  <c r="O354" i="1"/>
  <c r="O357" i="1"/>
  <c r="O360" i="1"/>
  <c r="O363" i="1"/>
  <c r="O366" i="1"/>
  <c r="O369" i="1"/>
  <c r="O372" i="1"/>
  <c r="O375" i="1"/>
  <c r="O378" i="1"/>
  <c r="O381" i="1"/>
  <c r="O384" i="1"/>
  <c r="O387" i="1"/>
  <c r="O390" i="1"/>
  <c r="O393" i="1"/>
  <c r="O396" i="1"/>
  <c r="O399" i="1"/>
  <c r="O402" i="1"/>
  <c r="O405" i="1"/>
  <c r="O408" i="1"/>
  <c r="O411" i="1"/>
  <c r="O414" i="1"/>
  <c r="O417" i="1"/>
  <c r="O420" i="1"/>
  <c r="O423" i="1"/>
  <c r="O426" i="1"/>
  <c r="O429" i="1"/>
  <c r="O432" i="1"/>
  <c r="O435" i="1"/>
  <c r="O438" i="1"/>
  <c r="O441" i="1"/>
  <c r="O444" i="1"/>
  <c r="O447" i="1"/>
  <c r="O450" i="1"/>
  <c r="O453" i="1"/>
  <c r="O456" i="1"/>
  <c r="O459" i="1"/>
  <c r="O462" i="1"/>
  <c r="O465" i="1"/>
  <c r="O468" i="1"/>
  <c r="O471" i="1"/>
  <c r="O474" i="1"/>
  <c r="O477" i="1"/>
  <c r="O480" i="1"/>
  <c r="O483" i="1"/>
  <c r="O486" i="1"/>
  <c r="O489" i="1"/>
  <c r="O492" i="1"/>
  <c r="O495" i="1"/>
  <c r="O498" i="1"/>
  <c r="O501" i="1"/>
  <c r="O504" i="1"/>
  <c r="O507" i="1"/>
  <c r="O510" i="1"/>
  <c r="O513" i="1"/>
  <c r="O516" i="1"/>
  <c r="O519" i="1"/>
  <c r="O522" i="1"/>
  <c r="O525" i="1"/>
  <c r="O528" i="1"/>
  <c r="O531" i="1"/>
  <c r="O534" i="1"/>
  <c r="O537" i="1"/>
  <c r="O540" i="1"/>
  <c r="O543" i="1"/>
  <c r="O546" i="1"/>
  <c r="O549" i="1"/>
  <c r="O552" i="1"/>
  <c r="O555" i="1"/>
  <c r="O558" i="1"/>
  <c r="O561" i="1"/>
  <c r="O564" i="1"/>
  <c r="O567" i="1"/>
  <c r="O570" i="1"/>
  <c r="O573" i="1"/>
  <c r="O576" i="1"/>
  <c r="O579" i="1"/>
  <c r="O582" i="1"/>
  <c r="O585" i="1"/>
  <c r="O588" i="1"/>
  <c r="O591" i="1"/>
  <c r="O594" i="1"/>
  <c r="O597" i="1"/>
  <c r="O600" i="1"/>
  <c r="O603" i="1"/>
  <c r="O606" i="1"/>
  <c r="O609" i="1"/>
  <c r="O612" i="1"/>
  <c r="O615" i="1"/>
  <c r="O618" i="1"/>
  <c r="O621" i="1"/>
  <c r="O624" i="1"/>
  <c r="O627" i="1"/>
  <c r="O630" i="1"/>
  <c r="O633" i="1"/>
  <c r="O636" i="1"/>
  <c r="O639" i="1"/>
  <c r="O642" i="1"/>
  <c r="O645" i="1"/>
  <c r="O648" i="1"/>
  <c r="O651" i="1"/>
  <c r="O654" i="1"/>
  <c r="O657" i="1"/>
  <c r="O660" i="1"/>
  <c r="O663" i="1"/>
  <c r="O666" i="1"/>
  <c r="O669" i="1"/>
  <c r="O672" i="1"/>
  <c r="O675" i="1"/>
  <c r="O678" i="1"/>
  <c r="O681" i="1"/>
  <c r="O684" i="1"/>
  <c r="O687" i="1"/>
  <c r="O690" i="1"/>
  <c r="O693" i="1"/>
  <c r="O696" i="1"/>
  <c r="O699" i="1"/>
  <c r="O702" i="1"/>
  <c r="O705" i="1"/>
  <c r="O708" i="1"/>
  <c r="O711" i="1"/>
  <c r="O714" i="1"/>
  <c r="O717" i="1"/>
  <c r="O720" i="1"/>
  <c r="O723" i="1"/>
  <c r="O726" i="1"/>
  <c r="O729" i="1"/>
  <c r="O732" i="1"/>
  <c r="O735" i="1"/>
  <c r="O738" i="1"/>
  <c r="O741" i="1"/>
  <c r="O744" i="1"/>
  <c r="O747" i="1"/>
  <c r="O750" i="1"/>
  <c r="O753" i="1"/>
  <c r="O756" i="1"/>
  <c r="O759" i="1"/>
  <c r="O762" i="1"/>
  <c r="O765" i="1"/>
  <c r="O768" i="1"/>
  <c r="O771" i="1"/>
  <c r="O774" i="1"/>
  <c r="O777" i="1"/>
  <c r="O780" i="1"/>
  <c r="O783" i="1"/>
  <c r="O786" i="1"/>
  <c r="O789" i="1"/>
  <c r="O792" i="1"/>
  <c r="O795" i="1"/>
  <c r="O798" i="1"/>
  <c r="O801" i="1"/>
  <c r="O804" i="1"/>
  <c r="O807" i="1"/>
  <c r="O810" i="1"/>
  <c r="O813" i="1"/>
  <c r="O816" i="1"/>
  <c r="O819" i="1"/>
  <c r="O822" i="1"/>
  <c r="O825" i="1"/>
  <c r="O828" i="1"/>
  <c r="O831" i="1"/>
  <c r="O834" i="1"/>
  <c r="O837" i="1"/>
  <c r="O840" i="1"/>
  <c r="O843" i="1"/>
  <c r="O846" i="1"/>
  <c r="O849" i="1"/>
  <c r="O852" i="1"/>
  <c r="O855" i="1"/>
  <c r="O858" i="1"/>
  <c r="O861" i="1"/>
  <c r="O864" i="1"/>
  <c r="O867" i="1"/>
  <c r="O870" i="1"/>
  <c r="O873" i="1"/>
  <c r="O876" i="1"/>
  <c r="O879" i="1"/>
  <c r="O882" i="1"/>
  <c r="O885" i="1"/>
  <c r="O888" i="1"/>
  <c r="O891" i="1"/>
  <c r="O894" i="1"/>
  <c r="O897" i="1"/>
  <c r="O900" i="1"/>
  <c r="O903" i="1"/>
  <c r="O906" i="1"/>
  <c r="O909" i="1"/>
  <c r="O912" i="1"/>
  <c r="O915" i="1"/>
  <c r="O918" i="1"/>
  <c r="O6" i="1"/>
  <c r="K9" i="1"/>
  <c r="K12" i="1"/>
  <c r="K15" i="1"/>
  <c r="K18" i="1"/>
  <c r="K21" i="1"/>
  <c r="K24" i="1"/>
  <c r="K27" i="1"/>
  <c r="K30" i="1"/>
  <c r="K33" i="1"/>
  <c r="K36" i="1"/>
  <c r="K39" i="1"/>
  <c r="K42" i="1"/>
  <c r="K45" i="1"/>
  <c r="K48" i="1"/>
  <c r="K51" i="1"/>
  <c r="K54" i="1"/>
  <c r="K57" i="1"/>
  <c r="K60" i="1"/>
  <c r="K63" i="1"/>
  <c r="K66" i="1"/>
  <c r="K69" i="1"/>
  <c r="K72" i="1"/>
  <c r="K75" i="1"/>
  <c r="K78" i="1"/>
  <c r="K81" i="1"/>
  <c r="K84" i="1"/>
  <c r="K87" i="1"/>
  <c r="K90" i="1"/>
  <c r="K93" i="1"/>
  <c r="K96" i="1"/>
  <c r="K99" i="1"/>
  <c r="K102" i="1"/>
  <c r="K105" i="1"/>
  <c r="K108" i="1"/>
  <c r="K111" i="1"/>
  <c r="K114" i="1"/>
  <c r="K117" i="1"/>
  <c r="K120" i="1"/>
  <c r="K123" i="1"/>
  <c r="K126" i="1"/>
  <c r="K129" i="1"/>
  <c r="K132" i="1"/>
  <c r="K135" i="1"/>
  <c r="K138" i="1"/>
  <c r="K141" i="1"/>
  <c r="K144" i="1"/>
  <c r="K147" i="1"/>
  <c r="K150" i="1"/>
  <c r="K153" i="1"/>
  <c r="K156" i="1"/>
  <c r="K159" i="1"/>
  <c r="K162" i="1"/>
  <c r="K165" i="1"/>
  <c r="K168" i="1"/>
  <c r="K171" i="1"/>
  <c r="K174" i="1"/>
  <c r="K177" i="1"/>
  <c r="K180" i="1"/>
  <c r="K183" i="1"/>
  <c r="K186" i="1"/>
  <c r="K189" i="1"/>
  <c r="K192" i="1"/>
  <c r="K195" i="1"/>
  <c r="K198" i="1"/>
  <c r="K201" i="1"/>
  <c r="K204" i="1"/>
  <c r="K207" i="1"/>
  <c r="K210" i="1"/>
  <c r="K213" i="1"/>
  <c r="K216" i="1"/>
  <c r="K219" i="1"/>
  <c r="K222" i="1"/>
  <c r="K225" i="1"/>
  <c r="K228" i="1"/>
  <c r="K231" i="1"/>
  <c r="K234" i="1"/>
  <c r="K237" i="1"/>
  <c r="K240" i="1"/>
  <c r="K243" i="1"/>
  <c r="K246" i="1"/>
  <c r="K249" i="1"/>
  <c r="K252" i="1"/>
  <c r="K255" i="1"/>
  <c r="K258" i="1"/>
  <c r="K261" i="1"/>
  <c r="K264" i="1"/>
  <c r="K267" i="1"/>
  <c r="K270" i="1"/>
  <c r="K273" i="1"/>
  <c r="K276" i="1"/>
  <c r="K279" i="1"/>
  <c r="K282" i="1"/>
  <c r="K285" i="1"/>
  <c r="K288" i="1"/>
  <c r="K291" i="1"/>
  <c r="K294" i="1"/>
  <c r="K297" i="1"/>
  <c r="K300" i="1"/>
  <c r="K303" i="1"/>
  <c r="K306" i="1"/>
  <c r="K309" i="1"/>
  <c r="K312" i="1"/>
  <c r="K315" i="1"/>
  <c r="K318" i="1"/>
  <c r="K321" i="1"/>
  <c r="K324" i="1"/>
  <c r="K327" i="1"/>
  <c r="K330" i="1"/>
  <c r="K333" i="1"/>
  <c r="K336" i="1"/>
  <c r="K339" i="1"/>
  <c r="K342" i="1"/>
  <c r="K345" i="1"/>
  <c r="K348" i="1"/>
  <c r="K351" i="1"/>
  <c r="K354" i="1"/>
  <c r="K357" i="1"/>
  <c r="K360" i="1"/>
  <c r="K363" i="1"/>
  <c r="K366" i="1"/>
  <c r="K369" i="1"/>
  <c r="K372" i="1"/>
  <c r="K375" i="1"/>
  <c r="K378" i="1"/>
  <c r="K381" i="1"/>
  <c r="K384" i="1"/>
  <c r="K387" i="1"/>
  <c r="K390" i="1"/>
  <c r="K393" i="1"/>
  <c r="K396" i="1"/>
  <c r="K399" i="1"/>
  <c r="K402" i="1"/>
  <c r="K405" i="1"/>
  <c r="K408" i="1"/>
  <c r="K411" i="1"/>
  <c r="K414" i="1"/>
  <c r="K417" i="1"/>
  <c r="K420" i="1"/>
  <c r="K423" i="1"/>
  <c r="K426" i="1"/>
  <c r="K429" i="1"/>
  <c r="K432" i="1"/>
  <c r="K435" i="1"/>
  <c r="K438" i="1"/>
  <c r="K441" i="1"/>
  <c r="K444" i="1"/>
  <c r="K447" i="1"/>
  <c r="K450" i="1"/>
  <c r="K453" i="1"/>
  <c r="K456" i="1"/>
  <c r="K459" i="1"/>
  <c r="K462" i="1"/>
  <c r="K465" i="1"/>
  <c r="K468" i="1"/>
  <c r="K471" i="1"/>
  <c r="K474" i="1"/>
  <c r="K477" i="1"/>
  <c r="K480" i="1"/>
  <c r="K483" i="1"/>
  <c r="K486" i="1"/>
  <c r="K489" i="1"/>
  <c r="K492" i="1"/>
  <c r="K495" i="1"/>
  <c r="K498" i="1"/>
  <c r="K501" i="1"/>
  <c r="K504" i="1"/>
  <c r="K507" i="1"/>
  <c r="K510" i="1"/>
  <c r="K513" i="1"/>
  <c r="K516" i="1"/>
  <c r="K519" i="1"/>
  <c r="K522" i="1"/>
  <c r="K525" i="1"/>
  <c r="K528" i="1"/>
  <c r="K531" i="1"/>
  <c r="K534" i="1"/>
  <c r="K537" i="1"/>
  <c r="K540" i="1"/>
  <c r="K543" i="1"/>
  <c r="K546" i="1"/>
  <c r="K549" i="1"/>
  <c r="K552" i="1"/>
  <c r="K555" i="1"/>
  <c r="K558" i="1"/>
  <c r="K561" i="1"/>
  <c r="K564" i="1"/>
  <c r="K567" i="1"/>
  <c r="K570" i="1"/>
  <c r="K573" i="1"/>
  <c r="K576" i="1"/>
  <c r="K579" i="1"/>
  <c r="K582" i="1"/>
  <c r="K585" i="1"/>
  <c r="K588" i="1"/>
  <c r="K591" i="1"/>
  <c r="K594" i="1"/>
  <c r="K597" i="1"/>
  <c r="K600" i="1"/>
  <c r="K603" i="1"/>
  <c r="K606" i="1"/>
  <c r="K609" i="1"/>
  <c r="K612" i="1"/>
  <c r="K615" i="1"/>
  <c r="K618" i="1"/>
  <c r="K621" i="1"/>
  <c r="K624" i="1"/>
  <c r="K627" i="1"/>
  <c r="K630" i="1"/>
  <c r="K633" i="1"/>
  <c r="K636" i="1"/>
  <c r="K639" i="1"/>
  <c r="K642" i="1"/>
  <c r="K645" i="1"/>
  <c r="K648" i="1"/>
  <c r="K651" i="1"/>
  <c r="K654" i="1"/>
  <c r="K657" i="1"/>
  <c r="K660" i="1"/>
  <c r="K663" i="1"/>
  <c r="K666" i="1"/>
  <c r="K669" i="1"/>
  <c r="K672" i="1"/>
  <c r="K675" i="1"/>
  <c r="K678" i="1"/>
  <c r="K681" i="1"/>
  <c r="K684" i="1"/>
  <c r="K687" i="1"/>
  <c r="K690" i="1"/>
  <c r="K693" i="1"/>
  <c r="K696" i="1"/>
  <c r="K699" i="1"/>
  <c r="K702" i="1"/>
  <c r="K705" i="1"/>
  <c r="K708" i="1"/>
  <c r="K711" i="1"/>
  <c r="K714" i="1"/>
  <c r="K717" i="1"/>
  <c r="K720" i="1"/>
  <c r="K723" i="1"/>
  <c r="K726" i="1"/>
  <c r="K729" i="1"/>
  <c r="K732" i="1"/>
  <c r="K735" i="1"/>
  <c r="K738" i="1"/>
  <c r="K741" i="1"/>
  <c r="K744" i="1"/>
  <c r="K747" i="1"/>
  <c r="K750" i="1"/>
  <c r="K753" i="1"/>
  <c r="K756" i="1"/>
  <c r="K759" i="1"/>
  <c r="K762" i="1"/>
  <c r="K765" i="1"/>
  <c r="K768" i="1"/>
  <c r="K771" i="1"/>
  <c r="K774" i="1"/>
  <c r="K777" i="1"/>
  <c r="K780" i="1"/>
  <c r="K783" i="1"/>
  <c r="K786" i="1"/>
  <c r="K789" i="1"/>
  <c r="K792" i="1"/>
  <c r="K795" i="1"/>
  <c r="K798" i="1"/>
  <c r="K801" i="1"/>
  <c r="K804" i="1"/>
  <c r="K807" i="1"/>
  <c r="K810" i="1"/>
  <c r="K813" i="1"/>
  <c r="K816" i="1"/>
  <c r="K819" i="1"/>
  <c r="K822" i="1"/>
  <c r="K825" i="1"/>
  <c r="K828" i="1"/>
  <c r="K831" i="1"/>
  <c r="K834" i="1"/>
  <c r="K837" i="1"/>
  <c r="K840" i="1"/>
  <c r="K843" i="1"/>
  <c r="K846" i="1"/>
  <c r="K849" i="1"/>
  <c r="K852" i="1"/>
  <c r="K855" i="1"/>
  <c r="K858" i="1"/>
  <c r="K861" i="1"/>
  <c r="K864" i="1"/>
  <c r="K867" i="1"/>
  <c r="K870" i="1"/>
  <c r="K873" i="1"/>
  <c r="K876" i="1"/>
  <c r="K879" i="1"/>
  <c r="K882" i="1"/>
  <c r="K885" i="1"/>
  <c r="K888" i="1"/>
  <c r="K891" i="1"/>
  <c r="K894" i="1"/>
  <c r="K897" i="1"/>
  <c r="K900" i="1"/>
  <c r="K903" i="1"/>
  <c r="K906" i="1"/>
  <c r="K909" i="1"/>
  <c r="K912" i="1"/>
  <c r="K915" i="1"/>
  <c r="K918" i="1"/>
  <c r="K6" i="1"/>
  <c r="G156" i="5"/>
  <c r="G154" i="5"/>
  <c r="G28" i="5"/>
  <c r="G26" i="5"/>
  <c r="K35" i="5"/>
  <c r="K75" i="5"/>
  <c r="O35" i="5"/>
  <c r="O49" i="5"/>
  <c r="O65" i="5"/>
  <c r="O80" i="5"/>
  <c r="K97" i="5"/>
  <c r="K113" i="5"/>
  <c r="K127" i="5"/>
  <c r="K145" i="5"/>
  <c r="K158" i="5"/>
  <c r="K173" i="5"/>
  <c r="O99" i="5"/>
  <c r="O112" i="5"/>
  <c r="O130" i="5"/>
  <c r="O144" i="5"/>
  <c r="O160" i="5"/>
  <c r="O174" i="5"/>
  <c r="O196" i="5"/>
  <c r="K200" i="5"/>
  <c r="K211" i="5"/>
  <c r="O207" i="5"/>
  <c r="O219" i="5"/>
  <c r="K222" i="5"/>
  <c r="K922" i="1"/>
  <c r="O938" i="1"/>
  <c r="O6" i="5"/>
  <c r="O229" i="5"/>
  <c r="K230" i="5"/>
  <c r="O8" i="1"/>
  <c r="O13" i="1"/>
  <c r="O17" i="1"/>
  <c r="O22" i="1"/>
  <c r="O26" i="1"/>
  <c r="O31" i="1"/>
  <c r="O35" i="1"/>
  <c r="O40" i="1"/>
  <c r="O44" i="1"/>
  <c r="O49" i="1"/>
  <c r="O53" i="1"/>
  <c r="O58" i="1"/>
  <c r="O62" i="1"/>
  <c r="O67" i="1"/>
  <c r="O71" i="1"/>
  <c r="O76" i="1"/>
  <c r="O80" i="1"/>
  <c r="O85" i="1"/>
  <c r="O89" i="1"/>
  <c r="O94" i="1"/>
  <c r="O98" i="1"/>
  <c r="O103" i="1"/>
  <c r="O107" i="1"/>
  <c r="O112" i="1"/>
  <c r="O116" i="1"/>
  <c r="O121" i="1"/>
  <c r="O125" i="1"/>
  <c r="O130" i="1"/>
  <c r="O134" i="1"/>
  <c r="O139" i="1"/>
  <c r="O143" i="1"/>
  <c r="O148" i="1"/>
  <c r="O152" i="1"/>
  <c r="O157" i="1"/>
  <c r="O161" i="1"/>
  <c r="O166" i="1"/>
  <c r="O170" i="1"/>
  <c r="O175" i="1"/>
  <c r="O179" i="1"/>
  <c r="O184" i="1"/>
  <c r="O188" i="1"/>
  <c r="O193" i="1"/>
  <c r="O197" i="1"/>
  <c r="O202" i="1"/>
  <c r="O206" i="1"/>
  <c r="O211" i="1"/>
  <c r="O215" i="1"/>
  <c r="O220" i="1"/>
  <c r="O224" i="1"/>
  <c r="O229" i="1"/>
  <c r="O233" i="1"/>
  <c r="O238" i="1"/>
  <c r="O242" i="1"/>
  <c r="O247" i="1"/>
  <c r="O251" i="1"/>
  <c r="O256" i="1"/>
  <c r="O260" i="1"/>
  <c r="O265" i="1"/>
  <c r="O269" i="1"/>
  <c r="O274" i="1"/>
  <c r="O278" i="1"/>
  <c r="O283" i="1"/>
  <c r="O287" i="1"/>
  <c r="O292" i="1"/>
  <c r="O296" i="1"/>
  <c r="O301" i="1"/>
  <c r="O305" i="1"/>
  <c r="O310" i="1"/>
  <c r="O314" i="1"/>
  <c r="O319" i="1"/>
  <c r="O323" i="1"/>
  <c r="O328" i="1"/>
  <c r="O332" i="1"/>
  <c r="O337" i="1"/>
  <c r="O341" i="1"/>
  <c r="O346" i="1"/>
  <c r="O350" i="1"/>
  <c r="O355" i="1"/>
  <c r="O359" i="1"/>
  <c r="O364" i="1"/>
  <c r="O368" i="1"/>
  <c r="O373" i="1"/>
  <c r="O377" i="1"/>
  <c r="O382" i="1"/>
  <c r="O386" i="1"/>
  <c r="O391" i="1"/>
  <c r="O395" i="1"/>
  <c r="O400" i="1"/>
  <c r="O404" i="1"/>
  <c r="O409" i="1"/>
  <c r="O413" i="1"/>
  <c r="O418" i="1"/>
  <c r="O422" i="1"/>
  <c r="O427" i="1"/>
  <c r="O431" i="1"/>
  <c r="O436" i="1"/>
  <c r="O440" i="1"/>
  <c r="O445" i="1"/>
  <c r="O449" i="1"/>
  <c r="O454" i="1"/>
  <c r="O458" i="1"/>
  <c r="O463" i="1"/>
  <c r="O467" i="1"/>
  <c r="O472" i="1"/>
  <c r="O476" i="1"/>
  <c r="O481" i="1"/>
  <c r="O485" i="1"/>
  <c r="O490" i="1"/>
  <c r="O494" i="1"/>
  <c r="O499" i="1"/>
  <c r="O503" i="1"/>
  <c r="O508" i="1"/>
  <c r="O512" i="1"/>
  <c r="O517" i="1"/>
  <c r="O521" i="1"/>
  <c r="O526" i="1"/>
  <c r="O530" i="1"/>
  <c r="O535" i="1"/>
  <c r="O539" i="1"/>
  <c r="O544" i="1"/>
  <c r="O548" i="1"/>
  <c r="O553" i="1"/>
  <c r="O557" i="1"/>
  <c r="O562" i="1"/>
  <c r="O566" i="1"/>
  <c r="O571" i="1"/>
  <c r="O575" i="1"/>
  <c r="O580" i="1"/>
  <c r="O584" i="1"/>
  <c r="O589" i="1"/>
  <c r="O593" i="1"/>
  <c r="O598" i="1"/>
  <c r="O602" i="1"/>
  <c r="O607" i="1"/>
  <c r="O611" i="1"/>
  <c r="O616" i="1"/>
  <c r="O620" i="1"/>
  <c r="O625" i="1"/>
  <c r="O629" i="1"/>
  <c r="O634" i="1"/>
  <c r="O638" i="1"/>
  <c r="O643" i="1"/>
  <c r="O647" i="1"/>
  <c r="O652" i="1"/>
  <c r="O656" i="1"/>
  <c r="O661" i="1"/>
  <c r="O665" i="1"/>
  <c r="O670" i="1"/>
  <c r="O674" i="1"/>
  <c r="O679" i="1"/>
  <c r="O683" i="1"/>
  <c r="O688" i="1"/>
  <c r="O692" i="1"/>
  <c r="O697" i="1"/>
  <c r="O701" i="1"/>
  <c r="O706" i="1"/>
  <c r="O710" i="1"/>
  <c r="O715" i="1"/>
  <c r="O719" i="1"/>
  <c r="O724" i="1"/>
  <c r="O728" i="1"/>
  <c r="O733" i="1"/>
  <c r="O737" i="1"/>
  <c r="O742" i="1"/>
  <c r="O746" i="1"/>
  <c r="O751" i="1"/>
  <c r="O755" i="1"/>
  <c r="O760" i="1"/>
  <c r="O764" i="1"/>
  <c r="O769" i="1"/>
  <c r="O773" i="1"/>
  <c r="O778" i="1"/>
  <c r="O782" i="1"/>
  <c r="O787" i="1"/>
  <c r="O791" i="1"/>
  <c r="O796" i="1"/>
  <c r="O800" i="1"/>
  <c r="O805" i="1"/>
  <c r="O809" i="1"/>
  <c r="O814" i="1"/>
  <c r="O818" i="1"/>
  <c r="O823" i="1"/>
  <c r="O827" i="1"/>
  <c r="O832" i="1"/>
  <c r="O836" i="1"/>
  <c r="O841" i="1"/>
  <c r="O845" i="1"/>
  <c r="O850" i="1"/>
  <c r="O854" i="1"/>
  <c r="O859" i="1"/>
  <c r="O863" i="1"/>
  <c r="O868" i="1"/>
  <c r="O872" i="1"/>
  <c r="O877" i="1"/>
  <c r="O881" i="1"/>
  <c r="O886" i="1"/>
  <c r="O890" i="1"/>
  <c r="O895" i="1"/>
  <c r="O899" i="1"/>
  <c r="O904" i="1"/>
  <c r="O908" i="1"/>
  <c r="O913" i="1"/>
  <c r="O917" i="1"/>
  <c r="K7" i="1"/>
  <c r="K11" i="1"/>
  <c r="K16" i="1"/>
  <c r="K20" i="1"/>
  <c r="K25" i="1"/>
  <c r="K29" i="1"/>
  <c r="K34" i="1"/>
  <c r="K38" i="1"/>
  <c r="K43" i="1"/>
  <c r="K47" i="1"/>
  <c r="K52" i="1"/>
  <c r="K56" i="1"/>
  <c r="K61" i="1"/>
  <c r="K65" i="1"/>
  <c r="K70" i="1"/>
  <c r="K74" i="1"/>
  <c r="K79" i="1"/>
  <c r="K83" i="1"/>
  <c r="K88" i="1"/>
  <c r="K92" i="1"/>
  <c r="K97" i="1"/>
  <c r="K101" i="1"/>
  <c r="K106" i="1"/>
  <c r="K110" i="1"/>
  <c r="K115" i="1"/>
  <c r="K119" i="1"/>
  <c r="K124" i="1"/>
  <c r="K128" i="1"/>
  <c r="K133" i="1"/>
  <c r="K137" i="1"/>
  <c r="K142" i="1"/>
  <c r="K146" i="1"/>
  <c r="K151" i="1"/>
  <c r="K155" i="1"/>
  <c r="K160" i="1"/>
  <c r="K164" i="1"/>
  <c r="K169" i="1"/>
  <c r="K173" i="1"/>
  <c r="K178" i="1"/>
  <c r="K182" i="1"/>
  <c r="K187" i="1"/>
  <c r="K191" i="1"/>
  <c r="K196" i="1"/>
  <c r="K200" i="1"/>
  <c r="K205" i="1"/>
  <c r="K209" i="1"/>
  <c r="K214" i="1"/>
  <c r="K218" i="1"/>
  <c r="K223" i="1"/>
  <c r="K227" i="1"/>
  <c r="K232" i="1"/>
  <c r="K236" i="1"/>
  <c r="K241" i="1"/>
  <c r="K245" i="1"/>
  <c r="K250" i="1"/>
  <c r="K254" i="1"/>
  <c r="K259" i="1"/>
  <c r="K263" i="1"/>
  <c r="K268" i="1"/>
  <c r="K272" i="1"/>
  <c r="K277" i="1"/>
  <c r="K281" i="1"/>
  <c r="K286" i="1"/>
  <c r="K290" i="1"/>
  <c r="K295" i="1"/>
  <c r="K299" i="1"/>
  <c r="K304" i="1"/>
  <c r="K308" i="1"/>
  <c r="K313" i="1"/>
  <c r="K317" i="1"/>
  <c r="K322" i="1"/>
  <c r="K326" i="1"/>
  <c r="K331" i="1"/>
  <c r="K335" i="1"/>
  <c r="K340" i="1"/>
  <c r="K344" i="1"/>
  <c r="K349" i="1"/>
  <c r="K353" i="1"/>
  <c r="K358" i="1"/>
  <c r="K362" i="1"/>
  <c r="K367" i="1"/>
  <c r="K371" i="1"/>
  <c r="K376" i="1"/>
  <c r="K380" i="1"/>
  <c r="K385" i="1"/>
  <c r="K389" i="1"/>
  <c r="K394" i="1"/>
  <c r="K398" i="1"/>
  <c r="K403" i="1"/>
  <c r="K407" i="1"/>
  <c r="K412" i="1"/>
  <c r="K416" i="1"/>
  <c r="K421" i="1"/>
  <c r="K425" i="1"/>
  <c r="K430" i="1"/>
  <c r="K434" i="1"/>
  <c r="K439" i="1"/>
  <c r="K443" i="1"/>
  <c r="K448" i="1"/>
  <c r="K452" i="1"/>
  <c r="K457" i="1"/>
  <c r="K461" i="1"/>
  <c r="K466" i="1"/>
  <c r="K470" i="1"/>
  <c r="K475" i="1"/>
  <c r="K479" i="1"/>
  <c r="K484" i="1"/>
  <c r="K488" i="1"/>
  <c r="K493" i="1"/>
  <c r="K497" i="1"/>
  <c r="K502" i="1"/>
  <c r="K506" i="1"/>
  <c r="K511" i="1"/>
  <c r="K515" i="1"/>
  <c r="K520" i="1"/>
  <c r="K524" i="1"/>
  <c r="K529" i="1"/>
  <c r="K533" i="1"/>
  <c r="K538" i="1"/>
  <c r="K542" i="1"/>
  <c r="K547" i="1"/>
  <c r="K551" i="1"/>
  <c r="K556" i="1"/>
  <c r="K560" i="1"/>
  <c r="K565" i="1"/>
  <c r="K569" i="1"/>
  <c r="K574" i="1"/>
  <c r="K578" i="1"/>
  <c r="K583" i="1"/>
  <c r="K587" i="1"/>
  <c r="K592" i="1"/>
  <c r="K596" i="1"/>
  <c r="K601" i="1"/>
  <c r="K605" i="1"/>
  <c r="K610" i="1"/>
  <c r="K614" i="1"/>
  <c r="K619" i="1"/>
  <c r="K623" i="1"/>
  <c r="K628" i="1"/>
  <c r="K632" i="1"/>
  <c r="K637" i="1"/>
  <c r="K641" i="1"/>
  <c r="K646" i="1"/>
  <c r="K650" i="1"/>
  <c r="K655" i="1"/>
  <c r="K659" i="1"/>
  <c r="K664" i="1"/>
  <c r="K668" i="1"/>
  <c r="K673" i="1"/>
  <c r="K677" i="1"/>
  <c r="K682" i="1"/>
  <c r="K686" i="1"/>
  <c r="K691" i="1"/>
  <c r="K695" i="1"/>
  <c r="K700" i="1"/>
  <c r="K704" i="1"/>
  <c r="K709" i="1"/>
  <c r="K713" i="1"/>
  <c r="K718" i="1"/>
  <c r="K722" i="1"/>
  <c r="K727" i="1"/>
  <c r="K731" i="1"/>
  <c r="K736" i="1"/>
  <c r="K740" i="1"/>
  <c r="K745" i="1"/>
  <c r="K749" i="1"/>
  <c r="K754" i="1"/>
  <c r="K758" i="1"/>
  <c r="K763" i="1"/>
  <c r="K767" i="1"/>
  <c r="K772" i="1"/>
  <c r="K776" i="1"/>
  <c r="K781" i="1"/>
  <c r="K785" i="1"/>
  <c r="K790" i="1"/>
  <c r="K794" i="1"/>
  <c r="K799" i="1"/>
  <c r="K803" i="1"/>
  <c r="K808" i="1"/>
  <c r="K812" i="1"/>
  <c r="K817" i="1"/>
  <c r="K821" i="1"/>
  <c r="K826" i="1"/>
  <c r="K830" i="1"/>
  <c r="K835" i="1"/>
  <c r="K839" i="1"/>
  <c r="K844" i="1"/>
  <c r="K848" i="1"/>
  <c r="K853" i="1"/>
  <c r="K857" i="1"/>
  <c r="K862" i="1"/>
  <c r="K866" i="1"/>
  <c r="K871" i="1"/>
  <c r="K875" i="1"/>
  <c r="K880" i="1"/>
  <c r="K884" i="1"/>
  <c r="K889" i="1"/>
  <c r="K893" i="1"/>
  <c r="K898" i="1"/>
  <c r="K902" i="1"/>
  <c r="K907" i="1"/>
  <c r="K911" i="1"/>
  <c r="K916" i="1"/>
  <c r="K920" i="1"/>
  <c r="G56" i="1"/>
  <c r="G59" i="1"/>
  <c r="G62" i="1"/>
  <c r="G65" i="1"/>
  <c r="G68" i="1"/>
  <c r="G71" i="1"/>
  <c r="G74" i="1"/>
  <c r="G77" i="1"/>
  <c r="G80" i="1"/>
  <c r="G83" i="1"/>
  <c r="G86" i="1"/>
  <c r="G89" i="1"/>
  <c r="G92" i="1"/>
  <c r="G95" i="1"/>
  <c r="G98" i="1"/>
  <c r="G101" i="1"/>
  <c r="G104" i="1"/>
  <c r="G107" i="1"/>
  <c r="G110" i="1"/>
  <c r="G113" i="1"/>
  <c r="G116" i="1"/>
  <c r="G119" i="1"/>
  <c r="G122" i="1"/>
  <c r="G125" i="1"/>
  <c r="G128" i="1"/>
  <c r="G131" i="1"/>
  <c r="G134" i="1"/>
  <c r="G137" i="1"/>
  <c r="G140" i="1"/>
  <c r="G143" i="1"/>
  <c r="G146" i="1"/>
  <c r="G149" i="1"/>
  <c r="G152" i="1"/>
  <c r="G155" i="1"/>
  <c r="G158" i="1"/>
  <c r="G161" i="1"/>
  <c r="G164" i="1"/>
  <c r="G167" i="1"/>
  <c r="G170" i="1"/>
  <c r="G173" i="1"/>
  <c r="G176" i="1"/>
  <c r="G179" i="1"/>
  <c r="G182" i="1"/>
  <c r="G185" i="1"/>
  <c r="G188" i="1"/>
  <c r="G191" i="1"/>
  <c r="G194" i="1"/>
  <c r="G197" i="1"/>
  <c r="G200" i="1"/>
  <c r="G203" i="1"/>
  <c r="G206" i="1"/>
  <c r="G209" i="1"/>
  <c r="G212" i="1"/>
  <c r="G215" i="1"/>
  <c r="G218" i="1"/>
  <c r="G221" i="1"/>
  <c r="G224" i="1"/>
  <c r="G227" i="1"/>
  <c r="G230" i="1"/>
  <c r="G233" i="1"/>
  <c r="G236" i="1"/>
  <c r="G239" i="1"/>
  <c r="G242" i="1"/>
  <c r="G245" i="1"/>
  <c r="G248" i="1"/>
  <c r="G251" i="1"/>
  <c r="G254" i="1"/>
  <c r="G257" i="1"/>
  <c r="G260" i="1"/>
  <c r="G263" i="1"/>
  <c r="G266" i="1"/>
  <c r="G269" i="1"/>
  <c r="G272" i="1"/>
  <c r="G275" i="1"/>
  <c r="G278" i="1"/>
  <c r="G281" i="1"/>
  <c r="G284" i="1"/>
  <c r="G287" i="1"/>
  <c r="G290" i="1"/>
  <c r="G293" i="1"/>
  <c r="G296" i="1"/>
  <c r="G299" i="1"/>
  <c r="G302" i="1"/>
  <c r="G305" i="1"/>
  <c r="G308" i="1"/>
  <c r="G311" i="1"/>
  <c r="G314" i="1"/>
  <c r="G317" i="1"/>
  <c r="G320" i="1"/>
  <c r="G323" i="1"/>
  <c r="G326" i="1"/>
  <c r="G329" i="1"/>
  <c r="G332" i="1"/>
  <c r="G335" i="1"/>
  <c r="G338" i="1"/>
  <c r="G341" i="1"/>
  <c r="G344" i="1"/>
  <c r="G347" i="1"/>
  <c r="G350" i="1"/>
  <c r="G353" i="1"/>
  <c r="G356" i="1"/>
  <c r="G359" i="1"/>
  <c r="G362" i="1"/>
  <c r="G365" i="1"/>
  <c r="G368" i="1"/>
  <c r="G371" i="1"/>
  <c r="G374" i="1"/>
  <c r="G377" i="1"/>
  <c r="G380" i="1"/>
  <c r="G383" i="1"/>
  <c r="G386" i="1"/>
  <c r="G389" i="1"/>
  <c r="G392" i="1"/>
  <c r="G395" i="1"/>
  <c r="G398" i="1"/>
  <c r="G401" i="1"/>
  <c r="G404" i="1"/>
  <c r="G407" i="1"/>
  <c r="G410" i="1"/>
  <c r="G413" i="1"/>
  <c r="G416" i="1"/>
  <c r="G419" i="1"/>
  <c r="G422" i="1"/>
  <c r="G425" i="1"/>
  <c r="G428" i="1"/>
  <c r="G431" i="1"/>
  <c r="G434" i="1"/>
  <c r="G437" i="1"/>
  <c r="G440" i="1"/>
  <c r="G443" i="1"/>
  <c r="G446" i="1"/>
  <c r="G449" i="1"/>
  <c r="G452" i="1"/>
  <c r="G455" i="1"/>
  <c r="G458" i="1"/>
  <c r="G461" i="1"/>
  <c r="G464" i="1"/>
  <c r="G467" i="1"/>
  <c r="G470" i="1"/>
  <c r="G473" i="1"/>
  <c r="G476" i="1"/>
  <c r="G479" i="1"/>
  <c r="G482" i="1"/>
  <c r="G485" i="1"/>
  <c r="G488" i="1"/>
  <c r="G491" i="1"/>
  <c r="G494" i="1"/>
  <c r="G497" i="1"/>
  <c r="G500" i="1"/>
  <c r="G503" i="1"/>
  <c r="G506" i="1"/>
  <c r="G509" i="1"/>
  <c r="G512" i="1"/>
  <c r="G515" i="1"/>
  <c r="G518" i="1"/>
  <c r="G521" i="1"/>
  <c r="G524" i="1"/>
  <c r="G527" i="1"/>
  <c r="G530" i="1"/>
  <c r="G533" i="1"/>
  <c r="G536" i="1"/>
  <c r="G539" i="1"/>
  <c r="G542" i="1"/>
  <c r="G545" i="1"/>
  <c r="G548" i="1"/>
  <c r="G551" i="1"/>
  <c r="G554" i="1"/>
  <c r="G557" i="1"/>
  <c r="G560" i="1"/>
  <c r="G563" i="1"/>
  <c r="G566" i="1"/>
  <c r="G569" i="1"/>
  <c r="G572" i="1"/>
  <c r="G575" i="1"/>
  <c r="G578" i="1"/>
  <c r="G581" i="1"/>
  <c r="G584" i="1"/>
  <c r="G587" i="1"/>
  <c r="G590" i="1"/>
  <c r="G593" i="1"/>
  <c r="G596" i="1"/>
  <c r="G599" i="1"/>
  <c r="G602" i="1"/>
  <c r="G605" i="1"/>
  <c r="G608" i="1"/>
  <c r="G611" i="1"/>
  <c r="G614" i="1"/>
  <c r="G617" i="1"/>
  <c r="G620" i="1"/>
  <c r="G623" i="1"/>
  <c r="G626" i="1"/>
  <c r="G629" i="1"/>
  <c r="G632" i="1"/>
  <c r="G635" i="1"/>
  <c r="G638" i="1"/>
  <c r="G641" i="1"/>
  <c r="G644" i="1"/>
  <c r="G647" i="1"/>
  <c r="G650" i="1"/>
  <c r="G653" i="1"/>
  <c r="G656" i="1"/>
  <c r="G659" i="1"/>
  <c r="G662" i="1"/>
  <c r="G665" i="1"/>
  <c r="G668" i="1"/>
  <c r="G671" i="1"/>
  <c r="G674" i="1"/>
  <c r="G677" i="1"/>
  <c r="G680" i="1"/>
  <c r="G683" i="1"/>
  <c r="G686" i="1"/>
  <c r="G689" i="1"/>
  <c r="G692" i="1"/>
  <c r="G695" i="1"/>
  <c r="G698" i="1"/>
  <c r="G701" i="1"/>
  <c r="G704" i="1"/>
  <c r="G707" i="1"/>
  <c r="G710" i="1"/>
  <c r="G713" i="1"/>
  <c r="G716" i="1"/>
  <c r="G719" i="1"/>
  <c r="G722" i="1"/>
  <c r="G725" i="1"/>
  <c r="G728" i="1"/>
  <c r="G731" i="1"/>
  <c r="G734" i="1"/>
  <c r="G737" i="1"/>
  <c r="G740" i="1"/>
  <c r="G743" i="1"/>
  <c r="G746" i="1"/>
  <c r="G749" i="1"/>
  <c r="G752" i="1"/>
  <c r="G755" i="1"/>
  <c r="G758" i="1"/>
  <c r="G761" i="1"/>
  <c r="G764" i="1"/>
  <c r="G767" i="1"/>
  <c r="G770" i="1"/>
  <c r="G773" i="1"/>
  <c r="G776" i="1"/>
  <c r="G779" i="1"/>
  <c r="G782" i="1"/>
  <c r="G785" i="1"/>
  <c r="G788" i="1"/>
  <c r="G791" i="1"/>
  <c r="G794" i="1"/>
  <c r="G797" i="1"/>
  <c r="G800" i="1"/>
  <c r="G803" i="1"/>
  <c r="G806" i="1"/>
  <c r="G809" i="1"/>
  <c r="G812" i="1"/>
  <c r="G815" i="1"/>
  <c r="G818" i="1"/>
  <c r="G821" i="1"/>
  <c r="G824" i="1"/>
  <c r="G827" i="1"/>
  <c r="G830" i="1"/>
  <c r="G833" i="1"/>
  <c r="G836" i="1"/>
  <c r="G839" i="1"/>
  <c r="G842" i="1"/>
  <c r="G845" i="1"/>
  <c r="G848" i="1"/>
  <c r="G851" i="1"/>
  <c r="G854" i="1"/>
  <c r="G857" i="1"/>
  <c r="G860" i="1"/>
  <c r="G863" i="1"/>
  <c r="G866" i="1"/>
  <c r="G869" i="1"/>
  <c r="G872" i="1"/>
  <c r="G875" i="1"/>
  <c r="G878" i="1"/>
  <c r="G881" i="1"/>
  <c r="G884" i="1"/>
  <c r="G887" i="1"/>
  <c r="G890" i="1"/>
  <c r="G893" i="1"/>
  <c r="G896" i="1"/>
  <c r="G899" i="1"/>
  <c r="G902" i="1"/>
  <c r="G905" i="1"/>
  <c r="G908" i="1"/>
  <c r="G911" i="1"/>
  <c r="G914" i="1"/>
  <c r="G917" i="1"/>
  <c r="G920" i="1"/>
  <c r="G55" i="1"/>
  <c r="G52" i="1"/>
  <c r="G49" i="1"/>
  <c r="G46" i="1"/>
  <c r="G43" i="1"/>
  <c r="G40" i="1"/>
  <c r="G37" i="1"/>
  <c r="G34" i="1"/>
  <c r="G31" i="1"/>
  <c r="G8" i="1"/>
  <c r="G11" i="1"/>
  <c r="G14" i="1"/>
  <c r="G17" i="1"/>
  <c r="G20" i="1"/>
  <c r="G23" i="1"/>
  <c r="G26" i="1"/>
  <c r="G29" i="1"/>
  <c r="G38" i="5"/>
  <c r="K41" i="5"/>
  <c r="O13" i="5"/>
  <c r="O38" i="5"/>
  <c r="O56" i="5"/>
  <c r="O70" i="5"/>
  <c r="O86" i="5"/>
  <c r="K104" i="5"/>
  <c r="K118" i="5"/>
  <c r="K133" i="5"/>
  <c r="K146" i="5"/>
  <c r="K164" i="5"/>
  <c r="K178" i="5"/>
  <c r="O90" i="5"/>
  <c r="O103" i="5"/>
  <c r="O120" i="5"/>
  <c r="O133" i="5"/>
  <c r="O151" i="5"/>
  <c r="O165" i="5"/>
  <c r="O180" i="5"/>
  <c r="K192" i="5"/>
  <c r="K204" i="5"/>
  <c r="K215" i="5"/>
  <c r="O201" i="5"/>
  <c r="O212" i="5"/>
  <c r="O221" i="5"/>
  <c r="O922" i="1"/>
  <c r="O224" i="5"/>
  <c r="O233" i="5"/>
  <c r="K225" i="5"/>
  <c r="K231" i="5"/>
  <c r="G102" i="5"/>
  <c r="G100" i="5"/>
  <c r="O44" i="5"/>
  <c r="K124" i="5"/>
  <c r="K167" i="5"/>
  <c r="O111" i="5"/>
  <c r="O153" i="5"/>
  <c r="K209" i="5"/>
  <c r="O227" i="5"/>
  <c r="K227" i="5"/>
  <c r="O11" i="1"/>
  <c r="O19" i="1"/>
  <c r="O25" i="1"/>
  <c r="O32" i="1"/>
  <c r="O38" i="1"/>
  <c r="O46" i="1"/>
  <c r="O52" i="1"/>
  <c r="O59" i="1"/>
  <c r="O65" i="1"/>
  <c r="O73" i="1"/>
  <c r="O79" i="1"/>
  <c r="O86" i="1"/>
  <c r="O92" i="1"/>
  <c r="O100" i="1"/>
  <c r="O106" i="1"/>
  <c r="O113" i="1"/>
  <c r="O119" i="1"/>
  <c r="O127" i="1"/>
  <c r="O133" i="1"/>
  <c r="O140" i="1"/>
  <c r="O146" i="1"/>
  <c r="O154" i="1"/>
  <c r="O160" i="1"/>
  <c r="O167" i="1"/>
  <c r="O173" i="1"/>
  <c r="O181" i="1"/>
  <c r="O187" i="1"/>
  <c r="O194" i="1"/>
  <c r="O200" i="1"/>
  <c r="O208" i="1"/>
  <c r="O214" i="1"/>
  <c r="O221" i="1"/>
  <c r="O227" i="1"/>
  <c r="O235" i="1"/>
  <c r="O241" i="1"/>
  <c r="O248" i="1"/>
  <c r="O254" i="1"/>
  <c r="O262" i="1"/>
  <c r="O268" i="1"/>
  <c r="O275" i="1"/>
  <c r="O281" i="1"/>
  <c r="O289" i="1"/>
  <c r="O295" i="1"/>
  <c r="O302" i="1"/>
  <c r="O308" i="1"/>
  <c r="O316" i="1"/>
  <c r="O322" i="1"/>
  <c r="O329" i="1"/>
  <c r="O335" i="1"/>
  <c r="O343" i="1"/>
  <c r="O349" i="1"/>
  <c r="O356" i="1"/>
  <c r="O362" i="1"/>
  <c r="O370" i="1"/>
  <c r="O376" i="1"/>
  <c r="O383" i="1"/>
  <c r="O389" i="1"/>
  <c r="O397" i="1"/>
  <c r="O403" i="1"/>
  <c r="O410" i="1"/>
  <c r="O416" i="1"/>
  <c r="O424" i="1"/>
  <c r="O430" i="1"/>
  <c r="O437" i="1"/>
  <c r="O443" i="1"/>
  <c r="O451" i="1"/>
  <c r="O457" i="1"/>
  <c r="O464" i="1"/>
  <c r="O470" i="1"/>
  <c r="O478" i="1"/>
  <c r="O484" i="1"/>
  <c r="O491" i="1"/>
  <c r="O497" i="1"/>
  <c r="O505" i="1"/>
  <c r="O511" i="1"/>
  <c r="O518" i="1"/>
  <c r="O524" i="1"/>
  <c r="O532" i="1"/>
  <c r="O538" i="1"/>
  <c r="O545" i="1"/>
  <c r="O551" i="1"/>
  <c r="O559" i="1"/>
  <c r="O565" i="1"/>
  <c r="O572" i="1"/>
  <c r="O578" i="1"/>
  <c r="O586" i="1"/>
  <c r="O592" i="1"/>
  <c r="O599" i="1"/>
  <c r="O605" i="1"/>
  <c r="O613" i="1"/>
  <c r="O619" i="1"/>
  <c r="O626" i="1"/>
  <c r="O632" i="1"/>
  <c r="O640" i="1"/>
  <c r="O646" i="1"/>
  <c r="O653" i="1"/>
  <c r="O659" i="1"/>
  <c r="O667" i="1"/>
  <c r="O673" i="1"/>
  <c r="O680" i="1"/>
  <c r="O686" i="1"/>
  <c r="O694" i="1"/>
  <c r="O700" i="1"/>
  <c r="O707" i="1"/>
  <c r="O713" i="1"/>
  <c r="O721" i="1"/>
  <c r="O727" i="1"/>
  <c r="O734" i="1"/>
  <c r="O740" i="1"/>
  <c r="O748" i="1"/>
  <c r="O754" i="1"/>
  <c r="O761" i="1"/>
  <c r="O767" i="1"/>
  <c r="O775" i="1"/>
  <c r="O781" i="1"/>
  <c r="O788" i="1"/>
  <c r="O794" i="1"/>
  <c r="O802" i="1"/>
  <c r="O808" i="1"/>
  <c r="O815" i="1"/>
  <c r="O821" i="1"/>
  <c r="O829" i="1"/>
  <c r="O835" i="1"/>
  <c r="O842" i="1"/>
  <c r="O848" i="1"/>
  <c r="O856" i="1"/>
  <c r="O862" i="1"/>
  <c r="O869" i="1"/>
  <c r="O875" i="1"/>
  <c r="O883" i="1"/>
  <c r="O889" i="1"/>
  <c r="O896" i="1"/>
  <c r="O902" i="1"/>
  <c r="O910" i="1"/>
  <c r="O916" i="1"/>
  <c r="K8" i="1"/>
  <c r="K14" i="1"/>
  <c r="K22" i="1"/>
  <c r="K28" i="1"/>
  <c r="K35" i="1"/>
  <c r="K41" i="1"/>
  <c r="K49" i="1"/>
  <c r="K55" i="1"/>
  <c r="K62" i="1"/>
  <c r="K68" i="1"/>
  <c r="K76" i="1"/>
  <c r="K82" i="1"/>
  <c r="K89" i="1"/>
  <c r="K95" i="1"/>
  <c r="K103" i="1"/>
  <c r="K109" i="1"/>
  <c r="K116" i="1"/>
  <c r="K122" i="1"/>
  <c r="K130" i="1"/>
  <c r="K136" i="1"/>
  <c r="K143" i="1"/>
  <c r="K149" i="1"/>
  <c r="K157" i="1"/>
  <c r="K163" i="1"/>
  <c r="K170" i="1"/>
  <c r="K176" i="1"/>
  <c r="K184" i="1"/>
  <c r="K190" i="1"/>
  <c r="K197" i="1"/>
  <c r="K203" i="1"/>
  <c r="K211" i="1"/>
  <c r="K217" i="1"/>
  <c r="K224" i="1"/>
  <c r="K230" i="1"/>
  <c r="K238" i="1"/>
  <c r="K244" i="1"/>
  <c r="K251" i="1"/>
  <c r="K257" i="1"/>
  <c r="K265" i="1"/>
  <c r="K271" i="1"/>
  <c r="K278" i="1"/>
  <c r="K284" i="1"/>
  <c r="K292" i="1"/>
  <c r="K298" i="1"/>
  <c r="K305" i="1"/>
  <c r="K311" i="1"/>
  <c r="K319" i="1"/>
  <c r="K325" i="1"/>
  <c r="K332" i="1"/>
  <c r="K338" i="1"/>
  <c r="K346" i="1"/>
  <c r="K352" i="1"/>
  <c r="K359" i="1"/>
  <c r="K365" i="1"/>
  <c r="K373" i="1"/>
  <c r="K379" i="1"/>
  <c r="K386" i="1"/>
  <c r="K392" i="1"/>
  <c r="K400" i="1"/>
  <c r="K406" i="1"/>
  <c r="K413" i="1"/>
  <c r="K419" i="1"/>
  <c r="K427" i="1"/>
  <c r="K433" i="1"/>
  <c r="K440" i="1"/>
  <c r="K446" i="1"/>
  <c r="K454" i="1"/>
  <c r="K460" i="1"/>
  <c r="K467" i="1"/>
  <c r="K473" i="1"/>
  <c r="K481" i="1"/>
  <c r="K487" i="1"/>
  <c r="K494" i="1"/>
  <c r="K500" i="1"/>
  <c r="K508" i="1"/>
  <c r="K514" i="1"/>
  <c r="K521" i="1"/>
  <c r="K527" i="1"/>
  <c r="K535" i="1"/>
  <c r="K541" i="1"/>
  <c r="K548" i="1"/>
  <c r="K554" i="1"/>
  <c r="K562" i="1"/>
  <c r="K568" i="1"/>
  <c r="K575" i="1"/>
  <c r="K581" i="1"/>
  <c r="K589" i="1"/>
  <c r="K595" i="1"/>
  <c r="K602" i="1"/>
  <c r="K608" i="1"/>
  <c r="K616" i="1"/>
  <c r="K622" i="1"/>
  <c r="K629" i="1"/>
  <c r="K635" i="1"/>
  <c r="K643" i="1"/>
  <c r="K649" i="1"/>
  <c r="K656" i="1"/>
  <c r="K662" i="1"/>
  <c r="K670" i="1"/>
  <c r="K676" i="1"/>
  <c r="K683" i="1"/>
  <c r="K689" i="1"/>
  <c r="K697" i="1"/>
  <c r="K703" i="1"/>
  <c r="K710" i="1"/>
  <c r="K716" i="1"/>
  <c r="K724" i="1"/>
  <c r="K730" i="1"/>
  <c r="K737" i="1"/>
  <c r="K743" i="1"/>
  <c r="K751" i="1"/>
  <c r="K757" i="1"/>
  <c r="K764" i="1"/>
  <c r="K770" i="1"/>
  <c r="K778" i="1"/>
  <c r="K784" i="1"/>
  <c r="K791" i="1"/>
  <c r="K797" i="1"/>
  <c r="K805" i="1"/>
  <c r="K811" i="1"/>
  <c r="K818" i="1"/>
  <c r="K824" i="1"/>
  <c r="K832" i="1"/>
  <c r="K838" i="1"/>
  <c r="K845" i="1"/>
  <c r="K851" i="1"/>
  <c r="K859" i="1"/>
  <c r="K865" i="1"/>
  <c r="K872" i="1"/>
  <c r="K878" i="1"/>
  <c r="K886" i="1"/>
  <c r="K892" i="1"/>
  <c r="K899" i="1"/>
  <c r="K905" i="1"/>
  <c r="K913" i="1"/>
  <c r="K919" i="1"/>
  <c r="G57" i="1"/>
  <c r="G61" i="1"/>
  <c r="G66" i="1"/>
  <c r="G70" i="1"/>
  <c r="G75" i="1"/>
  <c r="G79" i="1"/>
  <c r="G84" i="1"/>
  <c r="G88" i="1"/>
  <c r="G93" i="1"/>
  <c r="G97" i="1"/>
  <c r="G102" i="1"/>
  <c r="G106" i="1"/>
  <c r="G111" i="1"/>
  <c r="G115" i="1"/>
  <c r="G120" i="1"/>
  <c r="G124" i="1"/>
  <c r="G129" i="1"/>
  <c r="G133" i="1"/>
  <c r="G138" i="1"/>
  <c r="G142" i="1"/>
  <c r="G147" i="1"/>
  <c r="G151" i="1"/>
  <c r="G156" i="1"/>
  <c r="G160" i="1"/>
  <c r="G165" i="1"/>
  <c r="G169" i="1"/>
  <c r="G174" i="1"/>
  <c r="G178" i="1"/>
  <c r="G183" i="1"/>
  <c r="G187" i="1"/>
  <c r="G192" i="1"/>
  <c r="G196" i="1"/>
  <c r="G201" i="1"/>
  <c r="G205" i="1"/>
  <c r="G210" i="1"/>
  <c r="G214" i="1"/>
  <c r="G219" i="1"/>
  <c r="G223" i="1"/>
  <c r="G228" i="1"/>
  <c r="G232" i="1"/>
  <c r="G237" i="1"/>
  <c r="G241" i="1"/>
  <c r="G246" i="1"/>
  <c r="G250" i="1"/>
  <c r="G255" i="1"/>
  <c r="G259" i="1"/>
  <c r="G264" i="1"/>
  <c r="G268" i="1"/>
  <c r="G273" i="1"/>
  <c r="G277" i="1"/>
  <c r="G282" i="1"/>
  <c r="G286" i="1"/>
  <c r="G291" i="1"/>
  <c r="G295" i="1"/>
  <c r="G300" i="1"/>
  <c r="G304" i="1"/>
  <c r="G309" i="1"/>
  <c r="G313" i="1"/>
  <c r="G318" i="1"/>
  <c r="G322" i="1"/>
  <c r="G327" i="1"/>
  <c r="G331" i="1"/>
  <c r="G336" i="1"/>
  <c r="G340" i="1"/>
  <c r="G345" i="1"/>
  <c r="G349" i="1"/>
  <c r="G354" i="1"/>
  <c r="G358" i="1"/>
  <c r="G363" i="1"/>
  <c r="G367" i="1"/>
  <c r="G372" i="1"/>
  <c r="G376" i="1"/>
  <c r="G381" i="1"/>
  <c r="G385" i="1"/>
  <c r="G390" i="1"/>
  <c r="G394" i="1"/>
  <c r="G399" i="1"/>
  <c r="G403" i="1"/>
  <c r="G408" i="1"/>
  <c r="G412" i="1"/>
  <c r="G417" i="1"/>
  <c r="G421" i="1"/>
  <c r="G426" i="1"/>
  <c r="G430" i="1"/>
  <c r="G435" i="1"/>
  <c r="G439" i="1"/>
  <c r="G444" i="1"/>
  <c r="G448" i="1"/>
  <c r="G453" i="1"/>
  <c r="G457" i="1"/>
  <c r="G462" i="1"/>
  <c r="G466" i="1"/>
  <c r="G471" i="1"/>
  <c r="G475" i="1"/>
  <c r="G480" i="1"/>
  <c r="G484" i="1"/>
  <c r="G489" i="1"/>
  <c r="G493" i="1"/>
  <c r="G498" i="1"/>
  <c r="G502" i="1"/>
  <c r="G507" i="1"/>
  <c r="G511" i="1"/>
  <c r="G516" i="1"/>
  <c r="G520" i="1"/>
  <c r="G525" i="1"/>
  <c r="G529" i="1"/>
  <c r="G534" i="1"/>
  <c r="G538" i="1"/>
  <c r="G543" i="1"/>
  <c r="G547" i="1"/>
  <c r="G552" i="1"/>
  <c r="G556" i="1"/>
  <c r="G561" i="1"/>
  <c r="G565" i="1"/>
  <c r="G570" i="1"/>
  <c r="G574" i="1"/>
  <c r="G579" i="1"/>
  <c r="G583" i="1"/>
  <c r="G588" i="1"/>
  <c r="G592" i="1"/>
  <c r="G597" i="1"/>
  <c r="G601" i="1"/>
  <c r="G606" i="1"/>
  <c r="G610" i="1"/>
  <c r="G615" i="1"/>
  <c r="G619" i="1"/>
  <c r="G624" i="1"/>
  <c r="G628" i="1"/>
  <c r="G633" i="1"/>
  <c r="G637" i="1"/>
  <c r="G642" i="1"/>
  <c r="G646" i="1"/>
  <c r="G651" i="1"/>
  <c r="G655" i="1"/>
  <c r="G660" i="1"/>
  <c r="G664" i="1"/>
  <c r="G669" i="1"/>
  <c r="G673" i="1"/>
  <c r="G678" i="1"/>
  <c r="G682" i="1"/>
  <c r="G687" i="1"/>
  <c r="G691" i="1"/>
  <c r="G696" i="1"/>
  <c r="G700" i="1"/>
  <c r="G705" i="1"/>
  <c r="G709" i="1"/>
  <c r="G714" i="1"/>
  <c r="G718" i="1"/>
  <c r="G723" i="1"/>
  <c r="G727" i="1"/>
  <c r="G732" i="1"/>
  <c r="G736" i="1"/>
  <c r="G741" i="1"/>
  <c r="G745" i="1"/>
  <c r="G750" i="1"/>
  <c r="G754" i="1"/>
  <c r="G759" i="1"/>
  <c r="G763" i="1"/>
  <c r="G768" i="1"/>
  <c r="G772" i="1"/>
  <c r="G777" i="1"/>
  <c r="G781" i="1"/>
  <c r="G786" i="1"/>
  <c r="G790" i="1"/>
  <c r="G795" i="1"/>
  <c r="G799" i="1"/>
  <c r="G804" i="1"/>
  <c r="G808" i="1"/>
  <c r="G813" i="1"/>
  <c r="G817" i="1"/>
  <c r="G822" i="1"/>
  <c r="G826" i="1"/>
  <c r="G831" i="1"/>
  <c r="G835" i="1"/>
  <c r="G840" i="1"/>
  <c r="G844" i="1"/>
  <c r="G849" i="1"/>
  <c r="G853" i="1"/>
  <c r="G858" i="1"/>
  <c r="G862" i="1"/>
  <c r="G867" i="1"/>
  <c r="G871" i="1"/>
  <c r="G876" i="1"/>
  <c r="G880" i="1"/>
  <c r="G885" i="1"/>
  <c r="G889" i="1"/>
  <c r="G894" i="1"/>
  <c r="G898" i="1"/>
  <c r="G903" i="1"/>
  <c r="G907" i="1"/>
  <c r="G912" i="1"/>
  <c r="G916" i="1"/>
  <c r="G51" i="1"/>
  <c r="G47" i="1"/>
  <c r="G42" i="1"/>
  <c r="G38" i="1"/>
  <c r="G33" i="1"/>
  <c r="G7" i="1"/>
  <c r="G12" i="1"/>
  <c r="G16" i="1"/>
  <c r="G21" i="1"/>
  <c r="G25" i="1"/>
  <c r="G30" i="1"/>
  <c r="K14" i="5"/>
  <c r="O58" i="5"/>
  <c r="K92" i="5"/>
  <c r="K137" i="5"/>
  <c r="K186" i="5"/>
  <c r="O124" i="5"/>
  <c r="O171" i="5"/>
  <c r="K196" i="5"/>
  <c r="K218" i="5"/>
  <c r="O206" i="5"/>
  <c r="O222" i="5"/>
  <c r="O7" i="1"/>
  <c r="O14" i="1"/>
  <c r="O20" i="1"/>
  <c r="O28" i="1"/>
  <c r="O34" i="1"/>
  <c r="O41" i="1"/>
  <c r="O47" i="1"/>
  <c r="O55" i="1"/>
  <c r="O61" i="1"/>
  <c r="O68" i="1"/>
  <c r="O74" i="1"/>
  <c r="O82" i="1"/>
  <c r="O88" i="1"/>
  <c r="O95" i="1"/>
  <c r="O101" i="1"/>
  <c r="O109" i="1"/>
  <c r="O115" i="1"/>
  <c r="O122" i="1"/>
  <c r="O128" i="1"/>
  <c r="O136" i="1"/>
  <c r="O142" i="1"/>
  <c r="O149" i="1"/>
  <c r="O155" i="1"/>
  <c r="O163" i="1"/>
  <c r="O169" i="1"/>
  <c r="O176" i="1"/>
  <c r="O182" i="1"/>
  <c r="O190" i="1"/>
  <c r="O196" i="1"/>
  <c r="O203" i="1"/>
  <c r="O209" i="1"/>
  <c r="O217" i="1"/>
  <c r="O223" i="1"/>
  <c r="O230" i="1"/>
  <c r="O236" i="1"/>
  <c r="O244" i="1"/>
  <c r="O250" i="1"/>
  <c r="O257" i="1"/>
  <c r="O263" i="1"/>
  <c r="O271" i="1"/>
  <c r="O277" i="1"/>
  <c r="O284" i="1"/>
  <c r="O290" i="1"/>
  <c r="O298" i="1"/>
  <c r="O304" i="1"/>
  <c r="O311" i="1"/>
  <c r="O317" i="1"/>
  <c r="O325" i="1"/>
  <c r="O331" i="1"/>
  <c r="O338" i="1"/>
  <c r="O344" i="1"/>
  <c r="O352" i="1"/>
  <c r="O358" i="1"/>
  <c r="O365" i="1"/>
  <c r="O371" i="1"/>
  <c r="O379" i="1"/>
  <c r="O385" i="1"/>
  <c r="O392" i="1"/>
  <c r="O398" i="1"/>
  <c r="O406" i="1"/>
  <c r="O412" i="1"/>
  <c r="O419" i="1"/>
  <c r="O425" i="1"/>
  <c r="O433" i="1"/>
  <c r="O439" i="1"/>
  <c r="O446" i="1"/>
  <c r="O452" i="1"/>
  <c r="O460" i="1"/>
  <c r="O466" i="1"/>
  <c r="O473" i="1"/>
  <c r="O479" i="1"/>
  <c r="O487" i="1"/>
  <c r="O493" i="1"/>
  <c r="O500" i="1"/>
  <c r="O506" i="1"/>
  <c r="O514" i="1"/>
  <c r="O520" i="1"/>
  <c r="O527" i="1"/>
  <c r="O533" i="1"/>
  <c r="O541" i="1"/>
  <c r="O547" i="1"/>
  <c r="O554" i="1"/>
  <c r="O560" i="1"/>
  <c r="O568" i="1"/>
  <c r="O574" i="1"/>
  <c r="O581" i="1"/>
  <c r="O587" i="1"/>
  <c r="O595" i="1"/>
  <c r="O601" i="1"/>
  <c r="O608" i="1"/>
  <c r="O614" i="1"/>
  <c r="O622" i="1"/>
  <c r="O628" i="1"/>
  <c r="O635" i="1"/>
  <c r="O641" i="1"/>
  <c r="O649" i="1"/>
  <c r="O655" i="1"/>
  <c r="O662" i="1"/>
  <c r="O668" i="1"/>
  <c r="O676" i="1"/>
  <c r="O682" i="1"/>
  <c r="O689" i="1"/>
  <c r="O695" i="1"/>
  <c r="O703" i="1"/>
  <c r="O709" i="1"/>
  <c r="O716" i="1"/>
  <c r="O722" i="1"/>
  <c r="O730" i="1"/>
  <c r="O736" i="1"/>
  <c r="O743" i="1"/>
  <c r="O749" i="1"/>
  <c r="O757" i="1"/>
  <c r="O763" i="1"/>
  <c r="O770" i="1"/>
  <c r="O776" i="1"/>
  <c r="O784" i="1"/>
  <c r="O790" i="1"/>
  <c r="O797" i="1"/>
  <c r="O803" i="1"/>
  <c r="O811" i="1"/>
  <c r="O817" i="1"/>
  <c r="O824" i="1"/>
  <c r="O830" i="1"/>
  <c r="O838" i="1"/>
  <c r="O844" i="1"/>
  <c r="O851" i="1"/>
  <c r="O857" i="1"/>
  <c r="O865" i="1"/>
  <c r="O871" i="1"/>
  <c r="O878" i="1"/>
  <c r="O884" i="1"/>
  <c r="O892" i="1"/>
  <c r="O898" i="1"/>
  <c r="O905" i="1"/>
  <c r="O911" i="1"/>
  <c r="O919" i="1"/>
  <c r="K10" i="1"/>
  <c r="K17" i="1"/>
  <c r="K23" i="1"/>
  <c r="K31" i="1"/>
  <c r="K37" i="1"/>
  <c r="K44" i="1"/>
  <c r="K50" i="1"/>
  <c r="K58" i="1"/>
  <c r="K64" i="1"/>
  <c r="K71" i="1"/>
  <c r="K77" i="1"/>
  <c r="K85" i="1"/>
  <c r="K91" i="1"/>
  <c r="K98" i="1"/>
  <c r="K104" i="1"/>
  <c r="K112" i="1"/>
  <c r="K118" i="1"/>
  <c r="K125" i="1"/>
  <c r="K131" i="1"/>
  <c r="K139" i="1"/>
  <c r="K145" i="1"/>
  <c r="K152" i="1"/>
  <c r="K158" i="1"/>
  <c r="K166" i="1"/>
  <c r="K172" i="1"/>
  <c r="K179" i="1"/>
  <c r="K185" i="1"/>
  <c r="K193" i="1"/>
  <c r="K199" i="1"/>
  <c r="K206" i="1"/>
  <c r="K212" i="1"/>
  <c r="K220" i="1"/>
  <c r="K226" i="1"/>
  <c r="K233" i="1"/>
  <c r="K239" i="1"/>
  <c r="K247" i="1"/>
  <c r="K253" i="1"/>
  <c r="K260" i="1"/>
  <c r="K266" i="1"/>
  <c r="K274" i="1"/>
  <c r="K280" i="1"/>
  <c r="K287" i="1"/>
  <c r="K293" i="1"/>
  <c r="K301" i="1"/>
  <c r="K307" i="1"/>
  <c r="K314" i="1"/>
  <c r="K320" i="1"/>
  <c r="K328" i="1"/>
  <c r="K334" i="1"/>
  <c r="K341" i="1"/>
  <c r="K347" i="1"/>
  <c r="K355" i="1"/>
  <c r="K361" i="1"/>
  <c r="K368" i="1"/>
  <c r="K374" i="1"/>
  <c r="K382" i="1"/>
  <c r="K388" i="1"/>
  <c r="K395" i="1"/>
  <c r="K401" i="1"/>
  <c r="K409" i="1"/>
  <c r="K415" i="1"/>
  <c r="K422" i="1"/>
  <c r="K428" i="1"/>
  <c r="K436" i="1"/>
  <c r="K442" i="1"/>
  <c r="K449" i="1"/>
  <c r="K455" i="1"/>
  <c r="K463" i="1"/>
  <c r="K469" i="1"/>
  <c r="K476" i="1"/>
  <c r="K482" i="1"/>
  <c r="K490" i="1"/>
  <c r="K496" i="1"/>
  <c r="K503" i="1"/>
  <c r="K509" i="1"/>
  <c r="K517" i="1"/>
  <c r="K523" i="1"/>
  <c r="K530" i="1"/>
  <c r="K536" i="1"/>
  <c r="K544" i="1"/>
  <c r="K550" i="1"/>
  <c r="K557" i="1"/>
  <c r="K563" i="1"/>
  <c r="K571" i="1"/>
  <c r="K577" i="1"/>
  <c r="K584" i="1"/>
  <c r="K590" i="1"/>
  <c r="K598" i="1"/>
  <c r="K604" i="1"/>
  <c r="K611" i="1"/>
  <c r="K617" i="1"/>
  <c r="K625" i="1"/>
  <c r="K631" i="1"/>
  <c r="K638" i="1"/>
  <c r="K644" i="1"/>
  <c r="K652" i="1"/>
  <c r="K658" i="1"/>
  <c r="K665" i="1"/>
  <c r="K671" i="1"/>
  <c r="K679" i="1"/>
  <c r="K685" i="1"/>
  <c r="K692" i="1"/>
  <c r="K698" i="1"/>
  <c r="K706" i="1"/>
  <c r="K712" i="1"/>
  <c r="K719" i="1"/>
  <c r="K725" i="1"/>
  <c r="K733" i="1"/>
  <c r="K739" i="1"/>
  <c r="K746" i="1"/>
  <c r="K752" i="1"/>
  <c r="K760" i="1"/>
  <c r="K766" i="1"/>
  <c r="K779" i="1"/>
  <c r="K787" i="1"/>
  <c r="K793" i="1"/>
  <c r="K800" i="1"/>
  <c r="K806" i="1"/>
  <c r="K814" i="1"/>
  <c r="K820" i="1"/>
  <c r="K827" i="1"/>
  <c r="K833" i="1"/>
  <c r="K841" i="1"/>
  <c r="K847" i="1"/>
  <c r="K854" i="1"/>
  <c r="K860" i="1"/>
  <c r="K868" i="1"/>
  <c r="K874" i="1"/>
  <c r="K881" i="1"/>
  <c r="K887" i="1"/>
  <c r="K895" i="1"/>
  <c r="K901" i="1"/>
  <c r="K908" i="1"/>
  <c r="K914" i="1"/>
  <c r="K773" i="1"/>
  <c r="K62" i="5"/>
  <c r="O22" i="5"/>
  <c r="O76" i="5"/>
  <c r="K106" i="5"/>
  <c r="K154" i="5"/>
  <c r="O93" i="5"/>
  <c r="O139" i="5"/>
  <c r="O184" i="5"/>
  <c r="O193" i="5"/>
  <c r="O215" i="5"/>
  <c r="O16" i="1"/>
  <c r="O37" i="1"/>
  <c r="O56" i="1"/>
  <c r="O77" i="1"/>
  <c r="O97" i="1"/>
  <c r="O118" i="1"/>
  <c r="O137" i="1"/>
  <c r="O158" i="1"/>
  <c r="O178" i="1"/>
  <c r="O199" i="1"/>
  <c r="O218" i="1"/>
  <c r="O239" i="1"/>
  <c r="O259" i="1"/>
  <c r="O280" i="1"/>
  <c r="O299" i="1"/>
  <c r="O320" i="1"/>
  <c r="O340" i="1"/>
  <c r="O361" i="1"/>
  <c r="O380" i="1"/>
  <c r="O401" i="1"/>
  <c r="O421" i="1"/>
  <c r="O442" i="1"/>
  <c r="O461" i="1"/>
  <c r="O482" i="1"/>
  <c r="O502" i="1"/>
  <c r="O523" i="1"/>
  <c r="O542" i="1"/>
  <c r="O563" i="1"/>
  <c r="O583" i="1"/>
  <c r="O604" i="1"/>
  <c r="O623" i="1"/>
  <c r="O644" i="1"/>
  <c r="O664" i="1"/>
  <c r="O685" i="1"/>
  <c r="O704" i="1"/>
  <c r="O725" i="1"/>
  <c r="O745" i="1"/>
  <c r="O766" i="1"/>
  <c r="O785" i="1"/>
  <c r="O806" i="1"/>
  <c r="O826" i="1"/>
  <c r="O847" i="1"/>
  <c r="O866" i="1"/>
  <c r="O887" i="1"/>
  <c r="O907" i="1"/>
  <c r="K13" i="1"/>
  <c r="K32" i="1"/>
  <c r="K53" i="1"/>
  <c r="K73" i="1"/>
  <c r="K94" i="1"/>
  <c r="K113" i="1"/>
  <c r="K134" i="1"/>
  <c r="K154" i="1"/>
  <c r="K175" i="1"/>
  <c r="K194" i="1"/>
  <c r="K215" i="1"/>
  <c r="K235" i="1"/>
  <c r="K256" i="1"/>
  <c r="K275" i="1"/>
  <c r="K296" i="1"/>
  <c r="K316" i="1"/>
  <c r="K337" i="1"/>
  <c r="K356" i="1"/>
  <c r="K377" i="1"/>
  <c r="K397" i="1"/>
  <c r="K418" i="1"/>
  <c r="K437" i="1"/>
  <c r="K458" i="1"/>
  <c r="K478" i="1"/>
  <c r="K499" i="1"/>
  <c r="K518" i="1"/>
  <c r="K539" i="1"/>
  <c r="K559" i="1"/>
  <c r="K580" i="1"/>
  <c r="K599" i="1"/>
  <c r="K620" i="1"/>
  <c r="K640" i="1"/>
  <c r="K661" i="1"/>
  <c r="K680" i="1"/>
  <c r="K701" i="1"/>
  <c r="K721" i="1"/>
  <c r="K742" i="1"/>
  <c r="K761" i="1"/>
  <c r="K782" i="1"/>
  <c r="K802" i="1"/>
  <c r="K823" i="1"/>
  <c r="K842" i="1"/>
  <c r="K863" i="1"/>
  <c r="K883" i="1"/>
  <c r="K904" i="1"/>
  <c r="G58" i="1"/>
  <c r="G64" i="1"/>
  <c r="G72" i="1"/>
  <c r="G78" i="1"/>
  <c r="G85" i="1"/>
  <c r="G91" i="1"/>
  <c r="G99" i="1"/>
  <c r="G105" i="1"/>
  <c r="G112" i="1"/>
  <c r="G118" i="1"/>
  <c r="G126" i="1"/>
  <c r="G132" i="1"/>
  <c r="G139" i="1"/>
  <c r="G145" i="1"/>
  <c r="G153" i="1"/>
  <c r="G159" i="1"/>
  <c r="G166" i="1"/>
  <c r="G172" i="1"/>
  <c r="G180" i="1"/>
  <c r="G186" i="1"/>
  <c r="G193" i="1"/>
  <c r="G199" i="1"/>
  <c r="G207" i="1"/>
  <c r="G213" i="1"/>
  <c r="G220" i="1"/>
  <c r="G226" i="1"/>
  <c r="G234" i="1"/>
  <c r="G240" i="1"/>
  <c r="G247" i="1"/>
  <c r="G253" i="1"/>
  <c r="G261" i="1"/>
  <c r="G267" i="1"/>
  <c r="G274" i="1"/>
  <c r="G280" i="1"/>
  <c r="G288" i="1"/>
  <c r="G294" i="1"/>
  <c r="G301" i="1"/>
  <c r="G307" i="1"/>
  <c r="G315" i="1"/>
  <c r="G321" i="1"/>
  <c r="G328" i="1"/>
  <c r="G334" i="1"/>
  <c r="G342" i="1"/>
  <c r="G348" i="1"/>
  <c r="G355" i="1"/>
  <c r="G361" i="1"/>
  <c r="G369" i="1"/>
  <c r="G375" i="1"/>
  <c r="G382" i="1"/>
  <c r="G388" i="1"/>
  <c r="G396" i="1"/>
  <c r="G402" i="1"/>
  <c r="G409" i="1"/>
  <c r="G415" i="1"/>
  <c r="G423" i="1"/>
  <c r="G429" i="1"/>
  <c r="G436" i="1"/>
  <c r="G442" i="1"/>
  <c r="G450" i="1"/>
  <c r="G456" i="1"/>
  <c r="G463" i="1"/>
  <c r="G469" i="1"/>
  <c r="G477" i="1"/>
  <c r="G483" i="1"/>
  <c r="G490" i="1"/>
  <c r="G496" i="1"/>
  <c r="G504" i="1"/>
  <c r="G510" i="1"/>
  <c r="G517" i="1"/>
  <c r="G523" i="1"/>
  <c r="G531" i="1"/>
  <c r="G537" i="1"/>
  <c r="G544" i="1"/>
  <c r="G550" i="1"/>
  <c r="G558" i="1"/>
  <c r="G564" i="1"/>
  <c r="G571" i="1"/>
  <c r="G577" i="1"/>
  <c r="G585" i="1"/>
  <c r="G591" i="1"/>
  <c r="G598" i="1"/>
  <c r="G604" i="1"/>
  <c r="G612" i="1"/>
  <c r="G618" i="1"/>
  <c r="G625" i="1"/>
  <c r="G631" i="1"/>
  <c r="G639" i="1"/>
  <c r="G645" i="1"/>
  <c r="G652" i="1"/>
  <c r="G658" i="1"/>
  <c r="G666" i="1"/>
  <c r="G672" i="1"/>
  <c r="G679" i="1"/>
  <c r="G685" i="1"/>
  <c r="G693" i="1"/>
  <c r="G699" i="1"/>
  <c r="G706" i="1"/>
  <c r="G712" i="1"/>
  <c r="G720" i="1"/>
  <c r="G726" i="1"/>
  <c r="G733" i="1"/>
  <c r="G739" i="1"/>
  <c r="G747" i="1"/>
  <c r="G753" i="1"/>
  <c r="G760" i="1"/>
  <c r="G766" i="1"/>
  <c r="G774" i="1"/>
  <c r="G780" i="1"/>
  <c r="G787" i="1"/>
  <c r="G793" i="1"/>
  <c r="G801" i="1"/>
  <c r="G807" i="1"/>
  <c r="G814" i="1"/>
  <c r="G820" i="1"/>
  <c r="G828" i="1"/>
  <c r="G834" i="1"/>
  <c r="G841" i="1"/>
  <c r="G847" i="1"/>
  <c r="G855" i="1"/>
  <c r="G861" i="1"/>
  <c r="G868" i="1"/>
  <c r="G874" i="1"/>
  <c r="G882" i="1"/>
  <c r="G888" i="1"/>
  <c r="G895" i="1"/>
  <c r="G901" i="1"/>
  <c r="G909" i="1"/>
  <c r="G915" i="1"/>
  <c r="G50" i="1"/>
  <c r="G44" i="1"/>
  <c r="G36" i="1"/>
  <c r="G6" i="1"/>
  <c r="G13" i="1"/>
  <c r="G19" i="1"/>
  <c r="G27" i="1"/>
  <c r="O23" i="1"/>
  <c r="O43" i="1"/>
  <c r="O64" i="1"/>
  <c r="O83" i="1"/>
  <c r="O104" i="1"/>
  <c r="O124" i="1"/>
  <c r="O145" i="1"/>
  <c r="O164" i="1"/>
  <c r="O185" i="1"/>
  <c r="O205" i="1"/>
  <c r="O226" i="1"/>
  <c r="O245" i="1"/>
  <c r="O266" i="1"/>
  <c r="O286" i="1"/>
  <c r="O307" i="1"/>
  <c r="O326" i="1"/>
  <c r="O347" i="1"/>
  <c r="O367" i="1"/>
  <c r="O388" i="1"/>
  <c r="O407" i="1"/>
  <c r="O428" i="1"/>
  <c r="O448" i="1"/>
  <c r="O469" i="1"/>
  <c r="O488" i="1"/>
  <c r="O509" i="1"/>
  <c r="O529" i="1"/>
  <c r="O550" i="1"/>
  <c r="O569" i="1"/>
  <c r="O590" i="1"/>
  <c r="O610" i="1"/>
  <c r="O631" i="1"/>
  <c r="O650" i="1"/>
  <c r="O671" i="1"/>
  <c r="O691" i="1"/>
  <c r="O712" i="1"/>
  <c r="O731" i="1"/>
  <c r="O752" i="1"/>
  <c r="O772" i="1"/>
  <c r="O793" i="1"/>
  <c r="O812" i="1"/>
  <c r="O833" i="1"/>
  <c r="O853" i="1"/>
  <c r="O874" i="1"/>
  <c r="O893" i="1"/>
  <c r="O914" i="1"/>
  <c r="K19" i="1"/>
  <c r="K40" i="1"/>
  <c r="K59" i="1"/>
  <c r="K80" i="1"/>
  <c r="K100" i="1"/>
  <c r="K121" i="1"/>
  <c r="K140" i="1"/>
  <c r="K161" i="1"/>
  <c r="K181" i="1"/>
  <c r="K202" i="1"/>
  <c r="K221" i="1"/>
  <c r="K242" i="1"/>
  <c r="K262" i="1"/>
  <c r="K283" i="1"/>
  <c r="K302" i="1"/>
  <c r="K323" i="1"/>
  <c r="K343" i="1"/>
  <c r="K364" i="1"/>
  <c r="K383" i="1"/>
  <c r="K404" i="1"/>
  <c r="K424" i="1"/>
  <c r="K445" i="1"/>
  <c r="K464" i="1"/>
  <c r="K485" i="1"/>
  <c r="K505" i="1"/>
  <c r="K526" i="1"/>
  <c r="K545" i="1"/>
  <c r="K566" i="1"/>
  <c r="K586" i="1"/>
  <c r="K607" i="1"/>
  <c r="K626" i="1"/>
  <c r="K647" i="1"/>
  <c r="K667" i="1"/>
  <c r="K688" i="1"/>
  <c r="K707" i="1"/>
  <c r="K728" i="1"/>
  <c r="K748" i="1"/>
  <c r="K769" i="1"/>
  <c r="K788" i="1"/>
  <c r="K809" i="1"/>
  <c r="K829" i="1"/>
  <c r="K850" i="1"/>
  <c r="K869" i="1"/>
  <c r="K890" i="1"/>
  <c r="K910" i="1"/>
  <c r="G60" i="1"/>
  <c r="G67" i="1"/>
  <c r="G73" i="1"/>
  <c r="G81" i="1"/>
  <c r="G87" i="1"/>
  <c r="G94" i="1"/>
  <c r="G100" i="1"/>
  <c r="G108" i="1"/>
  <c r="G114" i="1"/>
  <c r="G121" i="1"/>
  <c r="G127" i="1"/>
  <c r="G135" i="1"/>
  <c r="G141" i="1"/>
  <c r="G148" i="1"/>
  <c r="G154" i="1"/>
  <c r="G162" i="1"/>
  <c r="G168" i="1"/>
  <c r="G175" i="1"/>
  <c r="G181" i="1"/>
  <c r="G189" i="1"/>
  <c r="G195" i="1"/>
  <c r="G202" i="1"/>
  <c r="G208" i="1"/>
  <c r="G216" i="1"/>
  <c r="G222" i="1"/>
  <c r="G229" i="1"/>
  <c r="G235" i="1"/>
  <c r="G243" i="1"/>
  <c r="G249" i="1"/>
  <c r="G256" i="1"/>
  <c r="G262" i="1"/>
  <c r="G270" i="1"/>
  <c r="G276" i="1"/>
  <c r="G283" i="1"/>
  <c r="G289" i="1"/>
  <c r="G297" i="1"/>
  <c r="G303" i="1"/>
  <c r="G310" i="1"/>
  <c r="G316" i="1"/>
  <c r="G324" i="1"/>
  <c r="G330" i="1"/>
  <c r="G337" i="1"/>
  <c r="G343" i="1"/>
  <c r="G351" i="1"/>
  <c r="G357" i="1"/>
  <c r="G364" i="1"/>
  <c r="G370" i="1"/>
  <c r="G378" i="1"/>
  <c r="G384" i="1"/>
  <c r="G391" i="1"/>
  <c r="G397" i="1"/>
  <c r="G405" i="1"/>
  <c r="G411" i="1"/>
  <c r="G418" i="1"/>
  <c r="G424" i="1"/>
  <c r="G432" i="1"/>
  <c r="G438" i="1"/>
  <c r="G445" i="1"/>
  <c r="G451" i="1"/>
  <c r="G459" i="1"/>
  <c r="G465" i="1"/>
  <c r="G472" i="1"/>
  <c r="G478" i="1"/>
  <c r="G486" i="1"/>
  <c r="G492" i="1"/>
  <c r="G499" i="1"/>
  <c r="G505" i="1"/>
  <c r="G513" i="1"/>
  <c r="G519" i="1"/>
  <c r="G526" i="1"/>
  <c r="G532" i="1"/>
  <c r="G540" i="1"/>
  <c r="G546" i="1"/>
  <c r="G553" i="1"/>
  <c r="G559" i="1"/>
  <c r="G567" i="1"/>
  <c r="G573" i="1"/>
  <c r="G580" i="1"/>
  <c r="G586" i="1"/>
  <c r="G594" i="1"/>
  <c r="G600" i="1"/>
  <c r="G607" i="1"/>
  <c r="G613" i="1"/>
  <c r="G621" i="1"/>
  <c r="G627" i="1"/>
  <c r="G634" i="1"/>
  <c r="G640" i="1"/>
  <c r="G648" i="1"/>
  <c r="G654" i="1"/>
  <c r="G661" i="1"/>
  <c r="G667" i="1"/>
  <c r="G675" i="1"/>
  <c r="G681" i="1"/>
  <c r="G688" i="1"/>
  <c r="G694" i="1"/>
  <c r="G702" i="1"/>
  <c r="G708" i="1"/>
  <c r="G715" i="1"/>
  <c r="G721" i="1"/>
  <c r="G729" i="1"/>
  <c r="G735" i="1"/>
  <c r="G742" i="1"/>
  <c r="G748" i="1"/>
  <c r="G756" i="1"/>
  <c r="G762" i="1"/>
  <c r="G769" i="1"/>
  <c r="G775" i="1"/>
  <c r="G783" i="1"/>
  <c r="G789" i="1"/>
  <c r="G796" i="1"/>
  <c r="G802" i="1"/>
  <c r="G810" i="1"/>
  <c r="G816" i="1"/>
  <c r="G823" i="1"/>
  <c r="G829" i="1"/>
  <c r="G837" i="1"/>
  <c r="G843" i="1"/>
  <c r="G850" i="1"/>
  <c r="G856" i="1"/>
  <c r="G864" i="1"/>
  <c r="G870" i="1"/>
  <c r="G877" i="1"/>
  <c r="G883" i="1"/>
  <c r="G891" i="1"/>
  <c r="G897" i="1"/>
  <c r="G904" i="1"/>
  <c r="G910" i="1"/>
  <c r="G918" i="1"/>
  <c r="G54" i="1"/>
  <c r="G48" i="1"/>
  <c r="G41" i="1"/>
  <c r="G35" i="1"/>
  <c r="G9" i="1"/>
  <c r="G15" i="1"/>
  <c r="G22" i="1"/>
  <c r="G28" i="1"/>
  <c r="O10" i="1"/>
  <c r="O29" i="1"/>
  <c r="O50" i="1"/>
  <c r="O70" i="1"/>
  <c r="O91" i="1"/>
  <c r="O110" i="1"/>
  <c r="O131" i="1"/>
  <c r="O151" i="1"/>
  <c r="O172" i="1"/>
  <c r="O191" i="1"/>
  <c r="O212" i="1"/>
  <c r="O232" i="1"/>
  <c r="O253" i="1"/>
  <c r="O272" i="1"/>
  <c r="O293" i="1"/>
  <c r="O313" i="1"/>
  <c r="O334" i="1"/>
  <c r="O353" i="1"/>
  <c r="O374" i="1"/>
  <c r="O394" i="1"/>
  <c r="O415" i="1"/>
  <c r="O434" i="1"/>
  <c r="O455" i="1"/>
  <c r="O475" i="1"/>
  <c r="O496" i="1"/>
  <c r="O515" i="1"/>
  <c r="O536" i="1"/>
  <c r="O556" i="1"/>
  <c r="O577" i="1"/>
  <c r="O596" i="1"/>
  <c r="O617" i="1"/>
  <c r="O637" i="1"/>
  <c r="O658" i="1"/>
  <c r="O677" i="1"/>
  <c r="O698" i="1"/>
  <c r="O718" i="1"/>
  <c r="O739" i="1"/>
  <c r="O758" i="1"/>
  <c r="O779" i="1"/>
  <c r="O799" i="1"/>
  <c r="O820" i="1"/>
  <c r="O839" i="1"/>
  <c r="O860" i="1"/>
  <c r="O880" i="1"/>
  <c r="O901" i="1"/>
  <c r="O920" i="1"/>
  <c r="K26" i="1"/>
  <c r="K46" i="1"/>
  <c r="K67" i="1"/>
  <c r="K86" i="1"/>
  <c r="K107" i="1"/>
  <c r="K127" i="1"/>
  <c r="K148" i="1"/>
  <c r="K167" i="1"/>
  <c r="K188" i="1"/>
  <c r="K208" i="1"/>
  <c r="K229" i="1"/>
  <c r="K248" i="1"/>
  <c r="K269" i="1"/>
  <c r="K289" i="1"/>
  <c r="K310" i="1"/>
  <c r="K329" i="1"/>
  <c r="K350" i="1"/>
  <c r="K370" i="1"/>
  <c r="K391" i="1"/>
  <c r="K410" i="1"/>
  <c r="K431" i="1"/>
  <c r="K451" i="1"/>
  <c r="K472" i="1"/>
  <c r="K491" i="1"/>
  <c r="K512" i="1"/>
  <c r="K532" i="1"/>
  <c r="K553" i="1"/>
  <c r="K572" i="1"/>
  <c r="K593" i="1"/>
  <c r="K613" i="1"/>
  <c r="K634" i="1"/>
  <c r="K653" i="1"/>
  <c r="K674" i="1"/>
  <c r="K694" i="1"/>
  <c r="K715" i="1"/>
  <c r="K734" i="1"/>
  <c r="K755" i="1"/>
  <c r="K775" i="1"/>
  <c r="K796" i="1"/>
  <c r="K815" i="1"/>
  <c r="K836" i="1"/>
  <c r="K856" i="1"/>
  <c r="K877" i="1"/>
  <c r="K896" i="1"/>
  <c r="K917" i="1"/>
  <c r="G63" i="1"/>
  <c r="G69" i="1"/>
  <c r="G76" i="1"/>
  <c r="G82" i="1"/>
  <c r="G90" i="1"/>
  <c r="G96" i="1"/>
  <c r="G103" i="1"/>
  <c r="G109" i="1"/>
  <c r="G117" i="1"/>
  <c r="G123" i="1"/>
  <c r="G130" i="1"/>
  <c r="G136" i="1"/>
  <c r="G144" i="1"/>
  <c r="G150" i="1"/>
  <c r="G157" i="1"/>
  <c r="G163" i="1"/>
  <c r="G171" i="1"/>
  <c r="G177" i="1"/>
  <c r="G184" i="1"/>
  <c r="G190" i="1"/>
  <c r="G198" i="1"/>
  <c r="G204" i="1"/>
  <c r="G211" i="1"/>
  <c r="G217" i="1"/>
  <c r="G225" i="1"/>
  <c r="G231" i="1"/>
  <c r="G238" i="1"/>
  <c r="G244" i="1"/>
  <c r="G252" i="1"/>
  <c r="G258" i="1"/>
  <c r="G265" i="1"/>
  <c r="G271" i="1"/>
  <c r="G279" i="1"/>
  <c r="G285" i="1"/>
  <c r="G292" i="1"/>
  <c r="G298" i="1"/>
  <c r="G306" i="1"/>
  <c r="G312" i="1"/>
  <c r="G319" i="1"/>
  <c r="G325" i="1"/>
  <c r="G333" i="1"/>
  <c r="G339" i="1"/>
  <c r="G346" i="1"/>
  <c r="G352" i="1"/>
  <c r="G360" i="1"/>
  <c r="G366" i="1"/>
  <c r="G373" i="1"/>
  <c r="G379" i="1"/>
  <c r="G387" i="1"/>
  <c r="G393" i="1"/>
  <c r="G400" i="1"/>
  <c r="G406" i="1"/>
  <c r="G414" i="1"/>
  <c r="G420" i="1"/>
  <c r="G427" i="1"/>
  <c r="G433" i="1"/>
  <c r="G441" i="1"/>
  <c r="G447" i="1"/>
  <c r="G454" i="1"/>
  <c r="G460" i="1"/>
  <c r="G468" i="1"/>
  <c r="G474" i="1"/>
  <c r="G481" i="1"/>
  <c r="G487" i="1"/>
  <c r="G495" i="1"/>
  <c r="G501" i="1"/>
  <c r="G508" i="1"/>
  <c r="G514" i="1"/>
  <c r="G522" i="1"/>
  <c r="G528" i="1"/>
  <c r="G535" i="1"/>
  <c r="G541" i="1"/>
  <c r="G549" i="1"/>
  <c r="G555" i="1"/>
  <c r="G562" i="1"/>
  <c r="G568" i="1"/>
  <c r="G576" i="1"/>
  <c r="G582" i="1"/>
  <c r="G589" i="1"/>
  <c r="G595" i="1"/>
  <c r="G603" i="1"/>
  <c r="G609" i="1"/>
  <c r="G616" i="1"/>
  <c r="G622" i="1"/>
  <c r="G630" i="1"/>
  <c r="G636" i="1"/>
  <c r="G643" i="1"/>
  <c r="G649" i="1"/>
  <c r="G657" i="1"/>
  <c r="G663" i="1"/>
  <c r="G670" i="1"/>
  <c r="G676" i="1"/>
  <c r="G684" i="1"/>
  <c r="G690" i="1"/>
  <c r="G697" i="1"/>
  <c r="G703" i="1"/>
  <c r="G711" i="1"/>
  <c r="G717" i="1"/>
  <c r="G724" i="1"/>
  <c r="G730" i="1"/>
  <c r="G738" i="1"/>
  <c r="G744" i="1"/>
  <c r="G751" i="1"/>
  <c r="G757" i="1"/>
  <c r="G765" i="1"/>
  <c r="G771" i="1"/>
  <c r="G778" i="1"/>
  <c r="G784" i="1"/>
  <c r="G792" i="1"/>
  <c r="G798" i="1"/>
  <c r="G805" i="1"/>
  <c r="G811" i="1"/>
  <c r="G819" i="1"/>
  <c r="G825" i="1"/>
  <c r="G832" i="1"/>
  <c r="G838" i="1"/>
  <c r="G846" i="1"/>
  <c r="G852" i="1"/>
  <c r="G859" i="1"/>
  <c r="G865" i="1"/>
  <c r="G873" i="1"/>
  <c r="G879" i="1"/>
  <c r="G886" i="1"/>
  <c r="G892" i="1"/>
  <c r="G900" i="1"/>
  <c r="G906" i="1"/>
  <c r="G913" i="1"/>
  <c r="G919" i="1"/>
  <c r="G53" i="1"/>
  <c r="G45" i="1"/>
  <c r="G39" i="1"/>
  <c r="G32" i="1"/>
  <c r="G10" i="1"/>
  <c r="G18" i="1"/>
  <c r="G24" i="1"/>
</calcChain>
</file>

<file path=xl/sharedStrings.xml><?xml version="1.0" encoding="utf-8"?>
<sst xmlns="http://schemas.openxmlformats.org/spreadsheetml/2006/main" count="4291" uniqueCount="214">
  <si>
    <t>CGS 16-245ee</t>
  </si>
  <si>
    <t>C&amp;LM Compliance Item</t>
  </si>
  <si>
    <t xml:space="preserve">Equitable Distribution 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</si>
  <si>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</si>
  <si>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</si>
  <si>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</si>
  <si>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</si>
  <si>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>Julia Dumaine</t>
  </si>
  <si>
    <t xml:space="preserve">Bureau of Energy and Technology Policy </t>
  </si>
  <si>
    <t>julia.dumaine@ct.gov</t>
  </si>
  <si>
    <t>(860)827-2869</t>
  </si>
  <si>
    <t>Company:</t>
  </si>
  <si>
    <t>Eversource - CT (CL&amp;P)</t>
  </si>
  <si>
    <t>Year:</t>
  </si>
  <si>
    <t>Submission Date:</t>
  </si>
  <si>
    <t>Eversource CT 2019</t>
  </si>
  <si>
    <t>Totals</t>
  </si>
  <si>
    <t xml:space="preserve">All Customers </t>
  </si>
  <si>
    <t>Customers &lt; 100kW</t>
  </si>
  <si>
    <t>Customers &gt; 100kW</t>
  </si>
  <si>
    <t>Combined</t>
  </si>
  <si>
    <t>Residential</t>
  </si>
  <si>
    <t>C&amp;I</t>
  </si>
  <si>
    <t>CLM Collections</t>
  </si>
  <si>
    <t>Incentives Disbursements</t>
  </si>
  <si>
    <t>As Collected</t>
  </si>
  <si>
    <t>Less the State Diversion</t>
  </si>
  <si>
    <t xml:space="preserve"> </t>
  </si>
  <si>
    <t>1. Distressed Tracts are tracts that are less than or equal to 60% of the State Median Income and 100% Distressed (Source - Experian).</t>
  </si>
  <si>
    <t>2. CLM $ Collected includes the 3 Mill Customer Charge plus the Conservation Adjustment Mechanism (CAM) Charge.</t>
  </si>
  <si>
    <t>3. $21.4M of Collections was diverted to the State of CT General Fund for 2019.</t>
  </si>
  <si>
    <t>EQUITABLE DISTRIBUTION OF FUNDS</t>
  </si>
  <si>
    <t>Census Tract</t>
  </si>
  <si>
    <t>Town</t>
  </si>
  <si>
    <r>
      <t>Distressed Tract</t>
    </r>
    <r>
      <rPr>
        <b/>
        <vertAlign val="superscript"/>
        <sz val="12"/>
        <color theme="1"/>
        <rFont val="Calibri"/>
        <family val="2"/>
      </rPr>
      <t>1</t>
    </r>
  </si>
  <si>
    <t xml:space="preserve">CLM $ Collected </t>
  </si>
  <si>
    <t xml:space="preserve">% of Total CLM $ Collected </t>
  </si>
  <si>
    <t>Incentive Disbursements</t>
  </si>
  <si>
    <t>% of Total Incentive Disbursements</t>
  </si>
  <si>
    <t>Residential CLM $ Collected</t>
  </si>
  <si>
    <t>% of Total Residential CLM $ Collected</t>
  </si>
  <si>
    <t>Residential Incentive Disbursements</t>
  </si>
  <si>
    <t xml:space="preserve">% of Total Residential Incentive Disbursements 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</si>
  <si>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</si>
  <si>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</si>
  <si>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</si>
  <si>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</si>
  <si>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>ANDOVER</t>
  </si>
  <si>
    <t>No</t>
  </si>
  <si>
    <t>ASHFORD</t>
  </si>
  <si>
    <t>AVON</t>
  </si>
  <si>
    <t>BARKHAMSTED</t>
  </si>
  <si>
    <t>BEACON FALLS</t>
  </si>
  <si>
    <t>BERLIN</t>
  </si>
  <si>
    <t>BETHANY</t>
  </si>
  <si>
    <t>BETHEL</t>
  </si>
  <si>
    <t>BETHLEHEM</t>
  </si>
  <si>
    <t>BLOOMFIELD</t>
  </si>
  <si>
    <t>BOLTON</t>
  </si>
  <si>
    <t>BRANFORD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</si>
  <si>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</si>
  <si>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</si>
  <si>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</si>
  <si>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</si>
  <si>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</si>
  <si>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</si>
  <si>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</si>
  <si>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</si>
  <si>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</si>
  <si>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</si>
  <si>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</si>
  <si>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</si>
  <si>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</si>
  <si>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</si>
  <si>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</si>
  <si>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</si>
  <si>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</si>
  <si>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</si>
  <si>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</si>
  <si>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</si>
  <si>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</si>
  <si>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DURHAM</t>
  </si>
  <si>
    <t>EAST GRANBY</t>
  </si>
  <si>
    <t>EAST HADDAM</t>
  </si>
  <si>
    <t>EAST HAMPTON</t>
  </si>
  <si>
    <t>EAST HARTFORD</t>
  </si>
  <si>
    <t>EAST LYME</t>
  </si>
  <si>
    <t>EAST WINDSOR</t>
  </si>
  <si>
    <t>EASTFORD</t>
  </si>
  <si>
    <t>ELLINGTON</t>
  </si>
  <si>
    <t>ENFIELD</t>
  </si>
  <si>
    <t>ESSEX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</si>
  <si>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</si>
  <si>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</si>
  <si>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</si>
  <si>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</si>
  <si>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</si>
  <si>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</si>
  <si>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</si>
  <si>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</si>
  <si>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</si>
  <si>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</si>
  <si>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HAMPTON</t>
  </si>
  <si>
    <t>HARTFORD</t>
  </si>
  <si>
    <t>Yes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</si>
  <si>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</si>
  <si>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</si>
  <si>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</si>
  <si>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</si>
  <si>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</si>
  <si>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</si>
  <si>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</si>
  <si>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</si>
  <si>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</si>
  <si>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</si>
  <si>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</si>
  <si>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</si>
  <si>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</si>
  <si>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</si>
  <si>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</si>
  <si>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</si>
  <si>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</si>
  <si>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</si>
  <si>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</si>
  <si>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</si>
  <si>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</si>
  <si>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</si>
  <si>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</si>
  <si>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</si>
  <si>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</si>
  <si>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</si>
  <si>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</si>
  <si>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LONDON</t>
  </si>
  <si>
    <t>NEW MILFORD</t>
  </si>
  <si>
    <t>NEWINGTON</t>
  </si>
  <si>
    <t>NEWTOWN</t>
  </si>
  <si>
    <t>NORFOLK</t>
  </si>
  <si>
    <t>NORTH CANAAN</t>
  </si>
  <si>
    <t>NORTH STONINGTON</t>
  </si>
  <si>
    <t>NORWALK</t>
  </si>
  <si>
    <t>OLD LYME</t>
  </si>
  <si>
    <t>OLD SAYBROOK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</si>
  <si>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</si>
  <si>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</si>
  <si>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</si>
  <si>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</si>
  <si>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</si>
  <si>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</si>
  <si>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</si>
  <si>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</si>
  <si>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</si>
  <si>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</si>
  <si>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</si>
  <si>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</si>
  <si>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</si>
  <si>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</si>
  <si>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</si>
  <si>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</si>
  <si>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</si>
  <si>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</si>
  <si>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SHERMAN</t>
  </si>
  <si>
    <t>SIMSBURY</t>
  </si>
  <si>
    <t>SOMERS</t>
  </si>
  <si>
    <t>SOUTH WINDSOR</t>
  </si>
  <si>
    <t>SOUTHBURY</t>
  </si>
  <si>
    <t>SOUTHINGTON</t>
  </si>
  <si>
    <t>SPRAGUE</t>
  </si>
  <si>
    <t>STAFFORD</t>
  </si>
  <si>
    <t>STAMFORD</t>
  </si>
  <si>
    <t>STERLING</t>
  </si>
  <si>
    <t>STONINGTON</t>
  </si>
  <si>
    <t>SUFFIELD</t>
  </si>
  <si>
    <t>THOMASTON</t>
  </si>
  <si>
    <t>THOMPSON</t>
  </si>
  <si>
    <t>TOLLAND</t>
  </si>
  <si>
    <t>TORRINGTON</t>
  </si>
  <si>
    <t>UNION</t>
  </si>
  <si>
    <t>VERNON</t>
  </si>
  <si>
    <t>VOLUNTOWN</t>
  </si>
  <si>
    <t>WARREN</t>
  </si>
  <si>
    <t>WASHINGTON</t>
  </si>
  <si>
    <t>WATERBURY</t>
  </si>
  <si>
    <t>WATERFORD</t>
  </si>
  <si>
    <t>WATERTOWN</t>
  </si>
  <si>
    <t>WEST HARTFORD</t>
  </si>
  <si>
    <t>WESTBROOK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</si>
  <si>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</si>
  <si>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</si>
  <si>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</si>
  <si>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</si>
  <si>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</si>
  <si>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</si>
  <si>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</si>
  <si>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</si>
  <si>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</si>
  <si>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</si>
  <si>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WOODBURY</t>
  </si>
  <si>
    <t>WOODSTOCK</t>
  </si>
  <si>
    <t>Customers &gt;100kW</t>
  </si>
  <si>
    <t>Residential Customers</t>
  </si>
  <si>
    <t>HES</t>
  </si>
  <si>
    <t>HES-IE</t>
  </si>
  <si>
    <t>Total Units</t>
  </si>
  <si>
    <t>Single Family</t>
  </si>
  <si>
    <t>2-4 Units</t>
  </si>
  <si>
    <t>&gt;4 Units</t>
  </si>
  <si>
    <t>Incentives</t>
  </si>
  <si>
    <t>Total Units2</t>
  </si>
  <si>
    <t xml:space="preserve">Single Family </t>
  </si>
  <si>
    <t xml:space="preserve"> 2-4 Units</t>
  </si>
  <si>
    <t xml:space="preserve">&gt;4 Units </t>
  </si>
  <si>
    <t xml:space="preserve">Incentives </t>
  </si>
  <si>
    <t xml:space="preserve">Total </t>
  </si>
  <si>
    <t xml:space="preserve">4. Incentives include all residential incentives and is not just inclusive of HES and HES-IE.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</si>
</sst>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  <numFmt numFmtId="169" formatCode="0##########"/>
    <numFmt numFmtId="170" formatCode="&quot;$&quot;#,##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sz val="9"/>
      <color rgb="FF000000"/>
      <name val="Arial"/>
      <family val="2"/>
    </font>
    <font>
      <b/>
      <vertAlign val="superscript"/>
      <sz val="12"/>
      <color theme="1"/>
      <name val="Calibr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12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7" fillId="8" borderId="0" applyNumberFormat="0" applyBorder="0" applyProtection="0">
      <alignment horizontal="left" vertical="center" wrapText="1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0" fontId="15" fillId="8" borderId="0" applyNumberFormat="0" applyBorder="0" applyProtection="0">
      <alignment horizontal="left" vertical="center"/>
    </xf>
    <xf numFmtId="0" fontId="15" fillId="8" borderId="0" applyNumberFormat="0" applyBorder="0" applyProtection="0">
      <alignment horizontal="left" vertical="center"/>
    </xf>
    <xf numFmtId="0" fontId="15" fillId="8" borderId="0" applyNumberFormat="0" applyBorder="0" applyProtection="0">
      <alignment horizontal="left" vertical="center"/>
    </xf>
    <xf numFmtId="0" fontId="15" fillId="8" borderId="0" applyNumberFormat="0" applyBorder="0" applyProtection="0">
      <alignment horizontal="left" vertical="center"/>
    </xf>
    <xf numFmtId="0" fontId="15" fillId="8" borderId="0" applyNumberFormat="0" applyBorder="0" applyProtection="0">
      <alignment horizontal="right" vertical="center"/>
    </xf>
    <xf numFmtId="0" fontId="15" fillId="8" borderId="0" applyNumberFormat="0" applyBorder="0" applyProtection="0">
      <alignment horizontal="right" vertical="center"/>
    </xf>
    <xf numFmtId="0" fontId="15" fillId="8" borderId="0" applyNumberFormat="0" applyBorder="0" applyProtection="0">
      <alignment horizontal="right" vertical="center"/>
    </xf>
    <xf numFmtId="0" fontId="15" fillId="8" borderId="0" applyNumberFormat="0" applyBorder="0" applyProtection="0">
      <alignment horizontal="right" vertical="center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22" fillId="0" borderId="0" applyNumberFormat="0" applyFill="0" applyBorder="0" applyAlignment="0" applyProtection="0"/>
  </cellStyleXfs>
  <cellXfs count="160">
    <xf numFmtId="0" fontId="0" fillId="0" borderId="0" xfId="0"/>
    <xf numFmtId="0" fontId="9" fillId="0" borderId="13" xfId="0" applyFont="1" applyBorder="1" applyAlignment="1">
      <alignment horizontal="center" vertical="center"/>
    </xf>
    <xf numFmtId="9" fontId="0" fillId="0" borderId="0" xfId="2" applyFont="1"/>
    <xf numFmtId="168" fontId="0" fillId="0" borderId="0" xfId="0" applyNumberFormat="1"/>
    <xf numFmtId="0" fontId="3" fillId="0" borderId="0" xfId="0" applyFont="1" applyAlignment="1">
      <alignment horizontal="right"/>
    </xf>
    <xf numFmtId="0" fontId="0" fillId="13" borderId="0" xfId="0" applyFill="1"/>
    <xf numFmtId="0" fontId="22" fillId="0" borderId="0" xfId="1122"/>
    <xf numFmtId="0" fontId="3" fillId="13" borderId="10" xfId="0" applyFont="1" applyFill="1" applyBorder="1" applyAlignment="1">
      <alignment horizontal="left"/>
    </xf>
    <xf numFmtId="0" fontId="9" fillId="0" borderId="5" xfId="0" applyFont="1" applyBorder="1" applyAlignment="1">
      <alignment horizontal="center" vertical="center"/>
    </xf>
    <xf numFmtId="164" fontId="26" fillId="0" borderId="1" xfId="1" applyNumberFormat="1" applyFont="1" applyFill="1" applyBorder="1" applyAlignment="1">
      <alignment horizontal="center" vertical="center"/>
    </xf>
    <xf numFmtId="164" fontId="26" fillId="0" borderId="10" xfId="1" applyNumberFormat="1" applyFont="1" applyFill="1" applyBorder="1" applyAlignment="1">
      <alignment horizontal="center" vertical="center"/>
    </xf>
    <xf numFmtId="164" fontId="26" fillId="0" borderId="3" xfId="1" applyNumberFormat="1" applyFont="1" applyFill="1" applyBorder="1" applyAlignment="1">
      <alignment horizontal="center" vertical="center"/>
    </xf>
    <xf numFmtId="164" fontId="26" fillId="0" borderId="2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right"/>
    </xf>
    <xf numFmtId="14" fontId="0" fillId="13" borderId="0" xfId="0" applyNumberFormat="1" applyFill="1"/>
    <xf numFmtId="42" fontId="19" fillId="0" borderId="13" xfId="0" applyNumberFormat="1" applyFont="1" applyBorder="1"/>
    <xf numFmtId="42" fontId="0" fillId="0" borderId="26" xfId="0" applyNumberFormat="1" applyBorder="1"/>
    <xf numFmtId="42" fontId="0" fillId="0" borderId="14" xfId="0" applyNumberFormat="1" applyBorder="1"/>
    <xf numFmtId="42" fontId="0" fillId="0" borderId="27" xfId="0" applyNumberFormat="1" applyBorder="1"/>
    <xf numFmtId="42" fontId="19" fillId="0" borderId="28" xfId="0" applyNumberFormat="1" applyFont="1" applyBorder="1"/>
    <xf numFmtId="42" fontId="0" fillId="0" borderId="29" xfId="0" applyNumberFormat="1" applyBorder="1"/>
    <xf numFmtId="42" fontId="0" fillId="0" borderId="30" xfId="0" applyNumberFormat="1" applyBorder="1"/>
    <xf numFmtId="42" fontId="0" fillId="0" borderId="31" xfId="0" applyNumberFormat="1" applyBorder="1"/>
    <xf numFmtId="169" fontId="0" fillId="0" borderId="10" xfId="0" applyNumberFormat="1" applyBorder="1"/>
    <xf numFmtId="0" fontId="0" fillId="0" borderId="10" xfId="0" applyBorder="1"/>
    <xf numFmtId="0" fontId="0" fillId="0" borderId="0" xfId="0" applyAlignment="1">
      <alignment horizontal="right"/>
    </xf>
    <xf numFmtId="42" fontId="0" fillId="0" borderId="0" xfId="0" applyNumberFormat="1"/>
    <xf numFmtId="42" fontId="21" fillId="0" borderId="13" xfId="0" applyNumberFormat="1" applyFont="1" applyBorder="1" applyAlignment="1">
      <alignment horizontal="center" vertical="center" wrapText="1"/>
    </xf>
    <xf numFmtId="9" fontId="0" fillId="0" borderId="0" xfId="0" applyNumberFormat="1"/>
    <xf numFmtId="0" fontId="4" fillId="0" borderId="16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7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44" fontId="0" fillId="0" borderId="0" xfId="0" applyNumberFormat="1"/>
    <xf numFmtId="165" fontId="0" fillId="0" borderId="0" xfId="0" applyNumberFormat="1"/>
    <xf numFmtId="42" fontId="5" fillId="9" borderId="23" xfId="1" applyNumberFormat="1" applyFont="1" applyFill="1" applyBorder="1" applyAlignment="1">
      <alignment horizontal="center"/>
    </xf>
    <xf numFmtId="3" fontId="0" fillId="9" borderId="23" xfId="0" applyNumberFormat="1" applyFill="1" applyBorder="1"/>
    <xf numFmtId="42" fontId="0" fillId="9" borderId="9" xfId="0" applyNumberFormat="1" applyFill="1" applyBorder="1" applyAlignment="1">
      <alignment horizontal="center"/>
    </xf>
    <xf numFmtId="49" fontId="0" fillId="0" borderId="10" xfId="0" applyNumberFormat="1" applyBorder="1"/>
    <xf numFmtId="42" fontId="0" fillId="9" borderId="9" xfId="0" applyNumberFormat="1" applyFill="1" applyBorder="1"/>
    <xf numFmtId="42" fontId="5" fillId="0" borderId="0" xfId="1" applyNumberFormat="1" applyFont="1" applyFill="1" applyBorder="1" applyAlignment="1">
      <alignment horizontal="center"/>
    </xf>
    <xf numFmtId="42" fontId="0" fillId="0" borderId="6" xfId="1" applyNumberFormat="1" applyFont="1" applyFill="1" applyBorder="1"/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42" fontId="21" fillId="0" borderId="10" xfId="0" applyNumberFormat="1" applyFont="1" applyBorder="1" applyAlignment="1">
      <alignment horizontal="center" vertical="center" wrapText="1"/>
    </xf>
    <xf numFmtId="9" fontId="21" fillId="0" borderId="10" xfId="2" applyFont="1" applyBorder="1" applyAlignment="1">
      <alignment horizontal="center" vertical="center" wrapText="1"/>
    </xf>
    <xf numFmtId="9" fontId="4" fillId="0" borderId="10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2" fontId="5" fillId="0" borderId="10" xfId="1" applyNumberFormat="1" applyFont="1" applyBorder="1" applyAlignment="1">
      <alignment horizontal="right"/>
    </xf>
    <xf numFmtId="165" fontId="5" fillId="0" borderId="10" xfId="2" applyNumberFormat="1" applyFont="1" applyBorder="1" applyAlignment="1">
      <alignment horizontal="center"/>
    </xf>
    <xf numFmtId="42" fontId="5" fillId="0" borderId="10" xfId="1" applyNumberFormat="1" applyFont="1" applyBorder="1" applyAlignment="1">
      <alignment horizontal="center"/>
    </xf>
    <xf numFmtId="42" fontId="5" fillId="0" borderId="10" xfId="1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/>
    </xf>
    <xf numFmtId="170" fontId="5" fillId="0" borderId="10" xfId="1" applyNumberFormat="1" applyFont="1" applyBorder="1" applyAlignment="1">
      <alignment horizontal="right"/>
    </xf>
    <xf numFmtId="0" fontId="9" fillId="0" borderId="31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 wrapText="1"/>
    </xf>
    <xf numFmtId="168" fontId="21" fillId="0" borderId="29" xfId="0" applyNumberFormat="1" applyFont="1" applyBorder="1" applyAlignment="1">
      <alignment horizontal="center" vertical="center" wrapText="1"/>
    </xf>
    <xf numFmtId="165" fontId="21" fillId="0" borderId="29" xfId="0" applyNumberFormat="1" applyFont="1" applyBorder="1" applyAlignment="1">
      <alignment horizontal="center" vertical="center" wrapText="1"/>
    </xf>
    <xf numFmtId="42" fontId="4" fillId="0" borderId="29" xfId="0" applyNumberFormat="1" applyFont="1" applyBorder="1" applyAlignment="1">
      <alignment horizontal="center" vertical="center" wrapText="1"/>
    </xf>
    <xf numFmtId="165" fontId="4" fillId="0" borderId="29" xfId="0" applyNumberFormat="1" applyFont="1" applyBorder="1" applyAlignment="1">
      <alignment horizontal="center" vertical="center" wrapText="1"/>
    </xf>
    <xf numFmtId="165" fontId="4" fillId="0" borderId="28" xfId="0" applyNumberFormat="1" applyFont="1" applyBorder="1" applyAlignment="1">
      <alignment horizontal="center" vertical="center" wrapText="1"/>
    </xf>
    <xf numFmtId="49" fontId="0" fillId="0" borderId="27" xfId="0" applyNumberFormat="1" applyBorder="1"/>
    <xf numFmtId="0" fontId="0" fillId="0" borderId="26" xfId="0" applyBorder="1"/>
    <xf numFmtId="49" fontId="3" fillId="0" borderId="26" xfId="0" applyNumberFormat="1" applyFont="1" applyBorder="1" applyAlignment="1">
      <alignment horizontal="center"/>
    </xf>
    <xf numFmtId="42" fontId="5" fillId="0" borderId="26" xfId="1" applyNumberFormat="1" applyFont="1" applyBorder="1" applyAlignment="1">
      <alignment horizontal="center"/>
    </xf>
    <xf numFmtId="3" fontId="0" fillId="0" borderId="0" xfId="0" applyNumberFormat="1"/>
    <xf numFmtId="169" fontId="0" fillId="0" borderId="35" xfId="0" applyNumberFormat="1" applyBorder="1"/>
    <xf numFmtId="49" fontId="0" fillId="9" borderId="36" xfId="0" applyNumberFormat="1" applyFill="1" applyBorder="1"/>
    <xf numFmtId="0" fontId="0" fillId="0" borderId="37" xfId="0" applyBorder="1"/>
    <xf numFmtId="0" fontId="0" fillId="0" borderId="29" xfId="0" applyBorder="1"/>
    <xf numFmtId="42" fontId="21" fillId="0" borderId="14" xfId="0" applyNumberFormat="1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42" fontId="0" fillId="0" borderId="6" xfId="1" applyNumberFormat="1" applyFont="1" applyBorder="1"/>
    <xf numFmtId="165" fontId="5" fillId="0" borderId="1" xfId="2" applyNumberFormat="1" applyFont="1" applyBorder="1" applyAlignment="1">
      <alignment horizontal="center"/>
    </xf>
    <xf numFmtId="42" fontId="0" fillId="0" borderId="10" xfId="1" applyNumberFormat="1" applyFont="1" applyBorder="1"/>
    <xf numFmtId="42" fontId="0" fillId="0" borderId="6" xfId="1" applyNumberFormat="1" applyFont="1" applyFill="1" applyBorder="1" applyAlignment="1">
      <alignment horizontal="center"/>
    </xf>
    <xf numFmtId="0" fontId="0" fillId="9" borderId="38" xfId="0" applyFill="1" applyBorder="1"/>
    <xf numFmtId="49" fontId="3" fillId="9" borderId="39" xfId="0" applyNumberFormat="1" applyFont="1" applyFill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49" fontId="5" fillId="0" borderId="0" xfId="0" applyNumberFormat="1" applyFont="1" applyProtection="1">
      <protection hidden="1"/>
    </xf>
    <xf numFmtId="42" fontId="28" fillId="0" borderId="10" xfId="1" applyNumberFormat="1" applyFont="1" applyBorder="1" applyAlignment="1">
      <alignment horizontal="right"/>
    </xf>
    <xf numFmtId="165" fontId="28" fillId="0" borderId="10" xfId="2" applyNumberFormat="1" applyFont="1" applyBorder="1" applyAlignment="1">
      <alignment horizontal="center"/>
    </xf>
    <xf numFmtId="42" fontId="28" fillId="0" borderId="10" xfId="1" applyNumberFormat="1" applyFont="1" applyBorder="1" applyAlignment="1">
      <alignment horizontal="center"/>
    </xf>
    <xf numFmtId="165" fontId="28" fillId="0" borderId="1" xfId="2" applyNumberFormat="1" applyFont="1" applyBorder="1" applyAlignment="1">
      <alignment horizontal="center"/>
    </xf>
    <xf numFmtId="168" fontId="28" fillId="0" borderId="10" xfId="1" applyNumberFormat="1" applyFont="1" applyBorder="1" applyAlignment="1">
      <alignment horizontal="center"/>
    </xf>
    <xf numFmtId="42" fontId="28" fillId="0" borderId="0" xfId="1" applyNumberFormat="1" applyFont="1" applyFill="1" applyBorder="1" applyAlignment="1">
      <alignment horizontal="center"/>
    </xf>
    <xf numFmtId="169" fontId="0" fillId="14" borderId="0" xfId="0" applyNumberFormat="1" applyFill="1"/>
    <xf numFmtId="169" fontId="1" fillId="0" borderId="10" xfId="0" applyNumberFormat="1" applyFont="1" applyBorder="1"/>
    <xf numFmtId="0" fontId="1" fillId="0" borderId="10" xfId="0" applyFont="1" applyBorder="1"/>
    <xf numFmtId="49" fontId="1" fillId="0" borderId="10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2" fontId="5" fillId="0" borderId="26" xfId="1" applyNumberFormat="1" applyFont="1" applyBorder="1" applyAlignment="1">
      <alignment horizontal="right"/>
    </xf>
    <xf numFmtId="165" fontId="5" fillId="0" borderId="26" xfId="2" applyNumberFormat="1" applyFont="1" applyBorder="1" applyAlignment="1">
      <alignment horizontal="center"/>
    </xf>
    <xf numFmtId="165" fontId="5" fillId="0" borderId="13" xfId="2" applyNumberFormat="1" applyFont="1" applyBorder="1" applyAlignment="1">
      <alignment horizontal="center"/>
    </xf>
    <xf numFmtId="0" fontId="1" fillId="0" borderId="37" xfId="0" applyFont="1" applyBorder="1"/>
    <xf numFmtId="49" fontId="1" fillId="0" borderId="40" xfId="0" applyNumberFormat="1" applyFont="1" applyBorder="1" applyAlignment="1">
      <alignment horizontal="center"/>
    </xf>
    <xf numFmtId="3" fontId="1" fillId="0" borderId="0" xfId="0" applyNumberFormat="1" applyFont="1"/>
    <xf numFmtId="42" fontId="1" fillId="0" borderId="6" xfId="1" applyNumberFormat="1" applyFont="1" applyFill="1" applyBorder="1"/>
    <xf numFmtId="42" fontId="1" fillId="0" borderId="6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6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3" fillId="0" borderId="25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4" fillId="4" borderId="3" xfId="0" applyFont="1" applyFill="1" applyBorder="1" applyAlignment="1">
      <alignment horizontal="center"/>
    </xf>
    <xf numFmtId="0" fontId="24" fillId="4" borderId="2" xfId="0" applyFont="1" applyFill="1" applyBorder="1" applyAlignment="1">
      <alignment horizontal="center"/>
    </xf>
    <xf numFmtId="164" fontId="25" fillId="2" borderId="1" xfId="1" applyNumberFormat="1" applyFont="1" applyFill="1" applyBorder="1" applyAlignment="1">
      <alignment horizontal="center" vertical="center"/>
    </xf>
    <xf numFmtId="164" fontId="25" fillId="2" borderId="3" xfId="1" applyNumberFormat="1" applyFont="1" applyFill="1" applyBorder="1" applyAlignment="1">
      <alignment horizontal="center" vertical="center"/>
    </xf>
    <xf numFmtId="164" fontId="25" fillId="3" borderId="1" xfId="1" applyNumberFormat="1" applyFont="1" applyFill="1" applyBorder="1" applyAlignment="1">
      <alignment horizontal="center" vertical="center"/>
    </xf>
    <xf numFmtId="164" fontId="25" fillId="3" borderId="3" xfId="1" applyNumberFormat="1" applyFont="1" applyFill="1" applyBorder="1" applyAlignment="1">
      <alignment horizontal="center" vertical="center"/>
    </xf>
    <xf numFmtId="164" fontId="25" fillId="3" borderId="2" xfId="1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top"/>
    </xf>
    <xf numFmtId="0" fontId="0" fillId="0" borderId="29" xfId="0" applyBorder="1" applyAlignment="1">
      <alignment horizontal="center" vertical="top"/>
    </xf>
    <xf numFmtId="164" fontId="9" fillId="12" borderId="20" xfId="1" applyNumberFormat="1" applyFont="1" applyFill="1" applyBorder="1" applyAlignment="1">
      <alignment horizontal="center" vertical="center"/>
    </xf>
    <xf numFmtId="164" fontId="9" fillId="12" borderId="21" xfId="1" applyNumberFormat="1" applyFont="1" applyFill="1" applyBorder="1" applyAlignment="1">
      <alignment horizontal="center" vertical="center"/>
    </xf>
    <xf numFmtId="164" fontId="9" fillId="12" borderId="19" xfId="1" applyNumberFormat="1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4" fontId="7" fillId="10" borderId="16" xfId="1" applyNumberFormat="1" applyFont="1" applyFill="1" applyBorder="1" applyAlignment="1">
      <alignment horizontal="center" vertical="center"/>
    </xf>
    <xf numFmtId="164" fontId="7" fillId="10" borderId="17" xfId="1" applyNumberFormat="1" applyFont="1" applyFill="1" applyBorder="1" applyAlignment="1">
      <alignment horizontal="center" vertical="center"/>
    </xf>
    <xf numFmtId="164" fontId="7" fillId="10" borderId="18" xfId="1" applyNumberFormat="1" applyFont="1" applyFill="1" applyBorder="1" applyAlignment="1">
      <alignment horizontal="center" vertical="center"/>
    </xf>
    <xf numFmtId="164" fontId="7" fillId="4" borderId="7" xfId="1" applyNumberFormat="1" applyFont="1" applyFill="1" applyBorder="1" applyAlignment="1">
      <alignment horizontal="center" vertical="center"/>
    </xf>
    <xf numFmtId="164" fontId="7" fillId="4" borderId="0" xfId="1" applyNumberFormat="1" applyFont="1" applyFill="1" applyBorder="1" applyAlignment="1">
      <alignment horizontal="center" vertical="center"/>
    </xf>
    <xf numFmtId="164" fontId="7" fillId="11" borderId="7" xfId="1" applyNumberFormat="1" applyFont="1" applyFill="1" applyBorder="1" applyAlignment="1">
      <alignment horizontal="center" vertical="center"/>
    </xf>
    <xf numFmtId="164" fontId="7" fillId="11" borderId="0" xfId="1" applyNumberFormat="1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164" fontId="9" fillId="12" borderId="17" xfId="1" applyNumberFormat="1" applyFont="1" applyFill="1" applyBorder="1" applyAlignment="1">
      <alignment horizontal="center" vertical="center"/>
    </xf>
    <xf numFmtId="164" fontId="7" fillId="11" borderId="16" xfId="1" applyNumberFormat="1" applyFont="1" applyFill="1" applyBorder="1" applyAlignment="1">
      <alignment horizontal="center" vertical="center"/>
    </xf>
    <xf numFmtId="164" fontId="7" fillId="11" borderId="17" xfId="1" applyNumberFormat="1" applyFont="1" applyFill="1" applyBorder="1" applyAlignment="1">
      <alignment horizontal="center" vertical="center"/>
    </xf>
    <xf numFmtId="164" fontId="7" fillId="11" borderId="18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42" fontId="7" fillId="4" borderId="8" xfId="1" applyNumberFormat="1" applyFont="1" applyFill="1" applyBorder="1" applyAlignment="1">
      <alignment horizontal="center" vertical="center"/>
    </xf>
    <xf numFmtId="42" fontId="7" fillId="4" borderId="25" xfId="1" applyNumberFormat="1" applyFont="1" applyFill="1" applyBorder="1" applyAlignment="1">
      <alignment horizontal="center" vertical="center"/>
    </xf>
    <xf numFmtId="164" fontId="7" fillId="10" borderId="21" xfId="1" applyNumberFormat="1" applyFont="1" applyFill="1" applyBorder="1" applyAlignment="1">
      <alignment horizontal="center" vertical="center"/>
    </xf>
    <xf numFmtId="164" fontId="7" fillId="10" borderId="19" xfId="1" applyNumberFormat="1" applyFont="1" applyFill="1" applyBorder="1" applyAlignment="1">
      <alignment horizontal="center" vertical="center"/>
    </xf>
    <xf numFmtId="164" fontId="7" fillId="11" borderId="20" xfId="1" applyNumberFormat="1" applyFont="1" applyFill="1" applyBorder="1" applyAlignment="1">
      <alignment horizontal="center" vertical="center"/>
    </xf>
    <xf numFmtId="164" fontId="7" fillId="11" borderId="21" xfId="1" applyNumberFormat="1" applyFont="1" applyFill="1" applyBorder="1" applyAlignment="1">
      <alignment horizontal="center" vertical="center"/>
    </xf>
    <xf numFmtId="164" fontId="7" fillId="11" borderId="19" xfId="1" applyNumberFormat="1" applyFont="1" applyFill="1" applyBorder="1" applyAlignment="1">
      <alignment horizontal="center" vertical="center"/>
    </xf>
  </cellXfs>
  <cellStyles count="1123">
    <cellStyle name="Comma 2" xfId="3" xr:uid="{00000000-0005-0000-0000-000000000000}"/>
    <cellStyle name="Comma 2 2" xfId="4" xr:uid="{00000000-0005-0000-0000-000001000000}"/>
    <cellStyle name="Comma 2 2 2" xfId="5" xr:uid="{00000000-0005-0000-0000-000002000000}"/>
    <cellStyle name="Comma 2 3" xfId="6" xr:uid="{00000000-0005-0000-0000-000003000000}"/>
    <cellStyle name="Comma 2 3 2" xfId="7" xr:uid="{00000000-0005-0000-0000-000004000000}"/>
    <cellStyle name="Comma 2 4" xfId="8" xr:uid="{00000000-0005-0000-0000-000005000000}"/>
    <cellStyle name="Comma 2 4 2" xfId="9" xr:uid="{00000000-0005-0000-0000-000006000000}"/>
    <cellStyle name="Comma 2 5" xfId="10" xr:uid="{00000000-0005-0000-0000-000007000000}"/>
    <cellStyle name="Comma 2 5 2" xfId="11" xr:uid="{00000000-0005-0000-0000-000008000000}"/>
    <cellStyle name="Comma 2 6" xfId="12" xr:uid="{00000000-0005-0000-0000-000009000000}"/>
    <cellStyle name="Comma 3" xfId="13" xr:uid="{00000000-0005-0000-0000-00000A000000}"/>
    <cellStyle name="Comma 4" xfId="14" xr:uid="{00000000-0005-0000-0000-00000B000000}"/>
    <cellStyle name="Comma 4 2" xfId="15" xr:uid="{00000000-0005-0000-0000-00000C000000}"/>
    <cellStyle name="Comma 5" xfId="16" xr:uid="{00000000-0005-0000-0000-00000D000000}"/>
    <cellStyle name="Comma 6" xfId="17" xr:uid="{00000000-0005-0000-0000-00000E000000}"/>
    <cellStyle name="Currency" xfId="1" builtinId="4"/>
    <cellStyle name="Currency 2" xfId="18" xr:uid="{00000000-0005-0000-0000-000010000000}"/>
    <cellStyle name="Currency 2 2" xfId="19" xr:uid="{00000000-0005-0000-0000-000011000000}"/>
    <cellStyle name="Currency 2 2 2" xfId="20" xr:uid="{00000000-0005-0000-0000-000012000000}"/>
    <cellStyle name="Currency 2 3" xfId="21" xr:uid="{00000000-0005-0000-0000-000013000000}"/>
    <cellStyle name="Currency 2 3 2" xfId="22" xr:uid="{00000000-0005-0000-0000-000014000000}"/>
    <cellStyle name="Currency 2 4" xfId="23" xr:uid="{00000000-0005-0000-0000-000015000000}"/>
    <cellStyle name="Currency 2 4 2" xfId="24" xr:uid="{00000000-0005-0000-0000-000016000000}"/>
    <cellStyle name="Currency 2 5" xfId="25" xr:uid="{00000000-0005-0000-0000-000017000000}"/>
    <cellStyle name="Currency 2 5 2" xfId="26" xr:uid="{00000000-0005-0000-0000-000018000000}"/>
    <cellStyle name="Currency 2 6" xfId="27" xr:uid="{00000000-0005-0000-0000-000019000000}"/>
    <cellStyle name="Currency 3" xfId="28" xr:uid="{00000000-0005-0000-0000-00001A000000}"/>
    <cellStyle name="Hyperlink" xfId="1122" builtinId="8"/>
    <cellStyle name="Hyperlink 2" xfId="29" xr:uid="{00000000-0005-0000-0000-00001C000000}"/>
    <cellStyle name="Normal" xfId="0" builtinId="0"/>
    <cellStyle name="Normal 10" xfId="30" xr:uid="{00000000-0005-0000-0000-00001E000000}"/>
    <cellStyle name="Normal 10 2" xfId="31" xr:uid="{00000000-0005-0000-0000-00001F000000}"/>
    <cellStyle name="Normal 11" xfId="32" xr:uid="{00000000-0005-0000-0000-000020000000}"/>
    <cellStyle name="Normal 11 2" xfId="33" xr:uid="{00000000-0005-0000-0000-000021000000}"/>
    <cellStyle name="Normal 12" xfId="34" xr:uid="{00000000-0005-0000-0000-000022000000}"/>
    <cellStyle name="Normal 12 2" xfId="35" xr:uid="{00000000-0005-0000-0000-000023000000}"/>
    <cellStyle name="Normal 13" xfId="36" xr:uid="{00000000-0005-0000-0000-000024000000}"/>
    <cellStyle name="Normal 13 2" xfId="37" xr:uid="{00000000-0005-0000-0000-000025000000}"/>
    <cellStyle name="Normal 14" xfId="38" xr:uid="{00000000-0005-0000-0000-000026000000}"/>
    <cellStyle name="Normal 15" xfId="39" xr:uid="{00000000-0005-0000-0000-000027000000}"/>
    <cellStyle name="Normal 15 2" xfId="40" xr:uid="{00000000-0005-0000-0000-000028000000}"/>
    <cellStyle name="Normal 16" xfId="41" xr:uid="{00000000-0005-0000-0000-000029000000}"/>
    <cellStyle name="Normal 16 2" xfId="42" xr:uid="{00000000-0005-0000-0000-00002A000000}"/>
    <cellStyle name="Normal 16_Final CMEEC CT Leg Rpt" xfId="43" xr:uid="{00000000-0005-0000-0000-00002B000000}"/>
    <cellStyle name="Normal 17" xfId="44" xr:uid="{00000000-0005-0000-0000-00002C000000}"/>
    <cellStyle name="Normal 18" xfId="45" xr:uid="{00000000-0005-0000-0000-00002D000000}"/>
    <cellStyle name="Normal 19" xfId="46" xr:uid="{00000000-0005-0000-0000-00002E000000}"/>
    <cellStyle name="Normal 2" xfId="47" xr:uid="{00000000-0005-0000-0000-00002F000000}"/>
    <cellStyle name="Normal 2 10" xfId="48" xr:uid="{00000000-0005-0000-0000-000030000000}"/>
    <cellStyle name="Normal 2 10 2" xfId="49" xr:uid="{00000000-0005-0000-0000-000031000000}"/>
    <cellStyle name="Normal 2 11" xfId="50" xr:uid="{00000000-0005-0000-0000-000032000000}"/>
    <cellStyle name="Normal 2 11 2" xfId="51" xr:uid="{00000000-0005-0000-0000-000033000000}"/>
    <cellStyle name="Normal 2 12" xfId="52" xr:uid="{00000000-0005-0000-0000-000034000000}"/>
    <cellStyle name="Normal 2 12 2" xfId="53" xr:uid="{00000000-0005-0000-0000-000035000000}"/>
    <cellStyle name="Normal 2 13" xfId="54" xr:uid="{00000000-0005-0000-0000-000036000000}"/>
    <cellStyle name="Normal 2 13 2" xfId="55" xr:uid="{00000000-0005-0000-0000-000037000000}"/>
    <cellStyle name="Normal 2 14" xfId="56" xr:uid="{00000000-0005-0000-0000-000038000000}"/>
    <cellStyle name="Normal 2 14 2" xfId="57" xr:uid="{00000000-0005-0000-0000-000039000000}"/>
    <cellStyle name="Normal 2 15" xfId="58" xr:uid="{00000000-0005-0000-0000-00003A000000}"/>
    <cellStyle name="Normal 2 2" xfId="59" xr:uid="{00000000-0005-0000-0000-00003B000000}"/>
    <cellStyle name="Normal 2 2 2" xfId="60" xr:uid="{00000000-0005-0000-0000-00003C000000}"/>
    <cellStyle name="Normal 2 3" xfId="61" xr:uid="{00000000-0005-0000-0000-00003D000000}"/>
    <cellStyle name="Normal 2 3 2" xfId="62" xr:uid="{00000000-0005-0000-0000-00003E000000}"/>
    <cellStyle name="Normal 2 4" xfId="63" xr:uid="{00000000-0005-0000-0000-00003F000000}"/>
    <cellStyle name="Normal 2 4 2" xfId="64" xr:uid="{00000000-0005-0000-0000-000040000000}"/>
    <cellStyle name="Normal 2 5" xfId="65" xr:uid="{00000000-0005-0000-0000-000041000000}"/>
    <cellStyle name="Normal 2 5 2" xfId="66" xr:uid="{00000000-0005-0000-0000-000042000000}"/>
    <cellStyle name="Normal 2 6" xfId="67" xr:uid="{00000000-0005-0000-0000-000043000000}"/>
    <cellStyle name="Normal 2 6 2" xfId="68" xr:uid="{00000000-0005-0000-0000-000044000000}"/>
    <cellStyle name="Normal 2 6 2 2" xfId="69" xr:uid="{00000000-0005-0000-0000-000045000000}"/>
    <cellStyle name="Normal 2 6 3" xfId="70" xr:uid="{00000000-0005-0000-0000-000046000000}"/>
    <cellStyle name="Normal 2 7" xfId="71" xr:uid="{00000000-0005-0000-0000-000047000000}"/>
    <cellStyle name="Normal 2 7 2" xfId="72" xr:uid="{00000000-0005-0000-0000-000048000000}"/>
    <cellStyle name="Normal 2 8" xfId="73" xr:uid="{00000000-0005-0000-0000-000049000000}"/>
    <cellStyle name="Normal 2 8 2" xfId="74" xr:uid="{00000000-0005-0000-0000-00004A000000}"/>
    <cellStyle name="Normal 2 9" xfId="75" xr:uid="{00000000-0005-0000-0000-00004B000000}"/>
    <cellStyle name="Normal 2 9 2" xfId="76" xr:uid="{00000000-0005-0000-0000-00004C000000}"/>
    <cellStyle name="Normal 3" xfId="77" xr:uid="{00000000-0005-0000-0000-00004D000000}"/>
    <cellStyle name="Normal 3 2" xfId="78" xr:uid="{00000000-0005-0000-0000-00004E000000}"/>
    <cellStyle name="Normal 4" xfId="79" xr:uid="{00000000-0005-0000-0000-00004F000000}"/>
    <cellStyle name="Normal 4 2" xfId="80" xr:uid="{00000000-0005-0000-0000-000050000000}"/>
    <cellStyle name="Normal 4 2 2" xfId="81" xr:uid="{00000000-0005-0000-0000-000051000000}"/>
    <cellStyle name="Normal 4 3" xfId="82" xr:uid="{00000000-0005-0000-0000-000052000000}"/>
    <cellStyle name="Normal 5" xfId="83" xr:uid="{00000000-0005-0000-0000-000053000000}"/>
    <cellStyle name="Normal 5 2" xfId="84" xr:uid="{00000000-0005-0000-0000-000054000000}"/>
    <cellStyle name="Normal 6" xfId="85" xr:uid="{00000000-0005-0000-0000-000055000000}"/>
    <cellStyle name="Normal 7" xfId="86" xr:uid="{00000000-0005-0000-0000-000056000000}"/>
    <cellStyle name="Normal 7 2" xfId="87" xr:uid="{00000000-0005-0000-0000-000057000000}"/>
    <cellStyle name="Normal 8" xfId="88" xr:uid="{00000000-0005-0000-0000-000058000000}"/>
    <cellStyle name="Normal 9" xfId="89" xr:uid="{00000000-0005-0000-0000-000059000000}"/>
    <cellStyle name="Normal 9 2" xfId="90" xr:uid="{00000000-0005-0000-0000-00005A000000}"/>
    <cellStyle name="Note 2" xfId="91" xr:uid="{00000000-0005-0000-0000-00005B000000}"/>
    <cellStyle name="Note 2 2" xfId="92" xr:uid="{00000000-0005-0000-0000-00005C000000}"/>
    <cellStyle name="Note 2 2 2" xfId="93" xr:uid="{00000000-0005-0000-0000-00005D000000}"/>
    <cellStyle name="Note 2 3" xfId="94" xr:uid="{00000000-0005-0000-0000-00005E000000}"/>
    <cellStyle name="Note 2 4" xfId="95" xr:uid="{00000000-0005-0000-0000-00005F000000}"/>
    <cellStyle name="Note 2_Final CMEEC CT Leg Rpt" xfId="96" xr:uid="{00000000-0005-0000-0000-000060000000}"/>
    <cellStyle name="Percent" xfId="2" builtinId="5"/>
    <cellStyle name="Style 40" xfId="97" xr:uid="{00000000-0005-0000-0000-000062000000}"/>
    <cellStyle name="Style 40 2" xfId="98" xr:uid="{00000000-0005-0000-0000-000063000000}"/>
    <cellStyle name="Style 40 2 2" xfId="99" xr:uid="{00000000-0005-0000-0000-000064000000}"/>
    <cellStyle name="Style 40 3" xfId="100" xr:uid="{00000000-0005-0000-0000-000065000000}"/>
    <cellStyle name="Style 40 3 2" xfId="101" xr:uid="{00000000-0005-0000-0000-000066000000}"/>
    <cellStyle name="Style 40 4" xfId="102" xr:uid="{00000000-0005-0000-0000-000067000000}"/>
    <cellStyle name="Style 40 5" xfId="103" xr:uid="{00000000-0005-0000-0000-000068000000}"/>
    <cellStyle name="Style 40 5 2" xfId="104" xr:uid="{00000000-0005-0000-0000-000069000000}"/>
    <cellStyle name="Style 40 6" xfId="105" xr:uid="{00000000-0005-0000-0000-00006A000000}"/>
    <cellStyle name="Style 40 6 2" xfId="106" xr:uid="{00000000-0005-0000-0000-00006B000000}"/>
    <cellStyle name="Style 40_Final CMEEC CT Leg Rpt" xfId="107" xr:uid="{00000000-0005-0000-0000-00006C000000}"/>
    <cellStyle name="Style 44" xfId="108" xr:uid="{00000000-0005-0000-0000-00006D000000}"/>
    <cellStyle name="Style 44 2" xfId="109" xr:uid="{00000000-0005-0000-0000-00006E000000}"/>
    <cellStyle name="Style 44 2 2" xfId="110" xr:uid="{00000000-0005-0000-0000-00006F000000}"/>
    <cellStyle name="Style 44 2 2 2" xfId="111" xr:uid="{00000000-0005-0000-0000-000070000000}"/>
    <cellStyle name="Style 44 2 3" xfId="112" xr:uid="{00000000-0005-0000-0000-000071000000}"/>
    <cellStyle name="Style 44 2 3 2" xfId="113" xr:uid="{00000000-0005-0000-0000-000072000000}"/>
    <cellStyle name="Style 44 2 4" xfId="114" xr:uid="{00000000-0005-0000-0000-000073000000}"/>
    <cellStyle name="Style 44 2 5" xfId="115" xr:uid="{00000000-0005-0000-0000-000074000000}"/>
    <cellStyle name="Style 44 2 5 2" xfId="116" xr:uid="{00000000-0005-0000-0000-000075000000}"/>
    <cellStyle name="Style 44 2 6" xfId="117" xr:uid="{00000000-0005-0000-0000-000076000000}"/>
    <cellStyle name="Style 44 2 6 2" xfId="118" xr:uid="{00000000-0005-0000-0000-000077000000}"/>
    <cellStyle name="Style 44 3" xfId="119" xr:uid="{00000000-0005-0000-0000-000078000000}"/>
    <cellStyle name="Style 44 3 2" xfId="120" xr:uid="{00000000-0005-0000-0000-000079000000}"/>
    <cellStyle name="Style 44 3 2 2" xfId="121" xr:uid="{00000000-0005-0000-0000-00007A000000}"/>
    <cellStyle name="Style 44 3 3" xfId="122" xr:uid="{00000000-0005-0000-0000-00007B000000}"/>
    <cellStyle name="Style 44 3 3 2" xfId="123" xr:uid="{00000000-0005-0000-0000-00007C000000}"/>
    <cellStyle name="Style 44 3 4" xfId="124" xr:uid="{00000000-0005-0000-0000-00007D000000}"/>
    <cellStyle name="Style 44 3 5" xfId="125" xr:uid="{00000000-0005-0000-0000-00007E000000}"/>
    <cellStyle name="Style 44 3 5 2" xfId="126" xr:uid="{00000000-0005-0000-0000-00007F000000}"/>
    <cellStyle name="Style 44 3 6" xfId="127" xr:uid="{00000000-0005-0000-0000-000080000000}"/>
    <cellStyle name="Style 44 3 6 2" xfId="128" xr:uid="{00000000-0005-0000-0000-000081000000}"/>
    <cellStyle name="Style 44 4" xfId="129" xr:uid="{00000000-0005-0000-0000-000082000000}"/>
    <cellStyle name="Style 44 4 2" xfId="130" xr:uid="{00000000-0005-0000-0000-000083000000}"/>
    <cellStyle name="Style 44 4 2 2" xfId="131" xr:uid="{00000000-0005-0000-0000-000084000000}"/>
    <cellStyle name="Style 44 4 3" xfId="132" xr:uid="{00000000-0005-0000-0000-000085000000}"/>
    <cellStyle name="Style 44 4 3 2" xfId="133" xr:uid="{00000000-0005-0000-0000-000086000000}"/>
    <cellStyle name="Style 44 4 4" xfId="134" xr:uid="{00000000-0005-0000-0000-000087000000}"/>
    <cellStyle name="Style 44 4 5" xfId="135" xr:uid="{00000000-0005-0000-0000-000088000000}"/>
    <cellStyle name="Style 44 4 5 2" xfId="136" xr:uid="{00000000-0005-0000-0000-000089000000}"/>
    <cellStyle name="Style 44 4 6" xfId="137" xr:uid="{00000000-0005-0000-0000-00008A000000}"/>
    <cellStyle name="Style 44 4 6 2" xfId="138" xr:uid="{00000000-0005-0000-0000-00008B000000}"/>
    <cellStyle name="Style 44 5" xfId="139" xr:uid="{00000000-0005-0000-0000-00008C000000}"/>
    <cellStyle name="Style 44 5 2" xfId="140" xr:uid="{00000000-0005-0000-0000-00008D000000}"/>
    <cellStyle name="Style 44 6" xfId="141" xr:uid="{00000000-0005-0000-0000-00008E000000}"/>
    <cellStyle name="Style 44 6 2" xfId="142" xr:uid="{00000000-0005-0000-0000-00008F000000}"/>
    <cellStyle name="Style 44 7" xfId="143" xr:uid="{00000000-0005-0000-0000-000090000000}"/>
    <cellStyle name="Style 44 8" xfId="144" xr:uid="{00000000-0005-0000-0000-000091000000}"/>
    <cellStyle name="Style 44 8 2" xfId="145" xr:uid="{00000000-0005-0000-0000-000092000000}"/>
    <cellStyle name="Style 44 9" xfId="146" xr:uid="{00000000-0005-0000-0000-000093000000}"/>
    <cellStyle name="Style 44 9 2" xfId="147" xr:uid="{00000000-0005-0000-0000-000094000000}"/>
    <cellStyle name="Style 66" xfId="148" xr:uid="{00000000-0005-0000-0000-000095000000}"/>
    <cellStyle name="Style 69" xfId="149" xr:uid="{00000000-0005-0000-0000-000096000000}"/>
    <cellStyle name="Style 69 10" xfId="150" xr:uid="{00000000-0005-0000-0000-000097000000}"/>
    <cellStyle name="Style 69 10 2" xfId="151" xr:uid="{00000000-0005-0000-0000-000098000000}"/>
    <cellStyle name="Style 69 2" xfId="152" xr:uid="{00000000-0005-0000-0000-000099000000}"/>
    <cellStyle name="Style 69 2 2" xfId="153" xr:uid="{00000000-0005-0000-0000-00009A000000}"/>
    <cellStyle name="Style 69 2 2 2" xfId="154" xr:uid="{00000000-0005-0000-0000-00009B000000}"/>
    <cellStyle name="Style 69 2 2 2 2" xfId="155" xr:uid="{00000000-0005-0000-0000-00009C000000}"/>
    <cellStyle name="Style 69 2 2 3" xfId="156" xr:uid="{00000000-0005-0000-0000-00009D000000}"/>
    <cellStyle name="Style 69 2 2 3 2" xfId="157" xr:uid="{00000000-0005-0000-0000-00009E000000}"/>
    <cellStyle name="Style 69 2 2 4" xfId="158" xr:uid="{00000000-0005-0000-0000-00009F000000}"/>
    <cellStyle name="Style 69 2 2 5" xfId="159" xr:uid="{00000000-0005-0000-0000-0000A0000000}"/>
    <cellStyle name="Style 69 2 2 5 2" xfId="160" xr:uid="{00000000-0005-0000-0000-0000A1000000}"/>
    <cellStyle name="Style 69 2 2 6" xfId="161" xr:uid="{00000000-0005-0000-0000-0000A2000000}"/>
    <cellStyle name="Style 69 2 2 6 2" xfId="162" xr:uid="{00000000-0005-0000-0000-0000A3000000}"/>
    <cellStyle name="Style 69 2 3" xfId="163" xr:uid="{00000000-0005-0000-0000-0000A4000000}"/>
    <cellStyle name="Style 69 2 3 2" xfId="164" xr:uid="{00000000-0005-0000-0000-0000A5000000}"/>
    <cellStyle name="Style 69 2 3 2 2" xfId="165" xr:uid="{00000000-0005-0000-0000-0000A6000000}"/>
    <cellStyle name="Style 69 2 3 3" xfId="166" xr:uid="{00000000-0005-0000-0000-0000A7000000}"/>
    <cellStyle name="Style 69 2 3 3 2" xfId="167" xr:uid="{00000000-0005-0000-0000-0000A8000000}"/>
    <cellStyle name="Style 69 2 3 4" xfId="168" xr:uid="{00000000-0005-0000-0000-0000A9000000}"/>
    <cellStyle name="Style 69 2 3 5" xfId="169" xr:uid="{00000000-0005-0000-0000-0000AA000000}"/>
    <cellStyle name="Style 69 2 3 5 2" xfId="170" xr:uid="{00000000-0005-0000-0000-0000AB000000}"/>
    <cellStyle name="Style 69 2 3 6" xfId="171" xr:uid="{00000000-0005-0000-0000-0000AC000000}"/>
    <cellStyle name="Style 69 2 3 6 2" xfId="172" xr:uid="{00000000-0005-0000-0000-0000AD000000}"/>
    <cellStyle name="Style 69 2 4" xfId="173" xr:uid="{00000000-0005-0000-0000-0000AE000000}"/>
    <cellStyle name="Style 69 2 4 2" xfId="174" xr:uid="{00000000-0005-0000-0000-0000AF000000}"/>
    <cellStyle name="Style 69 2 4 2 2" xfId="175" xr:uid="{00000000-0005-0000-0000-0000B0000000}"/>
    <cellStyle name="Style 69 2 4 3" xfId="176" xr:uid="{00000000-0005-0000-0000-0000B1000000}"/>
    <cellStyle name="Style 69 2 4 3 2" xfId="177" xr:uid="{00000000-0005-0000-0000-0000B2000000}"/>
    <cellStyle name="Style 69 2 4 4" xfId="178" xr:uid="{00000000-0005-0000-0000-0000B3000000}"/>
    <cellStyle name="Style 69 2 4 5" xfId="179" xr:uid="{00000000-0005-0000-0000-0000B4000000}"/>
    <cellStyle name="Style 69 2 4 5 2" xfId="180" xr:uid="{00000000-0005-0000-0000-0000B5000000}"/>
    <cellStyle name="Style 69 2 4 6" xfId="181" xr:uid="{00000000-0005-0000-0000-0000B6000000}"/>
    <cellStyle name="Style 69 2 4 6 2" xfId="182" xr:uid="{00000000-0005-0000-0000-0000B7000000}"/>
    <cellStyle name="Style 69 2 5" xfId="183" xr:uid="{00000000-0005-0000-0000-0000B8000000}"/>
    <cellStyle name="Style 69 2 5 2" xfId="184" xr:uid="{00000000-0005-0000-0000-0000B9000000}"/>
    <cellStyle name="Style 69 2 6" xfId="185" xr:uid="{00000000-0005-0000-0000-0000BA000000}"/>
    <cellStyle name="Style 69 2 6 2" xfId="186" xr:uid="{00000000-0005-0000-0000-0000BB000000}"/>
    <cellStyle name="Style 69 2 7" xfId="187" xr:uid="{00000000-0005-0000-0000-0000BC000000}"/>
    <cellStyle name="Style 69 2 8" xfId="188" xr:uid="{00000000-0005-0000-0000-0000BD000000}"/>
    <cellStyle name="Style 69 2 8 2" xfId="189" xr:uid="{00000000-0005-0000-0000-0000BE000000}"/>
    <cellStyle name="Style 69 2 9" xfId="190" xr:uid="{00000000-0005-0000-0000-0000BF000000}"/>
    <cellStyle name="Style 69 2 9 2" xfId="191" xr:uid="{00000000-0005-0000-0000-0000C0000000}"/>
    <cellStyle name="Style 69 3" xfId="192" xr:uid="{00000000-0005-0000-0000-0000C1000000}"/>
    <cellStyle name="Style 69 3 2" xfId="193" xr:uid="{00000000-0005-0000-0000-0000C2000000}"/>
    <cellStyle name="Style 69 3 2 2" xfId="194" xr:uid="{00000000-0005-0000-0000-0000C3000000}"/>
    <cellStyle name="Style 69 3 3" xfId="195" xr:uid="{00000000-0005-0000-0000-0000C4000000}"/>
    <cellStyle name="Style 69 3 3 2" xfId="196" xr:uid="{00000000-0005-0000-0000-0000C5000000}"/>
    <cellStyle name="Style 69 3 4" xfId="197" xr:uid="{00000000-0005-0000-0000-0000C6000000}"/>
    <cellStyle name="Style 69 3 5" xfId="198" xr:uid="{00000000-0005-0000-0000-0000C7000000}"/>
    <cellStyle name="Style 69 3 5 2" xfId="199" xr:uid="{00000000-0005-0000-0000-0000C8000000}"/>
    <cellStyle name="Style 69 3 6" xfId="200" xr:uid="{00000000-0005-0000-0000-0000C9000000}"/>
    <cellStyle name="Style 69 3 6 2" xfId="201" xr:uid="{00000000-0005-0000-0000-0000CA000000}"/>
    <cellStyle name="Style 69 4" xfId="202" xr:uid="{00000000-0005-0000-0000-0000CB000000}"/>
    <cellStyle name="Style 69 4 2" xfId="203" xr:uid="{00000000-0005-0000-0000-0000CC000000}"/>
    <cellStyle name="Style 69 4 2 2" xfId="204" xr:uid="{00000000-0005-0000-0000-0000CD000000}"/>
    <cellStyle name="Style 69 4 3" xfId="205" xr:uid="{00000000-0005-0000-0000-0000CE000000}"/>
    <cellStyle name="Style 69 4 3 2" xfId="206" xr:uid="{00000000-0005-0000-0000-0000CF000000}"/>
    <cellStyle name="Style 69 4 4" xfId="207" xr:uid="{00000000-0005-0000-0000-0000D0000000}"/>
    <cellStyle name="Style 69 4 5" xfId="208" xr:uid="{00000000-0005-0000-0000-0000D1000000}"/>
    <cellStyle name="Style 69 4 5 2" xfId="209" xr:uid="{00000000-0005-0000-0000-0000D2000000}"/>
    <cellStyle name="Style 69 4 6" xfId="210" xr:uid="{00000000-0005-0000-0000-0000D3000000}"/>
    <cellStyle name="Style 69 4 6 2" xfId="211" xr:uid="{00000000-0005-0000-0000-0000D4000000}"/>
    <cellStyle name="Style 69 5" xfId="212" xr:uid="{00000000-0005-0000-0000-0000D5000000}"/>
    <cellStyle name="Style 69 5 2" xfId="213" xr:uid="{00000000-0005-0000-0000-0000D6000000}"/>
    <cellStyle name="Style 69 5 2 2" xfId="214" xr:uid="{00000000-0005-0000-0000-0000D7000000}"/>
    <cellStyle name="Style 69 5 2 2 2" xfId="215" xr:uid="{00000000-0005-0000-0000-0000D8000000}"/>
    <cellStyle name="Style 69 5 2 3" xfId="216" xr:uid="{00000000-0005-0000-0000-0000D9000000}"/>
    <cellStyle name="Style 69 5 2 3 2" xfId="217" xr:uid="{00000000-0005-0000-0000-0000DA000000}"/>
    <cellStyle name="Style 69 5 2 4" xfId="218" xr:uid="{00000000-0005-0000-0000-0000DB000000}"/>
    <cellStyle name="Style 69 5 3" xfId="219" xr:uid="{00000000-0005-0000-0000-0000DC000000}"/>
    <cellStyle name="Style 69 5 3 2" xfId="220" xr:uid="{00000000-0005-0000-0000-0000DD000000}"/>
    <cellStyle name="Style 69 5 4" xfId="221" xr:uid="{00000000-0005-0000-0000-0000DE000000}"/>
    <cellStyle name="Style 69 5 5" xfId="222" xr:uid="{00000000-0005-0000-0000-0000DF000000}"/>
    <cellStyle name="Style 69 5 5 2" xfId="223" xr:uid="{00000000-0005-0000-0000-0000E0000000}"/>
    <cellStyle name="Style 69 5 6" xfId="224" xr:uid="{00000000-0005-0000-0000-0000E1000000}"/>
    <cellStyle name="Style 69 5 6 2" xfId="225" xr:uid="{00000000-0005-0000-0000-0000E2000000}"/>
    <cellStyle name="Style 69 6" xfId="226" xr:uid="{00000000-0005-0000-0000-0000E3000000}"/>
    <cellStyle name="Style 69 6 2" xfId="227" xr:uid="{00000000-0005-0000-0000-0000E4000000}"/>
    <cellStyle name="Style 69 7" xfId="228" xr:uid="{00000000-0005-0000-0000-0000E5000000}"/>
    <cellStyle name="Style 69 7 2" xfId="229" xr:uid="{00000000-0005-0000-0000-0000E6000000}"/>
    <cellStyle name="Style 69 8" xfId="230" xr:uid="{00000000-0005-0000-0000-0000E7000000}"/>
    <cellStyle name="Style 69 9" xfId="231" xr:uid="{00000000-0005-0000-0000-0000E8000000}"/>
    <cellStyle name="Style 69 9 2" xfId="232" xr:uid="{00000000-0005-0000-0000-0000E9000000}"/>
    <cellStyle name="Style 70" xfId="233" xr:uid="{00000000-0005-0000-0000-0000EA000000}"/>
    <cellStyle name="Style 70 2" xfId="234" xr:uid="{00000000-0005-0000-0000-0000EB000000}"/>
    <cellStyle name="Style 70 2 2" xfId="235" xr:uid="{00000000-0005-0000-0000-0000EC000000}"/>
    <cellStyle name="Style 70 2 2 2" xfId="236" xr:uid="{00000000-0005-0000-0000-0000ED000000}"/>
    <cellStyle name="Style 70 2 3" xfId="237" xr:uid="{00000000-0005-0000-0000-0000EE000000}"/>
    <cellStyle name="Style 70 2 3 2" xfId="238" xr:uid="{00000000-0005-0000-0000-0000EF000000}"/>
    <cellStyle name="Style 70 2 4" xfId="239" xr:uid="{00000000-0005-0000-0000-0000F0000000}"/>
    <cellStyle name="Style 70 2 5" xfId="240" xr:uid="{00000000-0005-0000-0000-0000F1000000}"/>
    <cellStyle name="Style 70 2 5 2" xfId="241" xr:uid="{00000000-0005-0000-0000-0000F2000000}"/>
    <cellStyle name="Style 70 2 6" xfId="242" xr:uid="{00000000-0005-0000-0000-0000F3000000}"/>
    <cellStyle name="Style 70 2 6 2" xfId="243" xr:uid="{00000000-0005-0000-0000-0000F4000000}"/>
    <cellStyle name="Style 70 3" xfId="244" xr:uid="{00000000-0005-0000-0000-0000F5000000}"/>
    <cellStyle name="Style 70 3 2" xfId="245" xr:uid="{00000000-0005-0000-0000-0000F6000000}"/>
    <cellStyle name="Style 70 3 2 2" xfId="246" xr:uid="{00000000-0005-0000-0000-0000F7000000}"/>
    <cellStyle name="Style 70 3 3" xfId="247" xr:uid="{00000000-0005-0000-0000-0000F8000000}"/>
    <cellStyle name="Style 70 3 3 2" xfId="248" xr:uid="{00000000-0005-0000-0000-0000F9000000}"/>
    <cellStyle name="Style 70 3 4" xfId="249" xr:uid="{00000000-0005-0000-0000-0000FA000000}"/>
    <cellStyle name="Style 70 3 5" xfId="250" xr:uid="{00000000-0005-0000-0000-0000FB000000}"/>
    <cellStyle name="Style 70 3 5 2" xfId="251" xr:uid="{00000000-0005-0000-0000-0000FC000000}"/>
    <cellStyle name="Style 70 3 6" xfId="252" xr:uid="{00000000-0005-0000-0000-0000FD000000}"/>
    <cellStyle name="Style 70 3 6 2" xfId="253" xr:uid="{00000000-0005-0000-0000-0000FE000000}"/>
    <cellStyle name="Style 70 4" xfId="254" xr:uid="{00000000-0005-0000-0000-0000FF000000}"/>
    <cellStyle name="Style 70 4 2" xfId="255" xr:uid="{00000000-0005-0000-0000-000000010000}"/>
    <cellStyle name="Style 70 4 2 2" xfId="256" xr:uid="{00000000-0005-0000-0000-000001010000}"/>
    <cellStyle name="Style 70 4 3" xfId="257" xr:uid="{00000000-0005-0000-0000-000002010000}"/>
    <cellStyle name="Style 70 4 3 2" xfId="258" xr:uid="{00000000-0005-0000-0000-000003010000}"/>
    <cellStyle name="Style 70 4 4" xfId="259" xr:uid="{00000000-0005-0000-0000-000004010000}"/>
    <cellStyle name="Style 70 4 5" xfId="260" xr:uid="{00000000-0005-0000-0000-000005010000}"/>
    <cellStyle name="Style 70 4 5 2" xfId="261" xr:uid="{00000000-0005-0000-0000-000006010000}"/>
    <cellStyle name="Style 70 4 6" xfId="262" xr:uid="{00000000-0005-0000-0000-000007010000}"/>
    <cellStyle name="Style 70 4 6 2" xfId="263" xr:uid="{00000000-0005-0000-0000-000008010000}"/>
    <cellStyle name="Style 70 5" xfId="264" xr:uid="{00000000-0005-0000-0000-000009010000}"/>
    <cellStyle name="Style 70 5 2" xfId="265" xr:uid="{00000000-0005-0000-0000-00000A010000}"/>
    <cellStyle name="Style 70 6" xfId="266" xr:uid="{00000000-0005-0000-0000-00000B010000}"/>
    <cellStyle name="Style 70 6 2" xfId="267" xr:uid="{00000000-0005-0000-0000-00000C010000}"/>
    <cellStyle name="Style 70 7" xfId="268" xr:uid="{00000000-0005-0000-0000-00000D010000}"/>
    <cellStyle name="Style 70 8" xfId="269" xr:uid="{00000000-0005-0000-0000-00000E010000}"/>
    <cellStyle name="Style 70 8 2" xfId="270" xr:uid="{00000000-0005-0000-0000-00000F010000}"/>
    <cellStyle name="Style 70 9" xfId="271" xr:uid="{00000000-0005-0000-0000-000010010000}"/>
    <cellStyle name="Style 70 9 2" xfId="272" xr:uid="{00000000-0005-0000-0000-000011010000}"/>
    <cellStyle name="Style 71" xfId="273" xr:uid="{00000000-0005-0000-0000-000012010000}"/>
    <cellStyle name="Style 71 2" xfId="274" xr:uid="{00000000-0005-0000-0000-000013010000}"/>
    <cellStyle name="Style 71 2 2" xfId="275" xr:uid="{00000000-0005-0000-0000-000014010000}"/>
    <cellStyle name="Style 71 2 2 2" xfId="276" xr:uid="{00000000-0005-0000-0000-000015010000}"/>
    <cellStyle name="Style 71 2 3" xfId="277" xr:uid="{00000000-0005-0000-0000-000016010000}"/>
    <cellStyle name="Style 71 2 3 2" xfId="278" xr:uid="{00000000-0005-0000-0000-000017010000}"/>
    <cellStyle name="Style 71 2 4" xfId="279" xr:uid="{00000000-0005-0000-0000-000018010000}"/>
    <cellStyle name="Style 71 2 5" xfId="280" xr:uid="{00000000-0005-0000-0000-000019010000}"/>
    <cellStyle name="Style 71 2 5 2" xfId="281" xr:uid="{00000000-0005-0000-0000-00001A010000}"/>
    <cellStyle name="Style 71 2 6" xfId="282" xr:uid="{00000000-0005-0000-0000-00001B010000}"/>
    <cellStyle name="Style 71 2 6 2" xfId="283" xr:uid="{00000000-0005-0000-0000-00001C010000}"/>
    <cellStyle name="Style 71 3" xfId="284" xr:uid="{00000000-0005-0000-0000-00001D010000}"/>
    <cellStyle name="Style 71 3 2" xfId="285" xr:uid="{00000000-0005-0000-0000-00001E010000}"/>
    <cellStyle name="Style 71 3 2 2" xfId="286" xr:uid="{00000000-0005-0000-0000-00001F010000}"/>
    <cellStyle name="Style 71 3 3" xfId="287" xr:uid="{00000000-0005-0000-0000-000020010000}"/>
    <cellStyle name="Style 71 3 3 2" xfId="288" xr:uid="{00000000-0005-0000-0000-000021010000}"/>
    <cellStyle name="Style 71 3 4" xfId="289" xr:uid="{00000000-0005-0000-0000-000022010000}"/>
    <cellStyle name="Style 71 3 5" xfId="290" xr:uid="{00000000-0005-0000-0000-000023010000}"/>
    <cellStyle name="Style 71 3 5 2" xfId="291" xr:uid="{00000000-0005-0000-0000-000024010000}"/>
    <cellStyle name="Style 71 3 6" xfId="292" xr:uid="{00000000-0005-0000-0000-000025010000}"/>
    <cellStyle name="Style 71 3 6 2" xfId="293" xr:uid="{00000000-0005-0000-0000-000026010000}"/>
    <cellStyle name="Style 71 4" xfId="294" xr:uid="{00000000-0005-0000-0000-000027010000}"/>
    <cellStyle name="Style 71 4 2" xfId="295" xr:uid="{00000000-0005-0000-0000-000028010000}"/>
    <cellStyle name="Style 71 4 2 2" xfId="296" xr:uid="{00000000-0005-0000-0000-000029010000}"/>
    <cellStyle name="Style 71 4 3" xfId="297" xr:uid="{00000000-0005-0000-0000-00002A010000}"/>
    <cellStyle name="Style 71 4 3 2" xfId="298" xr:uid="{00000000-0005-0000-0000-00002B010000}"/>
    <cellStyle name="Style 71 4 4" xfId="299" xr:uid="{00000000-0005-0000-0000-00002C010000}"/>
    <cellStyle name="Style 71 4 5" xfId="300" xr:uid="{00000000-0005-0000-0000-00002D010000}"/>
    <cellStyle name="Style 71 4 5 2" xfId="301" xr:uid="{00000000-0005-0000-0000-00002E010000}"/>
    <cellStyle name="Style 71 4 6" xfId="302" xr:uid="{00000000-0005-0000-0000-00002F010000}"/>
    <cellStyle name="Style 71 4 6 2" xfId="303" xr:uid="{00000000-0005-0000-0000-000030010000}"/>
    <cellStyle name="Style 71 5" xfId="304" xr:uid="{00000000-0005-0000-0000-000031010000}"/>
    <cellStyle name="Style 71 5 2" xfId="305" xr:uid="{00000000-0005-0000-0000-000032010000}"/>
    <cellStyle name="Style 71 6" xfId="306" xr:uid="{00000000-0005-0000-0000-000033010000}"/>
    <cellStyle name="Style 71 6 2" xfId="307" xr:uid="{00000000-0005-0000-0000-000034010000}"/>
    <cellStyle name="Style 71 7" xfId="308" xr:uid="{00000000-0005-0000-0000-000035010000}"/>
    <cellStyle name="Style 71 8" xfId="309" xr:uid="{00000000-0005-0000-0000-000036010000}"/>
    <cellStyle name="Style 71 8 2" xfId="310" xr:uid="{00000000-0005-0000-0000-000037010000}"/>
    <cellStyle name="Style 71 9" xfId="311" xr:uid="{00000000-0005-0000-0000-000038010000}"/>
    <cellStyle name="Style 71 9 2" xfId="312" xr:uid="{00000000-0005-0000-0000-000039010000}"/>
    <cellStyle name="Style 72" xfId="313" xr:uid="{00000000-0005-0000-0000-00003A010000}"/>
    <cellStyle name="Style 72 2" xfId="314" xr:uid="{00000000-0005-0000-0000-00003B010000}"/>
    <cellStyle name="Style 72 2 2" xfId="315" xr:uid="{00000000-0005-0000-0000-00003C010000}"/>
    <cellStyle name="Style 72 2 2 2" xfId="316" xr:uid="{00000000-0005-0000-0000-00003D010000}"/>
    <cellStyle name="Style 72 2 3" xfId="317" xr:uid="{00000000-0005-0000-0000-00003E010000}"/>
    <cellStyle name="Style 72 2 3 2" xfId="318" xr:uid="{00000000-0005-0000-0000-00003F010000}"/>
    <cellStyle name="Style 72 2 4" xfId="319" xr:uid="{00000000-0005-0000-0000-000040010000}"/>
    <cellStyle name="Style 72 2 5" xfId="320" xr:uid="{00000000-0005-0000-0000-000041010000}"/>
    <cellStyle name="Style 72 2 5 2" xfId="321" xr:uid="{00000000-0005-0000-0000-000042010000}"/>
    <cellStyle name="Style 72 2 6" xfId="322" xr:uid="{00000000-0005-0000-0000-000043010000}"/>
    <cellStyle name="Style 72 2 6 2" xfId="323" xr:uid="{00000000-0005-0000-0000-000044010000}"/>
    <cellStyle name="Style 72 3" xfId="324" xr:uid="{00000000-0005-0000-0000-000045010000}"/>
    <cellStyle name="Style 72 3 2" xfId="325" xr:uid="{00000000-0005-0000-0000-000046010000}"/>
    <cellStyle name="Style 72 3 2 2" xfId="326" xr:uid="{00000000-0005-0000-0000-000047010000}"/>
    <cellStyle name="Style 72 3 3" xfId="327" xr:uid="{00000000-0005-0000-0000-000048010000}"/>
    <cellStyle name="Style 72 3 3 2" xfId="328" xr:uid="{00000000-0005-0000-0000-000049010000}"/>
    <cellStyle name="Style 72 3 4" xfId="329" xr:uid="{00000000-0005-0000-0000-00004A010000}"/>
    <cellStyle name="Style 72 3 5" xfId="330" xr:uid="{00000000-0005-0000-0000-00004B010000}"/>
    <cellStyle name="Style 72 3 5 2" xfId="331" xr:uid="{00000000-0005-0000-0000-00004C010000}"/>
    <cellStyle name="Style 72 3 6" xfId="332" xr:uid="{00000000-0005-0000-0000-00004D010000}"/>
    <cellStyle name="Style 72 3 6 2" xfId="333" xr:uid="{00000000-0005-0000-0000-00004E010000}"/>
    <cellStyle name="Style 72 4" xfId="334" xr:uid="{00000000-0005-0000-0000-00004F010000}"/>
    <cellStyle name="Style 72 4 2" xfId="335" xr:uid="{00000000-0005-0000-0000-000050010000}"/>
    <cellStyle name="Style 72 4 2 2" xfId="336" xr:uid="{00000000-0005-0000-0000-000051010000}"/>
    <cellStyle name="Style 72 4 3" xfId="337" xr:uid="{00000000-0005-0000-0000-000052010000}"/>
    <cellStyle name="Style 72 4 3 2" xfId="338" xr:uid="{00000000-0005-0000-0000-000053010000}"/>
    <cellStyle name="Style 72 4 4" xfId="339" xr:uid="{00000000-0005-0000-0000-000054010000}"/>
    <cellStyle name="Style 72 4 5" xfId="340" xr:uid="{00000000-0005-0000-0000-000055010000}"/>
    <cellStyle name="Style 72 4 5 2" xfId="341" xr:uid="{00000000-0005-0000-0000-000056010000}"/>
    <cellStyle name="Style 72 4 6" xfId="342" xr:uid="{00000000-0005-0000-0000-000057010000}"/>
    <cellStyle name="Style 72 4 6 2" xfId="343" xr:uid="{00000000-0005-0000-0000-000058010000}"/>
    <cellStyle name="Style 72 5" xfId="344" xr:uid="{00000000-0005-0000-0000-000059010000}"/>
    <cellStyle name="Style 72 5 2" xfId="345" xr:uid="{00000000-0005-0000-0000-00005A010000}"/>
    <cellStyle name="Style 72 6" xfId="346" xr:uid="{00000000-0005-0000-0000-00005B010000}"/>
    <cellStyle name="Style 72 6 2" xfId="347" xr:uid="{00000000-0005-0000-0000-00005C010000}"/>
    <cellStyle name="Style 72 7" xfId="348" xr:uid="{00000000-0005-0000-0000-00005D010000}"/>
    <cellStyle name="Style 72 8" xfId="349" xr:uid="{00000000-0005-0000-0000-00005E010000}"/>
    <cellStyle name="Style 72 8 2" xfId="350" xr:uid="{00000000-0005-0000-0000-00005F010000}"/>
    <cellStyle name="Style 72 9" xfId="351" xr:uid="{00000000-0005-0000-0000-000060010000}"/>
    <cellStyle name="Style 72 9 2" xfId="352" xr:uid="{00000000-0005-0000-0000-000061010000}"/>
    <cellStyle name="Style 73" xfId="353" xr:uid="{00000000-0005-0000-0000-000062010000}"/>
    <cellStyle name="Style 73 2" xfId="354" xr:uid="{00000000-0005-0000-0000-000063010000}"/>
    <cellStyle name="Style 73 2 2" xfId="355" xr:uid="{00000000-0005-0000-0000-000064010000}"/>
    <cellStyle name="Style 73 2 2 2" xfId="356" xr:uid="{00000000-0005-0000-0000-000065010000}"/>
    <cellStyle name="Style 73 2 3" xfId="357" xr:uid="{00000000-0005-0000-0000-000066010000}"/>
    <cellStyle name="Style 73 2 3 2" xfId="358" xr:uid="{00000000-0005-0000-0000-000067010000}"/>
    <cellStyle name="Style 73 2 4" xfId="359" xr:uid="{00000000-0005-0000-0000-000068010000}"/>
    <cellStyle name="Style 73 2 5" xfId="360" xr:uid="{00000000-0005-0000-0000-000069010000}"/>
    <cellStyle name="Style 73 2 5 2" xfId="361" xr:uid="{00000000-0005-0000-0000-00006A010000}"/>
    <cellStyle name="Style 73 2 6" xfId="362" xr:uid="{00000000-0005-0000-0000-00006B010000}"/>
    <cellStyle name="Style 73 2 6 2" xfId="363" xr:uid="{00000000-0005-0000-0000-00006C010000}"/>
    <cellStyle name="Style 73 3" xfId="364" xr:uid="{00000000-0005-0000-0000-00006D010000}"/>
    <cellStyle name="Style 73 3 2" xfId="365" xr:uid="{00000000-0005-0000-0000-00006E010000}"/>
    <cellStyle name="Style 73 3 2 2" xfId="366" xr:uid="{00000000-0005-0000-0000-00006F010000}"/>
    <cellStyle name="Style 73 3 3" xfId="367" xr:uid="{00000000-0005-0000-0000-000070010000}"/>
    <cellStyle name="Style 73 3 3 2" xfId="368" xr:uid="{00000000-0005-0000-0000-000071010000}"/>
    <cellStyle name="Style 73 3 4" xfId="369" xr:uid="{00000000-0005-0000-0000-000072010000}"/>
    <cellStyle name="Style 73 3 5" xfId="370" xr:uid="{00000000-0005-0000-0000-000073010000}"/>
    <cellStyle name="Style 73 3 5 2" xfId="371" xr:uid="{00000000-0005-0000-0000-000074010000}"/>
    <cellStyle name="Style 73 3 6" xfId="372" xr:uid="{00000000-0005-0000-0000-000075010000}"/>
    <cellStyle name="Style 73 3 6 2" xfId="373" xr:uid="{00000000-0005-0000-0000-000076010000}"/>
    <cellStyle name="Style 73 4" xfId="374" xr:uid="{00000000-0005-0000-0000-000077010000}"/>
    <cellStyle name="Style 73 4 2" xfId="375" xr:uid="{00000000-0005-0000-0000-000078010000}"/>
    <cellStyle name="Style 73 4 2 2" xfId="376" xr:uid="{00000000-0005-0000-0000-000079010000}"/>
    <cellStyle name="Style 73 4 3" xfId="377" xr:uid="{00000000-0005-0000-0000-00007A010000}"/>
    <cellStyle name="Style 73 4 3 2" xfId="378" xr:uid="{00000000-0005-0000-0000-00007B010000}"/>
    <cellStyle name="Style 73 4 4" xfId="379" xr:uid="{00000000-0005-0000-0000-00007C010000}"/>
    <cellStyle name="Style 73 4 5" xfId="380" xr:uid="{00000000-0005-0000-0000-00007D010000}"/>
    <cellStyle name="Style 73 4 5 2" xfId="381" xr:uid="{00000000-0005-0000-0000-00007E010000}"/>
    <cellStyle name="Style 73 4 6" xfId="382" xr:uid="{00000000-0005-0000-0000-00007F010000}"/>
    <cellStyle name="Style 73 4 6 2" xfId="383" xr:uid="{00000000-0005-0000-0000-000080010000}"/>
    <cellStyle name="Style 73 5" xfId="384" xr:uid="{00000000-0005-0000-0000-000081010000}"/>
    <cellStyle name="Style 73 5 2" xfId="385" xr:uid="{00000000-0005-0000-0000-000082010000}"/>
    <cellStyle name="Style 73 6" xfId="386" xr:uid="{00000000-0005-0000-0000-000083010000}"/>
    <cellStyle name="Style 73 6 2" xfId="387" xr:uid="{00000000-0005-0000-0000-000084010000}"/>
    <cellStyle name="Style 73 7" xfId="388" xr:uid="{00000000-0005-0000-0000-000085010000}"/>
    <cellStyle name="Style 73 8" xfId="389" xr:uid="{00000000-0005-0000-0000-000086010000}"/>
    <cellStyle name="Style 73 8 2" xfId="390" xr:uid="{00000000-0005-0000-0000-000087010000}"/>
    <cellStyle name="Style 73 9" xfId="391" xr:uid="{00000000-0005-0000-0000-000088010000}"/>
    <cellStyle name="Style 73 9 2" xfId="392" xr:uid="{00000000-0005-0000-0000-000089010000}"/>
    <cellStyle name="Style 74" xfId="393" xr:uid="{00000000-0005-0000-0000-00008A010000}"/>
    <cellStyle name="Style 74 2" xfId="394" xr:uid="{00000000-0005-0000-0000-00008B010000}"/>
    <cellStyle name="Style 74 2 2" xfId="395" xr:uid="{00000000-0005-0000-0000-00008C010000}"/>
    <cellStyle name="Style 74 2 2 2" xfId="396" xr:uid="{00000000-0005-0000-0000-00008D010000}"/>
    <cellStyle name="Style 74 2 3" xfId="397" xr:uid="{00000000-0005-0000-0000-00008E010000}"/>
    <cellStyle name="Style 74 2 3 2" xfId="398" xr:uid="{00000000-0005-0000-0000-00008F010000}"/>
    <cellStyle name="Style 74 2 4" xfId="399" xr:uid="{00000000-0005-0000-0000-000090010000}"/>
    <cellStyle name="Style 74 2 5" xfId="400" xr:uid="{00000000-0005-0000-0000-000091010000}"/>
    <cellStyle name="Style 74 2 5 2" xfId="401" xr:uid="{00000000-0005-0000-0000-000092010000}"/>
    <cellStyle name="Style 74 2 6" xfId="402" xr:uid="{00000000-0005-0000-0000-000093010000}"/>
    <cellStyle name="Style 74 2 6 2" xfId="403" xr:uid="{00000000-0005-0000-0000-000094010000}"/>
    <cellStyle name="Style 74 3" xfId="404" xr:uid="{00000000-0005-0000-0000-000095010000}"/>
    <cellStyle name="Style 74 3 2" xfId="405" xr:uid="{00000000-0005-0000-0000-000096010000}"/>
    <cellStyle name="Style 74 3 2 2" xfId="406" xr:uid="{00000000-0005-0000-0000-000097010000}"/>
    <cellStyle name="Style 74 3 3" xfId="407" xr:uid="{00000000-0005-0000-0000-000098010000}"/>
    <cellStyle name="Style 74 3 3 2" xfId="408" xr:uid="{00000000-0005-0000-0000-000099010000}"/>
    <cellStyle name="Style 74 3 4" xfId="409" xr:uid="{00000000-0005-0000-0000-00009A010000}"/>
    <cellStyle name="Style 74 3 5" xfId="410" xr:uid="{00000000-0005-0000-0000-00009B010000}"/>
    <cellStyle name="Style 74 3 5 2" xfId="411" xr:uid="{00000000-0005-0000-0000-00009C010000}"/>
    <cellStyle name="Style 74 3 6" xfId="412" xr:uid="{00000000-0005-0000-0000-00009D010000}"/>
    <cellStyle name="Style 74 3 6 2" xfId="413" xr:uid="{00000000-0005-0000-0000-00009E010000}"/>
    <cellStyle name="Style 74 4" xfId="414" xr:uid="{00000000-0005-0000-0000-00009F010000}"/>
    <cellStyle name="Style 74 4 2" xfId="415" xr:uid="{00000000-0005-0000-0000-0000A0010000}"/>
    <cellStyle name="Style 74 4 2 2" xfId="416" xr:uid="{00000000-0005-0000-0000-0000A1010000}"/>
    <cellStyle name="Style 74 4 3" xfId="417" xr:uid="{00000000-0005-0000-0000-0000A2010000}"/>
    <cellStyle name="Style 74 4 3 2" xfId="418" xr:uid="{00000000-0005-0000-0000-0000A3010000}"/>
    <cellStyle name="Style 74 4 4" xfId="419" xr:uid="{00000000-0005-0000-0000-0000A4010000}"/>
    <cellStyle name="Style 74 4 5" xfId="420" xr:uid="{00000000-0005-0000-0000-0000A5010000}"/>
    <cellStyle name="Style 74 4 5 2" xfId="421" xr:uid="{00000000-0005-0000-0000-0000A6010000}"/>
    <cellStyle name="Style 74 4 6" xfId="422" xr:uid="{00000000-0005-0000-0000-0000A7010000}"/>
    <cellStyle name="Style 74 4 6 2" xfId="423" xr:uid="{00000000-0005-0000-0000-0000A8010000}"/>
    <cellStyle name="Style 74 5" xfId="424" xr:uid="{00000000-0005-0000-0000-0000A9010000}"/>
    <cellStyle name="Style 74 5 2" xfId="425" xr:uid="{00000000-0005-0000-0000-0000AA010000}"/>
    <cellStyle name="Style 74 6" xfId="426" xr:uid="{00000000-0005-0000-0000-0000AB010000}"/>
    <cellStyle name="Style 74 6 2" xfId="427" xr:uid="{00000000-0005-0000-0000-0000AC010000}"/>
    <cellStyle name="Style 74 7" xfId="428" xr:uid="{00000000-0005-0000-0000-0000AD010000}"/>
    <cellStyle name="Style 74 8" xfId="429" xr:uid="{00000000-0005-0000-0000-0000AE010000}"/>
    <cellStyle name="Style 74 8 2" xfId="430" xr:uid="{00000000-0005-0000-0000-0000AF010000}"/>
    <cellStyle name="Style 74 9" xfId="431" xr:uid="{00000000-0005-0000-0000-0000B0010000}"/>
    <cellStyle name="Style 74 9 2" xfId="432" xr:uid="{00000000-0005-0000-0000-0000B1010000}"/>
    <cellStyle name="Style 75" xfId="433" xr:uid="{00000000-0005-0000-0000-0000B2010000}"/>
    <cellStyle name="Style 75 2" xfId="434" xr:uid="{00000000-0005-0000-0000-0000B3010000}"/>
    <cellStyle name="Style 75 2 2" xfId="435" xr:uid="{00000000-0005-0000-0000-0000B4010000}"/>
    <cellStyle name="Style 75 2 2 2" xfId="436" xr:uid="{00000000-0005-0000-0000-0000B5010000}"/>
    <cellStyle name="Style 75 2 3" xfId="437" xr:uid="{00000000-0005-0000-0000-0000B6010000}"/>
    <cellStyle name="Style 75 2 3 2" xfId="438" xr:uid="{00000000-0005-0000-0000-0000B7010000}"/>
    <cellStyle name="Style 75 2 4" xfId="439" xr:uid="{00000000-0005-0000-0000-0000B8010000}"/>
    <cellStyle name="Style 75 2 5" xfId="440" xr:uid="{00000000-0005-0000-0000-0000B9010000}"/>
    <cellStyle name="Style 75 2 5 2" xfId="441" xr:uid="{00000000-0005-0000-0000-0000BA010000}"/>
    <cellStyle name="Style 75 2 6" xfId="442" xr:uid="{00000000-0005-0000-0000-0000BB010000}"/>
    <cellStyle name="Style 75 2 6 2" xfId="443" xr:uid="{00000000-0005-0000-0000-0000BC010000}"/>
    <cellStyle name="Style 75 3" xfId="444" xr:uid="{00000000-0005-0000-0000-0000BD010000}"/>
    <cellStyle name="Style 75 3 2" xfId="445" xr:uid="{00000000-0005-0000-0000-0000BE010000}"/>
    <cellStyle name="Style 75 3 2 2" xfId="446" xr:uid="{00000000-0005-0000-0000-0000BF010000}"/>
    <cellStyle name="Style 75 3 3" xfId="447" xr:uid="{00000000-0005-0000-0000-0000C0010000}"/>
    <cellStyle name="Style 75 3 3 2" xfId="448" xr:uid="{00000000-0005-0000-0000-0000C1010000}"/>
    <cellStyle name="Style 75 3 4" xfId="449" xr:uid="{00000000-0005-0000-0000-0000C2010000}"/>
    <cellStyle name="Style 75 3 5" xfId="450" xr:uid="{00000000-0005-0000-0000-0000C3010000}"/>
    <cellStyle name="Style 75 3 5 2" xfId="451" xr:uid="{00000000-0005-0000-0000-0000C4010000}"/>
    <cellStyle name="Style 75 3 6" xfId="452" xr:uid="{00000000-0005-0000-0000-0000C5010000}"/>
    <cellStyle name="Style 75 3 6 2" xfId="453" xr:uid="{00000000-0005-0000-0000-0000C6010000}"/>
    <cellStyle name="Style 75 4" xfId="454" xr:uid="{00000000-0005-0000-0000-0000C7010000}"/>
    <cellStyle name="Style 75 4 2" xfId="455" xr:uid="{00000000-0005-0000-0000-0000C8010000}"/>
    <cellStyle name="Style 75 4 2 2" xfId="456" xr:uid="{00000000-0005-0000-0000-0000C9010000}"/>
    <cellStyle name="Style 75 4 3" xfId="457" xr:uid="{00000000-0005-0000-0000-0000CA010000}"/>
    <cellStyle name="Style 75 4 3 2" xfId="458" xr:uid="{00000000-0005-0000-0000-0000CB010000}"/>
    <cellStyle name="Style 75 4 4" xfId="459" xr:uid="{00000000-0005-0000-0000-0000CC010000}"/>
    <cellStyle name="Style 75 4 5" xfId="460" xr:uid="{00000000-0005-0000-0000-0000CD010000}"/>
    <cellStyle name="Style 75 4 5 2" xfId="461" xr:uid="{00000000-0005-0000-0000-0000CE010000}"/>
    <cellStyle name="Style 75 4 6" xfId="462" xr:uid="{00000000-0005-0000-0000-0000CF010000}"/>
    <cellStyle name="Style 75 4 6 2" xfId="463" xr:uid="{00000000-0005-0000-0000-0000D0010000}"/>
    <cellStyle name="Style 75 5" xfId="464" xr:uid="{00000000-0005-0000-0000-0000D1010000}"/>
    <cellStyle name="Style 75 5 2" xfId="465" xr:uid="{00000000-0005-0000-0000-0000D2010000}"/>
    <cellStyle name="Style 75 6" xfId="466" xr:uid="{00000000-0005-0000-0000-0000D3010000}"/>
    <cellStyle name="Style 75 6 2" xfId="467" xr:uid="{00000000-0005-0000-0000-0000D4010000}"/>
    <cellStyle name="Style 75 7" xfId="468" xr:uid="{00000000-0005-0000-0000-0000D5010000}"/>
    <cellStyle name="Style 75 8" xfId="469" xr:uid="{00000000-0005-0000-0000-0000D6010000}"/>
    <cellStyle name="Style 75 8 2" xfId="470" xr:uid="{00000000-0005-0000-0000-0000D7010000}"/>
    <cellStyle name="Style 75 9" xfId="471" xr:uid="{00000000-0005-0000-0000-0000D8010000}"/>
    <cellStyle name="Style 75 9 2" xfId="472" xr:uid="{00000000-0005-0000-0000-0000D9010000}"/>
    <cellStyle name="Style 76" xfId="473" xr:uid="{00000000-0005-0000-0000-0000DA010000}"/>
    <cellStyle name="Style 76 2" xfId="474" xr:uid="{00000000-0005-0000-0000-0000DB010000}"/>
    <cellStyle name="Style 76 2 2" xfId="475" xr:uid="{00000000-0005-0000-0000-0000DC010000}"/>
    <cellStyle name="Style 76 2 2 2" xfId="476" xr:uid="{00000000-0005-0000-0000-0000DD010000}"/>
    <cellStyle name="Style 76 2 3" xfId="477" xr:uid="{00000000-0005-0000-0000-0000DE010000}"/>
    <cellStyle name="Style 76 2 3 2" xfId="478" xr:uid="{00000000-0005-0000-0000-0000DF010000}"/>
    <cellStyle name="Style 76 2 4" xfId="479" xr:uid="{00000000-0005-0000-0000-0000E0010000}"/>
    <cellStyle name="Style 76 2 5" xfId="480" xr:uid="{00000000-0005-0000-0000-0000E1010000}"/>
    <cellStyle name="Style 76 2 5 2" xfId="481" xr:uid="{00000000-0005-0000-0000-0000E2010000}"/>
    <cellStyle name="Style 76 2 6" xfId="482" xr:uid="{00000000-0005-0000-0000-0000E3010000}"/>
    <cellStyle name="Style 76 2 6 2" xfId="483" xr:uid="{00000000-0005-0000-0000-0000E4010000}"/>
    <cellStyle name="Style 76 3" xfId="484" xr:uid="{00000000-0005-0000-0000-0000E5010000}"/>
    <cellStyle name="Style 76 3 2" xfId="485" xr:uid="{00000000-0005-0000-0000-0000E6010000}"/>
    <cellStyle name="Style 76 3 2 2" xfId="486" xr:uid="{00000000-0005-0000-0000-0000E7010000}"/>
    <cellStyle name="Style 76 3 3" xfId="487" xr:uid="{00000000-0005-0000-0000-0000E8010000}"/>
    <cellStyle name="Style 76 3 3 2" xfId="488" xr:uid="{00000000-0005-0000-0000-0000E9010000}"/>
    <cellStyle name="Style 76 3 4" xfId="489" xr:uid="{00000000-0005-0000-0000-0000EA010000}"/>
    <cellStyle name="Style 76 3 5" xfId="490" xr:uid="{00000000-0005-0000-0000-0000EB010000}"/>
    <cellStyle name="Style 76 3 5 2" xfId="491" xr:uid="{00000000-0005-0000-0000-0000EC010000}"/>
    <cellStyle name="Style 76 3 6" xfId="492" xr:uid="{00000000-0005-0000-0000-0000ED010000}"/>
    <cellStyle name="Style 76 3 6 2" xfId="493" xr:uid="{00000000-0005-0000-0000-0000EE010000}"/>
    <cellStyle name="Style 76 4" xfId="494" xr:uid="{00000000-0005-0000-0000-0000EF010000}"/>
    <cellStyle name="Style 76 4 2" xfId="495" xr:uid="{00000000-0005-0000-0000-0000F0010000}"/>
    <cellStyle name="Style 76 4 2 2" xfId="496" xr:uid="{00000000-0005-0000-0000-0000F1010000}"/>
    <cellStyle name="Style 76 4 3" xfId="497" xr:uid="{00000000-0005-0000-0000-0000F2010000}"/>
    <cellStyle name="Style 76 4 3 2" xfId="498" xr:uid="{00000000-0005-0000-0000-0000F3010000}"/>
    <cellStyle name="Style 76 4 4" xfId="499" xr:uid="{00000000-0005-0000-0000-0000F4010000}"/>
    <cellStyle name="Style 76 4 5" xfId="500" xr:uid="{00000000-0005-0000-0000-0000F5010000}"/>
    <cellStyle name="Style 76 4 5 2" xfId="501" xr:uid="{00000000-0005-0000-0000-0000F6010000}"/>
    <cellStyle name="Style 76 4 6" xfId="502" xr:uid="{00000000-0005-0000-0000-0000F7010000}"/>
    <cellStyle name="Style 76 4 6 2" xfId="503" xr:uid="{00000000-0005-0000-0000-0000F8010000}"/>
    <cellStyle name="Style 76 5" xfId="504" xr:uid="{00000000-0005-0000-0000-0000F9010000}"/>
    <cellStyle name="Style 76 5 2" xfId="505" xr:uid="{00000000-0005-0000-0000-0000FA010000}"/>
    <cellStyle name="Style 76 6" xfId="506" xr:uid="{00000000-0005-0000-0000-0000FB010000}"/>
    <cellStyle name="Style 76 6 2" xfId="507" xr:uid="{00000000-0005-0000-0000-0000FC010000}"/>
    <cellStyle name="Style 76 7" xfId="508" xr:uid="{00000000-0005-0000-0000-0000FD010000}"/>
    <cellStyle name="Style 76 8" xfId="509" xr:uid="{00000000-0005-0000-0000-0000FE010000}"/>
    <cellStyle name="Style 76 8 2" xfId="510" xr:uid="{00000000-0005-0000-0000-0000FF010000}"/>
    <cellStyle name="Style 76 9" xfId="511" xr:uid="{00000000-0005-0000-0000-000000020000}"/>
    <cellStyle name="Style 76 9 2" xfId="512" xr:uid="{00000000-0005-0000-0000-000001020000}"/>
    <cellStyle name="Style 77" xfId="513" xr:uid="{00000000-0005-0000-0000-000002020000}"/>
    <cellStyle name="Style 77 2" xfId="514" xr:uid="{00000000-0005-0000-0000-000003020000}"/>
    <cellStyle name="Style 77 2 2" xfId="515" xr:uid="{00000000-0005-0000-0000-000004020000}"/>
    <cellStyle name="Style 77 2 2 2" xfId="516" xr:uid="{00000000-0005-0000-0000-000005020000}"/>
    <cellStyle name="Style 77 2 3" xfId="517" xr:uid="{00000000-0005-0000-0000-000006020000}"/>
    <cellStyle name="Style 77 2 3 2" xfId="518" xr:uid="{00000000-0005-0000-0000-000007020000}"/>
    <cellStyle name="Style 77 2 4" xfId="519" xr:uid="{00000000-0005-0000-0000-000008020000}"/>
    <cellStyle name="Style 77 2 5" xfId="520" xr:uid="{00000000-0005-0000-0000-000009020000}"/>
    <cellStyle name="Style 77 2 5 2" xfId="521" xr:uid="{00000000-0005-0000-0000-00000A020000}"/>
    <cellStyle name="Style 77 2 6" xfId="522" xr:uid="{00000000-0005-0000-0000-00000B020000}"/>
    <cellStyle name="Style 77 2 6 2" xfId="523" xr:uid="{00000000-0005-0000-0000-00000C020000}"/>
    <cellStyle name="Style 77 3" xfId="524" xr:uid="{00000000-0005-0000-0000-00000D020000}"/>
    <cellStyle name="Style 77 3 2" xfId="525" xr:uid="{00000000-0005-0000-0000-00000E020000}"/>
    <cellStyle name="Style 77 3 2 2" xfId="526" xr:uid="{00000000-0005-0000-0000-00000F020000}"/>
    <cellStyle name="Style 77 3 3" xfId="527" xr:uid="{00000000-0005-0000-0000-000010020000}"/>
    <cellStyle name="Style 77 3 3 2" xfId="528" xr:uid="{00000000-0005-0000-0000-000011020000}"/>
    <cellStyle name="Style 77 3 4" xfId="529" xr:uid="{00000000-0005-0000-0000-000012020000}"/>
    <cellStyle name="Style 77 3 5" xfId="530" xr:uid="{00000000-0005-0000-0000-000013020000}"/>
    <cellStyle name="Style 77 3 5 2" xfId="531" xr:uid="{00000000-0005-0000-0000-000014020000}"/>
    <cellStyle name="Style 77 3 6" xfId="532" xr:uid="{00000000-0005-0000-0000-000015020000}"/>
    <cellStyle name="Style 77 3 6 2" xfId="533" xr:uid="{00000000-0005-0000-0000-000016020000}"/>
    <cellStyle name="Style 77 4" xfId="534" xr:uid="{00000000-0005-0000-0000-000017020000}"/>
    <cellStyle name="Style 77 4 2" xfId="535" xr:uid="{00000000-0005-0000-0000-000018020000}"/>
    <cellStyle name="Style 77 4 2 2" xfId="536" xr:uid="{00000000-0005-0000-0000-000019020000}"/>
    <cellStyle name="Style 77 4 3" xfId="537" xr:uid="{00000000-0005-0000-0000-00001A020000}"/>
    <cellStyle name="Style 77 4 3 2" xfId="538" xr:uid="{00000000-0005-0000-0000-00001B020000}"/>
    <cellStyle name="Style 77 4 4" xfId="539" xr:uid="{00000000-0005-0000-0000-00001C020000}"/>
    <cellStyle name="Style 77 4 5" xfId="540" xr:uid="{00000000-0005-0000-0000-00001D020000}"/>
    <cellStyle name="Style 77 4 5 2" xfId="541" xr:uid="{00000000-0005-0000-0000-00001E020000}"/>
    <cellStyle name="Style 77 4 6" xfId="542" xr:uid="{00000000-0005-0000-0000-00001F020000}"/>
    <cellStyle name="Style 77 4 6 2" xfId="543" xr:uid="{00000000-0005-0000-0000-000020020000}"/>
    <cellStyle name="Style 77 5" xfId="544" xr:uid="{00000000-0005-0000-0000-000021020000}"/>
    <cellStyle name="Style 77 5 2" xfId="545" xr:uid="{00000000-0005-0000-0000-000022020000}"/>
    <cellStyle name="Style 77 6" xfId="546" xr:uid="{00000000-0005-0000-0000-000023020000}"/>
    <cellStyle name="Style 77 6 2" xfId="547" xr:uid="{00000000-0005-0000-0000-000024020000}"/>
    <cellStyle name="Style 77 7" xfId="548" xr:uid="{00000000-0005-0000-0000-000025020000}"/>
    <cellStyle name="Style 77 8" xfId="549" xr:uid="{00000000-0005-0000-0000-000026020000}"/>
    <cellStyle name="Style 77 8 2" xfId="550" xr:uid="{00000000-0005-0000-0000-000027020000}"/>
    <cellStyle name="Style 77 9" xfId="551" xr:uid="{00000000-0005-0000-0000-000028020000}"/>
    <cellStyle name="Style 77 9 2" xfId="552" xr:uid="{00000000-0005-0000-0000-000029020000}"/>
    <cellStyle name="Style 78" xfId="553" xr:uid="{00000000-0005-0000-0000-00002A020000}"/>
    <cellStyle name="Style 78 2" xfId="554" xr:uid="{00000000-0005-0000-0000-00002B020000}"/>
    <cellStyle name="Style 78 2 2" xfId="555" xr:uid="{00000000-0005-0000-0000-00002C020000}"/>
    <cellStyle name="Style 78 2 2 2" xfId="556" xr:uid="{00000000-0005-0000-0000-00002D020000}"/>
    <cellStyle name="Style 78 2 3" xfId="557" xr:uid="{00000000-0005-0000-0000-00002E020000}"/>
    <cellStyle name="Style 78 2 3 2" xfId="558" xr:uid="{00000000-0005-0000-0000-00002F020000}"/>
    <cellStyle name="Style 78 2 4" xfId="559" xr:uid="{00000000-0005-0000-0000-000030020000}"/>
    <cellStyle name="Style 78 2 5" xfId="560" xr:uid="{00000000-0005-0000-0000-000031020000}"/>
    <cellStyle name="Style 78 2 5 2" xfId="561" xr:uid="{00000000-0005-0000-0000-000032020000}"/>
    <cellStyle name="Style 78 2 6" xfId="562" xr:uid="{00000000-0005-0000-0000-000033020000}"/>
    <cellStyle name="Style 78 2 6 2" xfId="563" xr:uid="{00000000-0005-0000-0000-000034020000}"/>
    <cellStyle name="Style 78 3" xfId="564" xr:uid="{00000000-0005-0000-0000-000035020000}"/>
    <cellStyle name="Style 78 3 2" xfId="565" xr:uid="{00000000-0005-0000-0000-000036020000}"/>
    <cellStyle name="Style 78 3 2 2" xfId="566" xr:uid="{00000000-0005-0000-0000-000037020000}"/>
    <cellStyle name="Style 78 3 3" xfId="567" xr:uid="{00000000-0005-0000-0000-000038020000}"/>
    <cellStyle name="Style 78 3 3 2" xfId="568" xr:uid="{00000000-0005-0000-0000-000039020000}"/>
    <cellStyle name="Style 78 3 4" xfId="569" xr:uid="{00000000-0005-0000-0000-00003A020000}"/>
    <cellStyle name="Style 78 3 5" xfId="570" xr:uid="{00000000-0005-0000-0000-00003B020000}"/>
    <cellStyle name="Style 78 3 5 2" xfId="571" xr:uid="{00000000-0005-0000-0000-00003C020000}"/>
    <cellStyle name="Style 78 3 6" xfId="572" xr:uid="{00000000-0005-0000-0000-00003D020000}"/>
    <cellStyle name="Style 78 3 6 2" xfId="573" xr:uid="{00000000-0005-0000-0000-00003E020000}"/>
    <cellStyle name="Style 78 4" xfId="574" xr:uid="{00000000-0005-0000-0000-00003F020000}"/>
    <cellStyle name="Style 78 4 2" xfId="575" xr:uid="{00000000-0005-0000-0000-000040020000}"/>
    <cellStyle name="Style 78 4 2 2" xfId="576" xr:uid="{00000000-0005-0000-0000-000041020000}"/>
    <cellStyle name="Style 78 4 3" xfId="577" xr:uid="{00000000-0005-0000-0000-000042020000}"/>
    <cellStyle name="Style 78 4 3 2" xfId="578" xr:uid="{00000000-0005-0000-0000-000043020000}"/>
    <cellStyle name="Style 78 4 4" xfId="579" xr:uid="{00000000-0005-0000-0000-000044020000}"/>
    <cellStyle name="Style 78 4 5" xfId="580" xr:uid="{00000000-0005-0000-0000-000045020000}"/>
    <cellStyle name="Style 78 4 5 2" xfId="581" xr:uid="{00000000-0005-0000-0000-000046020000}"/>
    <cellStyle name="Style 78 4 6" xfId="582" xr:uid="{00000000-0005-0000-0000-000047020000}"/>
    <cellStyle name="Style 78 4 6 2" xfId="583" xr:uid="{00000000-0005-0000-0000-000048020000}"/>
    <cellStyle name="Style 78 5" xfId="584" xr:uid="{00000000-0005-0000-0000-000049020000}"/>
    <cellStyle name="Style 78 5 2" xfId="585" xr:uid="{00000000-0005-0000-0000-00004A020000}"/>
    <cellStyle name="Style 78 6" xfId="586" xr:uid="{00000000-0005-0000-0000-00004B020000}"/>
    <cellStyle name="Style 78 6 2" xfId="587" xr:uid="{00000000-0005-0000-0000-00004C020000}"/>
    <cellStyle name="Style 78 7" xfId="588" xr:uid="{00000000-0005-0000-0000-00004D020000}"/>
    <cellStyle name="Style 78 8" xfId="589" xr:uid="{00000000-0005-0000-0000-00004E020000}"/>
    <cellStyle name="Style 78 8 2" xfId="590" xr:uid="{00000000-0005-0000-0000-00004F020000}"/>
    <cellStyle name="Style 78 9" xfId="591" xr:uid="{00000000-0005-0000-0000-000050020000}"/>
    <cellStyle name="Style 78 9 2" xfId="592" xr:uid="{00000000-0005-0000-0000-000051020000}"/>
    <cellStyle name="Style 79" xfId="593" xr:uid="{00000000-0005-0000-0000-000052020000}"/>
    <cellStyle name="Style 79 2" xfId="594" xr:uid="{00000000-0005-0000-0000-000053020000}"/>
    <cellStyle name="Style 79 2 2" xfId="595" xr:uid="{00000000-0005-0000-0000-000054020000}"/>
    <cellStyle name="Style 79 2 2 2" xfId="596" xr:uid="{00000000-0005-0000-0000-000055020000}"/>
    <cellStyle name="Style 79 2 3" xfId="597" xr:uid="{00000000-0005-0000-0000-000056020000}"/>
    <cellStyle name="Style 79 2 3 2" xfId="598" xr:uid="{00000000-0005-0000-0000-000057020000}"/>
    <cellStyle name="Style 79 2 4" xfId="599" xr:uid="{00000000-0005-0000-0000-000058020000}"/>
    <cellStyle name="Style 79 2 5" xfId="600" xr:uid="{00000000-0005-0000-0000-000059020000}"/>
    <cellStyle name="Style 79 2 5 2" xfId="601" xr:uid="{00000000-0005-0000-0000-00005A020000}"/>
    <cellStyle name="Style 79 2 6" xfId="602" xr:uid="{00000000-0005-0000-0000-00005B020000}"/>
    <cellStyle name="Style 79 2 6 2" xfId="603" xr:uid="{00000000-0005-0000-0000-00005C020000}"/>
    <cellStyle name="Style 79 3" xfId="604" xr:uid="{00000000-0005-0000-0000-00005D020000}"/>
    <cellStyle name="Style 79 3 2" xfId="605" xr:uid="{00000000-0005-0000-0000-00005E020000}"/>
    <cellStyle name="Style 79 3 2 2" xfId="606" xr:uid="{00000000-0005-0000-0000-00005F020000}"/>
    <cellStyle name="Style 79 3 3" xfId="607" xr:uid="{00000000-0005-0000-0000-000060020000}"/>
    <cellStyle name="Style 79 3 3 2" xfId="608" xr:uid="{00000000-0005-0000-0000-000061020000}"/>
    <cellStyle name="Style 79 3 4" xfId="609" xr:uid="{00000000-0005-0000-0000-000062020000}"/>
    <cellStyle name="Style 79 3 5" xfId="610" xr:uid="{00000000-0005-0000-0000-000063020000}"/>
    <cellStyle name="Style 79 3 5 2" xfId="611" xr:uid="{00000000-0005-0000-0000-000064020000}"/>
    <cellStyle name="Style 79 3 6" xfId="612" xr:uid="{00000000-0005-0000-0000-000065020000}"/>
    <cellStyle name="Style 79 3 6 2" xfId="613" xr:uid="{00000000-0005-0000-0000-000066020000}"/>
    <cellStyle name="Style 79 4" xfId="614" xr:uid="{00000000-0005-0000-0000-000067020000}"/>
    <cellStyle name="Style 79 4 2" xfId="615" xr:uid="{00000000-0005-0000-0000-000068020000}"/>
    <cellStyle name="Style 79 4 2 2" xfId="616" xr:uid="{00000000-0005-0000-0000-000069020000}"/>
    <cellStyle name="Style 79 4 3" xfId="617" xr:uid="{00000000-0005-0000-0000-00006A020000}"/>
    <cellStyle name="Style 79 4 3 2" xfId="618" xr:uid="{00000000-0005-0000-0000-00006B020000}"/>
    <cellStyle name="Style 79 4 4" xfId="619" xr:uid="{00000000-0005-0000-0000-00006C020000}"/>
    <cellStyle name="Style 79 4 5" xfId="620" xr:uid="{00000000-0005-0000-0000-00006D020000}"/>
    <cellStyle name="Style 79 4 5 2" xfId="621" xr:uid="{00000000-0005-0000-0000-00006E020000}"/>
    <cellStyle name="Style 79 4 6" xfId="622" xr:uid="{00000000-0005-0000-0000-00006F020000}"/>
    <cellStyle name="Style 79 4 6 2" xfId="623" xr:uid="{00000000-0005-0000-0000-000070020000}"/>
    <cellStyle name="Style 79 5" xfId="624" xr:uid="{00000000-0005-0000-0000-000071020000}"/>
    <cellStyle name="Style 79 5 2" xfId="625" xr:uid="{00000000-0005-0000-0000-000072020000}"/>
    <cellStyle name="Style 79 6" xfId="626" xr:uid="{00000000-0005-0000-0000-000073020000}"/>
    <cellStyle name="Style 79 6 2" xfId="627" xr:uid="{00000000-0005-0000-0000-000074020000}"/>
    <cellStyle name="Style 79 7" xfId="628" xr:uid="{00000000-0005-0000-0000-000075020000}"/>
    <cellStyle name="Style 79 8" xfId="629" xr:uid="{00000000-0005-0000-0000-000076020000}"/>
    <cellStyle name="Style 79 8 2" xfId="630" xr:uid="{00000000-0005-0000-0000-000077020000}"/>
    <cellStyle name="Style 79 9" xfId="631" xr:uid="{00000000-0005-0000-0000-000078020000}"/>
    <cellStyle name="Style 79 9 2" xfId="632" xr:uid="{00000000-0005-0000-0000-000079020000}"/>
    <cellStyle name="Style 80" xfId="633" xr:uid="{00000000-0005-0000-0000-00007A020000}"/>
    <cellStyle name="Style 80 10" xfId="634" xr:uid="{00000000-0005-0000-0000-00007B020000}"/>
    <cellStyle name="Style 80 10 2" xfId="635" xr:uid="{00000000-0005-0000-0000-00007C020000}"/>
    <cellStyle name="Style 80 10 2 2" xfId="636" xr:uid="{00000000-0005-0000-0000-00007D020000}"/>
    <cellStyle name="Style 80 10 3" xfId="637" xr:uid="{00000000-0005-0000-0000-00007E020000}"/>
    <cellStyle name="Style 80 10 3 2" xfId="638" xr:uid="{00000000-0005-0000-0000-00007F020000}"/>
    <cellStyle name="Style 80 10 4" xfId="639" xr:uid="{00000000-0005-0000-0000-000080020000}"/>
    <cellStyle name="Style 80 10 5" xfId="640" xr:uid="{00000000-0005-0000-0000-000081020000}"/>
    <cellStyle name="Style 80 10 5 2" xfId="641" xr:uid="{00000000-0005-0000-0000-000082020000}"/>
    <cellStyle name="Style 80 10 6" xfId="642" xr:uid="{00000000-0005-0000-0000-000083020000}"/>
    <cellStyle name="Style 80 10 6 2" xfId="643" xr:uid="{00000000-0005-0000-0000-000084020000}"/>
    <cellStyle name="Style 80 11" xfId="644" xr:uid="{00000000-0005-0000-0000-000085020000}"/>
    <cellStyle name="Style 80 11 2" xfId="645" xr:uid="{00000000-0005-0000-0000-000086020000}"/>
    <cellStyle name="Style 80 11 2 2" xfId="646" xr:uid="{00000000-0005-0000-0000-000087020000}"/>
    <cellStyle name="Style 80 11 3" xfId="647" xr:uid="{00000000-0005-0000-0000-000088020000}"/>
    <cellStyle name="Style 80 11 3 2" xfId="648" xr:uid="{00000000-0005-0000-0000-000089020000}"/>
    <cellStyle name="Style 80 11 4" xfId="649" xr:uid="{00000000-0005-0000-0000-00008A020000}"/>
    <cellStyle name="Style 80 11 5" xfId="650" xr:uid="{00000000-0005-0000-0000-00008B020000}"/>
    <cellStyle name="Style 80 11 5 2" xfId="651" xr:uid="{00000000-0005-0000-0000-00008C020000}"/>
    <cellStyle name="Style 80 11 6" xfId="652" xr:uid="{00000000-0005-0000-0000-00008D020000}"/>
    <cellStyle name="Style 80 11 6 2" xfId="653" xr:uid="{00000000-0005-0000-0000-00008E020000}"/>
    <cellStyle name="Style 80 12" xfId="654" xr:uid="{00000000-0005-0000-0000-00008F020000}"/>
    <cellStyle name="Style 80 12 2" xfId="655" xr:uid="{00000000-0005-0000-0000-000090020000}"/>
    <cellStyle name="Style 80 12 2 2" xfId="656" xr:uid="{00000000-0005-0000-0000-000091020000}"/>
    <cellStyle name="Style 80 12 3" xfId="657" xr:uid="{00000000-0005-0000-0000-000092020000}"/>
    <cellStyle name="Style 80 12 3 2" xfId="658" xr:uid="{00000000-0005-0000-0000-000093020000}"/>
    <cellStyle name="Style 80 12 4" xfId="659" xr:uid="{00000000-0005-0000-0000-000094020000}"/>
    <cellStyle name="Style 80 12 5" xfId="660" xr:uid="{00000000-0005-0000-0000-000095020000}"/>
    <cellStyle name="Style 80 12 5 2" xfId="661" xr:uid="{00000000-0005-0000-0000-000096020000}"/>
    <cellStyle name="Style 80 12 6" xfId="662" xr:uid="{00000000-0005-0000-0000-000097020000}"/>
    <cellStyle name="Style 80 12 6 2" xfId="663" xr:uid="{00000000-0005-0000-0000-000098020000}"/>
    <cellStyle name="Style 80 13" xfId="664" xr:uid="{00000000-0005-0000-0000-000099020000}"/>
    <cellStyle name="Style 80 13 2" xfId="665" xr:uid="{00000000-0005-0000-0000-00009A020000}"/>
    <cellStyle name="Style 80 13 2 2" xfId="666" xr:uid="{00000000-0005-0000-0000-00009B020000}"/>
    <cellStyle name="Style 80 13 3" xfId="667" xr:uid="{00000000-0005-0000-0000-00009C020000}"/>
    <cellStyle name="Style 80 13 3 2" xfId="668" xr:uid="{00000000-0005-0000-0000-00009D020000}"/>
    <cellStyle name="Style 80 13 4" xfId="669" xr:uid="{00000000-0005-0000-0000-00009E020000}"/>
    <cellStyle name="Style 80 13 5" xfId="670" xr:uid="{00000000-0005-0000-0000-00009F020000}"/>
    <cellStyle name="Style 80 13 5 2" xfId="671" xr:uid="{00000000-0005-0000-0000-0000A0020000}"/>
    <cellStyle name="Style 80 13 6" xfId="672" xr:uid="{00000000-0005-0000-0000-0000A1020000}"/>
    <cellStyle name="Style 80 13 6 2" xfId="673" xr:uid="{00000000-0005-0000-0000-0000A2020000}"/>
    <cellStyle name="Style 80 14" xfId="674" xr:uid="{00000000-0005-0000-0000-0000A3020000}"/>
    <cellStyle name="Style 80 14 2" xfId="675" xr:uid="{00000000-0005-0000-0000-0000A4020000}"/>
    <cellStyle name="Style 80 14 2 2" xfId="676" xr:uid="{00000000-0005-0000-0000-0000A5020000}"/>
    <cellStyle name="Style 80 14 3" xfId="677" xr:uid="{00000000-0005-0000-0000-0000A6020000}"/>
    <cellStyle name="Style 80 14 3 2" xfId="678" xr:uid="{00000000-0005-0000-0000-0000A7020000}"/>
    <cellStyle name="Style 80 14 4" xfId="679" xr:uid="{00000000-0005-0000-0000-0000A8020000}"/>
    <cellStyle name="Style 80 14 5" xfId="680" xr:uid="{00000000-0005-0000-0000-0000A9020000}"/>
    <cellStyle name="Style 80 14 5 2" xfId="681" xr:uid="{00000000-0005-0000-0000-0000AA020000}"/>
    <cellStyle name="Style 80 14 6" xfId="682" xr:uid="{00000000-0005-0000-0000-0000AB020000}"/>
    <cellStyle name="Style 80 14 6 2" xfId="683" xr:uid="{00000000-0005-0000-0000-0000AC020000}"/>
    <cellStyle name="Style 80 15" xfId="684" xr:uid="{00000000-0005-0000-0000-0000AD020000}"/>
    <cellStyle name="Style 80 15 2" xfId="685" xr:uid="{00000000-0005-0000-0000-0000AE020000}"/>
    <cellStyle name="Style 80 15 2 2" xfId="686" xr:uid="{00000000-0005-0000-0000-0000AF020000}"/>
    <cellStyle name="Style 80 15 3" xfId="687" xr:uid="{00000000-0005-0000-0000-0000B0020000}"/>
    <cellStyle name="Style 80 15 3 2" xfId="688" xr:uid="{00000000-0005-0000-0000-0000B1020000}"/>
    <cellStyle name="Style 80 15 4" xfId="689" xr:uid="{00000000-0005-0000-0000-0000B2020000}"/>
    <cellStyle name="Style 80 15 5" xfId="690" xr:uid="{00000000-0005-0000-0000-0000B3020000}"/>
    <cellStyle name="Style 80 15 5 2" xfId="691" xr:uid="{00000000-0005-0000-0000-0000B4020000}"/>
    <cellStyle name="Style 80 15 6" xfId="692" xr:uid="{00000000-0005-0000-0000-0000B5020000}"/>
    <cellStyle name="Style 80 15 6 2" xfId="693" xr:uid="{00000000-0005-0000-0000-0000B6020000}"/>
    <cellStyle name="Style 80 16" xfId="694" xr:uid="{00000000-0005-0000-0000-0000B7020000}"/>
    <cellStyle name="Style 80 16 2" xfId="695" xr:uid="{00000000-0005-0000-0000-0000B8020000}"/>
    <cellStyle name="Style 80 16 2 2" xfId="696" xr:uid="{00000000-0005-0000-0000-0000B9020000}"/>
    <cellStyle name="Style 80 16 3" xfId="697" xr:uid="{00000000-0005-0000-0000-0000BA020000}"/>
    <cellStyle name="Style 80 16 3 2" xfId="698" xr:uid="{00000000-0005-0000-0000-0000BB020000}"/>
    <cellStyle name="Style 80 16 4" xfId="699" xr:uid="{00000000-0005-0000-0000-0000BC020000}"/>
    <cellStyle name="Style 80 16 5" xfId="700" xr:uid="{00000000-0005-0000-0000-0000BD020000}"/>
    <cellStyle name="Style 80 16 5 2" xfId="701" xr:uid="{00000000-0005-0000-0000-0000BE020000}"/>
    <cellStyle name="Style 80 16 6" xfId="702" xr:uid="{00000000-0005-0000-0000-0000BF020000}"/>
    <cellStyle name="Style 80 16 6 2" xfId="703" xr:uid="{00000000-0005-0000-0000-0000C0020000}"/>
    <cellStyle name="Style 80 17" xfId="704" xr:uid="{00000000-0005-0000-0000-0000C1020000}"/>
    <cellStyle name="Style 80 17 2" xfId="705" xr:uid="{00000000-0005-0000-0000-0000C2020000}"/>
    <cellStyle name="Style 80 17 2 2" xfId="706" xr:uid="{00000000-0005-0000-0000-0000C3020000}"/>
    <cellStyle name="Style 80 17 3" xfId="707" xr:uid="{00000000-0005-0000-0000-0000C4020000}"/>
    <cellStyle name="Style 80 17 3 2" xfId="708" xr:uid="{00000000-0005-0000-0000-0000C5020000}"/>
    <cellStyle name="Style 80 17 4" xfId="709" xr:uid="{00000000-0005-0000-0000-0000C6020000}"/>
    <cellStyle name="Style 80 17 5" xfId="710" xr:uid="{00000000-0005-0000-0000-0000C7020000}"/>
    <cellStyle name="Style 80 17 5 2" xfId="711" xr:uid="{00000000-0005-0000-0000-0000C8020000}"/>
    <cellStyle name="Style 80 17 6" xfId="712" xr:uid="{00000000-0005-0000-0000-0000C9020000}"/>
    <cellStyle name="Style 80 17 6 2" xfId="713" xr:uid="{00000000-0005-0000-0000-0000CA020000}"/>
    <cellStyle name="Style 80 18" xfId="714" xr:uid="{00000000-0005-0000-0000-0000CB020000}"/>
    <cellStyle name="Style 80 18 2" xfId="715" xr:uid="{00000000-0005-0000-0000-0000CC020000}"/>
    <cellStyle name="Style 80 18 2 2" xfId="716" xr:uid="{00000000-0005-0000-0000-0000CD020000}"/>
    <cellStyle name="Style 80 18 3" xfId="717" xr:uid="{00000000-0005-0000-0000-0000CE020000}"/>
    <cellStyle name="Style 80 18 3 2" xfId="718" xr:uid="{00000000-0005-0000-0000-0000CF020000}"/>
    <cellStyle name="Style 80 18 4" xfId="719" xr:uid="{00000000-0005-0000-0000-0000D0020000}"/>
    <cellStyle name="Style 80 18 5" xfId="720" xr:uid="{00000000-0005-0000-0000-0000D1020000}"/>
    <cellStyle name="Style 80 18 5 2" xfId="721" xr:uid="{00000000-0005-0000-0000-0000D2020000}"/>
    <cellStyle name="Style 80 18 6" xfId="722" xr:uid="{00000000-0005-0000-0000-0000D3020000}"/>
    <cellStyle name="Style 80 18 6 2" xfId="723" xr:uid="{00000000-0005-0000-0000-0000D4020000}"/>
    <cellStyle name="Style 80 19" xfId="724" xr:uid="{00000000-0005-0000-0000-0000D5020000}"/>
    <cellStyle name="Style 80 19 2" xfId="725" xr:uid="{00000000-0005-0000-0000-0000D6020000}"/>
    <cellStyle name="Style 80 19 2 2" xfId="726" xr:uid="{00000000-0005-0000-0000-0000D7020000}"/>
    <cellStyle name="Style 80 19 3" xfId="727" xr:uid="{00000000-0005-0000-0000-0000D8020000}"/>
    <cellStyle name="Style 80 19 3 2" xfId="728" xr:uid="{00000000-0005-0000-0000-0000D9020000}"/>
    <cellStyle name="Style 80 19 4" xfId="729" xr:uid="{00000000-0005-0000-0000-0000DA020000}"/>
    <cellStyle name="Style 80 19 5" xfId="730" xr:uid="{00000000-0005-0000-0000-0000DB020000}"/>
    <cellStyle name="Style 80 19 5 2" xfId="731" xr:uid="{00000000-0005-0000-0000-0000DC020000}"/>
    <cellStyle name="Style 80 19 6" xfId="732" xr:uid="{00000000-0005-0000-0000-0000DD020000}"/>
    <cellStyle name="Style 80 19 6 2" xfId="733" xr:uid="{00000000-0005-0000-0000-0000DE020000}"/>
    <cellStyle name="Style 80 2" xfId="734" xr:uid="{00000000-0005-0000-0000-0000DF020000}"/>
    <cellStyle name="Style 80 2 2" xfId="735" xr:uid="{00000000-0005-0000-0000-0000E0020000}"/>
    <cellStyle name="Style 80 2 2 2" xfId="736" xr:uid="{00000000-0005-0000-0000-0000E1020000}"/>
    <cellStyle name="Style 80 2 3" xfId="737" xr:uid="{00000000-0005-0000-0000-0000E2020000}"/>
    <cellStyle name="Style 80 2 3 2" xfId="738" xr:uid="{00000000-0005-0000-0000-0000E3020000}"/>
    <cellStyle name="Style 80 2 4" xfId="739" xr:uid="{00000000-0005-0000-0000-0000E4020000}"/>
    <cellStyle name="Style 80 2 5" xfId="740" xr:uid="{00000000-0005-0000-0000-0000E5020000}"/>
    <cellStyle name="Style 80 2 5 2" xfId="741" xr:uid="{00000000-0005-0000-0000-0000E6020000}"/>
    <cellStyle name="Style 80 2 6" xfId="742" xr:uid="{00000000-0005-0000-0000-0000E7020000}"/>
    <cellStyle name="Style 80 2 6 2" xfId="743" xr:uid="{00000000-0005-0000-0000-0000E8020000}"/>
    <cellStyle name="Style 80 20" xfId="744" xr:uid="{00000000-0005-0000-0000-0000E9020000}"/>
    <cellStyle name="Style 80 20 2" xfId="745" xr:uid="{00000000-0005-0000-0000-0000EA020000}"/>
    <cellStyle name="Style 80 20 2 2" xfId="746" xr:uid="{00000000-0005-0000-0000-0000EB020000}"/>
    <cellStyle name="Style 80 20 3" xfId="747" xr:uid="{00000000-0005-0000-0000-0000EC020000}"/>
    <cellStyle name="Style 80 20 3 2" xfId="748" xr:uid="{00000000-0005-0000-0000-0000ED020000}"/>
    <cellStyle name="Style 80 20 4" xfId="749" xr:uid="{00000000-0005-0000-0000-0000EE020000}"/>
    <cellStyle name="Style 80 20 5" xfId="750" xr:uid="{00000000-0005-0000-0000-0000EF020000}"/>
    <cellStyle name="Style 80 20 5 2" xfId="751" xr:uid="{00000000-0005-0000-0000-0000F0020000}"/>
    <cellStyle name="Style 80 20 6" xfId="752" xr:uid="{00000000-0005-0000-0000-0000F1020000}"/>
    <cellStyle name="Style 80 20 6 2" xfId="753" xr:uid="{00000000-0005-0000-0000-0000F2020000}"/>
    <cellStyle name="Style 80 21" xfId="754" xr:uid="{00000000-0005-0000-0000-0000F3020000}"/>
    <cellStyle name="Style 80 21 2" xfId="755" xr:uid="{00000000-0005-0000-0000-0000F4020000}"/>
    <cellStyle name="Style 80 21 2 2" xfId="756" xr:uid="{00000000-0005-0000-0000-0000F5020000}"/>
    <cellStyle name="Style 80 21 3" xfId="757" xr:uid="{00000000-0005-0000-0000-0000F6020000}"/>
    <cellStyle name="Style 80 21 3 2" xfId="758" xr:uid="{00000000-0005-0000-0000-0000F7020000}"/>
    <cellStyle name="Style 80 21 4" xfId="759" xr:uid="{00000000-0005-0000-0000-0000F8020000}"/>
    <cellStyle name="Style 80 21 5" xfId="760" xr:uid="{00000000-0005-0000-0000-0000F9020000}"/>
    <cellStyle name="Style 80 21 5 2" xfId="761" xr:uid="{00000000-0005-0000-0000-0000FA020000}"/>
    <cellStyle name="Style 80 21 6" xfId="762" xr:uid="{00000000-0005-0000-0000-0000FB020000}"/>
    <cellStyle name="Style 80 21 6 2" xfId="763" xr:uid="{00000000-0005-0000-0000-0000FC020000}"/>
    <cellStyle name="Style 80 22" xfId="764" xr:uid="{00000000-0005-0000-0000-0000FD020000}"/>
    <cellStyle name="Style 80 22 2" xfId="765" xr:uid="{00000000-0005-0000-0000-0000FE020000}"/>
    <cellStyle name="Style 80 22 2 2" xfId="766" xr:uid="{00000000-0005-0000-0000-0000FF020000}"/>
    <cellStyle name="Style 80 22 3" xfId="767" xr:uid="{00000000-0005-0000-0000-000000030000}"/>
    <cellStyle name="Style 80 22 3 2" xfId="768" xr:uid="{00000000-0005-0000-0000-000001030000}"/>
    <cellStyle name="Style 80 22 4" xfId="769" xr:uid="{00000000-0005-0000-0000-000002030000}"/>
    <cellStyle name="Style 80 22 5" xfId="770" xr:uid="{00000000-0005-0000-0000-000003030000}"/>
    <cellStyle name="Style 80 22 5 2" xfId="771" xr:uid="{00000000-0005-0000-0000-000004030000}"/>
    <cellStyle name="Style 80 22 6" xfId="772" xr:uid="{00000000-0005-0000-0000-000005030000}"/>
    <cellStyle name="Style 80 22 6 2" xfId="773" xr:uid="{00000000-0005-0000-0000-000006030000}"/>
    <cellStyle name="Style 80 23" xfId="774" xr:uid="{00000000-0005-0000-0000-000007030000}"/>
    <cellStyle name="Style 80 23 2" xfId="775" xr:uid="{00000000-0005-0000-0000-000008030000}"/>
    <cellStyle name="Style 80 23 2 2" xfId="776" xr:uid="{00000000-0005-0000-0000-000009030000}"/>
    <cellStyle name="Style 80 23 3" xfId="777" xr:uid="{00000000-0005-0000-0000-00000A030000}"/>
    <cellStyle name="Style 80 23 3 2" xfId="778" xr:uid="{00000000-0005-0000-0000-00000B030000}"/>
    <cellStyle name="Style 80 23 4" xfId="779" xr:uid="{00000000-0005-0000-0000-00000C030000}"/>
    <cellStyle name="Style 80 23 5" xfId="780" xr:uid="{00000000-0005-0000-0000-00000D030000}"/>
    <cellStyle name="Style 80 23 5 2" xfId="781" xr:uid="{00000000-0005-0000-0000-00000E030000}"/>
    <cellStyle name="Style 80 23 6" xfId="782" xr:uid="{00000000-0005-0000-0000-00000F030000}"/>
    <cellStyle name="Style 80 23 6 2" xfId="783" xr:uid="{00000000-0005-0000-0000-000010030000}"/>
    <cellStyle name="Style 80 24" xfId="784" xr:uid="{00000000-0005-0000-0000-000011030000}"/>
    <cellStyle name="Style 80 24 2" xfId="785" xr:uid="{00000000-0005-0000-0000-000012030000}"/>
    <cellStyle name="Style 80 24 2 2" xfId="786" xr:uid="{00000000-0005-0000-0000-000013030000}"/>
    <cellStyle name="Style 80 24 3" xfId="787" xr:uid="{00000000-0005-0000-0000-000014030000}"/>
    <cellStyle name="Style 80 24 3 2" xfId="788" xr:uid="{00000000-0005-0000-0000-000015030000}"/>
    <cellStyle name="Style 80 24 4" xfId="789" xr:uid="{00000000-0005-0000-0000-000016030000}"/>
    <cellStyle name="Style 80 24 5" xfId="790" xr:uid="{00000000-0005-0000-0000-000017030000}"/>
    <cellStyle name="Style 80 24 5 2" xfId="791" xr:uid="{00000000-0005-0000-0000-000018030000}"/>
    <cellStyle name="Style 80 24 6" xfId="792" xr:uid="{00000000-0005-0000-0000-000019030000}"/>
    <cellStyle name="Style 80 24 6 2" xfId="793" xr:uid="{00000000-0005-0000-0000-00001A030000}"/>
    <cellStyle name="Style 80 25" xfId="794" xr:uid="{00000000-0005-0000-0000-00001B030000}"/>
    <cellStyle name="Style 80 25 2" xfId="795" xr:uid="{00000000-0005-0000-0000-00001C030000}"/>
    <cellStyle name="Style 80 26" xfId="796" xr:uid="{00000000-0005-0000-0000-00001D030000}"/>
    <cellStyle name="Style 80 26 2" xfId="797" xr:uid="{00000000-0005-0000-0000-00001E030000}"/>
    <cellStyle name="Style 80 27" xfId="798" xr:uid="{00000000-0005-0000-0000-00001F030000}"/>
    <cellStyle name="Style 80 28" xfId="799" xr:uid="{00000000-0005-0000-0000-000020030000}"/>
    <cellStyle name="Style 80 28 2" xfId="800" xr:uid="{00000000-0005-0000-0000-000021030000}"/>
    <cellStyle name="Style 80 29" xfId="801" xr:uid="{00000000-0005-0000-0000-000022030000}"/>
    <cellStyle name="Style 80 29 2" xfId="802" xr:uid="{00000000-0005-0000-0000-000023030000}"/>
    <cellStyle name="Style 80 3" xfId="803" xr:uid="{00000000-0005-0000-0000-000024030000}"/>
    <cellStyle name="Style 80 3 2" xfId="804" xr:uid="{00000000-0005-0000-0000-000025030000}"/>
    <cellStyle name="Style 80 3 2 2" xfId="805" xr:uid="{00000000-0005-0000-0000-000026030000}"/>
    <cellStyle name="Style 80 3 3" xfId="806" xr:uid="{00000000-0005-0000-0000-000027030000}"/>
    <cellStyle name="Style 80 3 3 2" xfId="807" xr:uid="{00000000-0005-0000-0000-000028030000}"/>
    <cellStyle name="Style 80 3 4" xfId="808" xr:uid="{00000000-0005-0000-0000-000029030000}"/>
    <cellStyle name="Style 80 3 5" xfId="809" xr:uid="{00000000-0005-0000-0000-00002A030000}"/>
    <cellStyle name="Style 80 3 5 2" xfId="810" xr:uid="{00000000-0005-0000-0000-00002B030000}"/>
    <cellStyle name="Style 80 3 6" xfId="811" xr:uid="{00000000-0005-0000-0000-00002C030000}"/>
    <cellStyle name="Style 80 3 6 2" xfId="812" xr:uid="{00000000-0005-0000-0000-00002D030000}"/>
    <cellStyle name="Style 80 4" xfId="813" xr:uid="{00000000-0005-0000-0000-00002E030000}"/>
    <cellStyle name="Style 80 4 2" xfId="814" xr:uid="{00000000-0005-0000-0000-00002F030000}"/>
    <cellStyle name="Style 80 4 2 2" xfId="815" xr:uid="{00000000-0005-0000-0000-000030030000}"/>
    <cellStyle name="Style 80 4 3" xfId="816" xr:uid="{00000000-0005-0000-0000-000031030000}"/>
    <cellStyle name="Style 80 4 3 2" xfId="817" xr:uid="{00000000-0005-0000-0000-000032030000}"/>
    <cellStyle name="Style 80 4 4" xfId="818" xr:uid="{00000000-0005-0000-0000-000033030000}"/>
    <cellStyle name="Style 80 4 5" xfId="819" xr:uid="{00000000-0005-0000-0000-000034030000}"/>
    <cellStyle name="Style 80 4 5 2" xfId="820" xr:uid="{00000000-0005-0000-0000-000035030000}"/>
    <cellStyle name="Style 80 4 6" xfId="821" xr:uid="{00000000-0005-0000-0000-000036030000}"/>
    <cellStyle name="Style 80 4 6 2" xfId="822" xr:uid="{00000000-0005-0000-0000-000037030000}"/>
    <cellStyle name="Style 80 5" xfId="823" xr:uid="{00000000-0005-0000-0000-000038030000}"/>
    <cellStyle name="Style 80 5 2" xfId="824" xr:uid="{00000000-0005-0000-0000-000039030000}"/>
    <cellStyle name="Style 80 5 2 2" xfId="825" xr:uid="{00000000-0005-0000-0000-00003A030000}"/>
    <cellStyle name="Style 80 5 3" xfId="826" xr:uid="{00000000-0005-0000-0000-00003B030000}"/>
    <cellStyle name="Style 80 5 3 2" xfId="827" xr:uid="{00000000-0005-0000-0000-00003C030000}"/>
    <cellStyle name="Style 80 5 4" xfId="828" xr:uid="{00000000-0005-0000-0000-00003D030000}"/>
    <cellStyle name="Style 80 5 5" xfId="829" xr:uid="{00000000-0005-0000-0000-00003E030000}"/>
    <cellStyle name="Style 80 5 5 2" xfId="830" xr:uid="{00000000-0005-0000-0000-00003F030000}"/>
    <cellStyle name="Style 80 5 6" xfId="831" xr:uid="{00000000-0005-0000-0000-000040030000}"/>
    <cellStyle name="Style 80 5 6 2" xfId="832" xr:uid="{00000000-0005-0000-0000-000041030000}"/>
    <cellStyle name="Style 80 6" xfId="833" xr:uid="{00000000-0005-0000-0000-000042030000}"/>
    <cellStyle name="Style 80 6 2" xfId="834" xr:uid="{00000000-0005-0000-0000-000043030000}"/>
    <cellStyle name="Style 80 6 2 2" xfId="835" xr:uid="{00000000-0005-0000-0000-000044030000}"/>
    <cellStyle name="Style 80 6 3" xfId="836" xr:uid="{00000000-0005-0000-0000-000045030000}"/>
    <cellStyle name="Style 80 6 3 2" xfId="837" xr:uid="{00000000-0005-0000-0000-000046030000}"/>
    <cellStyle name="Style 80 6 4" xfId="838" xr:uid="{00000000-0005-0000-0000-000047030000}"/>
    <cellStyle name="Style 80 6 5" xfId="839" xr:uid="{00000000-0005-0000-0000-000048030000}"/>
    <cellStyle name="Style 80 6 5 2" xfId="840" xr:uid="{00000000-0005-0000-0000-000049030000}"/>
    <cellStyle name="Style 80 6 6" xfId="841" xr:uid="{00000000-0005-0000-0000-00004A030000}"/>
    <cellStyle name="Style 80 6 6 2" xfId="842" xr:uid="{00000000-0005-0000-0000-00004B030000}"/>
    <cellStyle name="Style 80 7" xfId="843" xr:uid="{00000000-0005-0000-0000-00004C030000}"/>
    <cellStyle name="Style 80 7 2" xfId="844" xr:uid="{00000000-0005-0000-0000-00004D030000}"/>
    <cellStyle name="Style 80 7 2 2" xfId="845" xr:uid="{00000000-0005-0000-0000-00004E030000}"/>
    <cellStyle name="Style 80 7 3" xfId="846" xr:uid="{00000000-0005-0000-0000-00004F030000}"/>
    <cellStyle name="Style 80 7 3 2" xfId="847" xr:uid="{00000000-0005-0000-0000-000050030000}"/>
    <cellStyle name="Style 80 7 4" xfId="848" xr:uid="{00000000-0005-0000-0000-000051030000}"/>
    <cellStyle name="Style 80 7 5" xfId="849" xr:uid="{00000000-0005-0000-0000-000052030000}"/>
    <cellStyle name="Style 80 7 5 2" xfId="850" xr:uid="{00000000-0005-0000-0000-000053030000}"/>
    <cellStyle name="Style 80 7 6" xfId="851" xr:uid="{00000000-0005-0000-0000-000054030000}"/>
    <cellStyle name="Style 80 7 6 2" xfId="852" xr:uid="{00000000-0005-0000-0000-000055030000}"/>
    <cellStyle name="Style 80 8" xfId="853" xr:uid="{00000000-0005-0000-0000-000056030000}"/>
    <cellStyle name="Style 80 8 2" xfId="854" xr:uid="{00000000-0005-0000-0000-000057030000}"/>
    <cellStyle name="Style 80 8 2 2" xfId="855" xr:uid="{00000000-0005-0000-0000-000058030000}"/>
    <cellStyle name="Style 80 8 3" xfId="856" xr:uid="{00000000-0005-0000-0000-000059030000}"/>
    <cellStyle name="Style 80 8 3 2" xfId="857" xr:uid="{00000000-0005-0000-0000-00005A030000}"/>
    <cellStyle name="Style 80 8 4" xfId="858" xr:uid="{00000000-0005-0000-0000-00005B030000}"/>
    <cellStyle name="Style 80 8 5" xfId="859" xr:uid="{00000000-0005-0000-0000-00005C030000}"/>
    <cellStyle name="Style 80 8 5 2" xfId="860" xr:uid="{00000000-0005-0000-0000-00005D030000}"/>
    <cellStyle name="Style 80 8 6" xfId="861" xr:uid="{00000000-0005-0000-0000-00005E030000}"/>
    <cellStyle name="Style 80 8 6 2" xfId="862" xr:uid="{00000000-0005-0000-0000-00005F030000}"/>
    <cellStyle name="Style 80 9" xfId="863" xr:uid="{00000000-0005-0000-0000-000060030000}"/>
    <cellStyle name="Style 80 9 2" xfId="864" xr:uid="{00000000-0005-0000-0000-000061030000}"/>
    <cellStyle name="Style 80 9 2 2" xfId="865" xr:uid="{00000000-0005-0000-0000-000062030000}"/>
    <cellStyle name="Style 80 9 3" xfId="866" xr:uid="{00000000-0005-0000-0000-000063030000}"/>
    <cellStyle name="Style 80 9 3 2" xfId="867" xr:uid="{00000000-0005-0000-0000-000064030000}"/>
    <cellStyle name="Style 80 9 4" xfId="868" xr:uid="{00000000-0005-0000-0000-000065030000}"/>
    <cellStyle name="Style 80 9 5" xfId="869" xr:uid="{00000000-0005-0000-0000-000066030000}"/>
    <cellStyle name="Style 80 9 5 2" xfId="870" xr:uid="{00000000-0005-0000-0000-000067030000}"/>
    <cellStyle name="Style 80 9 6" xfId="871" xr:uid="{00000000-0005-0000-0000-000068030000}"/>
    <cellStyle name="Style 80 9 6 2" xfId="872" xr:uid="{00000000-0005-0000-0000-000069030000}"/>
    <cellStyle name="Style 80_Final CMEEC CT Leg Rpt" xfId="873" xr:uid="{00000000-0005-0000-0000-00006A030000}"/>
    <cellStyle name="Style 81" xfId="874" xr:uid="{00000000-0005-0000-0000-00006B030000}"/>
    <cellStyle name="Style 81 2" xfId="875" xr:uid="{00000000-0005-0000-0000-00006C030000}"/>
    <cellStyle name="Style 81 2 2" xfId="876" xr:uid="{00000000-0005-0000-0000-00006D030000}"/>
    <cellStyle name="Style 81 2 2 2" xfId="877" xr:uid="{00000000-0005-0000-0000-00006E030000}"/>
    <cellStyle name="Style 81 2 3" xfId="878" xr:uid="{00000000-0005-0000-0000-00006F030000}"/>
    <cellStyle name="Style 81 2 3 2" xfId="879" xr:uid="{00000000-0005-0000-0000-000070030000}"/>
    <cellStyle name="Style 81 2 4" xfId="880" xr:uid="{00000000-0005-0000-0000-000071030000}"/>
    <cellStyle name="Style 81 2 5" xfId="881" xr:uid="{00000000-0005-0000-0000-000072030000}"/>
    <cellStyle name="Style 81 2 5 2" xfId="882" xr:uid="{00000000-0005-0000-0000-000073030000}"/>
    <cellStyle name="Style 81 2 6" xfId="883" xr:uid="{00000000-0005-0000-0000-000074030000}"/>
    <cellStyle name="Style 81 2 6 2" xfId="884" xr:uid="{00000000-0005-0000-0000-000075030000}"/>
    <cellStyle name="Style 81 3" xfId="885" xr:uid="{00000000-0005-0000-0000-000076030000}"/>
    <cellStyle name="Style 81 3 2" xfId="886" xr:uid="{00000000-0005-0000-0000-000077030000}"/>
    <cellStyle name="Style 81 3 2 2" xfId="887" xr:uid="{00000000-0005-0000-0000-000078030000}"/>
    <cellStyle name="Style 81 3 3" xfId="888" xr:uid="{00000000-0005-0000-0000-000079030000}"/>
    <cellStyle name="Style 81 3 3 2" xfId="889" xr:uid="{00000000-0005-0000-0000-00007A030000}"/>
    <cellStyle name="Style 81 3 4" xfId="890" xr:uid="{00000000-0005-0000-0000-00007B030000}"/>
    <cellStyle name="Style 81 3 5" xfId="891" xr:uid="{00000000-0005-0000-0000-00007C030000}"/>
    <cellStyle name="Style 81 3 5 2" xfId="892" xr:uid="{00000000-0005-0000-0000-00007D030000}"/>
    <cellStyle name="Style 81 3 6" xfId="893" xr:uid="{00000000-0005-0000-0000-00007E030000}"/>
    <cellStyle name="Style 81 3 6 2" xfId="894" xr:uid="{00000000-0005-0000-0000-00007F030000}"/>
    <cellStyle name="Style 81 4" xfId="895" xr:uid="{00000000-0005-0000-0000-000080030000}"/>
    <cellStyle name="Style 81 4 2" xfId="896" xr:uid="{00000000-0005-0000-0000-000081030000}"/>
    <cellStyle name="Style 81 4 2 2" xfId="897" xr:uid="{00000000-0005-0000-0000-000082030000}"/>
    <cellStyle name="Style 81 4 3" xfId="898" xr:uid="{00000000-0005-0000-0000-000083030000}"/>
    <cellStyle name="Style 81 4 3 2" xfId="899" xr:uid="{00000000-0005-0000-0000-000084030000}"/>
    <cellStyle name="Style 81 4 4" xfId="900" xr:uid="{00000000-0005-0000-0000-000085030000}"/>
    <cellStyle name="Style 81 4 5" xfId="901" xr:uid="{00000000-0005-0000-0000-000086030000}"/>
    <cellStyle name="Style 81 4 5 2" xfId="902" xr:uid="{00000000-0005-0000-0000-000087030000}"/>
    <cellStyle name="Style 81 4 6" xfId="903" xr:uid="{00000000-0005-0000-0000-000088030000}"/>
    <cellStyle name="Style 81 4 6 2" xfId="904" xr:uid="{00000000-0005-0000-0000-000089030000}"/>
    <cellStyle name="Style 81 5" xfId="905" xr:uid="{00000000-0005-0000-0000-00008A030000}"/>
    <cellStyle name="Style 81 5 2" xfId="906" xr:uid="{00000000-0005-0000-0000-00008B030000}"/>
    <cellStyle name="Style 81 6" xfId="907" xr:uid="{00000000-0005-0000-0000-00008C030000}"/>
    <cellStyle name="Style 81 6 2" xfId="908" xr:uid="{00000000-0005-0000-0000-00008D030000}"/>
    <cellStyle name="Style 81 7" xfId="909" xr:uid="{00000000-0005-0000-0000-00008E030000}"/>
    <cellStyle name="Style 81 8" xfId="910" xr:uid="{00000000-0005-0000-0000-00008F030000}"/>
    <cellStyle name="Style 81 8 2" xfId="911" xr:uid="{00000000-0005-0000-0000-000090030000}"/>
    <cellStyle name="Style 81 9" xfId="912" xr:uid="{00000000-0005-0000-0000-000091030000}"/>
    <cellStyle name="Style 81 9 2" xfId="913" xr:uid="{00000000-0005-0000-0000-000092030000}"/>
    <cellStyle name="Style 82" xfId="914" xr:uid="{00000000-0005-0000-0000-000093030000}"/>
    <cellStyle name="Style 82 2" xfId="915" xr:uid="{00000000-0005-0000-0000-000094030000}"/>
    <cellStyle name="Style 82 2 2" xfId="916" xr:uid="{00000000-0005-0000-0000-000095030000}"/>
    <cellStyle name="Style 82 2 2 2" xfId="917" xr:uid="{00000000-0005-0000-0000-000096030000}"/>
    <cellStyle name="Style 82 2 3" xfId="918" xr:uid="{00000000-0005-0000-0000-000097030000}"/>
    <cellStyle name="Style 82 2 3 2" xfId="919" xr:uid="{00000000-0005-0000-0000-000098030000}"/>
    <cellStyle name="Style 82 2 4" xfId="920" xr:uid="{00000000-0005-0000-0000-000099030000}"/>
    <cellStyle name="Style 82 2 5" xfId="921" xr:uid="{00000000-0005-0000-0000-00009A030000}"/>
    <cellStyle name="Style 82 2 5 2" xfId="922" xr:uid="{00000000-0005-0000-0000-00009B030000}"/>
    <cellStyle name="Style 82 2 6" xfId="923" xr:uid="{00000000-0005-0000-0000-00009C030000}"/>
    <cellStyle name="Style 82 2 6 2" xfId="924" xr:uid="{00000000-0005-0000-0000-00009D030000}"/>
    <cellStyle name="Style 82 3" xfId="925" xr:uid="{00000000-0005-0000-0000-00009E030000}"/>
    <cellStyle name="Style 82 3 2" xfId="926" xr:uid="{00000000-0005-0000-0000-00009F030000}"/>
    <cellStyle name="Style 82 3 2 2" xfId="927" xr:uid="{00000000-0005-0000-0000-0000A0030000}"/>
    <cellStyle name="Style 82 3 3" xfId="928" xr:uid="{00000000-0005-0000-0000-0000A1030000}"/>
    <cellStyle name="Style 82 3 3 2" xfId="929" xr:uid="{00000000-0005-0000-0000-0000A2030000}"/>
    <cellStyle name="Style 82 3 4" xfId="930" xr:uid="{00000000-0005-0000-0000-0000A3030000}"/>
    <cellStyle name="Style 82 3 5" xfId="931" xr:uid="{00000000-0005-0000-0000-0000A4030000}"/>
    <cellStyle name="Style 82 3 5 2" xfId="932" xr:uid="{00000000-0005-0000-0000-0000A5030000}"/>
    <cellStyle name="Style 82 3 6" xfId="933" xr:uid="{00000000-0005-0000-0000-0000A6030000}"/>
    <cellStyle name="Style 82 3 6 2" xfId="934" xr:uid="{00000000-0005-0000-0000-0000A7030000}"/>
    <cellStyle name="Style 82 4" xfId="935" xr:uid="{00000000-0005-0000-0000-0000A8030000}"/>
    <cellStyle name="Style 82 4 2" xfId="936" xr:uid="{00000000-0005-0000-0000-0000A9030000}"/>
    <cellStyle name="Style 82 4 2 2" xfId="937" xr:uid="{00000000-0005-0000-0000-0000AA030000}"/>
    <cellStyle name="Style 82 4 3" xfId="938" xr:uid="{00000000-0005-0000-0000-0000AB030000}"/>
    <cellStyle name="Style 82 4 3 2" xfId="939" xr:uid="{00000000-0005-0000-0000-0000AC030000}"/>
    <cellStyle name="Style 82 4 4" xfId="940" xr:uid="{00000000-0005-0000-0000-0000AD030000}"/>
    <cellStyle name="Style 82 4 5" xfId="941" xr:uid="{00000000-0005-0000-0000-0000AE030000}"/>
    <cellStyle name="Style 82 4 5 2" xfId="942" xr:uid="{00000000-0005-0000-0000-0000AF030000}"/>
    <cellStyle name="Style 82 4 6" xfId="943" xr:uid="{00000000-0005-0000-0000-0000B0030000}"/>
    <cellStyle name="Style 82 4 6 2" xfId="944" xr:uid="{00000000-0005-0000-0000-0000B1030000}"/>
    <cellStyle name="Style 82 5" xfId="945" xr:uid="{00000000-0005-0000-0000-0000B2030000}"/>
    <cellStyle name="Style 82 5 2" xfId="946" xr:uid="{00000000-0005-0000-0000-0000B3030000}"/>
    <cellStyle name="Style 82 6" xfId="947" xr:uid="{00000000-0005-0000-0000-0000B4030000}"/>
    <cellStyle name="Style 82 6 2" xfId="948" xr:uid="{00000000-0005-0000-0000-0000B5030000}"/>
    <cellStyle name="Style 82 7" xfId="949" xr:uid="{00000000-0005-0000-0000-0000B6030000}"/>
    <cellStyle name="Style 82 8" xfId="950" xr:uid="{00000000-0005-0000-0000-0000B7030000}"/>
    <cellStyle name="Style 82 8 2" xfId="951" xr:uid="{00000000-0005-0000-0000-0000B8030000}"/>
    <cellStyle name="Style 82 9" xfId="952" xr:uid="{00000000-0005-0000-0000-0000B9030000}"/>
    <cellStyle name="Style 82 9 2" xfId="953" xr:uid="{00000000-0005-0000-0000-0000BA030000}"/>
    <cellStyle name="Style 83" xfId="954" xr:uid="{00000000-0005-0000-0000-0000BB030000}"/>
    <cellStyle name="Style 83 2" xfId="955" xr:uid="{00000000-0005-0000-0000-0000BC030000}"/>
    <cellStyle name="Style 83 2 2" xfId="956" xr:uid="{00000000-0005-0000-0000-0000BD030000}"/>
    <cellStyle name="Style 83 2 2 2" xfId="957" xr:uid="{00000000-0005-0000-0000-0000BE030000}"/>
    <cellStyle name="Style 83 2 3" xfId="958" xr:uid="{00000000-0005-0000-0000-0000BF030000}"/>
    <cellStyle name="Style 83 2 3 2" xfId="959" xr:uid="{00000000-0005-0000-0000-0000C0030000}"/>
    <cellStyle name="Style 83 2 4" xfId="960" xr:uid="{00000000-0005-0000-0000-0000C1030000}"/>
    <cellStyle name="Style 83 2 5" xfId="961" xr:uid="{00000000-0005-0000-0000-0000C2030000}"/>
    <cellStyle name="Style 83 2 5 2" xfId="962" xr:uid="{00000000-0005-0000-0000-0000C3030000}"/>
    <cellStyle name="Style 83 2 6" xfId="963" xr:uid="{00000000-0005-0000-0000-0000C4030000}"/>
    <cellStyle name="Style 83 2 6 2" xfId="964" xr:uid="{00000000-0005-0000-0000-0000C5030000}"/>
    <cellStyle name="Style 83 3" xfId="965" xr:uid="{00000000-0005-0000-0000-0000C6030000}"/>
    <cellStyle name="Style 83 3 2" xfId="966" xr:uid="{00000000-0005-0000-0000-0000C7030000}"/>
    <cellStyle name="Style 83 3 2 2" xfId="967" xr:uid="{00000000-0005-0000-0000-0000C8030000}"/>
    <cellStyle name="Style 83 3 3" xfId="968" xr:uid="{00000000-0005-0000-0000-0000C9030000}"/>
    <cellStyle name="Style 83 3 3 2" xfId="969" xr:uid="{00000000-0005-0000-0000-0000CA030000}"/>
    <cellStyle name="Style 83 3 4" xfId="970" xr:uid="{00000000-0005-0000-0000-0000CB030000}"/>
    <cellStyle name="Style 83 3 5" xfId="971" xr:uid="{00000000-0005-0000-0000-0000CC030000}"/>
    <cellStyle name="Style 83 3 5 2" xfId="972" xr:uid="{00000000-0005-0000-0000-0000CD030000}"/>
    <cellStyle name="Style 83 3 6" xfId="973" xr:uid="{00000000-0005-0000-0000-0000CE030000}"/>
    <cellStyle name="Style 83 3 6 2" xfId="974" xr:uid="{00000000-0005-0000-0000-0000CF030000}"/>
    <cellStyle name="Style 83 4" xfId="975" xr:uid="{00000000-0005-0000-0000-0000D0030000}"/>
    <cellStyle name="Style 83 4 2" xfId="976" xr:uid="{00000000-0005-0000-0000-0000D1030000}"/>
    <cellStyle name="Style 83 4 2 2" xfId="977" xr:uid="{00000000-0005-0000-0000-0000D2030000}"/>
    <cellStyle name="Style 83 4 3" xfId="978" xr:uid="{00000000-0005-0000-0000-0000D3030000}"/>
    <cellStyle name="Style 83 4 3 2" xfId="979" xr:uid="{00000000-0005-0000-0000-0000D4030000}"/>
    <cellStyle name="Style 83 4 4" xfId="980" xr:uid="{00000000-0005-0000-0000-0000D5030000}"/>
    <cellStyle name="Style 83 4 5" xfId="981" xr:uid="{00000000-0005-0000-0000-0000D6030000}"/>
    <cellStyle name="Style 83 4 5 2" xfId="982" xr:uid="{00000000-0005-0000-0000-0000D7030000}"/>
    <cellStyle name="Style 83 4 6" xfId="983" xr:uid="{00000000-0005-0000-0000-0000D8030000}"/>
    <cellStyle name="Style 83 4 6 2" xfId="984" xr:uid="{00000000-0005-0000-0000-0000D9030000}"/>
    <cellStyle name="Style 83 5" xfId="985" xr:uid="{00000000-0005-0000-0000-0000DA030000}"/>
    <cellStyle name="Style 83 5 2" xfId="986" xr:uid="{00000000-0005-0000-0000-0000DB030000}"/>
    <cellStyle name="Style 83 6" xfId="987" xr:uid="{00000000-0005-0000-0000-0000DC030000}"/>
    <cellStyle name="Style 83 6 2" xfId="988" xr:uid="{00000000-0005-0000-0000-0000DD030000}"/>
    <cellStyle name="Style 83 7" xfId="989" xr:uid="{00000000-0005-0000-0000-0000DE030000}"/>
    <cellStyle name="Style 83 8" xfId="990" xr:uid="{00000000-0005-0000-0000-0000DF030000}"/>
    <cellStyle name="Style 83 8 2" xfId="991" xr:uid="{00000000-0005-0000-0000-0000E0030000}"/>
    <cellStyle name="Style 83 9" xfId="992" xr:uid="{00000000-0005-0000-0000-0000E1030000}"/>
    <cellStyle name="Style 83 9 2" xfId="993" xr:uid="{00000000-0005-0000-0000-0000E2030000}"/>
    <cellStyle name="Style 84" xfId="994" xr:uid="{00000000-0005-0000-0000-0000E3030000}"/>
    <cellStyle name="Style 84 2" xfId="995" xr:uid="{00000000-0005-0000-0000-0000E4030000}"/>
    <cellStyle name="Style 84 2 2" xfId="996" xr:uid="{00000000-0005-0000-0000-0000E5030000}"/>
    <cellStyle name="Style 84 2 2 2" xfId="997" xr:uid="{00000000-0005-0000-0000-0000E6030000}"/>
    <cellStyle name="Style 84 2 3" xfId="998" xr:uid="{00000000-0005-0000-0000-0000E7030000}"/>
    <cellStyle name="Style 84 2 3 2" xfId="999" xr:uid="{00000000-0005-0000-0000-0000E8030000}"/>
    <cellStyle name="Style 84 2 4" xfId="1000" xr:uid="{00000000-0005-0000-0000-0000E9030000}"/>
    <cellStyle name="Style 84 2 5" xfId="1001" xr:uid="{00000000-0005-0000-0000-0000EA030000}"/>
    <cellStyle name="Style 84 2 5 2" xfId="1002" xr:uid="{00000000-0005-0000-0000-0000EB030000}"/>
    <cellStyle name="Style 84 2 6" xfId="1003" xr:uid="{00000000-0005-0000-0000-0000EC030000}"/>
    <cellStyle name="Style 84 2 6 2" xfId="1004" xr:uid="{00000000-0005-0000-0000-0000ED030000}"/>
    <cellStyle name="Style 84 3" xfId="1005" xr:uid="{00000000-0005-0000-0000-0000EE030000}"/>
    <cellStyle name="Style 84 3 2" xfId="1006" xr:uid="{00000000-0005-0000-0000-0000EF030000}"/>
    <cellStyle name="Style 84 3 2 2" xfId="1007" xr:uid="{00000000-0005-0000-0000-0000F0030000}"/>
    <cellStyle name="Style 84 3 3" xfId="1008" xr:uid="{00000000-0005-0000-0000-0000F1030000}"/>
    <cellStyle name="Style 84 3 3 2" xfId="1009" xr:uid="{00000000-0005-0000-0000-0000F2030000}"/>
    <cellStyle name="Style 84 3 4" xfId="1010" xr:uid="{00000000-0005-0000-0000-0000F3030000}"/>
    <cellStyle name="Style 84 3 5" xfId="1011" xr:uid="{00000000-0005-0000-0000-0000F4030000}"/>
    <cellStyle name="Style 84 3 5 2" xfId="1012" xr:uid="{00000000-0005-0000-0000-0000F5030000}"/>
    <cellStyle name="Style 84 3 6" xfId="1013" xr:uid="{00000000-0005-0000-0000-0000F6030000}"/>
    <cellStyle name="Style 84 3 6 2" xfId="1014" xr:uid="{00000000-0005-0000-0000-0000F7030000}"/>
    <cellStyle name="Style 84 4" xfId="1015" xr:uid="{00000000-0005-0000-0000-0000F8030000}"/>
    <cellStyle name="Style 84 4 2" xfId="1016" xr:uid="{00000000-0005-0000-0000-0000F9030000}"/>
    <cellStyle name="Style 84 4 2 2" xfId="1017" xr:uid="{00000000-0005-0000-0000-0000FA030000}"/>
    <cellStyle name="Style 84 4 3" xfId="1018" xr:uid="{00000000-0005-0000-0000-0000FB030000}"/>
    <cellStyle name="Style 84 4 3 2" xfId="1019" xr:uid="{00000000-0005-0000-0000-0000FC030000}"/>
    <cellStyle name="Style 84 4 4" xfId="1020" xr:uid="{00000000-0005-0000-0000-0000FD030000}"/>
    <cellStyle name="Style 84 4 5" xfId="1021" xr:uid="{00000000-0005-0000-0000-0000FE030000}"/>
    <cellStyle name="Style 84 4 5 2" xfId="1022" xr:uid="{00000000-0005-0000-0000-0000FF030000}"/>
    <cellStyle name="Style 84 4 6" xfId="1023" xr:uid="{00000000-0005-0000-0000-000000040000}"/>
    <cellStyle name="Style 84 4 6 2" xfId="1024" xr:uid="{00000000-0005-0000-0000-000001040000}"/>
    <cellStyle name="Style 84 5" xfId="1025" xr:uid="{00000000-0005-0000-0000-000002040000}"/>
    <cellStyle name="Style 84 5 2" xfId="1026" xr:uid="{00000000-0005-0000-0000-000003040000}"/>
    <cellStyle name="Style 84 6" xfId="1027" xr:uid="{00000000-0005-0000-0000-000004040000}"/>
    <cellStyle name="Style 84 6 2" xfId="1028" xr:uid="{00000000-0005-0000-0000-000005040000}"/>
    <cellStyle name="Style 84 7" xfId="1029" xr:uid="{00000000-0005-0000-0000-000006040000}"/>
    <cellStyle name="Style 84 8" xfId="1030" xr:uid="{00000000-0005-0000-0000-000007040000}"/>
    <cellStyle name="Style 84 8 2" xfId="1031" xr:uid="{00000000-0005-0000-0000-000008040000}"/>
    <cellStyle name="Style 84 9" xfId="1032" xr:uid="{00000000-0005-0000-0000-000009040000}"/>
    <cellStyle name="Style 84 9 2" xfId="1033" xr:uid="{00000000-0005-0000-0000-00000A040000}"/>
    <cellStyle name="Style 85" xfId="1034" xr:uid="{00000000-0005-0000-0000-00000B040000}"/>
    <cellStyle name="Style 85 2" xfId="1035" xr:uid="{00000000-0005-0000-0000-00000C040000}"/>
    <cellStyle name="Style 85 2 2" xfId="1036" xr:uid="{00000000-0005-0000-0000-00000D040000}"/>
    <cellStyle name="Style 85 2 2 2" xfId="1037" xr:uid="{00000000-0005-0000-0000-00000E040000}"/>
    <cellStyle name="Style 85 2 3" xfId="1038" xr:uid="{00000000-0005-0000-0000-00000F040000}"/>
    <cellStyle name="Style 85 2 3 2" xfId="1039" xr:uid="{00000000-0005-0000-0000-000010040000}"/>
    <cellStyle name="Style 85 2 4" xfId="1040" xr:uid="{00000000-0005-0000-0000-000011040000}"/>
    <cellStyle name="Style 85 2 5" xfId="1041" xr:uid="{00000000-0005-0000-0000-000012040000}"/>
    <cellStyle name="Style 85 2 5 2" xfId="1042" xr:uid="{00000000-0005-0000-0000-000013040000}"/>
    <cellStyle name="Style 85 2 6" xfId="1043" xr:uid="{00000000-0005-0000-0000-000014040000}"/>
    <cellStyle name="Style 85 2 6 2" xfId="1044" xr:uid="{00000000-0005-0000-0000-000015040000}"/>
    <cellStyle name="Style 85 3" xfId="1045" xr:uid="{00000000-0005-0000-0000-000016040000}"/>
    <cellStyle name="Style 85 3 2" xfId="1046" xr:uid="{00000000-0005-0000-0000-000017040000}"/>
    <cellStyle name="Style 85 3 2 2" xfId="1047" xr:uid="{00000000-0005-0000-0000-000018040000}"/>
    <cellStyle name="Style 85 3 3" xfId="1048" xr:uid="{00000000-0005-0000-0000-000019040000}"/>
    <cellStyle name="Style 85 3 3 2" xfId="1049" xr:uid="{00000000-0005-0000-0000-00001A040000}"/>
    <cellStyle name="Style 85 3 4" xfId="1050" xr:uid="{00000000-0005-0000-0000-00001B040000}"/>
    <cellStyle name="Style 85 3 5" xfId="1051" xr:uid="{00000000-0005-0000-0000-00001C040000}"/>
    <cellStyle name="Style 85 3 5 2" xfId="1052" xr:uid="{00000000-0005-0000-0000-00001D040000}"/>
    <cellStyle name="Style 85 3 6" xfId="1053" xr:uid="{00000000-0005-0000-0000-00001E040000}"/>
    <cellStyle name="Style 85 3 6 2" xfId="1054" xr:uid="{00000000-0005-0000-0000-00001F040000}"/>
    <cellStyle name="Style 85 4" xfId="1055" xr:uid="{00000000-0005-0000-0000-000020040000}"/>
    <cellStyle name="Style 85 4 2" xfId="1056" xr:uid="{00000000-0005-0000-0000-000021040000}"/>
    <cellStyle name="Style 85 4 2 2" xfId="1057" xr:uid="{00000000-0005-0000-0000-000022040000}"/>
    <cellStyle name="Style 85 4 3" xfId="1058" xr:uid="{00000000-0005-0000-0000-000023040000}"/>
    <cellStyle name="Style 85 4 3 2" xfId="1059" xr:uid="{00000000-0005-0000-0000-000024040000}"/>
    <cellStyle name="Style 85 4 4" xfId="1060" xr:uid="{00000000-0005-0000-0000-000025040000}"/>
    <cellStyle name="Style 85 4 5" xfId="1061" xr:uid="{00000000-0005-0000-0000-000026040000}"/>
    <cellStyle name="Style 85 4 5 2" xfId="1062" xr:uid="{00000000-0005-0000-0000-000027040000}"/>
    <cellStyle name="Style 85 4 6" xfId="1063" xr:uid="{00000000-0005-0000-0000-000028040000}"/>
    <cellStyle name="Style 85 4 6 2" xfId="1064" xr:uid="{00000000-0005-0000-0000-000029040000}"/>
    <cellStyle name="Style 85 5" xfId="1065" xr:uid="{00000000-0005-0000-0000-00002A040000}"/>
    <cellStyle name="Style 85 5 2" xfId="1066" xr:uid="{00000000-0005-0000-0000-00002B040000}"/>
    <cellStyle name="Style 85 6" xfId="1067" xr:uid="{00000000-0005-0000-0000-00002C040000}"/>
    <cellStyle name="Style 85 6 2" xfId="1068" xr:uid="{00000000-0005-0000-0000-00002D040000}"/>
    <cellStyle name="Style 85 7" xfId="1069" xr:uid="{00000000-0005-0000-0000-00002E040000}"/>
    <cellStyle name="Style 85 8" xfId="1070" xr:uid="{00000000-0005-0000-0000-00002F040000}"/>
    <cellStyle name="Style 85 8 2" xfId="1071" xr:uid="{00000000-0005-0000-0000-000030040000}"/>
    <cellStyle name="Style 85 9" xfId="1072" xr:uid="{00000000-0005-0000-0000-000031040000}"/>
    <cellStyle name="Style 85 9 2" xfId="1073" xr:uid="{00000000-0005-0000-0000-000032040000}"/>
    <cellStyle name="Style 86" xfId="1074" xr:uid="{00000000-0005-0000-0000-000033040000}"/>
    <cellStyle name="Style 86 2" xfId="1075" xr:uid="{00000000-0005-0000-0000-000034040000}"/>
    <cellStyle name="Style 86 3" xfId="1076" xr:uid="{00000000-0005-0000-0000-000035040000}"/>
    <cellStyle name="Style 86 4" xfId="1077" xr:uid="{00000000-0005-0000-0000-000036040000}"/>
    <cellStyle name="Style 87" xfId="1078" xr:uid="{00000000-0005-0000-0000-000037040000}"/>
    <cellStyle name="Style 87 2" xfId="1079" xr:uid="{00000000-0005-0000-0000-000038040000}"/>
    <cellStyle name="Style 87 3" xfId="1080" xr:uid="{00000000-0005-0000-0000-000039040000}"/>
    <cellStyle name="Style 87 4" xfId="1081" xr:uid="{00000000-0005-0000-0000-00003A040000}"/>
    <cellStyle name="Style 88" xfId="1082" xr:uid="{00000000-0005-0000-0000-00003B040000}"/>
    <cellStyle name="Style 88 2" xfId="1083" xr:uid="{00000000-0005-0000-0000-00003C040000}"/>
    <cellStyle name="Style 88 2 2" xfId="1084" xr:uid="{00000000-0005-0000-0000-00003D040000}"/>
    <cellStyle name="Style 88 2 2 2" xfId="1085" xr:uid="{00000000-0005-0000-0000-00003E040000}"/>
    <cellStyle name="Style 88 2 3" xfId="1086" xr:uid="{00000000-0005-0000-0000-00003F040000}"/>
    <cellStyle name="Style 88 2 3 2" xfId="1087" xr:uid="{00000000-0005-0000-0000-000040040000}"/>
    <cellStyle name="Style 88 2 4" xfId="1088" xr:uid="{00000000-0005-0000-0000-000041040000}"/>
    <cellStyle name="Style 88 2 5" xfId="1089" xr:uid="{00000000-0005-0000-0000-000042040000}"/>
    <cellStyle name="Style 88 2 5 2" xfId="1090" xr:uid="{00000000-0005-0000-0000-000043040000}"/>
    <cellStyle name="Style 88 2 6" xfId="1091" xr:uid="{00000000-0005-0000-0000-000044040000}"/>
    <cellStyle name="Style 88 2 6 2" xfId="1092" xr:uid="{00000000-0005-0000-0000-000045040000}"/>
    <cellStyle name="Style 88 3" xfId="1093" xr:uid="{00000000-0005-0000-0000-000046040000}"/>
    <cellStyle name="Style 88 3 2" xfId="1094" xr:uid="{00000000-0005-0000-0000-000047040000}"/>
    <cellStyle name="Style 88 3 2 2" xfId="1095" xr:uid="{00000000-0005-0000-0000-000048040000}"/>
    <cellStyle name="Style 88 3 3" xfId="1096" xr:uid="{00000000-0005-0000-0000-000049040000}"/>
    <cellStyle name="Style 88 3 3 2" xfId="1097" xr:uid="{00000000-0005-0000-0000-00004A040000}"/>
    <cellStyle name="Style 88 3 4" xfId="1098" xr:uid="{00000000-0005-0000-0000-00004B040000}"/>
    <cellStyle name="Style 88 3 5" xfId="1099" xr:uid="{00000000-0005-0000-0000-00004C040000}"/>
    <cellStyle name="Style 88 3 5 2" xfId="1100" xr:uid="{00000000-0005-0000-0000-00004D040000}"/>
    <cellStyle name="Style 88 3 6" xfId="1101" xr:uid="{00000000-0005-0000-0000-00004E040000}"/>
    <cellStyle name="Style 88 3 6 2" xfId="1102" xr:uid="{00000000-0005-0000-0000-00004F040000}"/>
    <cellStyle name="Style 88 4" xfId="1103" xr:uid="{00000000-0005-0000-0000-000050040000}"/>
    <cellStyle name="Style 88 4 2" xfId="1104" xr:uid="{00000000-0005-0000-0000-000051040000}"/>
    <cellStyle name="Style 88 4 2 2" xfId="1105" xr:uid="{00000000-0005-0000-0000-000052040000}"/>
    <cellStyle name="Style 88 4 3" xfId="1106" xr:uid="{00000000-0005-0000-0000-000053040000}"/>
    <cellStyle name="Style 88 4 3 2" xfId="1107" xr:uid="{00000000-0005-0000-0000-000054040000}"/>
    <cellStyle name="Style 88 4 4" xfId="1108" xr:uid="{00000000-0005-0000-0000-000055040000}"/>
    <cellStyle name="Style 88 4 5" xfId="1109" xr:uid="{00000000-0005-0000-0000-000056040000}"/>
    <cellStyle name="Style 88 4 5 2" xfId="1110" xr:uid="{00000000-0005-0000-0000-000057040000}"/>
    <cellStyle name="Style 88 4 6" xfId="1111" xr:uid="{00000000-0005-0000-0000-000058040000}"/>
    <cellStyle name="Style 88 4 6 2" xfId="1112" xr:uid="{00000000-0005-0000-0000-000059040000}"/>
    <cellStyle name="Style 88 5" xfId="1113" xr:uid="{00000000-0005-0000-0000-00005A040000}"/>
    <cellStyle name="Style 88 5 2" xfId="1114" xr:uid="{00000000-0005-0000-0000-00005B040000}"/>
    <cellStyle name="Style 88 6" xfId="1115" xr:uid="{00000000-0005-0000-0000-00005C040000}"/>
    <cellStyle name="Style 88 6 2" xfId="1116" xr:uid="{00000000-0005-0000-0000-00005D040000}"/>
    <cellStyle name="Style 88 7" xfId="1117" xr:uid="{00000000-0005-0000-0000-00005E040000}"/>
    <cellStyle name="Style 88 8" xfId="1118" xr:uid="{00000000-0005-0000-0000-00005F040000}"/>
    <cellStyle name="Style 88 8 2" xfId="1119" xr:uid="{00000000-0005-0000-0000-000060040000}"/>
    <cellStyle name="Style 88 9" xfId="1120" xr:uid="{00000000-0005-0000-0000-000061040000}"/>
    <cellStyle name="Style 88 9 2" xfId="1121" xr:uid="{00000000-0005-0000-0000-000062040000}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##########"/>
      <fill>
        <patternFill patternType="none">
          <bgColor auto="1"/>
        </patternFill>
      </fill>
      <border diagonalUp="0" diagonalDown="0">
        <right style="thin">
          <color auto="1"/>
        </right>
        <vertical style="thin">
          <color auto="1"/>
        </vertical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0000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##########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5:O937" totalsRowShown="0" headerRowDxfId="53" tableBorderDxfId="52">
  <autoFilter ref="A5:O937" xr:uid="{00000000-0009-0000-0100-000003000000}"/>
  <tableColumns count="15">
    <tableColumn id="1" xr3:uid="{00000000-0010-0000-0000-000001000000}" name="Census Tract" dataDxfId="51"/>
    <tableColumn id="2" xr3:uid="{00000000-0010-0000-0000-000002000000}" name="Town" dataDxfId="50"/>
    <tableColumn id="3" xr3:uid="{00000000-0010-0000-0000-000003000000}" name="Distressed Tract1" dataDxfId="49"/>
    <tableColumn id="4" xr3:uid="{00000000-0010-0000-0000-000004000000}" name="CLM $ Collected " dataDxfId="48" dataCellStyle="Currency">
      <calculatedColumnFormula>Table3[[#This Row],[Residential CLM $ Collected]]+Table3[[#This Row],[C&amp;I CLM $ Collected]]</calculatedColumnFormula>
    </tableColumn>
    <tableColumn id="5" xr3:uid="{00000000-0010-0000-0000-000005000000}" name="% of Total CLM $ Collected " dataDxfId="47" dataCellStyle="Percent">
      <calculatedColumnFormula>Table3[[#This Row],[CLM $ Collected ]]/'1.) CLM Reference'!$B$4</calculatedColumnFormula>
    </tableColumn>
    <tableColumn id="6" xr3:uid="{00000000-0010-0000-0000-000006000000}" name="Incentive Disbursements" dataDxfId="46" dataCellStyle="Currency">
      <calculatedColumnFormula>Table3[[#This Row],[Residential Incentive Disbursements]]+Table3[[#This Row],[C&amp;I Incentive Disbursements]]</calculatedColumnFormula>
    </tableColumn>
    <tableColumn id="7" xr3:uid="{00000000-0010-0000-0000-000007000000}" name="% of Total Incentive Disbursements" dataDxfId="45" dataCellStyle="Percent">
      <calculatedColumnFormula>Table3[[#This Row],[Incentive Disbursements]]/'1.) CLM Reference'!$B$5</calculatedColumnFormula>
    </tableColumn>
    <tableColumn id="9" xr3:uid="{00000000-0010-0000-0000-000009000000}" name="Residential CLM $ Collected" dataDxfId="44" dataCellStyle="Currency"/>
    <tableColumn id="10" xr3:uid="{00000000-0010-0000-0000-00000A000000}" name="% of Total Residential CLM $ Collected" dataDxfId="43" dataCellStyle="Percent">
      <calculatedColumnFormula>Table3[[#This Row],[Residential CLM $ Collected]]/'1.) CLM Reference'!$B$4</calculatedColumnFormula>
    </tableColumn>
    <tableColumn id="11" xr3:uid="{00000000-0010-0000-0000-00000B000000}" name="Residential Incentive Disbursements" dataDxfId="42" dataCellStyle="Currency"/>
    <tableColumn id="12" xr3:uid="{00000000-0010-0000-0000-00000C000000}" name="% of Total Residential Incentive Disbursements " dataDxfId="41" dataCellStyle="Percent">
      <calculatedColumnFormula>Table3[[#This Row],[Residential Incentive Disbursements]]/'1.) CLM Reference'!$B$5</calculatedColumnFormula>
    </tableColumn>
    <tableColumn id="14" xr3:uid="{00000000-0010-0000-0000-00000E000000}" name="C&amp;I CLM $ Collected" dataDxfId="40" dataCellStyle="Currency"/>
    <tableColumn id="15" xr3:uid="{00000000-0010-0000-0000-00000F000000}" name="% of Total C&amp;I CLM $ Collected" dataDxfId="39" dataCellStyle="Percent">
      <calculatedColumnFormula>Table3[[#This Row],[C&amp;I CLM $ Collected]]/'1.) CLM Reference'!$B$4</calculatedColumnFormula>
    </tableColumn>
    <tableColumn id="16" xr3:uid="{00000000-0010-0000-0000-000010000000}" name="C&amp;I Incentive Disbursements" dataDxfId="38" dataCellStyle="Currency"/>
    <tableColumn id="17" xr3:uid="{00000000-0010-0000-0000-000011000000}" name="% of TotalC&amp;I Incentive Disbursements " dataDxfId="37" dataCellStyle="Percent">
      <calculatedColumnFormula>Table3[[#This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5:O233" totalsRowShown="0" headerRowDxfId="36" headerRowBorderDxfId="35" tableBorderDxfId="34" totalsRowBorderDxfId="33">
  <autoFilter ref="A5:O233" xr:uid="{00000000-0009-0000-0100-000001000000}"/>
  <tableColumns count="15">
    <tableColumn id="1" xr3:uid="{00000000-0010-0000-0100-000001000000}" name="Census Tract" dataDxfId="32"/>
    <tableColumn id="2" xr3:uid="{00000000-0010-0000-0100-000002000000}" name="Town" dataDxfId="31"/>
    <tableColumn id="3" xr3:uid="{00000000-0010-0000-0100-000003000000}" name="Distressed Tract1" dataDxfId="30"/>
    <tableColumn id="4" xr3:uid="{00000000-0010-0000-0100-000004000000}" name="CLM $ Collected " dataDxfId="29" dataCellStyle="Currency"/>
    <tableColumn id="5" xr3:uid="{00000000-0010-0000-0100-000005000000}" name="% of Total CLM $ Collected " dataDxfId="28" dataCellStyle="Percent">
      <calculatedColumnFormula>Table32[[#This Row],[CLM $ Collected ]]/'1.) CLM Reference'!$B$4</calculatedColumnFormula>
    </tableColumn>
    <tableColumn id="6" xr3:uid="{00000000-0010-0000-0100-000006000000}" name="Incentive Disbursements" dataDxfId="27" dataCellStyle="Currency"/>
    <tableColumn id="7" xr3:uid="{00000000-0010-0000-0100-000007000000}" name="% of Total Incentive Disbursements" dataDxfId="26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25" dataCellStyle="Currency"/>
    <tableColumn id="10" xr3:uid="{00000000-0010-0000-0100-00000A000000}" name="% of Total Residential CLM $ Collected" dataDxfId="24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23" dataCellStyle="Currency"/>
    <tableColumn id="12" xr3:uid="{00000000-0010-0000-0100-00000C000000}" name="% of Total Residential Incentive Disbursements " dataDxfId="22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1" dataCellStyle="Currency"/>
    <tableColumn id="15" xr3:uid="{00000000-0010-0000-0100-00000F000000}" name="% of Total C&amp;I CLM $ Collected" dataDxfId="20" dataCellStyle="Percent">
      <calculatedColumnFormula>Table32[[#This Row],[C&amp;I CLM $ Collected]]/'1.) CLM Reference'!$B$4</calculatedColumnFormula>
    </tableColumn>
    <tableColumn id="16" xr3:uid="{00000000-0010-0000-0100-000010000000}" name="C&amp;I Incentive Disbursements" dataDxfId="19" dataCellStyle="Currency"/>
    <tableColumn id="17" xr3:uid="{00000000-0010-0000-0100-000011000000}" name="% of TotalC&amp;I Incentive Disbursements " dataDxfId="18" dataCellStyle="Percent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5:O937" totalsRowShown="0" headerRowDxfId="17" dataDxfId="16" tableBorderDxfId="15">
  <autoFilter ref="A5:O937" xr:uid="{00000000-0009-0000-0100-000002000000}">
    <filterColumn colId="2">
      <filters>
        <filter val="Yes"/>
      </filters>
    </filterColumn>
  </autoFilter>
  <tableColumns count="15">
    <tableColumn id="1" xr3:uid="{00000000-0010-0000-0200-000001000000}" name="Census Tract" dataDxfId="14"/>
    <tableColumn id="2" xr3:uid="{00000000-0010-0000-0200-000002000000}" name="Town" dataDxfId="13"/>
    <tableColumn id="3" xr3:uid="{00000000-0010-0000-0200-000003000000}" name="Distressed Tract1" dataDxfId="12"/>
    <tableColumn id="4" xr3:uid="{00000000-0010-0000-0200-000004000000}" name="CLM $ Collected " dataDxfId="11" dataCellStyle="Currency"/>
    <tableColumn id="6" xr3:uid="{00000000-0010-0000-0200-000006000000}" name="Incentive Disbursements" dataDxfId="10" dataCellStyle="Currency"/>
    <tableColumn id="9" xr3:uid="{00000000-0010-0000-0200-000009000000}" name="Total Units" dataDxfId="9"/>
    <tableColumn id="11" xr3:uid="{00000000-0010-0000-0200-00000B000000}" name="Single Family" dataDxfId="8"/>
    <tableColumn id="10" xr3:uid="{00000000-0010-0000-0200-00000A000000}" name="2-4 Units" dataDxfId="7"/>
    <tableColumn id="8" xr3:uid="{00000000-0010-0000-0200-000008000000}" name="&gt;4 Units" dataDxfId="6"/>
    <tableColumn id="7" xr3:uid="{00000000-0010-0000-0200-000007000000}" name="Incentives" dataDxfId="5" dataCellStyle="Currency"/>
    <tableColumn id="14" xr3:uid="{00000000-0010-0000-0200-00000E000000}" name="Total Units2" dataDxfId="4"/>
    <tableColumn id="15" xr3:uid="{00000000-0010-0000-0200-00000F000000}" name="Single Family " dataDxfId="3"/>
    <tableColumn id="13" xr3:uid="{00000000-0010-0000-0200-00000D000000}" name=" 2-4 Units" dataDxfId="2"/>
    <tableColumn id="12" xr3:uid="{00000000-0010-0000-0200-00000C000000}" name="&gt;4 Units " dataDxfId="1"/>
    <tableColumn id="16" xr3:uid="{00000000-0010-0000-0200-000010000000}" name="Incentives 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ulia.dumaine@ct.go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A5" sqref="A5"/>
    </sheetView>
  </sheetViews>
  <sheetFormatPr defaultRowHeight="14.5" x14ac:dyDescent="0.35"/>
  <cols>
    <col min="1" max="1" width="16.54296875" customWidth="1"/>
    <col min="2" max="2" width="26" customWidth="1"/>
  </cols>
  <sheetData>
    <row r="1" spans="1:3" ht="23.5" x14ac:dyDescent="0.55000000000000004">
      <c r="A1" s="108" t="s">
        <v>0</v>
      </c>
      <c r="B1" s="109"/>
      <c r="C1" s="110"/>
    </row>
    <row r="2" spans="1:3" ht="23.5" x14ac:dyDescent="0.55000000000000004">
      <c r="A2" s="111" t="s">
        <v>1</v>
      </c>
      <c r="B2" s="112"/>
      <c r="C2" s="113"/>
    </row>
    <row r="3" spans="1:3" ht="24" thickBot="1" x14ac:dyDescent="0.6">
      <c r="A3" s="114" t="s">
        <v>2</v>
      </c>
      <c r="B3" s="115"/>
      <c r="C3" s="116"/>
    </row>
    <row r="5" spans="1:3" x14ac:dyDescent="0.35">
      <c r="A5" s="4" t="s">
        <v>3</v>
      </c>
      <c r="B5" t="s">
        <v>4</v>
      </c>
    </row>
    <row r="7" spans="1:3" x14ac:dyDescent="0.35">
      <c r="B7" t="s">
        <v>5</v>
      </c>
    </row>
    <row r="9" spans="1:3" x14ac:dyDescent="0.35">
      <c r="A9" s="4" t="s">
        <v>6</v>
      </c>
      <c r="B9" t="s">
        <v>7</v>
      </c>
    </row>
    <row r="10" spans="1:3" x14ac:dyDescent="0.35">
      <c r="B10" s="107" t="s">
        <v>8</v>
      </c>
      <c r="C10" s="107"/>
    </row>
    <row r="11" spans="1:3" x14ac:dyDescent="0.35">
      <c r="B11" s="6" t="s">
        <v>9</v>
      </c>
    </row>
    <row r="12" spans="1:3" x14ac:dyDescent="0.35">
      <c r="B12" t="s">
        <v>10</v>
      </c>
    </row>
    <row r="15" spans="1:3" x14ac:dyDescent="0.35">
      <c r="A15" s="4" t="s">
        <v>11</v>
      </c>
      <c r="B15" s="5" t="s">
        <v>12</v>
      </c>
    </row>
    <row r="17" spans="1:2" x14ac:dyDescent="0.35">
      <c r="A17" s="4" t="s">
        <v>13</v>
      </c>
      <c r="B17" s="5">
        <v>2019</v>
      </c>
    </row>
    <row r="19" spans="1:2" x14ac:dyDescent="0.35">
      <c r="A19" s="4" t="s">
        <v>14</v>
      </c>
      <c r="B19" s="14">
        <v>44011</v>
      </c>
    </row>
  </sheetData>
  <mergeCells count="4">
    <mergeCell ref="B10:C10"/>
    <mergeCell ref="A1:C1"/>
    <mergeCell ref="A2:C2"/>
    <mergeCell ref="A3:C3"/>
  </mergeCells>
  <hyperlinks>
    <hyperlink ref="B11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6"/>
  <sheetViews>
    <sheetView tabSelected="1" workbookViewId="0">
      <pane xSplit="1" topLeftCell="B1" activePane="topRight" state="frozen"/>
      <selection pane="topRight" activeCell="J17" sqref="J17"/>
    </sheetView>
  </sheetViews>
  <sheetFormatPr defaultRowHeight="14.5" x14ac:dyDescent="0.35"/>
  <cols>
    <col min="1" max="1" width="27.453125" customWidth="1"/>
    <col min="2" max="10" width="13.7265625" customWidth="1"/>
  </cols>
  <sheetData>
    <row r="1" spans="1:19" x14ac:dyDescent="0.35">
      <c r="A1" s="7" t="s">
        <v>15</v>
      </c>
    </row>
    <row r="2" spans="1:19" x14ac:dyDescent="0.35">
      <c r="A2" s="124" t="s">
        <v>16</v>
      </c>
      <c r="B2" s="117" t="s">
        <v>17</v>
      </c>
      <c r="C2" s="117"/>
      <c r="D2" s="118"/>
      <c r="E2" s="119" t="s">
        <v>18</v>
      </c>
      <c r="F2" s="120"/>
      <c r="G2" s="120"/>
      <c r="H2" s="121" t="s">
        <v>19</v>
      </c>
      <c r="I2" s="122"/>
      <c r="J2" s="123"/>
    </row>
    <row r="3" spans="1:19" x14ac:dyDescent="0.35">
      <c r="A3" s="125"/>
      <c r="B3" s="9" t="s">
        <v>20</v>
      </c>
      <c r="C3" s="10" t="s">
        <v>21</v>
      </c>
      <c r="D3" s="11" t="s">
        <v>22</v>
      </c>
      <c r="E3" s="9" t="s">
        <v>20</v>
      </c>
      <c r="F3" s="11" t="s">
        <v>21</v>
      </c>
      <c r="G3" s="10" t="s">
        <v>22</v>
      </c>
      <c r="H3" s="9" t="s">
        <v>20</v>
      </c>
      <c r="I3" s="10" t="s">
        <v>21</v>
      </c>
      <c r="J3" s="12" t="s">
        <v>22</v>
      </c>
    </row>
    <row r="4" spans="1:19" x14ac:dyDescent="0.35">
      <c r="A4" s="13" t="s">
        <v>23</v>
      </c>
      <c r="B4" s="15">
        <f>C4+D4</f>
        <v>112718710.6524774</v>
      </c>
      <c r="C4" s="16">
        <f>F4+I4</f>
        <v>52682522.780123465</v>
      </c>
      <c r="D4" s="17">
        <f>G4+J4</f>
        <v>60036187.872353934</v>
      </c>
      <c r="E4" s="16">
        <f>F4+G4</f>
        <v>70659148.926617235</v>
      </c>
      <c r="F4" s="17">
        <f>'2.) Small Load'!H938</f>
        <v>52629786.815592907</v>
      </c>
      <c r="G4" s="16">
        <f>'2.) Small Load'!L938</f>
        <v>18029362.111024335</v>
      </c>
      <c r="H4" s="17">
        <f>I4+J4</f>
        <v>42059561.725860156</v>
      </c>
      <c r="I4" s="16">
        <f>'3.) Large Load'!H233</f>
        <v>52735.964530559999</v>
      </c>
      <c r="J4" s="18">
        <f>'3.) Large Load'!L233</f>
        <v>42006825.761329599</v>
      </c>
    </row>
    <row r="5" spans="1:19" x14ac:dyDescent="0.35">
      <c r="A5" s="13" t="s">
        <v>24</v>
      </c>
      <c r="B5" s="19">
        <f>C5+D5</f>
        <v>81735058.186299995</v>
      </c>
      <c r="C5" s="20">
        <f>F5+I5</f>
        <v>36999853.3169</v>
      </c>
      <c r="D5" s="21">
        <f>G5+J5</f>
        <v>44735204.869399995</v>
      </c>
      <c r="E5" s="20">
        <f>F5+G5</f>
        <v>44405301.081500001</v>
      </c>
      <c r="F5" s="21">
        <f>'2.) Small Load'!J938</f>
        <v>36999853.3169</v>
      </c>
      <c r="G5" s="20">
        <f>'2.) Small Load'!N938</f>
        <v>7405447.7646000003</v>
      </c>
      <c r="H5" s="21">
        <f>I5+J5</f>
        <v>37329757.104799993</v>
      </c>
      <c r="I5" s="20">
        <f>'3.) Large Load'!J233</f>
        <v>0</v>
      </c>
      <c r="J5" s="22">
        <f>'3.) Large Load'!N233</f>
        <v>37329757.104799993</v>
      </c>
    </row>
    <row r="6" spans="1:19" x14ac:dyDescent="0.35">
      <c r="A6" t="s">
        <v>25</v>
      </c>
      <c r="B6" s="28">
        <f>B5/B4</f>
        <v>0.72512414055459717</v>
      </c>
      <c r="C6" s="28">
        <f t="shared" ref="C6:J6" si="0">C5/C4</f>
        <v>0.70231741694153715</v>
      </c>
      <c r="D6" s="28">
        <f t="shared" si="0"/>
        <v>0.74513733224557566</v>
      </c>
      <c r="E6" s="28">
        <f t="shared" si="0"/>
        <v>0.62844375790057905</v>
      </c>
      <c r="F6" s="28">
        <f t="shared" si="0"/>
        <v>0.70302115124543607</v>
      </c>
      <c r="G6" s="28">
        <f t="shared" si="0"/>
        <v>0.41074374783741369</v>
      </c>
      <c r="H6" s="28">
        <f t="shared" si="0"/>
        <v>0.88754508066706594</v>
      </c>
      <c r="I6" s="28">
        <f t="shared" si="0"/>
        <v>0</v>
      </c>
      <c r="J6" s="28">
        <f t="shared" si="0"/>
        <v>0.88865931734277348</v>
      </c>
    </row>
    <row r="7" spans="1:19" x14ac:dyDescent="0.35">
      <c r="A7" t="s">
        <v>26</v>
      </c>
      <c r="B7" s="28">
        <f>(B5/(B4-21400000))</f>
        <v>0.89505269623605432</v>
      </c>
      <c r="C7" s="28">
        <f>(C5/((C4-(21400000*47%))))</f>
        <v>0.86804146776638302</v>
      </c>
      <c r="D7" s="28">
        <f>(D5/(D4-(21400000*53%)))</f>
        <v>0.91869701136957149</v>
      </c>
      <c r="E7" s="28" t="s">
        <v>27</v>
      </c>
      <c r="F7" s="28"/>
      <c r="G7" s="28"/>
      <c r="H7" s="28" t="s">
        <v>27</v>
      </c>
      <c r="I7" s="28"/>
      <c r="J7" s="28"/>
    </row>
    <row r="8" spans="1:19" x14ac:dyDescent="0.35">
      <c r="C8" s="107" t="s">
        <v>27</v>
      </c>
      <c r="D8" s="107"/>
    </row>
    <row r="9" spans="1:19" s="34" customFormat="1" x14ac:dyDescent="0.35">
      <c r="A9" s="33" t="s">
        <v>28</v>
      </c>
      <c r="C9" s="35"/>
      <c r="D9" s="35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9" s="34" customFormat="1" x14ac:dyDescent="0.35">
      <c r="A10" s="33" t="s">
        <v>29</v>
      </c>
      <c r="C10" s="35"/>
      <c r="D10" s="35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1:19" x14ac:dyDescent="0.35">
      <c r="A11" t="s">
        <v>30</v>
      </c>
      <c r="Q11" s="37"/>
      <c r="R11" s="37"/>
      <c r="S11" s="37"/>
    </row>
    <row r="16" spans="1:19" x14ac:dyDescent="0.35">
      <c r="D16" t="s">
        <v>27</v>
      </c>
    </row>
  </sheetData>
  <mergeCells count="5">
    <mergeCell ref="B2:D2"/>
    <mergeCell ref="E2:G2"/>
    <mergeCell ref="H2:J2"/>
    <mergeCell ref="A2:A3"/>
    <mergeCell ref="C8:D8"/>
  </mergeCells>
  <pageMargins left="0.7" right="0.7" top="0.75" bottom="0.75" header="0.3" footer="0.3"/>
  <pageSetup scale="8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42"/>
  <sheetViews>
    <sheetView zoomScale="80" zoomScaleNormal="80" workbookViewId="0">
      <pane ySplit="5" topLeftCell="A905" activePane="bottomLeft" state="frozen"/>
      <selection pane="bottomLeft" activeCell="A938" sqref="A938"/>
    </sheetView>
  </sheetViews>
  <sheetFormatPr defaultRowHeight="14.5" x14ac:dyDescent="0.35"/>
  <cols>
    <col min="1" max="1" width="15.7265625" customWidth="1"/>
    <col min="2" max="2" width="23.26953125" customWidth="1"/>
    <col min="3" max="3" width="20" customWidth="1"/>
    <col min="4" max="4" width="20.7265625" style="26" customWidth="1"/>
    <col min="5" max="5" width="20.7265625" style="2" customWidth="1"/>
    <col min="6" max="6" width="20.7265625" style="26" customWidth="1"/>
    <col min="7" max="7" width="20.7265625" style="2" customWidth="1"/>
    <col min="8" max="8" width="20.7265625" style="25" customWidth="1"/>
    <col min="9" max="9" width="20.7265625" style="28" customWidth="1"/>
    <col min="10" max="10" width="20.7265625" customWidth="1"/>
    <col min="11" max="11" width="20.7265625" style="28" customWidth="1"/>
    <col min="12" max="12" width="20.7265625" customWidth="1"/>
    <col min="13" max="13" width="20.7265625" style="28" customWidth="1"/>
    <col min="14" max="14" width="20.7265625" customWidth="1"/>
    <col min="15" max="15" width="20.7265625" style="28" customWidth="1"/>
    <col min="16" max="16" width="20.54296875" customWidth="1"/>
    <col min="17" max="17" width="14.1796875" customWidth="1"/>
    <col min="18" max="18" width="20.54296875" customWidth="1"/>
    <col min="19" max="19" width="14.1796875" customWidth="1"/>
  </cols>
  <sheetData>
    <row r="1" spans="1:15" ht="18.75" customHeight="1" x14ac:dyDescent="0.35">
      <c r="A1" s="129" t="s">
        <v>31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1"/>
    </row>
    <row r="2" spans="1:15" ht="15.75" customHeight="1" thickBot="1" x14ac:dyDescent="0.4">
      <c r="A2" s="132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4"/>
    </row>
    <row r="3" spans="1:15" ht="16" thickBot="1" x14ac:dyDescent="0.4">
      <c r="A3" s="142" t="s">
        <v>15</v>
      </c>
      <c r="B3" s="143"/>
      <c r="C3" s="143"/>
      <c r="D3" s="126" t="s">
        <v>18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8"/>
    </row>
    <row r="4" spans="1:15" x14ac:dyDescent="0.35">
      <c r="A4" s="144"/>
      <c r="B4" s="145"/>
      <c r="C4" s="146"/>
      <c r="D4" s="138" t="s">
        <v>20</v>
      </c>
      <c r="E4" s="139"/>
      <c r="F4" s="139"/>
      <c r="G4" s="139"/>
      <c r="H4" s="140" t="s">
        <v>21</v>
      </c>
      <c r="I4" s="141"/>
      <c r="J4" s="141"/>
      <c r="K4" s="141"/>
      <c r="L4" s="135" t="s">
        <v>22</v>
      </c>
      <c r="M4" s="136"/>
      <c r="N4" s="136"/>
      <c r="O4" s="137"/>
    </row>
    <row r="5" spans="1:15" ht="74.25" customHeight="1" x14ac:dyDescent="0.35">
      <c r="A5" s="46" t="s">
        <v>32</v>
      </c>
      <c r="B5" s="46" t="s">
        <v>33</v>
      </c>
      <c r="C5" s="47" t="s">
        <v>34</v>
      </c>
      <c r="D5" s="48" t="s">
        <v>35</v>
      </c>
      <c r="E5" s="49" t="s">
        <v>36</v>
      </c>
      <c r="F5" s="48" t="s">
        <v>37</v>
      </c>
      <c r="G5" s="49" t="s">
        <v>38</v>
      </c>
      <c r="H5" s="51" t="s">
        <v>39</v>
      </c>
      <c r="I5" s="50" t="s">
        <v>40</v>
      </c>
      <c r="J5" s="51" t="s">
        <v>41</v>
      </c>
      <c r="K5" s="50" t="s">
        <v>42</v>
      </c>
      <c r="L5" s="51" t="s">
        <v>43</v>
      </c>
      <c r="M5" s="50" t="s">
        <v>44</v>
      </c>
      <c r="N5" s="51" t="s">
        <v>45</v>
      </c>
      <c r="O5" s="50" t="s">
        <v>46</v>
      </c>
    </row>
    <row r="6" spans="1:15" x14ac:dyDescent="0.35">
      <c r="A6" s="23">
        <v>9013528100</v>
      </c>
      <c r="B6" s="24" t="s">
        <v>47</v>
      </c>
      <c r="C6" s="24" t="s">
        <v>48</v>
      </c>
      <c r="D6" s="52">
        <f>Table3[[#This Row],[Residential CLM $ Collected]]+Table3[[#This Row],[C&amp;I CLM $ Collected]]</f>
        <v>78377.260780799988</v>
      </c>
      <c r="E6" s="53">
        <f>Table3[[#This Row],[CLM $ Collected ]]/'1.) CLM Reference'!$B$4</f>
        <v>6.9533496548274587E-4</v>
      </c>
      <c r="F6" s="52">
        <f>Table3[[#This Row],[Residential Incentive Disbursements]]+Table3[[#This Row],[C&amp;I Incentive Disbursements]]</f>
        <v>28236.48</v>
      </c>
      <c r="G6" s="53">
        <f>Table3[[#This Row],[Incentive Disbursements]]/'1.) CLM Reference'!$B$5</f>
        <v>3.4546350888550357E-4</v>
      </c>
      <c r="H6" s="52">
        <v>66033.272865599996</v>
      </c>
      <c r="I6" s="53">
        <f>Table3[[#This Row],[Residential CLM $ Collected]]/'1.) CLM Reference'!$B$4</f>
        <v>5.8582352906064476E-4</v>
      </c>
      <c r="J6" s="79">
        <v>14369.65</v>
      </c>
      <c r="K6" s="53">
        <f>Table3[[#This Row],[Residential Incentive Disbursements]]/'1.) CLM Reference'!$B$5</f>
        <v>1.7580766832326749E-4</v>
      </c>
      <c r="L6" s="54">
        <v>12343.987915199999</v>
      </c>
      <c r="M6" s="53">
        <f>Table3[[#This Row],[C&amp;I CLM $ Collected]]/'1.) CLM Reference'!$B$4</f>
        <v>1.0951143642210119E-4</v>
      </c>
      <c r="N6" s="79">
        <v>13866.83</v>
      </c>
      <c r="O6" s="53">
        <f>Table3[[#This Row],[C&amp;I Incentive Disbursements]]/'1.) CLM Reference'!$B$5</f>
        <v>1.6965584056223608E-4</v>
      </c>
    </row>
    <row r="7" spans="1:15" x14ac:dyDescent="0.35">
      <c r="A7" s="23">
        <v>9013529100</v>
      </c>
      <c r="B7" s="24" t="s">
        <v>47</v>
      </c>
      <c r="C7" s="24" t="s">
        <v>48</v>
      </c>
      <c r="D7" s="52">
        <f>Table3[[#This Row],[Residential CLM $ Collected]]+Table3[[#This Row],[C&amp;I CLM $ Collected]]</f>
        <v>992.09612159999995</v>
      </c>
      <c r="E7" s="53">
        <f>Table3[[#This Row],[CLM $ Collected ]]/'1.) CLM Reference'!$B$4</f>
        <v>8.8015212013800227E-6</v>
      </c>
      <c r="F7" s="52">
        <f>Table3[[#This Row],[Residential Incentive Disbursements]]+Table3[[#This Row],[C&amp;I Incentive Disbursements]]</f>
        <v>0</v>
      </c>
      <c r="G7" s="53">
        <f>Table3[[#This Row],[Incentive Disbursements]]/'1.) CLM Reference'!$B$5</f>
        <v>0</v>
      </c>
      <c r="H7" s="52">
        <v>992.09612159999995</v>
      </c>
      <c r="I7" s="53">
        <f>Table3[[#This Row],[Residential CLM $ Collected]]/'1.) CLM Reference'!$B$4</f>
        <v>8.8015212013800227E-6</v>
      </c>
      <c r="J7" s="79">
        <v>0</v>
      </c>
      <c r="K7" s="53">
        <f>Table3[[#This Row],[Residential Incentive Disbursements]]/'1.) CLM Reference'!$B$5</f>
        <v>0</v>
      </c>
      <c r="L7" s="54">
        <v>0</v>
      </c>
      <c r="M7" s="53">
        <f>Table3[[#This Row],[C&amp;I CLM $ Collected]]/'1.) CLM Reference'!$B$4</f>
        <v>0</v>
      </c>
      <c r="N7" s="79">
        <v>0</v>
      </c>
      <c r="O7" s="53">
        <f>Table3[[#This Row],[C&amp;I Incentive Disbursements]]/'1.) CLM Reference'!$B$5</f>
        <v>0</v>
      </c>
    </row>
    <row r="8" spans="1:15" x14ac:dyDescent="0.35">
      <c r="A8" s="23">
        <v>9013850100</v>
      </c>
      <c r="B8" s="24" t="s">
        <v>47</v>
      </c>
      <c r="C8" s="24" t="s">
        <v>48</v>
      </c>
      <c r="D8" s="52">
        <f>Table3[[#This Row],[Residential CLM $ Collected]]+Table3[[#This Row],[C&amp;I CLM $ Collected]]</f>
        <v>209.21302080000001</v>
      </c>
      <c r="E8" s="53">
        <f>Table3[[#This Row],[CLM $ Collected ]]/'1.) CLM Reference'!$B$4</f>
        <v>1.8560629339083183E-6</v>
      </c>
      <c r="F8" s="52">
        <f>Table3[[#This Row],[Residential Incentive Disbursements]]+Table3[[#This Row],[C&amp;I Incentive Disbursements]]</f>
        <v>0</v>
      </c>
      <c r="G8" s="53">
        <f>Table3[[#This Row],[Incentive Disbursements]]/'1.) CLM Reference'!$B$5</f>
        <v>0</v>
      </c>
      <c r="H8" s="52">
        <v>209.21302080000001</v>
      </c>
      <c r="I8" s="53">
        <f>Table3[[#This Row],[Residential CLM $ Collected]]/'1.) CLM Reference'!$B$4</f>
        <v>1.8560629339083183E-6</v>
      </c>
      <c r="J8" s="79">
        <v>0</v>
      </c>
      <c r="K8" s="53">
        <f>Table3[[#This Row],[Residential Incentive Disbursements]]/'1.) CLM Reference'!$B$5</f>
        <v>0</v>
      </c>
      <c r="L8" s="54">
        <v>0</v>
      </c>
      <c r="M8" s="53">
        <f>Table3[[#This Row],[C&amp;I CLM $ Collected]]/'1.) CLM Reference'!$B$4</f>
        <v>0</v>
      </c>
      <c r="N8" s="79">
        <v>0</v>
      </c>
      <c r="O8" s="53">
        <f>Table3[[#This Row],[C&amp;I Incentive Disbursements]]/'1.) CLM Reference'!$B$5</f>
        <v>0</v>
      </c>
    </row>
    <row r="9" spans="1:15" x14ac:dyDescent="0.35">
      <c r="A9" s="23">
        <v>9015830100</v>
      </c>
      <c r="B9" s="24" t="s">
        <v>49</v>
      </c>
      <c r="C9" s="24" t="s">
        <v>48</v>
      </c>
      <c r="D9" s="52">
        <f>Table3[[#This Row],[Residential CLM $ Collected]]+Table3[[#This Row],[C&amp;I CLM $ Collected]]</f>
        <v>112486.96013760001</v>
      </c>
      <c r="E9" s="53">
        <f>Table3[[#This Row],[CLM $ Collected ]]/'1.) CLM Reference'!$B$4</f>
        <v>9.9794399249657933E-4</v>
      </c>
      <c r="F9" s="52">
        <f>Table3[[#This Row],[Residential Incentive Disbursements]]+Table3[[#This Row],[C&amp;I Incentive Disbursements]]</f>
        <v>106590.4568</v>
      </c>
      <c r="G9" s="53">
        <f>Table3[[#This Row],[Incentive Disbursements]]/'1.) CLM Reference'!$B$5</f>
        <v>1.3040971544553955E-3</v>
      </c>
      <c r="H9" s="52">
        <v>88003.867884480002</v>
      </c>
      <c r="I9" s="53">
        <f>Table3[[#This Row],[Residential CLM $ Collected]]/'1.) CLM Reference'!$B$4</f>
        <v>7.8073877331514521E-4</v>
      </c>
      <c r="J9" s="79">
        <v>106590.4568</v>
      </c>
      <c r="K9" s="53">
        <f>Table3[[#This Row],[Residential Incentive Disbursements]]/'1.) CLM Reference'!$B$5</f>
        <v>1.3040971544553955E-3</v>
      </c>
      <c r="L9" s="54">
        <v>24483.092253120005</v>
      </c>
      <c r="M9" s="53">
        <f>Table3[[#This Row],[C&amp;I CLM $ Collected]]/'1.) CLM Reference'!$B$4</f>
        <v>2.1720521918143412E-4</v>
      </c>
      <c r="N9" s="79">
        <v>0</v>
      </c>
      <c r="O9" s="53">
        <f>Table3[[#This Row],[C&amp;I Incentive Disbursements]]/'1.) CLM Reference'!$B$5</f>
        <v>0</v>
      </c>
    </row>
    <row r="10" spans="1:15" x14ac:dyDescent="0.35">
      <c r="A10" s="23">
        <v>9015902200</v>
      </c>
      <c r="B10" s="24" t="s">
        <v>49</v>
      </c>
      <c r="C10" s="24" t="s">
        <v>48</v>
      </c>
      <c r="D10" s="52">
        <f>Table3[[#This Row],[Residential CLM $ Collected]]+Table3[[#This Row],[C&amp;I CLM $ Collected]]</f>
        <v>1561.7371968000002</v>
      </c>
      <c r="E10" s="53">
        <f>Table3[[#This Row],[CLM $ Collected ]]/'1.) CLM Reference'!$B$4</f>
        <v>1.3855172648443309E-5</v>
      </c>
      <c r="F10" s="52">
        <f>Table3[[#This Row],[Residential Incentive Disbursements]]+Table3[[#This Row],[C&amp;I Incentive Disbursements]]</f>
        <v>2802.3708999999999</v>
      </c>
      <c r="G10" s="53">
        <f>Table3[[#This Row],[Incentive Disbursements]]/'1.) CLM Reference'!$B$5</f>
        <v>3.4286032972687342E-5</v>
      </c>
      <c r="H10" s="52">
        <v>1561.7371968000002</v>
      </c>
      <c r="I10" s="53">
        <f>Table3[[#This Row],[Residential CLM $ Collected]]/'1.) CLM Reference'!$B$4</f>
        <v>1.3855172648443309E-5</v>
      </c>
      <c r="J10" s="79">
        <v>2802.3708999999999</v>
      </c>
      <c r="K10" s="53">
        <f>Table3[[#This Row],[Residential Incentive Disbursements]]/'1.) CLM Reference'!$B$5</f>
        <v>3.4286032972687342E-5</v>
      </c>
      <c r="L10" s="54">
        <v>0</v>
      </c>
      <c r="M10" s="53">
        <f>Table3[[#This Row],[C&amp;I CLM $ Collected]]/'1.) CLM Reference'!$B$4</f>
        <v>0</v>
      </c>
      <c r="N10" s="79">
        <v>0</v>
      </c>
      <c r="O10" s="53">
        <f>Table3[[#This Row],[C&amp;I Incentive Disbursements]]/'1.) CLM Reference'!$B$5</f>
        <v>0</v>
      </c>
    </row>
    <row r="11" spans="1:15" x14ac:dyDescent="0.35">
      <c r="A11" s="23">
        <v>9003460301</v>
      </c>
      <c r="B11" s="24" t="s">
        <v>50</v>
      </c>
      <c r="C11" s="24" t="s">
        <v>48</v>
      </c>
      <c r="D11" s="52">
        <f>Table3[[#This Row],[Residential CLM $ Collected]]+Table3[[#This Row],[C&amp;I CLM $ Collected]]</f>
        <v>456.74789760000004</v>
      </c>
      <c r="E11" s="53">
        <f>Table3[[#This Row],[CLM $ Collected ]]/'1.) CLM Reference'!$B$4</f>
        <v>4.0521036388377228E-6</v>
      </c>
      <c r="F11" s="52">
        <f>Table3[[#This Row],[Residential Incentive Disbursements]]+Table3[[#This Row],[C&amp;I Incentive Disbursements]]</f>
        <v>0</v>
      </c>
      <c r="G11" s="53">
        <f>Table3[[#This Row],[Incentive Disbursements]]/'1.) CLM Reference'!$B$5</f>
        <v>0</v>
      </c>
      <c r="H11" s="52">
        <v>456.74789760000004</v>
      </c>
      <c r="I11" s="53">
        <f>Table3[[#This Row],[Residential CLM $ Collected]]/'1.) CLM Reference'!$B$4</f>
        <v>4.0521036388377228E-6</v>
      </c>
      <c r="J11" s="79">
        <v>0</v>
      </c>
      <c r="K11" s="53">
        <f>Table3[[#This Row],[Residential Incentive Disbursements]]/'1.) CLM Reference'!$B$5</f>
        <v>0</v>
      </c>
      <c r="L11" s="54">
        <v>0</v>
      </c>
      <c r="M11" s="53">
        <f>Table3[[#This Row],[C&amp;I CLM $ Collected]]/'1.) CLM Reference'!$B$4</f>
        <v>0</v>
      </c>
      <c r="N11" s="79">
        <v>0</v>
      </c>
      <c r="O11" s="53">
        <f>Table3[[#This Row],[C&amp;I Incentive Disbursements]]/'1.) CLM Reference'!$B$5</f>
        <v>0</v>
      </c>
    </row>
    <row r="12" spans="1:15" x14ac:dyDescent="0.35">
      <c r="A12" s="23">
        <v>9003460302</v>
      </c>
      <c r="B12" s="24" t="s">
        <v>50</v>
      </c>
      <c r="C12" s="24" t="s">
        <v>48</v>
      </c>
      <c r="D12" s="52">
        <f>Table3[[#This Row],[Residential CLM $ Collected]]+Table3[[#This Row],[C&amp;I CLM $ Collected]]</f>
        <v>1956.2149727999999</v>
      </c>
      <c r="E12" s="53">
        <f>Table3[[#This Row],[CLM $ Collected ]]/'1.) CLM Reference'!$B$4</f>
        <v>1.7354838087451147E-5</v>
      </c>
      <c r="F12" s="52">
        <f>Table3[[#This Row],[Residential Incentive Disbursements]]+Table3[[#This Row],[C&amp;I Incentive Disbursements]]</f>
        <v>0</v>
      </c>
      <c r="G12" s="53">
        <f>Table3[[#This Row],[Incentive Disbursements]]/'1.) CLM Reference'!$B$5</f>
        <v>0</v>
      </c>
      <c r="H12" s="52">
        <v>1956.2149727999999</v>
      </c>
      <c r="I12" s="53">
        <f>Table3[[#This Row],[Residential CLM $ Collected]]/'1.) CLM Reference'!$B$4</f>
        <v>1.7354838087451147E-5</v>
      </c>
      <c r="J12" s="79">
        <v>0</v>
      </c>
      <c r="K12" s="53">
        <f>Table3[[#This Row],[Residential Incentive Disbursements]]/'1.) CLM Reference'!$B$5</f>
        <v>0</v>
      </c>
      <c r="L12" s="54">
        <v>0</v>
      </c>
      <c r="M12" s="53">
        <f>Table3[[#This Row],[C&amp;I CLM $ Collected]]/'1.) CLM Reference'!$B$4</f>
        <v>0</v>
      </c>
      <c r="N12" s="79">
        <v>0</v>
      </c>
      <c r="O12" s="53">
        <f>Table3[[#This Row],[C&amp;I Incentive Disbursements]]/'1.) CLM Reference'!$B$5</f>
        <v>0</v>
      </c>
    </row>
    <row r="13" spans="1:15" x14ac:dyDescent="0.35">
      <c r="A13" s="23">
        <v>9003462101</v>
      </c>
      <c r="B13" s="24" t="s">
        <v>50</v>
      </c>
      <c r="C13" s="24" t="s">
        <v>48</v>
      </c>
      <c r="D13" s="52">
        <f>Table3[[#This Row],[Residential CLM $ Collected]]+Table3[[#This Row],[C&amp;I CLM $ Collected]]</f>
        <v>275379.37238880002</v>
      </c>
      <c r="E13" s="53">
        <f>Table3[[#This Row],[CLM $ Collected ]]/'1.) CLM Reference'!$B$4</f>
        <v>2.4430670897028005E-3</v>
      </c>
      <c r="F13" s="52">
        <f>Table3[[#This Row],[Residential Incentive Disbursements]]+Table3[[#This Row],[C&amp;I Incentive Disbursements]]</f>
        <v>220994.56520000001</v>
      </c>
      <c r="G13" s="53">
        <f>Table3[[#This Row],[Incentive Disbursements]]/'1.) CLM Reference'!$B$5</f>
        <v>2.7037916177447829E-3</v>
      </c>
      <c r="H13" s="52">
        <v>138431.24565696</v>
      </c>
      <c r="I13" s="53">
        <f>Table3[[#This Row],[Residential CLM $ Collected]]/'1.) CLM Reference'!$B$4</f>
        <v>1.2281123946117235E-3</v>
      </c>
      <c r="J13" s="79">
        <v>186175.93520000001</v>
      </c>
      <c r="K13" s="53">
        <f>Table3[[#This Row],[Residential Incentive Disbursements]]/'1.) CLM Reference'!$B$5</f>
        <v>2.2777977936425551E-3</v>
      </c>
      <c r="L13" s="54">
        <v>136948.12673184002</v>
      </c>
      <c r="M13" s="53">
        <f>Table3[[#This Row],[C&amp;I CLM $ Collected]]/'1.) CLM Reference'!$B$4</f>
        <v>1.214954695091077E-3</v>
      </c>
      <c r="N13" s="79">
        <v>34818.629999999997</v>
      </c>
      <c r="O13" s="53">
        <f>Table3[[#This Row],[C&amp;I Incentive Disbursements]]/'1.) CLM Reference'!$B$5</f>
        <v>4.2599382410222732E-4</v>
      </c>
    </row>
    <row r="14" spans="1:15" x14ac:dyDescent="0.35">
      <c r="A14" s="23">
        <v>9003462102</v>
      </c>
      <c r="B14" s="24" t="s">
        <v>50</v>
      </c>
      <c r="C14" s="24" t="s">
        <v>48</v>
      </c>
      <c r="D14" s="52">
        <f>Table3[[#This Row],[Residential CLM $ Collected]]+Table3[[#This Row],[C&amp;I CLM $ Collected]]</f>
        <v>95029.398115199991</v>
      </c>
      <c r="E14" s="53">
        <f>Table3[[#This Row],[CLM $ Collected ]]/'1.) CLM Reference'!$B$4</f>
        <v>8.4306675941481224E-4</v>
      </c>
      <c r="F14" s="52">
        <f>Table3[[#This Row],[Residential Incentive Disbursements]]+Table3[[#This Row],[C&amp;I Incentive Disbursements]]</f>
        <v>14426.35</v>
      </c>
      <c r="G14" s="53">
        <f>Table3[[#This Row],[Incentive Disbursements]]/'1.) CLM Reference'!$B$5</f>
        <v>1.7650137309644775E-4</v>
      </c>
      <c r="H14" s="52">
        <v>95029.398115199991</v>
      </c>
      <c r="I14" s="53">
        <f>Table3[[#This Row],[Residential CLM $ Collected]]/'1.) CLM Reference'!$B$4</f>
        <v>8.4306675941481224E-4</v>
      </c>
      <c r="J14" s="79">
        <v>14426.35</v>
      </c>
      <c r="K14" s="53">
        <f>Table3[[#This Row],[Residential Incentive Disbursements]]/'1.) CLM Reference'!$B$5</f>
        <v>1.7650137309644775E-4</v>
      </c>
      <c r="L14" s="54">
        <v>0</v>
      </c>
      <c r="M14" s="53">
        <f>Table3[[#This Row],[C&amp;I CLM $ Collected]]/'1.) CLM Reference'!$B$4</f>
        <v>0</v>
      </c>
      <c r="N14" s="79">
        <v>0</v>
      </c>
      <c r="O14" s="53">
        <f>Table3[[#This Row],[C&amp;I Incentive Disbursements]]/'1.) CLM Reference'!$B$5</f>
        <v>0</v>
      </c>
    </row>
    <row r="15" spans="1:15" x14ac:dyDescent="0.35">
      <c r="A15" s="23">
        <v>9003462201</v>
      </c>
      <c r="B15" s="24" t="s">
        <v>50</v>
      </c>
      <c r="C15" s="24" t="s">
        <v>48</v>
      </c>
      <c r="D15" s="52">
        <f>Table3[[#This Row],[Residential CLM $ Collected]]+Table3[[#This Row],[C&amp;I CLM $ Collected]]</f>
        <v>111900.19984415999</v>
      </c>
      <c r="E15" s="53">
        <f>Table3[[#This Row],[CLM $ Collected ]]/'1.) CLM Reference'!$B$4</f>
        <v>9.9273846548120171E-4</v>
      </c>
      <c r="F15" s="52">
        <f>Table3[[#This Row],[Residential Incentive Disbursements]]+Table3[[#This Row],[C&amp;I Incentive Disbursements]]</f>
        <v>68021.914199999999</v>
      </c>
      <c r="G15" s="53">
        <f>Table3[[#This Row],[Incentive Disbursements]]/'1.) CLM Reference'!$B$5</f>
        <v>8.3222445434560758E-4</v>
      </c>
      <c r="H15" s="52">
        <v>111899.55728735999</v>
      </c>
      <c r="I15" s="53">
        <f>Table3[[#This Row],[Residential CLM $ Collected]]/'1.) CLM Reference'!$B$4</f>
        <v>9.9273276494757866E-4</v>
      </c>
      <c r="J15" s="79">
        <v>68021.914199999999</v>
      </c>
      <c r="K15" s="53">
        <f>Table3[[#This Row],[Residential Incentive Disbursements]]/'1.) CLM Reference'!$B$5</f>
        <v>8.3222445434560758E-4</v>
      </c>
      <c r="L15" s="54">
        <v>0.64255680000000004</v>
      </c>
      <c r="M15" s="53">
        <f>Table3[[#This Row],[C&amp;I CLM $ Collected]]/'1.) CLM Reference'!$B$4</f>
        <v>5.7005336228611085E-9</v>
      </c>
      <c r="N15" s="79">
        <v>0</v>
      </c>
      <c r="O15" s="53">
        <f>Table3[[#This Row],[C&amp;I Incentive Disbursements]]/'1.) CLM Reference'!$B$5</f>
        <v>0</v>
      </c>
    </row>
    <row r="16" spans="1:15" x14ac:dyDescent="0.35">
      <c r="A16" s="23">
        <v>9003462202</v>
      </c>
      <c r="B16" s="24" t="s">
        <v>50</v>
      </c>
      <c r="C16" s="24" t="s">
        <v>48</v>
      </c>
      <c r="D16" s="52">
        <f>Table3[[#This Row],[Residential CLM $ Collected]]+Table3[[#This Row],[C&amp;I CLM $ Collected]]</f>
        <v>83246.663882880006</v>
      </c>
      <c r="E16" s="53">
        <f>Table3[[#This Row],[CLM $ Collected ]]/'1.) CLM Reference'!$B$4</f>
        <v>7.3853456450134053E-4</v>
      </c>
      <c r="F16" s="52">
        <f>Table3[[#This Row],[Residential Incentive Disbursements]]+Table3[[#This Row],[C&amp;I Incentive Disbursements]]</f>
        <v>17796.78</v>
      </c>
      <c r="G16" s="53">
        <f>Table3[[#This Row],[Incentive Disbursements]]/'1.) CLM Reference'!$B$5</f>
        <v>2.1773741152095983E-4</v>
      </c>
      <c r="H16" s="52">
        <v>83246.663882880006</v>
      </c>
      <c r="I16" s="53">
        <f>Table3[[#This Row],[Residential CLM $ Collected]]/'1.) CLM Reference'!$B$4</f>
        <v>7.3853456450134053E-4</v>
      </c>
      <c r="J16" s="79">
        <v>17796.78</v>
      </c>
      <c r="K16" s="53">
        <f>Table3[[#This Row],[Residential Incentive Disbursements]]/'1.) CLM Reference'!$B$5</f>
        <v>2.1773741152095983E-4</v>
      </c>
      <c r="L16" s="54">
        <v>0</v>
      </c>
      <c r="M16" s="53">
        <f>Table3[[#This Row],[C&amp;I CLM $ Collected]]/'1.) CLM Reference'!$B$4</f>
        <v>0</v>
      </c>
      <c r="N16" s="79">
        <v>0</v>
      </c>
      <c r="O16" s="53">
        <f>Table3[[#This Row],[C&amp;I Incentive Disbursements]]/'1.) CLM Reference'!$B$5</f>
        <v>0</v>
      </c>
    </row>
    <row r="17" spans="1:15" x14ac:dyDescent="0.35">
      <c r="A17" s="23">
        <v>9003330100</v>
      </c>
      <c r="B17" s="24" t="s">
        <v>51</v>
      </c>
      <c r="C17" s="24" t="s">
        <v>48</v>
      </c>
      <c r="D17" s="52">
        <f>Table3[[#This Row],[Residential CLM $ Collected]]+Table3[[#This Row],[C&amp;I CLM $ Collected]]</f>
        <v>3140.5924540799997</v>
      </c>
      <c r="E17" s="53">
        <f>Table3[[#This Row],[CLM $ Collected ]]/'1.) CLM Reference'!$B$4</f>
        <v>2.7862210593969155E-5</v>
      </c>
      <c r="F17" s="52">
        <f>Table3[[#This Row],[Residential Incentive Disbursements]]+Table3[[#This Row],[C&amp;I Incentive Disbursements]]</f>
        <v>0</v>
      </c>
      <c r="G17" s="53">
        <f>Table3[[#This Row],[Incentive Disbursements]]/'1.) CLM Reference'!$B$5</f>
        <v>0</v>
      </c>
      <c r="H17" s="52">
        <v>3140.5924540799997</v>
      </c>
      <c r="I17" s="53">
        <f>Table3[[#This Row],[Residential CLM $ Collected]]/'1.) CLM Reference'!$B$4</f>
        <v>2.7862210593969155E-5</v>
      </c>
      <c r="J17" s="79">
        <v>0</v>
      </c>
      <c r="K17" s="53">
        <f>Table3[[#This Row],[Residential Incentive Disbursements]]/'1.) CLM Reference'!$B$5</f>
        <v>0</v>
      </c>
      <c r="L17" s="54">
        <v>0</v>
      </c>
      <c r="M17" s="53">
        <f>Table3[[#This Row],[C&amp;I CLM $ Collected]]/'1.) CLM Reference'!$B$4</f>
        <v>0</v>
      </c>
      <c r="N17" s="79">
        <v>0</v>
      </c>
      <c r="O17" s="53">
        <f>Table3[[#This Row],[C&amp;I Incentive Disbursements]]/'1.) CLM Reference'!$B$5</f>
        <v>0</v>
      </c>
    </row>
    <row r="18" spans="1:15" x14ac:dyDescent="0.35">
      <c r="A18" s="23">
        <v>9005290100</v>
      </c>
      <c r="B18" s="24" t="s">
        <v>51</v>
      </c>
      <c r="C18" s="24" t="s">
        <v>48</v>
      </c>
      <c r="D18" s="52">
        <f>Table3[[#This Row],[Residential CLM $ Collected]]+Table3[[#This Row],[C&amp;I CLM $ Collected]]</f>
        <v>80928.668013120012</v>
      </c>
      <c r="E18" s="53">
        <f>Table3[[#This Row],[CLM $ Collected ]]/'1.) CLM Reference'!$B$4</f>
        <v>7.1797013596643121E-4</v>
      </c>
      <c r="F18" s="52">
        <f>Table3[[#This Row],[Residential Incentive Disbursements]]+Table3[[#This Row],[C&amp;I Incentive Disbursements]]</f>
        <v>51220.400099999999</v>
      </c>
      <c r="G18" s="53">
        <f>Table3[[#This Row],[Incentive Disbursements]]/'1.) CLM Reference'!$B$5</f>
        <v>6.2666377484252279E-4</v>
      </c>
      <c r="H18" s="52">
        <v>72807.389144640008</v>
      </c>
      <c r="I18" s="53">
        <f>Table3[[#This Row],[Residential CLM $ Collected]]/'1.) CLM Reference'!$B$4</f>
        <v>6.4592106069339436E-4</v>
      </c>
      <c r="J18" s="79">
        <v>47244.700100000002</v>
      </c>
      <c r="K18" s="53">
        <f>Table3[[#This Row],[Residential Incentive Disbursements]]/'1.) CLM Reference'!$B$5</f>
        <v>5.7802246855094195E-4</v>
      </c>
      <c r="L18" s="54">
        <v>8121.2788684800007</v>
      </c>
      <c r="M18" s="53">
        <f>Table3[[#This Row],[C&amp;I CLM $ Collected]]/'1.) CLM Reference'!$B$4</f>
        <v>7.2049075273036814E-5</v>
      </c>
      <c r="N18" s="79">
        <v>3975.7</v>
      </c>
      <c r="O18" s="53">
        <f>Table3[[#This Row],[C&amp;I Incentive Disbursements]]/'1.) CLM Reference'!$B$5</f>
        <v>4.8641306291580841E-5</v>
      </c>
    </row>
    <row r="19" spans="1:15" x14ac:dyDescent="0.35">
      <c r="A19" s="23">
        <v>9005320100</v>
      </c>
      <c r="B19" s="24" t="s">
        <v>51</v>
      </c>
      <c r="C19" s="24" t="s">
        <v>48</v>
      </c>
      <c r="D19" s="52">
        <f>Table3[[#This Row],[Residential CLM $ Collected]]+Table3[[#This Row],[C&amp;I CLM $ Collected]]</f>
        <v>168.22252800000001</v>
      </c>
      <c r="E19" s="53">
        <f>Table3[[#This Row],[CLM $ Collected ]]/'1.) CLM Reference'!$B$4</f>
        <v>1.4924099736967913E-6</v>
      </c>
      <c r="F19" s="52">
        <f>Table3[[#This Row],[Residential Incentive Disbursements]]+Table3[[#This Row],[C&amp;I Incentive Disbursements]]</f>
        <v>0</v>
      </c>
      <c r="G19" s="53">
        <f>Table3[[#This Row],[Incentive Disbursements]]/'1.) CLM Reference'!$B$5</f>
        <v>0</v>
      </c>
      <c r="H19" s="52">
        <v>168.22252800000001</v>
      </c>
      <c r="I19" s="53">
        <f>Table3[[#This Row],[Residential CLM $ Collected]]/'1.) CLM Reference'!$B$4</f>
        <v>1.4924099736967913E-6</v>
      </c>
      <c r="J19" s="79">
        <v>0</v>
      </c>
      <c r="K19" s="53">
        <f>Table3[[#This Row],[Residential Incentive Disbursements]]/'1.) CLM Reference'!$B$5</f>
        <v>0</v>
      </c>
      <c r="L19" s="54">
        <v>0</v>
      </c>
      <c r="M19" s="53">
        <f>Table3[[#This Row],[C&amp;I CLM $ Collected]]/'1.) CLM Reference'!$B$4</f>
        <v>0</v>
      </c>
      <c r="N19" s="79">
        <v>0</v>
      </c>
      <c r="O19" s="53">
        <f>Table3[[#This Row],[C&amp;I Incentive Disbursements]]/'1.) CLM Reference'!$B$5</f>
        <v>0</v>
      </c>
    </row>
    <row r="20" spans="1:15" x14ac:dyDescent="0.35">
      <c r="A20" s="23">
        <v>9009130101</v>
      </c>
      <c r="B20" s="24" t="s">
        <v>52</v>
      </c>
      <c r="C20" s="24" t="s">
        <v>48</v>
      </c>
      <c r="D20" s="52">
        <f>Table3[[#This Row],[Residential CLM $ Collected]]+Table3[[#This Row],[C&amp;I CLM $ Collected]]</f>
        <v>639.00826559999996</v>
      </c>
      <c r="E20" s="53">
        <f>Table3[[#This Row],[CLM $ Collected ]]/'1.) CLM Reference'!$B$4</f>
        <v>5.6690522975384611E-6</v>
      </c>
      <c r="F20" s="52">
        <f>Table3[[#This Row],[Residential Incentive Disbursements]]+Table3[[#This Row],[C&amp;I Incentive Disbursements]]</f>
        <v>0</v>
      </c>
      <c r="G20" s="53">
        <f>Table3[[#This Row],[Incentive Disbursements]]/'1.) CLM Reference'!$B$5</f>
        <v>0</v>
      </c>
      <c r="H20" s="52">
        <v>639.00826559999996</v>
      </c>
      <c r="I20" s="53">
        <f>Table3[[#This Row],[Residential CLM $ Collected]]/'1.) CLM Reference'!$B$4</f>
        <v>5.6690522975384611E-6</v>
      </c>
      <c r="J20" s="79">
        <v>0</v>
      </c>
      <c r="K20" s="53">
        <f>Table3[[#This Row],[Residential Incentive Disbursements]]/'1.) CLM Reference'!$B$5</f>
        <v>0</v>
      </c>
      <c r="L20" s="54">
        <v>0</v>
      </c>
      <c r="M20" s="53">
        <f>Table3[[#This Row],[C&amp;I CLM $ Collected]]/'1.) CLM Reference'!$B$4</f>
        <v>0</v>
      </c>
      <c r="N20" s="79">
        <v>0</v>
      </c>
      <c r="O20" s="53">
        <f>Table3[[#This Row],[C&amp;I Incentive Disbursements]]/'1.) CLM Reference'!$B$5</f>
        <v>0</v>
      </c>
    </row>
    <row r="21" spans="1:15" x14ac:dyDescent="0.35">
      <c r="A21" s="23">
        <v>9009341100</v>
      </c>
      <c r="B21" s="24" t="s">
        <v>52</v>
      </c>
      <c r="C21" s="24" t="s">
        <v>48</v>
      </c>
      <c r="D21" s="52">
        <f>Table3[[#This Row],[Residential CLM $ Collected]]+Table3[[#This Row],[C&amp;I CLM $ Collected]]</f>
        <v>139240.40006879999</v>
      </c>
      <c r="E21" s="53">
        <f>Table3[[#This Row],[CLM $ Collected ]]/'1.) CLM Reference'!$B$4</f>
        <v>1.235290922534516E-3</v>
      </c>
      <c r="F21" s="52">
        <f>Table3[[#This Row],[Residential Incentive Disbursements]]+Table3[[#This Row],[C&amp;I Incentive Disbursements]]</f>
        <v>125450.95</v>
      </c>
      <c r="G21" s="53">
        <f>Table3[[#This Row],[Incentive Disbursements]]/'1.) CLM Reference'!$B$5</f>
        <v>1.5348487268958405E-3</v>
      </c>
      <c r="H21" s="52">
        <v>113902.65690912001</v>
      </c>
      <c r="I21" s="53">
        <f>Table3[[#This Row],[Residential CLM $ Collected]]/'1.) CLM Reference'!$B$4</f>
        <v>1.0105035468360956E-3</v>
      </c>
      <c r="J21" s="79">
        <v>123113.15</v>
      </c>
      <c r="K21" s="53">
        <f>Table3[[#This Row],[Residential Incentive Disbursements]]/'1.) CLM Reference'!$B$5</f>
        <v>1.5062465572531468E-3</v>
      </c>
      <c r="L21" s="54">
        <v>25337.743159679998</v>
      </c>
      <c r="M21" s="53">
        <f>Table3[[#This Row],[C&amp;I CLM $ Collected]]/'1.) CLM Reference'!$B$4</f>
        <v>2.2478737569842056E-4</v>
      </c>
      <c r="N21" s="79">
        <v>2337.8000000000002</v>
      </c>
      <c r="O21" s="53">
        <f>Table3[[#This Row],[C&amp;I Incentive Disbursements]]/'1.) CLM Reference'!$B$5</f>
        <v>2.8602169642693788E-5</v>
      </c>
    </row>
    <row r="22" spans="1:15" x14ac:dyDescent="0.35">
      <c r="A22" s="23">
        <v>9003400100</v>
      </c>
      <c r="B22" s="24" t="s">
        <v>53</v>
      </c>
      <c r="C22" s="24" t="s">
        <v>48</v>
      </c>
      <c r="D22" s="52">
        <f>Table3[[#This Row],[Residential CLM $ Collected]]+Table3[[#This Row],[C&amp;I CLM $ Collected]]</f>
        <v>308615.61708</v>
      </c>
      <c r="E22" s="53">
        <f>Table3[[#This Row],[CLM $ Collected ]]/'1.) CLM Reference'!$B$4</f>
        <v>2.7379271399891325E-3</v>
      </c>
      <c r="F22" s="52">
        <f>Table3[[#This Row],[Residential Incentive Disbursements]]+Table3[[#This Row],[C&amp;I Incentive Disbursements]]</f>
        <v>439874.09740000003</v>
      </c>
      <c r="G22" s="53">
        <f>Table3[[#This Row],[Incentive Disbursements]]/'1.) CLM Reference'!$B$5</f>
        <v>5.3817065425877369E-3</v>
      </c>
      <c r="H22" s="52">
        <v>134773.82566560002</v>
      </c>
      <c r="I22" s="53">
        <f>Table3[[#This Row],[Residential CLM $ Collected]]/'1.) CLM Reference'!$B$4</f>
        <v>1.1956650753495632E-3</v>
      </c>
      <c r="J22" s="79">
        <v>362603.68420000002</v>
      </c>
      <c r="K22" s="53">
        <f>Table3[[#This Row],[Residential Incentive Disbursements]]/'1.) CLM Reference'!$B$5</f>
        <v>4.4363299206750641E-3</v>
      </c>
      <c r="L22" s="54">
        <v>173841.79141439998</v>
      </c>
      <c r="M22" s="53">
        <f>Table3[[#This Row],[C&amp;I CLM $ Collected]]/'1.) CLM Reference'!$B$4</f>
        <v>1.5422620646395691E-3</v>
      </c>
      <c r="N22" s="79">
        <v>77270.413199999995</v>
      </c>
      <c r="O22" s="53">
        <f>Table3[[#This Row],[C&amp;I Incentive Disbursements]]/'1.) CLM Reference'!$B$5</f>
        <v>9.4537662191267224E-4</v>
      </c>
    </row>
    <row r="23" spans="1:15" x14ac:dyDescent="0.35">
      <c r="A23" s="23">
        <v>9003400200</v>
      </c>
      <c r="B23" s="24" t="s">
        <v>53</v>
      </c>
      <c r="C23" s="24" t="s">
        <v>48</v>
      </c>
      <c r="D23" s="52">
        <f>Table3[[#This Row],[Residential CLM $ Collected]]+Table3[[#This Row],[C&amp;I CLM $ Collected]]</f>
        <v>119228.18040288001</v>
      </c>
      <c r="E23" s="53">
        <f>Table3[[#This Row],[CLM $ Collected ]]/'1.) CLM Reference'!$B$4</f>
        <v>1.0577496824859178E-3</v>
      </c>
      <c r="F23" s="52">
        <f>Table3[[#This Row],[Residential Incentive Disbursements]]+Table3[[#This Row],[C&amp;I Incentive Disbursements]]</f>
        <v>19579.490000000002</v>
      </c>
      <c r="G23" s="53">
        <f>Table3[[#This Row],[Incentive Disbursements]]/'1.) CLM Reference'!$B$5</f>
        <v>2.3954824813817547E-4</v>
      </c>
      <c r="H23" s="52">
        <v>119228.18040288001</v>
      </c>
      <c r="I23" s="53">
        <f>Table3[[#This Row],[Residential CLM $ Collected]]/'1.) CLM Reference'!$B$4</f>
        <v>1.0577496824859178E-3</v>
      </c>
      <c r="J23" s="79">
        <v>19579.490000000002</v>
      </c>
      <c r="K23" s="53">
        <f>Table3[[#This Row],[Residential Incentive Disbursements]]/'1.) CLM Reference'!$B$5</f>
        <v>2.3954824813817547E-4</v>
      </c>
      <c r="L23" s="54">
        <v>0</v>
      </c>
      <c r="M23" s="53">
        <f>Table3[[#This Row],[C&amp;I CLM $ Collected]]/'1.) CLM Reference'!$B$4</f>
        <v>0</v>
      </c>
      <c r="N23" s="79">
        <v>0</v>
      </c>
      <c r="O23" s="53">
        <f>Table3[[#This Row],[C&amp;I Incentive Disbursements]]/'1.) CLM Reference'!$B$5</f>
        <v>0</v>
      </c>
    </row>
    <row r="24" spans="1:15" x14ac:dyDescent="0.35">
      <c r="A24" s="23">
        <v>9003400300</v>
      </c>
      <c r="B24" s="24" t="s">
        <v>53</v>
      </c>
      <c r="C24" s="24" t="s">
        <v>48</v>
      </c>
      <c r="D24" s="52">
        <f>Table3[[#This Row],[Residential CLM $ Collected]]+Table3[[#This Row],[C&amp;I CLM $ Collected]]</f>
        <v>118629.3053088</v>
      </c>
      <c r="E24" s="53">
        <f>Table3[[#This Row],[CLM $ Collected ]]/'1.) CLM Reference'!$B$4</f>
        <v>1.0524366773014778E-3</v>
      </c>
      <c r="F24" s="52">
        <f>Table3[[#This Row],[Residential Incentive Disbursements]]+Table3[[#This Row],[C&amp;I Incentive Disbursements]]</f>
        <v>26337.480200000002</v>
      </c>
      <c r="G24" s="53">
        <f>Table3[[#This Row],[Incentive Disbursements]]/'1.) CLM Reference'!$B$5</f>
        <v>3.2222990702433432E-4</v>
      </c>
      <c r="H24" s="52">
        <v>118629.3053088</v>
      </c>
      <c r="I24" s="53">
        <f>Table3[[#This Row],[Residential CLM $ Collected]]/'1.) CLM Reference'!$B$4</f>
        <v>1.0524366773014778E-3</v>
      </c>
      <c r="J24" s="79">
        <v>26337.480200000002</v>
      </c>
      <c r="K24" s="53">
        <f>Table3[[#This Row],[Residential Incentive Disbursements]]/'1.) CLM Reference'!$B$5</f>
        <v>3.2222990702433432E-4</v>
      </c>
      <c r="L24" s="54">
        <v>0</v>
      </c>
      <c r="M24" s="53">
        <f>Table3[[#This Row],[C&amp;I CLM $ Collected]]/'1.) CLM Reference'!$B$4</f>
        <v>0</v>
      </c>
      <c r="N24" s="79">
        <v>0</v>
      </c>
      <c r="O24" s="53">
        <f>Table3[[#This Row],[C&amp;I Incentive Disbursements]]/'1.) CLM Reference'!$B$5</f>
        <v>0</v>
      </c>
    </row>
    <row r="25" spans="1:15" x14ac:dyDescent="0.35">
      <c r="A25" s="23">
        <v>9003490302</v>
      </c>
      <c r="B25" s="24" t="s">
        <v>53</v>
      </c>
      <c r="C25" s="24" t="s">
        <v>48</v>
      </c>
      <c r="D25" s="52">
        <f>Table3[[#This Row],[Residential CLM $ Collected]]+Table3[[#This Row],[C&amp;I CLM $ Collected]]</f>
        <v>76.724755200000004</v>
      </c>
      <c r="E25" s="53">
        <f>Table3[[#This Row],[CLM $ Collected ]]/'1.) CLM Reference'!$B$4</f>
        <v>6.8067452826487507E-7</v>
      </c>
      <c r="F25" s="52">
        <f>Table3[[#This Row],[Residential Incentive Disbursements]]+Table3[[#This Row],[C&amp;I Incentive Disbursements]]</f>
        <v>0</v>
      </c>
      <c r="G25" s="53">
        <f>Table3[[#This Row],[Incentive Disbursements]]/'1.) CLM Reference'!$B$5</f>
        <v>0</v>
      </c>
      <c r="H25" s="52">
        <v>76.724755200000004</v>
      </c>
      <c r="I25" s="53">
        <f>Table3[[#This Row],[Residential CLM $ Collected]]/'1.) CLM Reference'!$B$4</f>
        <v>6.8067452826487507E-7</v>
      </c>
      <c r="J25" s="79">
        <v>0</v>
      </c>
      <c r="K25" s="53">
        <f>Table3[[#This Row],[Residential Incentive Disbursements]]/'1.) CLM Reference'!$B$5</f>
        <v>0</v>
      </c>
      <c r="L25" s="54">
        <v>0</v>
      </c>
      <c r="M25" s="53">
        <f>Table3[[#This Row],[C&amp;I CLM $ Collected]]/'1.) CLM Reference'!$B$4</f>
        <v>0</v>
      </c>
      <c r="N25" s="79">
        <v>0</v>
      </c>
      <c r="O25" s="53">
        <f>Table3[[#This Row],[C&amp;I Incentive Disbursements]]/'1.) CLM Reference'!$B$5</f>
        <v>0</v>
      </c>
    </row>
    <row r="26" spans="1:15" x14ac:dyDescent="0.35">
      <c r="A26" s="23">
        <v>9009171600</v>
      </c>
      <c r="B26" s="24" t="s">
        <v>53</v>
      </c>
      <c r="C26" s="24" t="s">
        <v>48</v>
      </c>
      <c r="D26" s="52">
        <f>Table3[[#This Row],[Residential CLM $ Collected]]+Table3[[#This Row],[C&amp;I CLM $ Collected]]</f>
        <v>154.1210112</v>
      </c>
      <c r="E26" s="53">
        <f>Table3[[#This Row],[CLM $ Collected ]]/'1.) CLM Reference'!$B$4</f>
        <v>1.3673063709464338E-6</v>
      </c>
      <c r="F26" s="52">
        <f>Table3[[#This Row],[Residential Incentive Disbursements]]+Table3[[#This Row],[C&amp;I Incentive Disbursements]]</f>
        <v>228.35</v>
      </c>
      <c r="G26" s="53">
        <f>Table3[[#This Row],[Incentive Disbursements]]/'1.) CLM Reference'!$B$5</f>
        <v>2.7937828034515895E-6</v>
      </c>
      <c r="H26" s="52">
        <v>154.1210112</v>
      </c>
      <c r="I26" s="53">
        <f>Table3[[#This Row],[Residential CLM $ Collected]]/'1.) CLM Reference'!$B$4</f>
        <v>1.3673063709464338E-6</v>
      </c>
      <c r="J26" s="79">
        <v>228.35</v>
      </c>
      <c r="K26" s="53">
        <f>Table3[[#This Row],[Residential Incentive Disbursements]]/'1.) CLM Reference'!$B$5</f>
        <v>2.7937828034515895E-6</v>
      </c>
      <c r="L26" s="54">
        <v>0</v>
      </c>
      <c r="M26" s="53">
        <f>Table3[[#This Row],[C&amp;I CLM $ Collected]]/'1.) CLM Reference'!$B$4</f>
        <v>0</v>
      </c>
      <c r="N26" s="79">
        <v>0</v>
      </c>
      <c r="O26" s="53">
        <f>Table3[[#This Row],[C&amp;I Incentive Disbursements]]/'1.) CLM Reference'!$B$5</f>
        <v>0</v>
      </c>
    </row>
    <row r="27" spans="1:15" x14ac:dyDescent="0.35">
      <c r="A27" s="23">
        <v>9009161100</v>
      </c>
      <c r="B27" s="24" t="s">
        <v>54</v>
      </c>
      <c r="C27" s="24" t="s">
        <v>48</v>
      </c>
      <c r="D27" s="52">
        <f>Table3[[#This Row],[Residential CLM $ Collected]]+Table3[[#This Row],[C&amp;I CLM $ Collected]]</f>
        <v>139960.93200479998</v>
      </c>
      <c r="E27" s="53">
        <f>Table3[[#This Row],[CLM $ Collected ]]/'1.) CLM Reference'!$B$4</f>
        <v>1.2416832236159352E-3</v>
      </c>
      <c r="F27" s="52">
        <f>Table3[[#This Row],[Residential Incentive Disbursements]]+Table3[[#This Row],[C&amp;I Incentive Disbursements]]</f>
        <v>52036.621699999996</v>
      </c>
      <c r="G27" s="53">
        <f>Table3[[#This Row],[Incentive Disbursements]]/'1.) CLM Reference'!$B$5</f>
        <v>6.366499621422195E-4</v>
      </c>
      <c r="H27" s="52">
        <v>119240.17653311999</v>
      </c>
      <c r="I27" s="53">
        <f>Table3[[#This Row],[Residential CLM $ Collected]]/'1.) CLM Reference'!$B$4</f>
        <v>1.0578561078537253E-3</v>
      </c>
      <c r="J27" s="79">
        <v>37333.951699999998</v>
      </c>
      <c r="K27" s="53">
        <f>Table3[[#This Row],[Residential Incentive Disbursements]]/'1.) CLM Reference'!$B$5</f>
        <v>4.5676790998183594E-4</v>
      </c>
      <c r="L27" s="54">
        <v>20720.75547168</v>
      </c>
      <c r="M27" s="53">
        <f>Table3[[#This Row],[C&amp;I CLM $ Collected]]/'1.) CLM Reference'!$B$4</f>
        <v>1.8382711576220986E-4</v>
      </c>
      <c r="N27" s="79">
        <v>14702.67</v>
      </c>
      <c r="O27" s="53">
        <f>Table3[[#This Row],[C&amp;I Incentive Disbursements]]/'1.) CLM Reference'!$B$5</f>
        <v>1.7988205216038354E-4</v>
      </c>
    </row>
    <row r="28" spans="1:15" x14ac:dyDescent="0.35">
      <c r="A28" s="23">
        <v>9001200100</v>
      </c>
      <c r="B28" s="24" t="s">
        <v>55</v>
      </c>
      <c r="C28" s="24" t="s">
        <v>48</v>
      </c>
      <c r="D28" s="52">
        <f>Table3[[#This Row],[Residential CLM $ Collected]]+Table3[[#This Row],[C&amp;I CLM $ Collected]]</f>
        <v>67102.061904000002</v>
      </c>
      <c r="E28" s="53">
        <f>Table3[[#This Row],[CLM $ Collected ]]/'1.) CLM Reference'!$B$4</f>
        <v>5.9530544233141647E-4</v>
      </c>
      <c r="F28" s="52">
        <f>Table3[[#This Row],[Residential Incentive Disbursements]]+Table3[[#This Row],[C&amp;I Incentive Disbursements]]</f>
        <v>10371.963599999999</v>
      </c>
      <c r="G28" s="53">
        <f>Table3[[#This Row],[Incentive Disbursements]]/'1.) CLM Reference'!$B$5</f>
        <v>1.2689736607710025E-4</v>
      </c>
      <c r="H28" s="52">
        <v>67101.224843520002</v>
      </c>
      <c r="I28" s="53">
        <f>Table3[[#This Row],[Residential CLM $ Collected]]/'1.) CLM Reference'!$B$4</f>
        <v>5.9529801623085907E-4</v>
      </c>
      <c r="J28" s="79">
        <v>10371.963599999999</v>
      </c>
      <c r="K28" s="53">
        <f>Table3[[#This Row],[Residential Incentive Disbursements]]/'1.) CLM Reference'!$B$5</f>
        <v>1.2689736607710025E-4</v>
      </c>
      <c r="L28" s="54">
        <v>0.83706048000000011</v>
      </c>
      <c r="M28" s="53">
        <f>Table3[[#This Row],[C&amp;I CLM $ Collected]]/'1.) CLM Reference'!$B$4</f>
        <v>7.4261005573487962E-9</v>
      </c>
      <c r="N28" s="79">
        <v>0</v>
      </c>
      <c r="O28" s="53">
        <f>Table3[[#This Row],[C&amp;I Incentive Disbursements]]/'1.) CLM Reference'!$B$5</f>
        <v>0</v>
      </c>
    </row>
    <row r="29" spans="1:15" x14ac:dyDescent="0.35">
      <c r="A29" s="23">
        <v>9001200200</v>
      </c>
      <c r="B29" s="24" t="s">
        <v>55</v>
      </c>
      <c r="C29" s="24" t="s">
        <v>48</v>
      </c>
      <c r="D29" s="52">
        <f>Table3[[#This Row],[Residential CLM $ Collected]]+Table3[[#This Row],[C&amp;I CLM $ Collected]]</f>
        <v>247653.1882944</v>
      </c>
      <c r="E29" s="53">
        <f>Table3[[#This Row],[CLM $ Collected ]]/'1.) CLM Reference'!$B$4</f>
        <v>2.1970903221022334E-3</v>
      </c>
      <c r="F29" s="52">
        <f>Table3[[#This Row],[Residential Incentive Disbursements]]+Table3[[#This Row],[C&amp;I Incentive Disbursements]]</f>
        <v>176536.53519999998</v>
      </c>
      <c r="G29" s="53">
        <f>Table3[[#This Row],[Incentive Disbursements]]/'1.) CLM Reference'!$B$5</f>
        <v>2.1598630883410824E-3</v>
      </c>
      <c r="H29" s="52">
        <v>130171.54616064001</v>
      </c>
      <c r="I29" s="53">
        <f>Table3[[#This Row],[Residential CLM $ Collected]]/'1.) CLM Reference'!$B$4</f>
        <v>1.1548353011415415E-3</v>
      </c>
      <c r="J29" s="79">
        <v>103523.648</v>
      </c>
      <c r="K29" s="53">
        <f>Table3[[#This Row],[Residential Incentive Disbursements]]/'1.) CLM Reference'!$B$5</f>
        <v>1.2665758157783032E-3</v>
      </c>
      <c r="L29" s="54">
        <v>117481.64213376</v>
      </c>
      <c r="M29" s="53">
        <f>Table3[[#This Row],[C&amp;I CLM $ Collected]]/'1.) CLM Reference'!$B$4</f>
        <v>1.0422550209606919E-3</v>
      </c>
      <c r="N29" s="79">
        <v>73012.887199999997</v>
      </c>
      <c r="O29" s="53">
        <f>Table3[[#This Row],[C&amp;I Incentive Disbursements]]/'1.) CLM Reference'!$B$5</f>
        <v>8.9328727256277941E-4</v>
      </c>
    </row>
    <row r="30" spans="1:15" x14ac:dyDescent="0.35">
      <c r="A30" s="23">
        <v>9001200301</v>
      </c>
      <c r="B30" s="24" t="s">
        <v>55</v>
      </c>
      <c r="C30" s="24" t="s">
        <v>48</v>
      </c>
      <c r="D30" s="52">
        <f>Table3[[#This Row],[Residential CLM $ Collected]]+Table3[[#This Row],[C&amp;I CLM $ Collected]]</f>
        <v>95432.935363199998</v>
      </c>
      <c r="E30" s="53">
        <f>Table3[[#This Row],[CLM $ Collected ]]/'1.) CLM Reference'!$B$4</f>
        <v>8.4664679724228656E-4</v>
      </c>
      <c r="F30" s="52">
        <f>Table3[[#This Row],[Residential Incentive Disbursements]]+Table3[[#This Row],[C&amp;I Incentive Disbursements]]</f>
        <v>16100.537899999999</v>
      </c>
      <c r="G30" s="53">
        <f>Table3[[#This Row],[Incentive Disbursements]]/'1.) CLM Reference'!$B$5</f>
        <v>1.9698447957670491E-4</v>
      </c>
      <c r="H30" s="52">
        <v>95432.935363199998</v>
      </c>
      <c r="I30" s="53">
        <f>Table3[[#This Row],[Residential CLM $ Collected]]/'1.) CLM Reference'!$B$4</f>
        <v>8.4664679724228656E-4</v>
      </c>
      <c r="J30" s="79">
        <v>16100.537899999999</v>
      </c>
      <c r="K30" s="53">
        <f>Table3[[#This Row],[Residential Incentive Disbursements]]/'1.) CLM Reference'!$B$5</f>
        <v>1.9698447957670491E-4</v>
      </c>
      <c r="L30" s="54">
        <v>0</v>
      </c>
      <c r="M30" s="53">
        <f>Table3[[#This Row],[C&amp;I CLM $ Collected]]/'1.) CLM Reference'!$B$4</f>
        <v>0</v>
      </c>
      <c r="N30" s="79">
        <v>0</v>
      </c>
      <c r="O30" s="53">
        <f>Table3[[#This Row],[C&amp;I Incentive Disbursements]]/'1.) CLM Reference'!$B$5</f>
        <v>0</v>
      </c>
    </row>
    <row r="31" spans="1:15" x14ac:dyDescent="0.35">
      <c r="A31" s="23">
        <v>9001200302</v>
      </c>
      <c r="B31" s="24" t="s">
        <v>55</v>
      </c>
      <c r="C31" s="24" t="s">
        <v>48</v>
      </c>
      <c r="D31" s="52">
        <f>Table3[[#This Row],[Residential CLM $ Collected]]+Table3[[#This Row],[C&amp;I CLM $ Collected]]</f>
        <v>112578.35429088002</v>
      </c>
      <c r="E31" s="53">
        <f>Table3[[#This Row],[CLM $ Collected ]]/'1.) CLM Reference'!$B$4</f>
        <v>9.9875480866676953E-4</v>
      </c>
      <c r="F31" s="52">
        <f>Table3[[#This Row],[Residential Incentive Disbursements]]+Table3[[#This Row],[C&amp;I Incentive Disbursements]]</f>
        <v>17053.723399999999</v>
      </c>
      <c r="G31" s="53">
        <f>Table3[[#This Row],[Incentive Disbursements]]/'1.) CLM Reference'!$B$5</f>
        <v>2.0864637254101149E-4</v>
      </c>
      <c r="H31" s="52">
        <v>112578.35429088002</v>
      </c>
      <c r="I31" s="53">
        <f>Table3[[#This Row],[Residential CLM $ Collected]]/'1.) CLM Reference'!$B$4</f>
        <v>9.9875480866676953E-4</v>
      </c>
      <c r="J31" s="79">
        <v>17053.723399999999</v>
      </c>
      <c r="K31" s="53">
        <f>Table3[[#This Row],[Residential Incentive Disbursements]]/'1.) CLM Reference'!$B$5</f>
        <v>2.0864637254101149E-4</v>
      </c>
      <c r="L31" s="54">
        <v>0</v>
      </c>
      <c r="M31" s="53">
        <f>Table3[[#This Row],[C&amp;I CLM $ Collected]]/'1.) CLM Reference'!$B$4</f>
        <v>0</v>
      </c>
      <c r="N31" s="79">
        <v>0</v>
      </c>
      <c r="O31" s="53">
        <f>Table3[[#This Row],[C&amp;I Incentive Disbursements]]/'1.) CLM Reference'!$B$5</f>
        <v>0</v>
      </c>
    </row>
    <row r="32" spans="1:15" x14ac:dyDescent="0.35">
      <c r="A32" s="23">
        <v>9001205300</v>
      </c>
      <c r="B32" s="24" t="s">
        <v>55</v>
      </c>
      <c r="C32" s="24" t="s">
        <v>48</v>
      </c>
      <c r="D32" s="52">
        <f>Table3[[#This Row],[Residential CLM $ Collected]]+Table3[[#This Row],[C&amp;I CLM $ Collected]]</f>
        <v>227.8298016</v>
      </c>
      <c r="E32" s="53">
        <f>Table3[[#This Row],[CLM $ Collected ]]/'1.) CLM Reference'!$B$4</f>
        <v>2.0212243404949967E-6</v>
      </c>
      <c r="F32" s="52">
        <f>Table3[[#This Row],[Residential Incentive Disbursements]]+Table3[[#This Row],[C&amp;I Incentive Disbursements]]</f>
        <v>0</v>
      </c>
      <c r="G32" s="53">
        <f>Table3[[#This Row],[Incentive Disbursements]]/'1.) CLM Reference'!$B$5</f>
        <v>0</v>
      </c>
      <c r="H32" s="52">
        <v>227.8298016</v>
      </c>
      <c r="I32" s="53">
        <f>Table3[[#This Row],[Residential CLM $ Collected]]/'1.) CLM Reference'!$B$4</f>
        <v>2.0212243404949967E-6</v>
      </c>
      <c r="J32" s="79">
        <v>0</v>
      </c>
      <c r="K32" s="53">
        <f>Table3[[#This Row],[Residential Incentive Disbursements]]/'1.) CLM Reference'!$B$5</f>
        <v>0</v>
      </c>
      <c r="L32" s="54">
        <v>0</v>
      </c>
      <c r="M32" s="53">
        <f>Table3[[#This Row],[C&amp;I CLM $ Collected]]/'1.) CLM Reference'!$B$4</f>
        <v>0</v>
      </c>
      <c r="N32" s="79">
        <v>0</v>
      </c>
      <c r="O32" s="53">
        <f>Table3[[#This Row],[C&amp;I Incentive Disbursements]]/'1.) CLM Reference'!$B$5</f>
        <v>0</v>
      </c>
    </row>
    <row r="33" spans="1:15" x14ac:dyDescent="0.35">
      <c r="A33" s="23">
        <v>9001210400</v>
      </c>
      <c r="B33" s="24" t="s">
        <v>55</v>
      </c>
      <c r="C33" s="24" t="s">
        <v>48</v>
      </c>
      <c r="D33" s="52">
        <f>Table3[[#This Row],[Residential CLM $ Collected]]+Table3[[#This Row],[C&amp;I CLM $ Collected]]</f>
        <v>2053.6578431999997</v>
      </c>
      <c r="E33" s="53">
        <f>Table3[[#This Row],[CLM $ Collected ]]/'1.) CLM Reference'!$B$4</f>
        <v>1.8219316307934214E-5</v>
      </c>
      <c r="F33" s="52">
        <f>Table3[[#This Row],[Residential Incentive Disbursements]]+Table3[[#This Row],[C&amp;I Incentive Disbursements]]</f>
        <v>0</v>
      </c>
      <c r="G33" s="53">
        <f>Table3[[#This Row],[Incentive Disbursements]]/'1.) CLM Reference'!$B$5</f>
        <v>0</v>
      </c>
      <c r="H33" s="52">
        <v>2053.6578431999997</v>
      </c>
      <c r="I33" s="53">
        <f>Table3[[#This Row],[Residential CLM $ Collected]]/'1.) CLM Reference'!$B$4</f>
        <v>1.8219316307934214E-5</v>
      </c>
      <c r="J33" s="79">
        <v>0</v>
      </c>
      <c r="K33" s="53">
        <f>Table3[[#This Row],[Residential Incentive Disbursements]]/'1.) CLM Reference'!$B$5</f>
        <v>0</v>
      </c>
      <c r="L33" s="54">
        <v>0</v>
      </c>
      <c r="M33" s="53">
        <f>Table3[[#This Row],[C&amp;I CLM $ Collected]]/'1.) CLM Reference'!$B$4</f>
        <v>0</v>
      </c>
      <c r="N33" s="79">
        <v>0</v>
      </c>
      <c r="O33" s="53">
        <f>Table3[[#This Row],[C&amp;I Incentive Disbursements]]/'1.) CLM Reference'!$B$5</f>
        <v>0</v>
      </c>
    </row>
    <row r="34" spans="1:15" x14ac:dyDescent="0.35">
      <c r="A34" s="23">
        <v>9001210500</v>
      </c>
      <c r="B34" s="24" t="s">
        <v>55</v>
      </c>
      <c r="C34" s="24" t="s">
        <v>48</v>
      </c>
      <c r="D34" s="52">
        <f>Table3[[#This Row],[Residential CLM $ Collected]]+Table3[[#This Row],[C&amp;I CLM $ Collected]]</f>
        <v>232.81395839999999</v>
      </c>
      <c r="E34" s="53">
        <f>Table3[[#This Row],[CLM $ Collected ]]/'1.) CLM Reference'!$B$4</f>
        <v>2.0654419931912439E-6</v>
      </c>
      <c r="F34" s="52">
        <f>Table3[[#This Row],[Residential Incentive Disbursements]]+Table3[[#This Row],[C&amp;I Incentive Disbursements]]</f>
        <v>0</v>
      </c>
      <c r="G34" s="53">
        <f>Table3[[#This Row],[Incentive Disbursements]]/'1.) CLM Reference'!$B$5</f>
        <v>0</v>
      </c>
      <c r="H34" s="52">
        <v>232.81395839999999</v>
      </c>
      <c r="I34" s="53">
        <f>Table3[[#This Row],[Residential CLM $ Collected]]/'1.) CLM Reference'!$B$4</f>
        <v>2.0654419931912439E-6</v>
      </c>
      <c r="J34" s="79">
        <v>0</v>
      </c>
      <c r="K34" s="53">
        <f>Table3[[#This Row],[Residential Incentive Disbursements]]/'1.) CLM Reference'!$B$5</f>
        <v>0</v>
      </c>
      <c r="L34" s="54">
        <v>0</v>
      </c>
      <c r="M34" s="53">
        <f>Table3[[#This Row],[C&amp;I CLM $ Collected]]/'1.) CLM Reference'!$B$4</f>
        <v>0</v>
      </c>
      <c r="N34" s="79">
        <v>0</v>
      </c>
      <c r="O34" s="53">
        <f>Table3[[#This Row],[C&amp;I Incentive Disbursements]]/'1.) CLM Reference'!$B$5</f>
        <v>0</v>
      </c>
    </row>
    <row r="35" spans="1:15" x14ac:dyDescent="0.35">
      <c r="A35" s="23">
        <v>9001230400</v>
      </c>
      <c r="B35" s="24" t="s">
        <v>55</v>
      </c>
      <c r="C35" s="24" t="s">
        <v>48</v>
      </c>
      <c r="D35" s="52">
        <f>Table3[[#This Row],[Residential CLM $ Collected]]+Table3[[#This Row],[C&amp;I CLM $ Collected]]</f>
        <v>1151.9191007999998</v>
      </c>
      <c r="E35" s="53">
        <f>Table3[[#This Row],[CLM $ Collected ]]/'1.) CLM Reference'!$B$4</f>
        <v>1.0219413388709501E-5</v>
      </c>
      <c r="F35" s="52">
        <f>Table3[[#This Row],[Residential Incentive Disbursements]]+Table3[[#This Row],[C&amp;I Incentive Disbursements]]</f>
        <v>1429.53</v>
      </c>
      <c r="G35" s="53">
        <f>Table3[[#This Row],[Incentive Disbursements]]/'1.) CLM Reference'!$B$5</f>
        <v>1.7489802194079926E-5</v>
      </c>
      <c r="H35" s="52">
        <v>1151.9191007999998</v>
      </c>
      <c r="I35" s="53">
        <f>Table3[[#This Row],[Residential CLM $ Collected]]/'1.) CLM Reference'!$B$4</f>
        <v>1.0219413388709501E-5</v>
      </c>
      <c r="J35" s="79">
        <v>1429.53</v>
      </c>
      <c r="K35" s="53">
        <f>Table3[[#This Row],[Residential Incentive Disbursements]]/'1.) CLM Reference'!$B$5</f>
        <v>1.7489802194079926E-5</v>
      </c>
      <c r="L35" s="54">
        <v>0</v>
      </c>
      <c r="M35" s="53">
        <f>Table3[[#This Row],[C&amp;I CLM $ Collected]]/'1.) CLM Reference'!$B$4</f>
        <v>0</v>
      </c>
      <c r="N35" s="79">
        <v>0</v>
      </c>
      <c r="O35" s="53">
        <f>Table3[[#This Row],[C&amp;I Incentive Disbursements]]/'1.) CLM Reference'!$B$5</f>
        <v>0</v>
      </c>
    </row>
    <row r="36" spans="1:15" x14ac:dyDescent="0.35">
      <c r="A36" s="23">
        <v>9005303100</v>
      </c>
      <c r="B36" s="24" t="s">
        <v>56</v>
      </c>
      <c r="C36" s="24" t="s">
        <v>48</v>
      </c>
      <c r="D36" s="52">
        <f>Table3[[#This Row],[Residential CLM $ Collected]]+Table3[[#This Row],[C&amp;I CLM $ Collected]]</f>
        <v>164.1356352</v>
      </c>
      <c r="E36" s="53">
        <f>Table3[[#This Row],[CLM $ Collected ]]/'1.) CLM Reference'!$B$4</f>
        <v>1.4561525256090438E-6</v>
      </c>
      <c r="F36" s="52">
        <f>Table3[[#This Row],[Residential Incentive Disbursements]]+Table3[[#This Row],[C&amp;I Incentive Disbursements]]</f>
        <v>0</v>
      </c>
      <c r="G36" s="53">
        <f>Table3[[#This Row],[Incentive Disbursements]]/'1.) CLM Reference'!$B$5</f>
        <v>0</v>
      </c>
      <c r="H36" s="52">
        <v>164.1356352</v>
      </c>
      <c r="I36" s="53">
        <f>Table3[[#This Row],[Residential CLM $ Collected]]/'1.) CLM Reference'!$B$4</f>
        <v>1.4561525256090438E-6</v>
      </c>
      <c r="J36" s="79">
        <v>0</v>
      </c>
      <c r="K36" s="53">
        <f>Table3[[#This Row],[Residential Incentive Disbursements]]/'1.) CLM Reference'!$B$5</f>
        <v>0</v>
      </c>
      <c r="L36" s="54">
        <v>0</v>
      </c>
      <c r="M36" s="53">
        <f>Table3[[#This Row],[C&amp;I CLM $ Collected]]/'1.) CLM Reference'!$B$4</f>
        <v>0</v>
      </c>
      <c r="N36" s="79">
        <v>0</v>
      </c>
      <c r="O36" s="53">
        <f>Table3[[#This Row],[C&amp;I Incentive Disbursements]]/'1.) CLM Reference'!$B$5</f>
        <v>0</v>
      </c>
    </row>
    <row r="37" spans="1:15" x14ac:dyDescent="0.35">
      <c r="A37" s="23">
        <v>9005342100</v>
      </c>
      <c r="B37" s="24" t="s">
        <v>56</v>
      </c>
      <c r="C37" s="24" t="s">
        <v>48</v>
      </c>
      <c r="D37" s="52">
        <f>Table3[[#This Row],[Residential CLM $ Collected]]+Table3[[#This Row],[C&amp;I CLM $ Collected]]</f>
        <v>102039.57239616</v>
      </c>
      <c r="E37" s="53">
        <f>Table3[[#This Row],[CLM $ Collected ]]/'1.) CLM Reference'!$B$4</f>
        <v>9.0525851303212463E-4</v>
      </c>
      <c r="F37" s="52">
        <f>Table3[[#This Row],[Residential Incentive Disbursements]]+Table3[[#This Row],[C&amp;I Incentive Disbursements]]</f>
        <v>35443.029300000002</v>
      </c>
      <c r="G37" s="53">
        <f>Table3[[#This Row],[Incentive Disbursements]]/'1.) CLM Reference'!$B$5</f>
        <v>4.3363313229941247E-4</v>
      </c>
      <c r="H37" s="52">
        <v>86632.990318080003</v>
      </c>
      <c r="I37" s="53">
        <f>Table3[[#This Row],[Residential CLM $ Collected]]/'1.) CLM Reference'!$B$4</f>
        <v>7.6857683889924736E-4</v>
      </c>
      <c r="J37" s="79">
        <v>35443.029300000002</v>
      </c>
      <c r="K37" s="53">
        <f>Table3[[#This Row],[Residential Incentive Disbursements]]/'1.) CLM Reference'!$B$5</f>
        <v>4.3363313229941247E-4</v>
      </c>
      <c r="L37" s="54">
        <v>15406.582078080002</v>
      </c>
      <c r="M37" s="53">
        <f>Table3[[#This Row],[C&amp;I CLM $ Collected]]/'1.) CLM Reference'!$B$4</f>
        <v>1.366816741328773E-4</v>
      </c>
      <c r="N37" s="79">
        <v>0</v>
      </c>
      <c r="O37" s="53">
        <f>Table3[[#This Row],[C&amp;I Incentive Disbursements]]/'1.) CLM Reference'!$B$5</f>
        <v>0</v>
      </c>
    </row>
    <row r="38" spans="1:15" x14ac:dyDescent="0.35">
      <c r="A38" s="23">
        <v>9005362102</v>
      </c>
      <c r="B38" s="24" t="s">
        <v>56</v>
      </c>
      <c r="C38" s="24" t="s">
        <v>48</v>
      </c>
      <c r="D38" s="52">
        <f>Table3[[#This Row],[Residential CLM $ Collected]]+Table3[[#This Row],[C&amp;I CLM $ Collected]]</f>
        <v>203.81785919999999</v>
      </c>
      <c r="E38" s="53">
        <f>Table3[[#This Row],[CLM $ Collected ]]/'1.) CLM Reference'!$B$4</f>
        <v>1.8081989939397906E-6</v>
      </c>
      <c r="F38" s="52">
        <f>Table3[[#This Row],[Residential Incentive Disbursements]]+Table3[[#This Row],[C&amp;I Incentive Disbursements]]</f>
        <v>0</v>
      </c>
      <c r="G38" s="53">
        <f>Table3[[#This Row],[Incentive Disbursements]]/'1.) CLM Reference'!$B$5</f>
        <v>0</v>
      </c>
      <c r="H38" s="52">
        <v>203.81785919999999</v>
      </c>
      <c r="I38" s="53">
        <f>Table3[[#This Row],[Residential CLM $ Collected]]/'1.) CLM Reference'!$B$4</f>
        <v>1.8081989939397906E-6</v>
      </c>
      <c r="J38" s="79">
        <v>0</v>
      </c>
      <c r="K38" s="53">
        <f>Table3[[#This Row],[Residential Incentive Disbursements]]/'1.) CLM Reference'!$B$5</f>
        <v>0</v>
      </c>
      <c r="L38" s="54">
        <v>0</v>
      </c>
      <c r="M38" s="53">
        <f>Table3[[#This Row],[C&amp;I CLM $ Collected]]/'1.) CLM Reference'!$B$4</f>
        <v>0</v>
      </c>
      <c r="N38" s="79">
        <v>0</v>
      </c>
      <c r="O38" s="53">
        <f>Table3[[#This Row],[C&amp;I Incentive Disbursements]]/'1.) CLM Reference'!$B$5</f>
        <v>0</v>
      </c>
    </row>
    <row r="39" spans="1:15" x14ac:dyDescent="0.35">
      <c r="A39" s="23">
        <v>9003471100</v>
      </c>
      <c r="B39" s="24" t="s">
        <v>57</v>
      </c>
      <c r="C39" s="24" t="s">
        <v>48</v>
      </c>
      <c r="D39" s="52">
        <f>Table3[[#This Row],[Residential CLM $ Collected]]+Table3[[#This Row],[C&amp;I CLM $ Collected]]</f>
        <v>47323.947098880002</v>
      </c>
      <c r="E39" s="53">
        <f>Table3[[#This Row],[CLM $ Collected ]]/'1.) CLM Reference'!$B$4</f>
        <v>4.1984109669941373E-4</v>
      </c>
      <c r="F39" s="52">
        <f>Table3[[#This Row],[Residential Incentive Disbursements]]+Table3[[#This Row],[C&amp;I Incentive Disbursements]]</f>
        <v>41951.821199999998</v>
      </c>
      <c r="G39" s="53">
        <f>Table3[[#This Row],[Incentive Disbursements]]/'1.) CLM Reference'!$B$5</f>
        <v>5.1326593668507038E-4</v>
      </c>
      <c r="H39" s="52">
        <v>47323.947098880002</v>
      </c>
      <c r="I39" s="53">
        <f>Table3[[#This Row],[Residential CLM $ Collected]]/'1.) CLM Reference'!$B$4</f>
        <v>4.1984109669941373E-4</v>
      </c>
      <c r="J39" s="79">
        <v>41951.821199999998</v>
      </c>
      <c r="K39" s="53">
        <f>Table3[[#This Row],[Residential Incentive Disbursements]]/'1.) CLM Reference'!$B$5</f>
        <v>5.1326593668507038E-4</v>
      </c>
      <c r="L39" s="54">
        <v>0</v>
      </c>
      <c r="M39" s="53">
        <f>Table3[[#This Row],[C&amp;I CLM $ Collected]]/'1.) CLM Reference'!$B$4</f>
        <v>0</v>
      </c>
      <c r="N39" s="79">
        <v>0</v>
      </c>
      <c r="O39" s="53">
        <f>Table3[[#This Row],[C&amp;I Incentive Disbursements]]/'1.) CLM Reference'!$B$5</f>
        <v>0</v>
      </c>
    </row>
    <row r="40" spans="1:15" x14ac:dyDescent="0.35">
      <c r="A40" s="23">
        <v>9003471200</v>
      </c>
      <c r="B40" s="24" t="s">
        <v>57</v>
      </c>
      <c r="C40" s="24" t="s">
        <v>48</v>
      </c>
      <c r="D40" s="52">
        <f>Table3[[#This Row],[Residential CLM $ Collected]]+Table3[[#This Row],[C&amp;I CLM $ Collected]]</f>
        <v>39966.161745599995</v>
      </c>
      <c r="E40" s="53">
        <f>Table3[[#This Row],[CLM $ Collected ]]/'1.) CLM Reference'!$B$4</f>
        <v>3.5456546224006685E-4</v>
      </c>
      <c r="F40" s="52">
        <f>Table3[[#This Row],[Residential Incentive Disbursements]]+Table3[[#This Row],[C&amp;I Incentive Disbursements]]</f>
        <v>17709.740000000002</v>
      </c>
      <c r="G40" s="53">
        <f>Table3[[#This Row],[Incentive Disbursements]]/'1.) CLM Reference'!$B$5</f>
        <v>2.1667250740354176E-4</v>
      </c>
      <c r="H40" s="52">
        <v>39966.161745599995</v>
      </c>
      <c r="I40" s="53">
        <f>Table3[[#This Row],[Residential CLM $ Collected]]/'1.) CLM Reference'!$B$4</f>
        <v>3.5456546224006685E-4</v>
      </c>
      <c r="J40" s="79">
        <v>17709.740000000002</v>
      </c>
      <c r="K40" s="53">
        <f>Table3[[#This Row],[Residential Incentive Disbursements]]/'1.) CLM Reference'!$B$5</f>
        <v>2.1667250740354176E-4</v>
      </c>
      <c r="L40" s="54">
        <v>0</v>
      </c>
      <c r="M40" s="53">
        <f>Table3[[#This Row],[C&amp;I CLM $ Collected]]/'1.) CLM Reference'!$B$4</f>
        <v>0</v>
      </c>
      <c r="N40" s="79">
        <v>0</v>
      </c>
      <c r="O40" s="53">
        <f>Table3[[#This Row],[C&amp;I Incentive Disbursements]]/'1.) CLM Reference'!$B$5</f>
        <v>0</v>
      </c>
    </row>
    <row r="41" spans="1:15" x14ac:dyDescent="0.35">
      <c r="A41" s="23">
        <v>9003471300</v>
      </c>
      <c r="B41" s="24" t="s">
        <v>57</v>
      </c>
      <c r="C41" s="24" t="s">
        <v>48</v>
      </c>
      <c r="D41" s="52">
        <f>Table3[[#This Row],[Residential CLM $ Collected]]+Table3[[#This Row],[C&amp;I CLM $ Collected]]</f>
        <v>96587.341911359996</v>
      </c>
      <c r="E41" s="53">
        <f>Table3[[#This Row],[CLM $ Collected ]]/'1.) CLM Reference'!$B$4</f>
        <v>8.5688827837241712E-4</v>
      </c>
      <c r="F41" s="52">
        <f>Table3[[#This Row],[Residential Incentive Disbursements]]+Table3[[#This Row],[C&amp;I Incentive Disbursements]]</f>
        <v>52661.58</v>
      </c>
      <c r="G41" s="53">
        <f>Table3[[#This Row],[Incentive Disbursements]]/'1.) CLM Reference'!$B$5</f>
        <v>6.4429610950991973E-4</v>
      </c>
      <c r="H41" s="52">
        <v>96587.341911359996</v>
      </c>
      <c r="I41" s="53">
        <f>Table3[[#This Row],[Residential CLM $ Collected]]/'1.) CLM Reference'!$B$4</f>
        <v>8.5688827837241712E-4</v>
      </c>
      <c r="J41" s="79">
        <v>52661.58</v>
      </c>
      <c r="K41" s="53">
        <f>Table3[[#This Row],[Residential Incentive Disbursements]]/'1.) CLM Reference'!$B$5</f>
        <v>6.4429610950991973E-4</v>
      </c>
      <c r="L41" s="54">
        <v>0</v>
      </c>
      <c r="M41" s="53">
        <f>Table3[[#This Row],[C&amp;I CLM $ Collected]]/'1.) CLM Reference'!$B$4</f>
        <v>0</v>
      </c>
      <c r="N41" s="79">
        <v>0</v>
      </c>
      <c r="O41" s="53">
        <f>Table3[[#This Row],[C&amp;I Incentive Disbursements]]/'1.) CLM Reference'!$B$5</f>
        <v>0</v>
      </c>
    </row>
    <row r="42" spans="1:15" x14ac:dyDescent="0.35">
      <c r="A42" s="23">
        <v>9003471400</v>
      </c>
      <c r="B42" s="24" t="s">
        <v>57</v>
      </c>
      <c r="C42" s="24" t="s">
        <v>48</v>
      </c>
      <c r="D42" s="52">
        <f>Table3[[#This Row],[Residential CLM $ Collected]]+Table3[[#This Row],[C&amp;I CLM $ Collected]]</f>
        <v>363014.11744128005</v>
      </c>
      <c r="E42" s="53">
        <f>Table3[[#This Row],[CLM $ Collected ]]/'1.) CLM Reference'!$B$4</f>
        <v>3.2205311375543269E-3</v>
      </c>
      <c r="F42" s="52">
        <f>Table3[[#This Row],[Residential Incentive Disbursements]]+Table3[[#This Row],[C&amp;I Incentive Disbursements]]</f>
        <v>478020.00659999996</v>
      </c>
      <c r="G42" s="53">
        <f>Table3[[#This Row],[Incentive Disbursements]]/'1.) CLM Reference'!$B$5</f>
        <v>5.8484084700893158E-3</v>
      </c>
      <c r="H42" s="52">
        <v>142783.02120960003</v>
      </c>
      <c r="I42" s="53">
        <f>Table3[[#This Row],[Residential CLM $ Collected]]/'1.) CLM Reference'!$B$4</f>
        <v>1.2667197875409859E-3</v>
      </c>
      <c r="J42" s="79">
        <v>440854.14079999999</v>
      </c>
      <c r="K42" s="53">
        <f>Table3[[#This Row],[Residential Incentive Disbursements]]/'1.) CLM Reference'!$B$5</f>
        <v>5.3936970326142579E-3</v>
      </c>
      <c r="L42" s="54">
        <v>220231.09623168001</v>
      </c>
      <c r="M42" s="53">
        <f>Table3[[#This Row],[C&amp;I CLM $ Collected]]/'1.) CLM Reference'!$B$4</f>
        <v>1.953811350013341E-3</v>
      </c>
      <c r="N42" s="79">
        <v>37165.8658</v>
      </c>
      <c r="O42" s="53">
        <f>Table3[[#This Row],[C&amp;I Incentive Disbursements]]/'1.) CLM Reference'!$B$5</f>
        <v>4.5471143747505824E-4</v>
      </c>
    </row>
    <row r="43" spans="1:15" x14ac:dyDescent="0.35">
      <c r="A43" s="23">
        <v>9003471500</v>
      </c>
      <c r="B43" s="24" t="s">
        <v>57</v>
      </c>
      <c r="C43" s="24" t="s">
        <v>48</v>
      </c>
      <c r="D43" s="52">
        <f>Table3[[#This Row],[Residential CLM $ Collected]]+Table3[[#This Row],[C&amp;I CLM $ Collected]]</f>
        <v>49318.771052159995</v>
      </c>
      <c r="E43" s="53">
        <f>Table3[[#This Row],[CLM $ Collected ]]/'1.) CLM Reference'!$B$4</f>
        <v>4.3753845982336066E-4</v>
      </c>
      <c r="F43" s="52">
        <f>Table3[[#This Row],[Residential Incentive Disbursements]]+Table3[[#This Row],[C&amp;I Incentive Disbursements]]</f>
        <v>38345.180200000003</v>
      </c>
      <c r="G43" s="53">
        <f>Table3[[#This Row],[Incentive Disbursements]]/'1.) CLM Reference'!$B$5</f>
        <v>4.6913993885707198E-4</v>
      </c>
      <c r="H43" s="52">
        <v>49318.771052159995</v>
      </c>
      <c r="I43" s="53">
        <f>Table3[[#This Row],[Residential CLM $ Collected]]/'1.) CLM Reference'!$B$4</f>
        <v>4.3753845982336066E-4</v>
      </c>
      <c r="J43" s="79">
        <v>38345.180200000003</v>
      </c>
      <c r="K43" s="53">
        <f>Table3[[#This Row],[Residential Incentive Disbursements]]/'1.) CLM Reference'!$B$5</f>
        <v>4.6913993885707198E-4</v>
      </c>
      <c r="L43" s="54">
        <v>0</v>
      </c>
      <c r="M43" s="53">
        <f>Table3[[#This Row],[C&amp;I CLM $ Collected]]/'1.) CLM Reference'!$B$4</f>
        <v>0</v>
      </c>
      <c r="N43" s="79">
        <v>0</v>
      </c>
      <c r="O43" s="53">
        <f>Table3[[#This Row],[C&amp;I Incentive Disbursements]]/'1.) CLM Reference'!$B$5</f>
        <v>0</v>
      </c>
    </row>
    <row r="44" spans="1:15" x14ac:dyDescent="0.35">
      <c r="A44" s="23">
        <v>9003473100</v>
      </c>
      <c r="B44" s="24" t="s">
        <v>57</v>
      </c>
      <c r="C44" s="24" t="s">
        <v>48</v>
      </c>
      <c r="D44" s="52">
        <f>Table3[[#This Row],[Residential CLM $ Collected]]+Table3[[#This Row],[C&amp;I CLM $ Collected]]</f>
        <v>1546.3737216000002</v>
      </c>
      <c r="E44" s="53">
        <f>Table3[[#This Row],[CLM $ Collected ]]/'1.) CLM Reference'!$B$4</f>
        <v>1.3718873403082286E-5</v>
      </c>
      <c r="F44" s="52">
        <f>Table3[[#This Row],[Residential Incentive Disbursements]]+Table3[[#This Row],[C&amp;I Incentive Disbursements]]</f>
        <v>6947.03</v>
      </c>
      <c r="G44" s="53">
        <f>Table3[[#This Row],[Incentive Disbursements]]/'1.) CLM Reference'!$B$5</f>
        <v>8.4994495069245872E-5</v>
      </c>
      <c r="H44" s="52">
        <v>1546.3737216000002</v>
      </c>
      <c r="I44" s="53">
        <f>Table3[[#This Row],[Residential CLM $ Collected]]/'1.) CLM Reference'!$B$4</f>
        <v>1.3718873403082286E-5</v>
      </c>
      <c r="J44" s="79">
        <v>6947.03</v>
      </c>
      <c r="K44" s="53">
        <f>Table3[[#This Row],[Residential Incentive Disbursements]]/'1.) CLM Reference'!$B$5</f>
        <v>8.4994495069245872E-5</v>
      </c>
      <c r="L44" s="54">
        <v>0</v>
      </c>
      <c r="M44" s="53">
        <f>Table3[[#This Row],[C&amp;I CLM $ Collected]]/'1.) CLM Reference'!$B$4</f>
        <v>0</v>
      </c>
      <c r="N44" s="79">
        <v>0</v>
      </c>
      <c r="O44" s="53">
        <f>Table3[[#This Row],[C&amp;I Incentive Disbursements]]/'1.) CLM Reference'!$B$5</f>
        <v>0</v>
      </c>
    </row>
    <row r="45" spans="1:15" x14ac:dyDescent="0.35">
      <c r="A45" s="23">
        <v>9003473501</v>
      </c>
      <c r="B45" s="24" t="s">
        <v>57</v>
      </c>
      <c r="C45" s="24" t="s">
        <v>48</v>
      </c>
      <c r="D45" s="52">
        <f>Table3[[#This Row],[Residential CLM $ Collected]]+Table3[[#This Row],[C&amp;I CLM $ Collected]]</f>
        <v>287.77282560000003</v>
      </c>
      <c r="E45" s="53">
        <f>Table3[[#This Row],[CLM $ Collected ]]/'1.) CLM Reference'!$B$4</f>
        <v>2.5530173645015446E-6</v>
      </c>
      <c r="F45" s="52">
        <f>Table3[[#This Row],[Residential Incentive Disbursements]]+Table3[[#This Row],[C&amp;I Incentive Disbursements]]</f>
        <v>0</v>
      </c>
      <c r="G45" s="53">
        <f>Table3[[#This Row],[Incentive Disbursements]]/'1.) CLM Reference'!$B$5</f>
        <v>0</v>
      </c>
      <c r="H45" s="52">
        <v>287.77282560000003</v>
      </c>
      <c r="I45" s="53">
        <f>Table3[[#This Row],[Residential CLM $ Collected]]/'1.) CLM Reference'!$B$4</f>
        <v>2.5530173645015446E-6</v>
      </c>
      <c r="J45" s="79">
        <v>0</v>
      </c>
      <c r="K45" s="53">
        <f>Table3[[#This Row],[Residential Incentive Disbursements]]/'1.) CLM Reference'!$B$5</f>
        <v>0</v>
      </c>
      <c r="L45" s="54">
        <v>0</v>
      </c>
      <c r="M45" s="53">
        <f>Table3[[#This Row],[C&amp;I CLM $ Collected]]/'1.) CLM Reference'!$B$4</f>
        <v>0</v>
      </c>
      <c r="N45" s="79">
        <v>0</v>
      </c>
      <c r="O45" s="53">
        <f>Table3[[#This Row],[C&amp;I Incentive Disbursements]]/'1.) CLM Reference'!$B$5</f>
        <v>0</v>
      </c>
    </row>
    <row r="46" spans="1:15" x14ac:dyDescent="0.35">
      <c r="A46" s="23">
        <v>9003503900</v>
      </c>
      <c r="B46" s="24" t="s">
        <v>57</v>
      </c>
      <c r="C46" s="24" t="s">
        <v>48</v>
      </c>
      <c r="D46" s="52">
        <f>Table3[[#This Row],[Residential CLM $ Collected]]+Table3[[#This Row],[C&amp;I CLM $ Collected]]</f>
        <v>201.31130880000001</v>
      </c>
      <c r="E46" s="53">
        <f>Table3[[#This Row],[CLM $ Collected ]]/'1.) CLM Reference'!$B$4</f>
        <v>1.785961777194756E-6</v>
      </c>
      <c r="F46" s="52">
        <f>Table3[[#This Row],[Residential Incentive Disbursements]]+Table3[[#This Row],[C&amp;I Incentive Disbursements]]</f>
        <v>0</v>
      </c>
      <c r="G46" s="53">
        <f>Table3[[#This Row],[Incentive Disbursements]]/'1.) CLM Reference'!$B$5</f>
        <v>0</v>
      </c>
      <c r="H46" s="52">
        <v>201.31130880000001</v>
      </c>
      <c r="I46" s="53">
        <f>Table3[[#This Row],[Residential CLM $ Collected]]/'1.) CLM Reference'!$B$4</f>
        <v>1.785961777194756E-6</v>
      </c>
      <c r="J46" s="79">
        <v>0</v>
      </c>
      <c r="K46" s="53">
        <f>Table3[[#This Row],[Residential Incentive Disbursements]]/'1.) CLM Reference'!$B$5</f>
        <v>0</v>
      </c>
      <c r="L46" s="54">
        <v>0</v>
      </c>
      <c r="M46" s="53">
        <f>Table3[[#This Row],[C&amp;I CLM $ Collected]]/'1.) CLM Reference'!$B$4</f>
        <v>0</v>
      </c>
      <c r="N46" s="79">
        <v>0</v>
      </c>
      <c r="O46" s="53">
        <f>Table3[[#This Row],[C&amp;I Incentive Disbursements]]/'1.) CLM Reference'!$B$5</f>
        <v>0</v>
      </c>
    </row>
    <row r="47" spans="1:15" x14ac:dyDescent="0.35">
      <c r="A47" s="23">
        <v>9003514900</v>
      </c>
      <c r="B47" s="24" t="s">
        <v>58</v>
      </c>
      <c r="C47" s="24" t="s">
        <v>48</v>
      </c>
      <c r="D47" s="52">
        <f>Table3[[#This Row],[Residential CLM $ Collected]]+Table3[[#This Row],[C&amp;I CLM $ Collected]]</f>
        <v>157.35695040000002</v>
      </c>
      <c r="E47" s="53">
        <f>Table3[[#This Row],[CLM $ Collected ]]/'1.) CLM Reference'!$B$4</f>
        <v>1.3960144636957974E-6</v>
      </c>
      <c r="F47" s="52">
        <f>Table3[[#This Row],[Residential Incentive Disbursements]]+Table3[[#This Row],[C&amp;I Incentive Disbursements]]</f>
        <v>0</v>
      </c>
      <c r="G47" s="53">
        <f>Table3[[#This Row],[Incentive Disbursements]]/'1.) CLM Reference'!$B$5</f>
        <v>0</v>
      </c>
      <c r="H47" s="52">
        <v>157.35695040000002</v>
      </c>
      <c r="I47" s="53">
        <f>Table3[[#This Row],[Residential CLM $ Collected]]/'1.) CLM Reference'!$B$4</f>
        <v>1.3960144636957974E-6</v>
      </c>
      <c r="J47" s="79">
        <v>0</v>
      </c>
      <c r="K47" s="53">
        <f>Table3[[#This Row],[Residential Incentive Disbursements]]/'1.) CLM Reference'!$B$5</f>
        <v>0</v>
      </c>
      <c r="L47" s="54">
        <v>0</v>
      </c>
      <c r="M47" s="53">
        <f>Table3[[#This Row],[C&amp;I CLM $ Collected]]/'1.) CLM Reference'!$B$4</f>
        <v>0</v>
      </c>
      <c r="N47" s="79">
        <v>0</v>
      </c>
      <c r="O47" s="53">
        <f>Table3[[#This Row],[C&amp;I Incentive Disbursements]]/'1.) CLM Reference'!$B$5</f>
        <v>0</v>
      </c>
    </row>
    <row r="48" spans="1:15" x14ac:dyDescent="0.35">
      <c r="A48" s="23">
        <v>9013526102</v>
      </c>
      <c r="B48" s="24" t="s">
        <v>58</v>
      </c>
      <c r="C48" s="24" t="s">
        <v>48</v>
      </c>
      <c r="D48" s="52">
        <f>Table3[[#This Row],[Residential CLM $ Collected]]+Table3[[#This Row],[C&amp;I CLM $ Collected]]</f>
        <v>146.4682176</v>
      </c>
      <c r="E48" s="53">
        <f>Table3[[#This Row],[CLM $ Collected ]]/'1.) CLM Reference'!$B$4</f>
        <v>1.2994135290597457E-6</v>
      </c>
      <c r="F48" s="52">
        <f>Table3[[#This Row],[Residential Incentive Disbursements]]+Table3[[#This Row],[C&amp;I Incentive Disbursements]]</f>
        <v>0</v>
      </c>
      <c r="G48" s="53">
        <f>Table3[[#This Row],[Incentive Disbursements]]/'1.) CLM Reference'!$B$5</f>
        <v>0</v>
      </c>
      <c r="H48" s="52">
        <v>146.4682176</v>
      </c>
      <c r="I48" s="53">
        <f>Table3[[#This Row],[Residential CLM $ Collected]]/'1.) CLM Reference'!$B$4</f>
        <v>1.2994135290597457E-6</v>
      </c>
      <c r="J48" s="79">
        <v>0</v>
      </c>
      <c r="K48" s="53">
        <f>Table3[[#This Row],[Residential Incentive Disbursements]]/'1.) CLM Reference'!$B$5</f>
        <v>0</v>
      </c>
      <c r="L48" s="54">
        <v>0</v>
      </c>
      <c r="M48" s="53">
        <f>Table3[[#This Row],[C&amp;I CLM $ Collected]]/'1.) CLM Reference'!$B$4</f>
        <v>0</v>
      </c>
      <c r="N48" s="79">
        <v>0</v>
      </c>
      <c r="O48" s="53">
        <f>Table3[[#This Row],[C&amp;I Incentive Disbursements]]/'1.) CLM Reference'!$B$5</f>
        <v>0</v>
      </c>
    </row>
    <row r="49" spans="1:15" x14ac:dyDescent="0.35">
      <c r="A49" s="23">
        <v>9013528100</v>
      </c>
      <c r="B49" s="24" t="s">
        <v>58</v>
      </c>
      <c r="C49" s="24" t="s">
        <v>48</v>
      </c>
      <c r="D49" s="52">
        <f>Table3[[#This Row],[Residential CLM $ Collected]]+Table3[[#This Row],[C&amp;I CLM $ Collected]]</f>
        <v>230.72420160000001</v>
      </c>
      <c r="E49" s="53">
        <f>Table3[[#This Row],[CLM $ Collected ]]/'1.) CLM Reference'!$B$4</f>
        <v>2.0469024198772541E-6</v>
      </c>
      <c r="F49" s="52">
        <f>Table3[[#This Row],[Residential Incentive Disbursements]]+Table3[[#This Row],[C&amp;I Incentive Disbursements]]</f>
        <v>0</v>
      </c>
      <c r="G49" s="53">
        <f>Table3[[#This Row],[Incentive Disbursements]]/'1.) CLM Reference'!$B$5</f>
        <v>0</v>
      </c>
      <c r="H49" s="52">
        <v>230.72420160000001</v>
      </c>
      <c r="I49" s="53">
        <f>Table3[[#This Row],[Residential CLM $ Collected]]/'1.) CLM Reference'!$B$4</f>
        <v>2.0469024198772541E-6</v>
      </c>
      <c r="J49" s="79">
        <v>0</v>
      </c>
      <c r="K49" s="53">
        <f>Table3[[#This Row],[Residential Incentive Disbursements]]/'1.) CLM Reference'!$B$5</f>
        <v>0</v>
      </c>
      <c r="L49" s="54">
        <v>0</v>
      </c>
      <c r="M49" s="53">
        <f>Table3[[#This Row],[C&amp;I CLM $ Collected]]/'1.) CLM Reference'!$B$4</f>
        <v>0</v>
      </c>
      <c r="N49" s="79">
        <v>0</v>
      </c>
      <c r="O49" s="53">
        <f>Table3[[#This Row],[C&amp;I Incentive Disbursements]]/'1.) CLM Reference'!$B$5</f>
        <v>0</v>
      </c>
    </row>
    <row r="50" spans="1:15" x14ac:dyDescent="0.35">
      <c r="A50" s="23">
        <v>9013529100</v>
      </c>
      <c r="B50" s="24" t="s">
        <v>58</v>
      </c>
      <c r="C50" s="24" t="s">
        <v>48</v>
      </c>
      <c r="D50" s="52">
        <f>Table3[[#This Row],[Residential CLM $ Collected]]+Table3[[#This Row],[C&amp;I CLM $ Collected]]</f>
        <v>121854.88024128</v>
      </c>
      <c r="E50" s="53">
        <f>Table3[[#This Row],[CLM $ Collected ]]/'1.) CLM Reference'!$B$4</f>
        <v>1.0810528219841894E-3</v>
      </c>
      <c r="F50" s="52">
        <f>Table3[[#This Row],[Residential Incentive Disbursements]]+Table3[[#This Row],[C&amp;I Incentive Disbursements]]</f>
        <v>98228.382099999988</v>
      </c>
      <c r="G50" s="53">
        <f>Table3[[#This Row],[Incentive Disbursements]]/'1.) CLM Reference'!$B$5</f>
        <v>1.2017900797979062E-3</v>
      </c>
      <c r="H50" s="52">
        <v>101516.74534656</v>
      </c>
      <c r="I50" s="53">
        <f>Table3[[#This Row],[Residential CLM $ Collected]]/'1.) CLM Reference'!$B$4</f>
        <v>9.0062017884098996E-4</v>
      </c>
      <c r="J50" s="79">
        <v>75181.872099999993</v>
      </c>
      <c r="K50" s="53">
        <f>Table3[[#This Row],[Residential Incentive Disbursements]]/'1.) CLM Reference'!$B$5</f>
        <v>9.1982404819039554E-4</v>
      </c>
      <c r="L50" s="54">
        <v>20338.134894720002</v>
      </c>
      <c r="M50" s="53">
        <f>Table3[[#This Row],[C&amp;I CLM $ Collected]]/'1.) CLM Reference'!$B$4</f>
        <v>1.8043264314319938E-4</v>
      </c>
      <c r="N50" s="79">
        <v>23046.51</v>
      </c>
      <c r="O50" s="53">
        <f>Table3[[#This Row],[C&amp;I Incentive Disbursements]]/'1.) CLM Reference'!$B$5</f>
        <v>2.819660316075108E-4</v>
      </c>
    </row>
    <row r="51" spans="1:15" x14ac:dyDescent="0.35">
      <c r="A51" s="23">
        <v>9013530600</v>
      </c>
      <c r="B51" s="24" t="s">
        <v>58</v>
      </c>
      <c r="C51" s="24" t="s">
        <v>48</v>
      </c>
      <c r="D51" s="52">
        <f>Table3[[#This Row],[Residential CLM $ Collected]]+Table3[[#This Row],[C&amp;I CLM $ Collected]]</f>
        <v>388.26639360000001</v>
      </c>
      <c r="E51" s="53">
        <f>Table3[[#This Row],[CLM $ Collected ]]/'1.) CLM Reference'!$B$4</f>
        <v>3.4445602806535159E-6</v>
      </c>
      <c r="F51" s="52">
        <f>Table3[[#This Row],[Residential Incentive Disbursements]]+Table3[[#This Row],[C&amp;I Incentive Disbursements]]</f>
        <v>0</v>
      </c>
      <c r="G51" s="53">
        <f>Table3[[#This Row],[Incentive Disbursements]]/'1.) CLM Reference'!$B$5</f>
        <v>0</v>
      </c>
      <c r="H51" s="52">
        <v>388.26639360000001</v>
      </c>
      <c r="I51" s="53">
        <f>Table3[[#This Row],[Residential CLM $ Collected]]/'1.) CLM Reference'!$B$4</f>
        <v>3.4445602806535159E-6</v>
      </c>
      <c r="J51" s="79">
        <v>0</v>
      </c>
      <c r="K51" s="53">
        <f>Table3[[#This Row],[Residential Incentive Disbursements]]/'1.) CLM Reference'!$B$5</f>
        <v>0</v>
      </c>
      <c r="L51" s="54">
        <v>0</v>
      </c>
      <c r="M51" s="53">
        <f>Table3[[#This Row],[C&amp;I CLM $ Collected]]/'1.) CLM Reference'!$B$4</f>
        <v>0</v>
      </c>
      <c r="N51" s="79">
        <v>0</v>
      </c>
      <c r="O51" s="53">
        <f>Table3[[#This Row],[C&amp;I Incentive Disbursements]]/'1.) CLM Reference'!$B$5</f>
        <v>0</v>
      </c>
    </row>
    <row r="52" spans="1:15" x14ac:dyDescent="0.35">
      <c r="A52" s="23">
        <v>9009184100</v>
      </c>
      <c r="B52" s="24" t="s">
        <v>59</v>
      </c>
      <c r="C52" s="24" t="s">
        <v>48</v>
      </c>
      <c r="D52" s="52">
        <f>Table3[[#This Row],[Residential CLM $ Collected]]+Table3[[#This Row],[C&amp;I CLM $ Collected]]</f>
        <v>98810.04429215999</v>
      </c>
      <c r="E52" s="53">
        <f>Table3[[#This Row],[CLM $ Collected ]]/'1.) CLM Reference'!$B$4</f>
        <v>8.7660729722859271E-4</v>
      </c>
      <c r="F52" s="52">
        <f>Table3[[#This Row],[Residential Incentive Disbursements]]+Table3[[#This Row],[C&amp;I Incentive Disbursements]]</f>
        <v>14180.251700000001</v>
      </c>
      <c r="G52" s="53">
        <f>Table3[[#This Row],[Incentive Disbursements]]/'1.) CLM Reference'!$B$5</f>
        <v>1.7349044601740825E-4</v>
      </c>
      <c r="H52" s="52">
        <v>98810.04429215999</v>
      </c>
      <c r="I52" s="53">
        <f>Table3[[#This Row],[Residential CLM $ Collected]]/'1.) CLM Reference'!$B$4</f>
        <v>8.7660729722859271E-4</v>
      </c>
      <c r="J52" s="79">
        <v>14180.251700000001</v>
      </c>
      <c r="K52" s="53">
        <f>Table3[[#This Row],[Residential Incentive Disbursements]]/'1.) CLM Reference'!$B$5</f>
        <v>1.7349044601740825E-4</v>
      </c>
      <c r="L52" s="54">
        <v>0</v>
      </c>
      <c r="M52" s="53">
        <f>Table3[[#This Row],[C&amp;I CLM $ Collected]]/'1.) CLM Reference'!$B$4</f>
        <v>0</v>
      </c>
      <c r="N52" s="79">
        <v>0</v>
      </c>
      <c r="O52" s="53">
        <f>Table3[[#This Row],[C&amp;I Incentive Disbursements]]/'1.) CLM Reference'!$B$5</f>
        <v>0</v>
      </c>
    </row>
    <row r="53" spans="1:15" x14ac:dyDescent="0.35">
      <c r="A53" s="23">
        <v>9009184200</v>
      </c>
      <c r="B53" s="24" t="s">
        <v>59</v>
      </c>
      <c r="C53" s="24" t="s">
        <v>48</v>
      </c>
      <c r="D53" s="52">
        <f>Table3[[#This Row],[Residential CLM $ Collected]]+Table3[[#This Row],[C&amp;I CLM $ Collected]]</f>
        <v>64502.505169920005</v>
      </c>
      <c r="E53" s="53">
        <f>Table3[[#This Row],[CLM $ Collected ]]/'1.) CLM Reference'!$B$4</f>
        <v>5.7224310672597577E-4</v>
      </c>
      <c r="F53" s="52">
        <f>Table3[[#This Row],[Residential Incentive Disbursements]]+Table3[[#This Row],[C&amp;I Incentive Disbursements]]</f>
        <v>10900.4157</v>
      </c>
      <c r="G53" s="53">
        <f>Table3[[#This Row],[Incentive Disbursements]]/'1.) CLM Reference'!$B$5</f>
        <v>1.3336279366382185E-4</v>
      </c>
      <c r="H53" s="52">
        <v>64502.505169920005</v>
      </c>
      <c r="I53" s="53">
        <f>Table3[[#This Row],[Residential CLM $ Collected]]/'1.) CLM Reference'!$B$4</f>
        <v>5.7224310672597577E-4</v>
      </c>
      <c r="J53" s="79">
        <v>10900.4157</v>
      </c>
      <c r="K53" s="53">
        <f>Table3[[#This Row],[Residential Incentive Disbursements]]/'1.) CLM Reference'!$B$5</f>
        <v>1.3336279366382185E-4</v>
      </c>
      <c r="L53" s="54">
        <v>0</v>
      </c>
      <c r="M53" s="53">
        <f>Table3[[#This Row],[C&amp;I CLM $ Collected]]/'1.) CLM Reference'!$B$4</f>
        <v>0</v>
      </c>
      <c r="N53" s="79">
        <v>0</v>
      </c>
      <c r="O53" s="53">
        <f>Table3[[#This Row],[C&amp;I Incentive Disbursements]]/'1.) CLM Reference'!$B$5</f>
        <v>0</v>
      </c>
    </row>
    <row r="54" spans="1:15" x14ac:dyDescent="0.35">
      <c r="A54" s="23">
        <v>9009184300</v>
      </c>
      <c r="B54" s="24" t="s">
        <v>59</v>
      </c>
      <c r="C54" s="24" t="s">
        <v>48</v>
      </c>
      <c r="D54" s="52">
        <f>Table3[[#This Row],[Residential CLM $ Collected]]+Table3[[#This Row],[C&amp;I CLM $ Collected]]</f>
        <v>83683.552723200002</v>
      </c>
      <c r="E54" s="53">
        <f>Table3[[#This Row],[CLM $ Collected ]]/'1.) CLM Reference'!$B$4</f>
        <v>7.4241048570192062E-4</v>
      </c>
      <c r="F54" s="52">
        <f>Table3[[#This Row],[Residential Incentive Disbursements]]+Table3[[#This Row],[C&amp;I Incentive Disbursements]]</f>
        <v>11085.186100000001</v>
      </c>
      <c r="G54" s="53">
        <f>Table3[[#This Row],[Incentive Disbursements]]/'1.) CLM Reference'!$B$5</f>
        <v>1.3562339522330019E-4</v>
      </c>
      <c r="H54" s="52">
        <v>83683.552723200002</v>
      </c>
      <c r="I54" s="53">
        <f>Table3[[#This Row],[Residential CLM $ Collected]]/'1.) CLM Reference'!$B$4</f>
        <v>7.4241048570192062E-4</v>
      </c>
      <c r="J54" s="79">
        <v>11085.186100000001</v>
      </c>
      <c r="K54" s="53">
        <f>Table3[[#This Row],[Residential Incentive Disbursements]]/'1.) CLM Reference'!$B$5</f>
        <v>1.3562339522330019E-4</v>
      </c>
      <c r="L54" s="54">
        <v>0</v>
      </c>
      <c r="M54" s="53">
        <f>Table3[[#This Row],[C&amp;I CLM $ Collected]]/'1.) CLM Reference'!$B$4</f>
        <v>0</v>
      </c>
      <c r="N54" s="79">
        <v>0</v>
      </c>
      <c r="O54" s="53">
        <f>Table3[[#This Row],[C&amp;I Incentive Disbursements]]/'1.) CLM Reference'!$B$5</f>
        <v>0</v>
      </c>
    </row>
    <row r="55" spans="1:15" x14ac:dyDescent="0.35">
      <c r="A55" s="23">
        <v>9009184400</v>
      </c>
      <c r="B55" s="24" t="s">
        <v>59</v>
      </c>
      <c r="C55" s="24" t="s">
        <v>48</v>
      </c>
      <c r="D55" s="52">
        <f>Table3[[#This Row],[Residential CLM $ Collected]]+Table3[[#This Row],[C&amp;I CLM $ Collected]]</f>
        <v>71578.025161919999</v>
      </c>
      <c r="E55" s="53">
        <f>Table3[[#This Row],[CLM $ Collected ]]/'1.) CLM Reference'!$B$4</f>
        <v>6.3501458407026962E-4</v>
      </c>
      <c r="F55" s="52">
        <f>Table3[[#This Row],[Residential Incentive Disbursements]]+Table3[[#This Row],[C&amp;I Incentive Disbursements]]</f>
        <v>22676.038700000001</v>
      </c>
      <c r="G55" s="53">
        <f>Table3[[#This Row],[Incentive Disbursements]]/'1.) CLM Reference'!$B$5</f>
        <v>2.7743344414478974E-4</v>
      </c>
      <c r="H55" s="52">
        <v>71578.025161919999</v>
      </c>
      <c r="I55" s="53">
        <f>Table3[[#This Row],[Residential CLM $ Collected]]/'1.) CLM Reference'!$B$4</f>
        <v>6.3501458407026962E-4</v>
      </c>
      <c r="J55" s="79">
        <v>22676.038700000001</v>
      </c>
      <c r="K55" s="53">
        <f>Table3[[#This Row],[Residential Incentive Disbursements]]/'1.) CLM Reference'!$B$5</f>
        <v>2.7743344414478974E-4</v>
      </c>
      <c r="L55" s="54">
        <v>0</v>
      </c>
      <c r="M55" s="53">
        <f>Table3[[#This Row],[C&amp;I CLM $ Collected]]/'1.) CLM Reference'!$B$4</f>
        <v>0</v>
      </c>
      <c r="N55" s="79">
        <v>0</v>
      </c>
      <c r="O55" s="53">
        <f>Table3[[#This Row],[C&amp;I Incentive Disbursements]]/'1.) CLM Reference'!$B$5</f>
        <v>0</v>
      </c>
    </row>
    <row r="56" spans="1:15" x14ac:dyDescent="0.35">
      <c r="A56" s="23">
        <v>9009184500</v>
      </c>
      <c r="B56" s="24" t="s">
        <v>59</v>
      </c>
      <c r="C56" s="24" t="s">
        <v>48</v>
      </c>
      <c r="D56" s="52">
        <f>Table3[[#This Row],[Residential CLM $ Collected]]+Table3[[#This Row],[C&amp;I CLM $ Collected]]</f>
        <v>51159.279490560002</v>
      </c>
      <c r="E56" s="53">
        <f>Table3[[#This Row],[CLM $ Collected ]]/'1.) CLM Reference'!$B$4</f>
        <v>4.5386679100942672E-4</v>
      </c>
      <c r="F56" s="52">
        <f>Table3[[#This Row],[Residential Incentive Disbursements]]+Table3[[#This Row],[C&amp;I Incentive Disbursements]]</f>
        <v>16216.5388</v>
      </c>
      <c r="G56" s="53">
        <f>Table3[[#This Row],[Incentive Disbursements]]/'1.) CLM Reference'!$B$5</f>
        <v>1.9840371022967145E-4</v>
      </c>
      <c r="H56" s="52">
        <v>51159.279490560002</v>
      </c>
      <c r="I56" s="53">
        <f>Table3[[#This Row],[Residential CLM $ Collected]]/'1.) CLM Reference'!$B$4</f>
        <v>4.5386679100942672E-4</v>
      </c>
      <c r="J56" s="79">
        <v>16216.5388</v>
      </c>
      <c r="K56" s="53">
        <f>Table3[[#This Row],[Residential Incentive Disbursements]]/'1.) CLM Reference'!$B$5</f>
        <v>1.9840371022967145E-4</v>
      </c>
      <c r="L56" s="54">
        <v>0</v>
      </c>
      <c r="M56" s="53">
        <f>Table3[[#This Row],[C&amp;I CLM $ Collected]]/'1.) CLM Reference'!$B$4</f>
        <v>0</v>
      </c>
      <c r="N56" s="79">
        <v>0</v>
      </c>
      <c r="O56" s="53">
        <f>Table3[[#This Row],[C&amp;I Incentive Disbursements]]/'1.) CLM Reference'!$B$5</f>
        <v>0</v>
      </c>
    </row>
    <row r="57" spans="1:15" x14ac:dyDescent="0.35">
      <c r="A57" s="23">
        <v>9009184600</v>
      </c>
      <c r="B57" s="24" t="s">
        <v>59</v>
      </c>
      <c r="C57" s="24" t="s">
        <v>48</v>
      </c>
      <c r="D57" s="52">
        <f>Table3[[#This Row],[Residential CLM $ Collected]]+Table3[[#This Row],[C&amp;I CLM $ Collected]]</f>
        <v>71746.751315519999</v>
      </c>
      <c r="E57" s="53">
        <f>Table3[[#This Row],[CLM $ Collected ]]/'1.) CLM Reference'!$B$4</f>
        <v>6.3651146202977889E-4</v>
      </c>
      <c r="F57" s="52">
        <f>Table3[[#This Row],[Residential Incentive Disbursements]]+Table3[[#This Row],[C&amp;I Incentive Disbursements]]</f>
        <v>19083.82</v>
      </c>
      <c r="G57" s="53">
        <f>Table3[[#This Row],[Incentive Disbursements]]/'1.) CLM Reference'!$B$5</f>
        <v>2.3348389813954683E-4</v>
      </c>
      <c r="H57" s="52">
        <v>71746.751315519999</v>
      </c>
      <c r="I57" s="53">
        <f>Table3[[#This Row],[Residential CLM $ Collected]]/'1.) CLM Reference'!$B$4</f>
        <v>6.3651146202977889E-4</v>
      </c>
      <c r="J57" s="79">
        <v>19083.82</v>
      </c>
      <c r="K57" s="53">
        <f>Table3[[#This Row],[Residential Incentive Disbursements]]/'1.) CLM Reference'!$B$5</f>
        <v>2.3348389813954683E-4</v>
      </c>
      <c r="L57" s="54">
        <v>0</v>
      </c>
      <c r="M57" s="53">
        <f>Table3[[#This Row],[C&amp;I CLM $ Collected]]/'1.) CLM Reference'!$B$4</f>
        <v>0</v>
      </c>
      <c r="N57" s="79">
        <v>0</v>
      </c>
      <c r="O57" s="53">
        <f>Table3[[#This Row],[C&amp;I Incentive Disbursements]]/'1.) CLM Reference'!$B$5</f>
        <v>0</v>
      </c>
    </row>
    <row r="58" spans="1:15" x14ac:dyDescent="0.35">
      <c r="A58" s="23">
        <v>9009184700</v>
      </c>
      <c r="B58" s="24" t="s">
        <v>59</v>
      </c>
      <c r="C58" s="24" t="s">
        <v>48</v>
      </c>
      <c r="D58" s="52">
        <f>Table3[[#This Row],[Residential CLM $ Collected]]+Table3[[#This Row],[C&amp;I CLM $ Collected]]</f>
        <v>386662.77964512003</v>
      </c>
      <c r="E58" s="53">
        <f>Table3[[#This Row],[CLM $ Collected ]]/'1.) CLM Reference'!$B$4</f>
        <v>3.4303335924169543E-3</v>
      </c>
      <c r="F58" s="52">
        <f>Table3[[#This Row],[Residential Incentive Disbursements]]+Table3[[#This Row],[C&amp;I Incentive Disbursements]]</f>
        <v>306803.8248</v>
      </c>
      <c r="G58" s="53">
        <f>Table3[[#This Row],[Incentive Disbursements]]/'1.) CLM Reference'!$B$5</f>
        <v>3.7536380545627954E-3</v>
      </c>
      <c r="H58" s="52">
        <v>127510.82612351999</v>
      </c>
      <c r="I58" s="53">
        <f>Table3[[#This Row],[Residential CLM $ Collected]]/'1.) CLM Reference'!$B$4</f>
        <v>1.1312303466338265E-3</v>
      </c>
      <c r="J58" s="79">
        <v>184133.80179999999</v>
      </c>
      <c r="K58" s="53">
        <f>Table3[[#This Row],[Residential Incentive Disbursements]]/'1.) CLM Reference'!$B$5</f>
        <v>2.2528130019838113E-3</v>
      </c>
      <c r="L58" s="54">
        <v>259151.95352160002</v>
      </c>
      <c r="M58" s="53">
        <f>Table3[[#This Row],[C&amp;I CLM $ Collected]]/'1.) CLM Reference'!$B$4</f>
        <v>2.299103245783128E-3</v>
      </c>
      <c r="N58" s="79">
        <v>122670.023</v>
      </c>
      <c r="O58" s="53">
        <f>Table3[[#This Row],[C&amp;I Incentive Disbursements]]/'1.) CLM Reference'!$B$5</f>
        <v>1.500825052578984E-3</v>
      </c>
    </row>
    <row r="59" spans="1:15" x14ac:dyDescent="0.35">
      <c r="A59" s="23">
        <v>9005250100</v>
      </c>
      <c r="B59" s="24" t="s">
        <v>60</v>
      </c>
      <c r="C59" s="24" t="s">
        <v>48</v>
      </c>
      <c r="D59" s="52">
        <f>Table3[[#This Row],[Residential CLM $ Collected]]+Table3[[#This Row],[C&amp;I CLM $ Collected]]</f>
        <v>69851.627285760012</v>
      </c>
      <c r="E59" s="53">
        <f>Table3[[#This Row],[CLM $ Collected ]]/'1.) CLM Reference'!$B$4</f>
        <v>6.1969860089261736E-4</v>
      </c>
      <c r="F59" s="52">
        <f>Table3[[#This Row],[Residential Incentive Disbursements]]+Table3[[#This Row],[C&amp;I Incentive Disbursements]]</f>
        <v>14188.062400000001</v>
      </c>
      <c r="G59" s="53">
        <f>Table3[[#This Row],[Incentive Disbursements]]/'1.) CLM Reference'!$B$5</f>
        <v>1.7358600721444314E-4</v>
      </c>
      <c r="H59" s="52">
        <v>63737.97777504001</v>
      </c>
      <c r="I59" s="53">
        <f>Table3[[#This Row],[Residential CLM $ Collected]]/'1.) CLM Reference'!$B$4</f>
        <v>5.6546049370233048E-4</v>
      </c>
      <c r="J59" s="79">
        <v>14188.062400000001</v>
      </c>
      <c r="K59" s="53">
        <f>Table3[[#This Row],[Residential Incentive Disbursements]]/'1.) CLM Reference'!$B$5</f>
        <v>1.7358600721444314E-4</v>
      </c>
      <c r="L59" s="54">
        <v>6113.6495107199999</v>
      </c>
      <c r="M59" s="53">
        <f>Table3[[#This Row],[C&amp;I CLM $ Collected]]/'1.) CLM Reference'!$B$4</f>
        <v>5.4238107190286871E-5</v>
      </c>
      <c r="N59" s="79">
        <v>0</v>
      </c>
      <c r="O59" s="53">
        <f>Table3[[#This Row],[C&amp;I Incentive Disbursements]]/'1.) CLM Reference'!$B$5</f>
        <v>0</v>
      </c>
    </row>
    <row r="60" spans="1:15" x14ac:dyDescent="0.35">
      <c r="A60" s="23">
        <v>9005268100</v>
      </c>
      <c r="B60" s="24" t="s">
        <v>60</v>
      </c>
      <c r="C60" s="24" t="s">
        <v>48</v>
      </c>
      <c r="D60" s="52">
        <f>Table3[[#This Row],[Residential CLM $ Collected]]+Table3[[#This Row],[C&amp;I CLM $ Collected]]</f>
        <v>1019.2745376</v>
      </c>
      <c r="E60" s="53">
        <f>Table3[[#This Row],[CLM $ Collected ]]/'1.) CLM Reference'!$B$4</f>
        <v>9.0426383667794178E-6</v>
      </c>
      <c r="F60" s="52">
        <f>Table3[[#This Row],[Residential Incentive Disbursements]]+Table3[[#This Row],[C&amp;I Incentive Disbursements]]</f>
        <v>0</v>
      </c>
      <c r="G60" s="53">
        <f>Table3[[#This Row],[Incentive Disbursements]]/'1.) CLM Reference'!$B$5</f>
        <v>0</v>
      </c>
      <c r="H60" s="52">
        <v>1019.2745376</v>
      </c>
      <c r="I60" s="53">
        <f>Table3[[#This Row],[Residential CLM $ Collected]]/'1.) CLM Reference'!$B$4</f>
        <v>9.0426383667794178E-6</v>
      </c>
      <c r="J60" s="79">
        <v>0</v>
      </c>
      <c r="K60" s="53">
        <f>Table3[[#This Row],[Residential Incentive Disbursements]]/'1.) CLM Reference'!$B$5</f>
        <v>0</v>
      </c>
      <c r="L60" s="54">
        <v>0</v>
      </c>
      <c r="M60" s="53">
        <f>Table3[[#This Row],[C&amp;I CLM $ Collected]]/'1.) CLM Reference'!$B$4</f>
        <v>0</v>
      </c>
      <c r="N60" s="79">
        <v>0</v>
      </c>
      <c r="O60" s="53">
        <f>Table3[[#This Row],[C&amp;I Incentive Disbursements]]/'1.) CLM Reference'!$B$5</f>
        <v>0</v>
      </c>
    </row>
    <row r="61" spans="1:15" x14ac:dyDescent="0.35">
      <c r="A61" s="23">
        <v>9003405100</v>
      </c>
      <c r="B61" s="24" t="s">
        <v>61</v>
      </c>
      <c r="C61" s="24" t="s">
        <v>48</v>
      </c>
      <c r="D61" s="52">
        <f>Table3[[#This Row],[Residential CLM $ Collected]]+Table3[[#This Row],[C&amp;I CLM $ Collected]]</f>
        <v>73591.994413439999</v>
      </c>
      <c r="E61" s="53">
        <f>Table3[[#This Row],[CLM $ Collected ]]/'1.) CLM Reference'!$B$4</f>
        <v>6.5288179741809836E-4</v>
      </c>
      <c r="F61" s="52">
        <f>Table3[[#This Row],[Residential Incentive Disbursements]]+Table3[[#This Row],[C&amp;I Incentive Disbursements]]</f>
        <v>30053.519799999998</v>
      </c>
      <c r="G61" s="53">
        <f>Table3[[#This Row],[Incentive Disbursements]]/'1.) CLM Reference'!$B$5</f>
        <v>3.6769435866184302E-4</v>
      </c>
      <c r="H61" s="52">
        <v>73591.994413439999</v>
      </c>
      <c r="I61" s="53">
        <f>Table3[[#This Row],[Residential CLM $ Collected]]/'1.) CLM Reference'!$B$4</f>
        <v>6.5288179741809836E-4</v>
      </c>
      <c r="J61" s="79">
        <v>30053.519799999998</v>
      </c>
      <c r="K61" s="53">
        <f>Table3[[#This Row],[Residential Incentive Disbursements]]/'1.) CLM Reference'!$B$5</f>
        <v>3.6769435866184302E-4</v>
      </c>
      <c r="L61" s="54">
        <v>0</v>
      </c>
      <c r="M61" s="53">
        <f>Table3[[#This Row],[C&amp;I CLM $ Collected]]/'1.) CLM Reference'!$B$4</f>
        <v>0</v>
      </c>
      <c r="N61" s="79">
        <v>0</v>
      </c>
      <c r="O61" s="53">
        <f>Table3[[#This Row],[C&amp;I Incentive Disbursements]]/'1.) CLM Reference'!$B$5</f>
        <v>0</v>
      </c>
    </row>
    <row r="62" spans="1:15" x14ac:dyDescent="0.35">
      <c r="A62" s="23">
        <v>9003405200</v>
      </c>
      <c r="B62" s="24" t="s">
        <v>61</v>
      </c>
      <c r="C62" s="24" t="s">
        <v>48</v>
      </c>
      <c r="D62" s="52">
        <f>Table3[[#This Row],[Residential CLM $ Collected]]+Table3[[#This Row],[C&amp;I CLM $ Collected]]</f>
        <v>78441.760748159999</v>
      </c>
      <c r="E62" s="53">
        <f>Table3[[#This Row],[CLM $ Collected ]]/'1.) CLM Reference'!$B$4</f>
        <v>6.9590718607493189E-4</v>
      </c>
      <c r="F62" s="52">
        <f>Table3[[#This Row],[Residential Incentive Disbursements]]+Table3[[#This Row],[C&amp;I Incentive Disbursements]]</f>
        <v>42995.71</v>
      </c>
      <c r="G62" s="53">
        <f>Table3[[#This Row],[Incentive Disbursements]]/'1.) CLM Reference'!$B$5</f>
        <v>5.2603755296777555E-4</v>
      </c>
      <c r="H62" s="52">
        <v>78441.760748159999</v>
      </c>
      <c r="I62" s="53">
        <f>Table3[[#This Row],[Residential CLM $ Collected]]/'1.) CLM Reference'!$B$4</f>
        <v>6.9590718607493189E-4</v>
      </c>
      <c r="J62" s="79">
        <v>42995.71</v>
      </c>
      <c r="K62" s="53">
        <f>Table3[[#This Row],[Residential Incentive Disbursements]]/'1.) CLM Reference'!$B$5</f>
        <v>5.2603755296777555E-4</v>
      </c>
      <c r="L62" s="54">
        <v>0</v>
      </c>
      <c r="M62" s="53">
        <f>Table3[[#This Row],[C&amp;I CLM $ Collected]]/'1.) CLM Reference'!$B$4</f>
        <v>0</v>
      </c>
      <c r="N62" s="79">
        <v>0</v>
      </c>
      <c r="O62" s="53">
        <f>Table3[[#This Row],[C&amp;I Incentive Disbursements]]/'1.) CLM Reference'!$B$5</f>
        <v>0</v>
      </c>
    </row>
    <row r="63" spans="1:15" x14ac:dyDescent="0.35">
      <c r="A63" s="23">
        <v>9003405300</v>
      </c>
      <c r="B63" s="24" t="s">
        <v>61</v>
      </c>
      <c r="C63" s="24" t="s">
        <v>48</v>
      </c>
      <c r="D63" s="52">
        <f>Table3[[#This Row],[Residential CLM $ Collected]]+Table3[[#This Row],[C&amp;I CLM $ Collected]]</f>
        <v>104034.2122656</v>
      </c>
      <c r="E63" s="53">
        <f>Table3[[#This Row],[CLM $ Collected ]]/'1.) CLM Reference'!$B$4</f>
        <v>9.2295424303022293E-4</v>
      </c>
      <c r="F63" s="52">
        <f>Table3[[#This Row],[Residential Incentive Disbursements]]+Table3[[#This Row],[C&amp;I Incentive Disbursements]]</f>
        <v>85654.017500000002</v>
      </c>
      <c r="G63" s="53">
        <f>Table3[[#This Row],[Incentive Disbursements]]/'1.) CLM Reference'!$B$5</f>
        <v>1.0479471037356757E-3</v>
      </c>
      <c r="H63" s="52">
        <v>104034.2122656</v>
      </c>
      <c r="I63" s="53">
        <f>Table3[[#This Row],[Residential CLM $ Collected]]/'1.) CLM Reference'!$B$4</f>
        <v>9.2295424303022293E-4</v>
      </c>
      <c r="J63" s="79">
        <v>85654.017500000002</v>
      </c>
      <c r="K63" s="53">
        <f>Table3[[#This Row],[Residential Incentive Disbursements]]/'1.) CLM Reference'!$B$5</f>
        <v>1.0479471037356757E-3</v>
      </c>
      <c r="L63" s="54">
        <v>0</v>
      </c>
      <c r="M63" s="53">
        <f>Table3[[#This Row],[C&amp;I CLM $ Collected]]/'1.) CLM Reference'!$B$4</f>
        <v>0</v>
      </c>
      <c r="N63" s="79">
        <v>0</v>
      </c>
      <c r="O63" s="53">
        <f>Table3[[#This Row],[C&amp;I Incentive Disbursements]]/'1.) CLM Reference'!$B$5</f>
        <v>0</v>
      </c>
    </row>
    <row r="64" spans="1:15" x14ac:dyDescent="0.35">
      <c r="A64" s="23">
        <v>9003405401</v>
      </c>
      <c r="B64" s="24" t="s">
        <v>61</v>
      </c>
      <c r="C64" s="24" t="s">
        <v>48</v>
      </c>
      <c r="D64" s="52">
        <f>Table3[[#This Row],[Residential CLM $ Collected]]+Table3[[#This Row],[C&amp;I CLM $ Collected]]</f>
        <v>70101.589985280007</v>
      </c>
      <c r="E64" s="53">
        <f>Table3[[#This Row],[CLM $ Collected ]]/'1.) CLM Reference'!$B$4</f>
        <v>6.2191618037053256E-4</v>
      </c>
      <c r="F64" s="52">
        <f>Table3[[#This Row],[Residential Incentive Disbursements]]+Table3[[#This Row],[C&amp;I Incentive Disbursements]]</f>
        <v>9810.9004999999997</v>
      </c>
      <c r="G64" s="53">
        <f>Table3[[#This Row],[Incentive Disbursements]]/'1.) CLM Reference'!$B$5</f>
        <v>1.2003295425125728E-4</v>
      </c>
      <c r="H64" s="52">
        <v>70101.589985280007</v>
      </c>
      <c r="I64" s="53">
        <f>Table3[[#This Row],[Residential CLM $ Collected]]/'1.) CLM Reference'!$B$4</f>
        <v>6.2191618037053256E-4</v>
      </c>
      <c r="J64" s="79">
        <v>9810.9004999999997</v>
      </c>
      <c r="K64" s="53">
        <f>Table3[[#This Row],[Residential Incentive Disbursements]]/'1.) CLM Reference'!$B$5</f>
        <v>1.2003295425125728E-4</v>
      </c>
      <c r="L64" s="54">
        <v>0</v>
      </c>
      <c r="M64" s="53">
        <f>Table3[[#This Row],[C&amp;I CLM $ Collected]]/'1.) CLM Reference'!$B$4</f>
        <v>0</v>
      </c>
      <c r="N64" s="79">
        <v>0</v>
      </c>
      <c r="O64" s="53">
        <f>Table3[[#This Row],[C&amp;I Incentive Disbursements]]/'1.) CLM Reference'!$B$5</f>
        <v>0</v>
      </c>
    </row>
    <row r="65" spans="1:15" x14ac:dyDescent="0.35">
      <c r="A65" s="23">
        <v>9003405402</v>
      </c>
      <c r="B65" s="24" t="s">
        <v>61</v>
      </c>
      <c r="C65" s="24" t="s">
        <v>48</v>
      </c>
      <c r="D65" s="52">
        <f>Table3[[#This Row],[Residential CLM $ Collected]]+Table3[[#This Row],[C&amp;I CLM $ Collected]]</f>
        <v>84617.753319359996</v>
      </c>
      <c r="E65" s="53">
        <f>Table3[[#This Row],[CLM $ Collected ]]/'1.) CLM Reference'!$B$4</f>
        <v>7.5069837855264903E-4</v>
      </c>
      <c r="F65" s="52">
        <f>Table3[[#This Row],[Residential Incentive Disbursements]]+Table3[[#This Row],[C&amp;I Incentive Disbursements]]</f>
        <v>14170.022000000001</v>
      </c>
      <c r="G65" s="53">
        <f>Table3[[#This Row],[Incentive Disbursements]]/'1.) CLM Reference'!$B$5</f>
        <v>1.7336528919698139E-4</v>
      </c>
      <c r="H65" s="52">
        <v>84617.753319359996</v>
      </c>
      <c r="I65" s="53">
        <f>Table3[[#This Row],[Residential CLM $ Collected]]/'1.) CLM Reference'!$B$4</f>
        <v>7.5069837855264903E-4</v>
      </c>
      <c r="J65" s="79">
        <v>14170.022000000001</v>
      </c>
      <c r="K65" s="53">
        <f>Table3[[#This Row],[Residential Incentive Disbursements]]/'1.) CLM Reference'!$B$5</f>
        <v>1.7336528919698139E-4</v>
      </c>
      <c r="L65" s="54">
        <v>0</v>
      </c>
      <c r="M65" s="53">
        <f>Table3[[#This Row],[C&amp;I CLM $ Collected]]/'1.) CLM Reference'!$B$4</f>
        <v>0</v>
      </c>
      <c r="N65" s="79">
        <v>0</v>
      </c>
      <c r="O65" s="53">
        <f>Table3[[#This Row],[C&amp;I Incentive Disbursements]]/'1.) CLM Reference'!$B$5</f>
        <v>0</v>
      </c>
    </row>
    <row r="66" spans="1:15" x14ac:dyDescent="0.35">
      <c r="A66" s="23">
        <v>9003405500</v>
      </c>
      <c r="B66" s="24" t="s">
        <v>61</v>
      </c>
      <c r="C66" s="24" t="s">
        <v>48</v>
      </c>
      <c r="D66" s="52">
        <f>Table3[[#This Row],[Residential CLM $ Collected]]+Table3[[#This Row],[C&amp;I CLM $ Collected]]</f>
        <v>95029.491893759987</v>
      </c>
      <c r="E66" s="53">
        <f>Table3[[#This Row],[CLM $ Collected ]]/'1.) CLM Reference'!$B$4</f>
        <v>8.4306759138458418E-4</v>
      </c>
      <c r="F66" s="52">
        <f>Table3[[#This Row],[Residential Incentive Disbursements]]+Table3[[#This Row],[C&amp;I Incentive Disbursements]]</f>
        <v>79289.1728</v>
      </c>
      <c r="G66" s="53">
        <f>Table3[[#This Row],[Incentive Disbursements]]/'1.) CLM Reference'!$B$5</f>
        <v>9.7007544326052782E-4</v>
      </c>
      <c r="H66" s="52">
        <v>95029.491893759987</v>
      </c>
      <c r="I66" s="53">
        <f>Table3[[#This Row],[Residential CLM $ Collected]]/'1.) CLM Reference'!$B$4</f>
        <v>8.4306759138458418E-4</v>
      </c>
      <c r="J66" s="79">
        <v>79289.1728</v>
      </c>
      <c r="K66" s="53">
        <f>Table3[[#This Row],[Residential Incentive Disbursements]]/'1.) CLM Reference'!$B$5</f>
        <v>9.7007544326052782E-4</v>
      </c>
      <c r="L66" s="54">
        <v>0</v>
      </c>
      <c r="M66" s="53">
        <f>Table3[[#This Row],[C&amp;I CLM $ Collected]]/'1.) CLM Reference'!$B$4</f>
        <v>0</v>
      </c>
      <c r="N66" s="79">
        <v>0</v>
      </c>
      <c r="O66" s="53">
        <f>Table3[[#This Row],[C&amp;I Incentive Disbursements]]/'1.) CLM Reference'!$B$5</f>
        <v>0</v>
      </c>
    </row>
    <row r="67" spans="1:15" x14ac:dyDescent="0.35">
      <c r="A67" s="23">
        <v>9003405600</v>
      </c>
      <c r="B67" s="24" t="s">
        <v>61</v>
      </c>
      <c r="C67" s="24" t="s">
        <v>48</v>
      </c>
      <c r="D67" s="52">
        <f>Table3[[#This Row],[Residential CLM $ Collected]]+Table3[[#This Row],[C&amp;I CLM $ Collected]]</f>
        <v>125510.08948992001</v>
      </c>
      <c r="E67" s="53">
        <f>Table3[[#This Row],[CLM $ Collected ]]/'1.) CLM Reference'!$B$4</f>
        <v>1.1134805283293176E-3</v>
      </c>
      <c r="F67" s="52">
        <f>Table3[[#This Row],[Residential Incentive Disbursements]]+Table3[[#This Row],[C&amp;I Incentive Disbursements]]</f>
        <v>64317.655200000001</v>
      </c>
      <c r="G67" s="53">
        <f>Table3[[#This Row],[Incentive Disbursements]]/'1.) CLM Reference'!$B$5</f>
        <v>7.8690413425044328E-4</v>
      </c>
      <c r="H67" s="52">
        <v>125510.08948992001</v>
      </c>
      <c r="I67" s="53">
        <f>Table3[[#This Row],[Residential CLM $ Collected]]/'1.) CLM Reference'!$B$4</f>
        <v>1.1134805283293176E-3</v>
      </c>
      <c r="J67" s="79">
        <v>64317.655200000001</v>
      </c>
      <c r="K67" s="53">
        <f>Table3[[#This Row],[Residential Incentive Disbursements]]/'1.) CLM Reference'!$B$5</f>
        <v>7.8690413425044328E-4</v>
      </c>
      <c r="L67" s="54">
        <v>0</v>
      </c>
      <c r="M67" s="53">
        <f>Table3[[#This Row],[C&amp;I CLM $ Collected]]/'1.) CLM Reference'!$B$4</f>
        <v>0</v>
      </c>
      <c r="N67" s="79">
        <v>0</v>
      </c>
      <c r="O67" s="53">
        <f>Table3[[#This Row],[C&amp;I Incentive Disbursements]]/'1.) CLM Reference'!$B$5</f>
        <v>0</v>
      </c>
    </row>
    <row r="68" spans="1:15" x14ac:dyDescent="0.35">
      <c r="A68" s="23">
        <v>9003405700</v>
      </c>
      <c r="B68" s="24" t="s">
        <v>61</v>
      </c>
      <c r="C68" s="24" t="s">
        <v>48</v>
      </c>
      <c r="D68" s="52">
        <f>Table3[[#This Row],[Residential CLM $ Collected]]+Table3[[#This Row],[C&amp;I CLM $ Collected]]</f>
        <v>33239.069625599994</v>
      </c>
      <c r="E68" s="53">
        <f>Table3[[#This Row],[CLM $ Collected ]]/'1.) CLM Reference'!$B$4</f>
        <v>2.9488511209180908E-4</v>
      </c>
      <c r="F68" s="52">
        <f>Table3[[#This Row],[Residential Incentive Disbursements]]+Table3[[#This Row],[C&amp;I Incentive Disbursements]]</f>
        <v>28576.05</v>
      </c>
      <c r="G68" s="53">
        <f>Table3[[#This Row],[Incentive Disbursements]]/'1.) CLM Reference'!$B$5</f>
        <v>3.496180296937718E-4</v>
      </c>
      <c r="H68" s="52">
        <v>33239.069625599994</v>
      </c>
      <c r="I68" s="53">
        <f>Table3[[#This Row],[Residential CLM $ Collected]]/'1.) CLM Reference'!$B$4</f>
        <v>2.9488511209180908E-4</v>
      </c>
      <c r="J68" s="79">
        <v>28576.05</v>
      </c>
      <c r="K68" s="53">
        <f>Table3[[#This Row],[Residential Incentive Disbursements]]/'1.) CLM Reference'!$B$5</f>
        <v>3.496180296937718E-4</v>
      </c>
      <c r="L68" s="54">
        <v>0</v>
      </c>
      <c r="M68" s="53">
        <f>Table3[[#This Row],[C&amp;I CLM $ Collected]]/'1.) CLM Reference'!$B$4</f>
        <v>0</v>
      </c>
      <c r="N68" s="79">
        <v>0</v>
      </c>
      <c r="O68" s="53">
        <f>Table3[[#This Row],[C&amp;I Incentive Disbursements]]/'1.) CLM Reference'!$B$5</f>
        <v>0</v>
      </c>
    </row>
    <row r="69" spans="1:15" x14ac:dyDescent="0.35">
      <c r="A69" s="23">
        <v>9003405800</v>
      </c>
      <c r="B69" s="24" t="s">
        <v>61</v>
      </c>
      <c r="C69" s="24" t="s">
        <v>48</v>
      </c>
      <c r="D69" s="52">
        <f>Table3[[#This Row],[Residential CLM $ Collected]]+Table3[[#This Row],[C&amp;I CLM $ Collected]]</f>
        <v>509551.29354240006</v>
      </c>
      <c r="E69" s="53">
        <f>Table3[[#This Row],[CLM $ Collected ]]/'1.) CLM Reference'!$B$4</f>
        <v>4.5205564417197391E-3</v>
      </c>
      <c r="F69" s="52">
        <f>Table3[[#This Row],[Residential Incentive Disbursements]]+Table3[[#This Row],[C&amp;I Incentive Disbursements]]</f>
        <v>739362.14009999996</v>
      </c>
      <c r="G69" s="53">
        <f>Table3[[#This Row],[Incentive Disbursements]]/'1.) CLM Reference'!$B$5</f>
        <v>9.0458385484324284E-3</v>
      </c>
      <c r="H69" s="52">
        <v>199806.49982016004</v>
      </c>
      <c r="I69" s="53">
        <f>Table3[[#This Row],[Residential CLM $ Collected]]/'1.) CLM Reference'!$B$4</f>
        <v>1.7726116512828348E-3</v>
      </c>
      <c r="J69" s="79">
        <v>450736.245</v>
      </c>
      <c r="K69" s="53">
        <f>Table3[[#This Row],[Residential Incentive Disbursements]]/'1.) CLM Reference'!$B$5</f>
        <v>5.5146011393621304E-3</v>
      </c>
      <c r="L69" s="54">
        <v>309744.79372224002</v>
      </c>
      <c r="M69" s="53">
        <f>Table3[[#This Row],[C&amp;I CLM $ Collected]]/'1.) CLM Reference'!$B$4</f>
        <v>2.7479447904369039E-3</v>
      </c>
      <c r="N69" s="79">
        <v>288625.89510000002</v>
      </c>
      <c r="O69" s="53">
        <f>Table3[[#This Row],[C&amp;I Incentive Disbursements]]/'1.) CLM Reference'!$B$5</f>
        <v>3.5312374090702976E-3</v>
      </c>
    </row>
    <row r="70" spans="1:15" x14ac:dyDescent="0.35">
      <c r="A70" s="23">
        <v>9003405900</v>
      </c>
      <c r="B70" s="24" t="s">
        <v>61</v>
      </c>
      <c r="C70" s="24" t="s">
        <v>48</v>
      </c>
      <c r="D70" s="52">
        <f>Table3[[#This Row],[Residential CLM $ Collected]]+Table3[[#This Row],[C&amp;I CLM $ Collected]]</f>
        <v>95207.098066559993</v>
      </c>
      <c r="E70" s="53">
        <f>Table3[[#This Row],[CLM $ Collected ]]/'1.) CLM Reference'!$B$4</f>
        <v>8.4464324969163831E-4</v>
      </c>
      <c r="F70" s="52">
        <f>Table3[[#This Row],[Residential Incentive Disbursements]]+Table3[[#This Row],[C&amp;I Incentive Disbursements]]</f>
        <v>47858.912400000001</v>
      </c>
      <c r="G70" s="53">
        <f>Table3[[#This Row],[Incentive Disbursements]]/'1.) CLM Reference'!$B$5</f>
        <v>5.8553714234734421E-4</v>
      </c>
      <c r="H70" s="52">
        <v>95207.098066559993</v>
      </c>
      <c r="I70" s="53">
        <f>Table3[[#This Row],[Residential CLM $ Collected]]/'1.) CLM Reference'!$B$4</f>
        <v>8.4464324969163831E-4</v>
      </c>
      <c r="J70" s="79">
        <v>47858.912400000001</v>
      </c>
      <c r="K70" s="53">
        <f>Table3[[#This Row],[Residential Incentive Disbursements]]/'1.) CLM Reference'!$B$5</f>
        <v>5.8553714234734421E-4</v>
      </c>
      <c r="L70" s="54">
        <v>0</v>
      </c>
      <c r="M70" s="53">
        <f>Table3[[#This Row],[C&amp;I CLM $ Collected]]/'1.) CLM Reference'!$B$4</f>
        <v>0</v>
      </c>
      <c r="N70" s="79">
        <v>0</v>
      </c>
      <c r="O70" s="53">
        <f>Table3[[#This Row],[C&amp;I Incentive Disbursements]]/'1.) CLM Reference'!$B$5</f>
        <v>0</v>
      </c>
    </row>
    <row r="71" spans="1:15" x14ac:dyDescent="0.35">
      <c r="A71" s="23">
        <v>9003406001</v>
      </c>
      <c r="B71" s="24" t="s">
        <v>61</v>
      </c>
      <c r="C71" s="24" t="s">
        <v>48</v>
      </c>
      <c r="D71" s="52">
        <f>Table3[[#This Row],[Residential CLM $ Collected]]+Table3[[#This Row],[C&amp;I CLM $ Collected]]</f>
        <v>65823.076327679999</v>
      </c>
      <c r="E71" s="53">
        <f>Table3[[#This Row],[CLM $ Collected ]]/'1.) CLM Reference'!$B$4</f>
        <v>5.8395874071536229E-4</v>
      </c>
      <c r="F71" s="52">
        <f>Table3[[#This Row],[Residential Incentive Disbursements]]+Table3[[#This Row],[C&amp;I Incentive Disbursements]]</f>
        <v>61190</v>
      </c>
      <c r="G71" s="53">
        <f>Table3[[#This Row],[Incentive Disbursements]]/'1.) CLM Reference'!$B$5</f>
        <v>7.4863836103876847E-4</v>
      </c>
      <c r="H71" s="52">
        <v>65823.076327679999</v>
      </c>
      <c r="I71" s="53">
        <f>Table3[[#This Row],[Residential CLM $ Collected]]/'1.) CLM Reference'!$B$4</f>
        <v>5.8395874071536229E-4</v>
      </c>
      <c r="J71" s="79">
        <v>61190</v>
      </c>
      <c r="K71" s="53">
        <f>Table3[[#This Row],[Residential Incentive Disbursements]]/'1.) CLM Reference'!$B$5</f>
        <v>7.4863836103876847E-4</v>
      </c>
      <c r="L71" s="54">
        <v>0</v>
      </c>
      <c r="M71" s="53">
        <f>Table3[[#This Row],[C&amp;I CLM $ Collected]]/'1.) CLM Reference'!$B$4</f>
        <v>0</v>
      </c>
      <c r="N71" s="79">
        <v>0</v>
      </c>
      <c r="O71" s="53">
        <f>Table3[[#This Row],[C&amp;I Incentive Disbursements]]/'1.) CLM Reference'!$B$5</f>
        <v>0</v>
      </c>
    </row>
    <row r="72" spans="1:15" x14ac:dyDescent="0.35">
      <c r="A72" s="23">
        <v>9003406002</v>
      </c>
      <c r="B72" s="24" t="s">
        <v>61</v>
      </c>
      <c r="C72" s="24" t="s">
        <v>48</v>
      </c>
      <c r="D72" s="52">
        <f>Table3[[#This Row],[Residential CLM $ Collected]]+Table3[[#This Row],[C&amp;I CLM $ Collected]]</f>
        <v>98369.128762559994</v>
      </c>
      <c r="E72" s="53">
        <f>Table3[[#This Row],[CLM $ Collected ]]/'1.) CLM Reference'!$B$4</f>
        <v>8.7269565268397592E-4</v>
      </c>
      <c r="F72" s="52">
        <f>Table3[[#This Row],[Residential Incentive Disbursements]]+Table3[[#This Row],[C&amp;I Incentive Disbursements]]</f>
        <v>88476.909499999994</v>
      </c>
      <c r="G72" s="53">
        <f>Table3[[#This Row],[Incentive Disbursements]]/'1.) CLM Reference'!$B$5</f>
        <v>1.0824842052272502E-3</v>
      </c>
      <c r="H72" s="52">
        <v>98369.128762559994</v>
      </c>
      <c r="I72" s="53">
        <f>Table3[[#This Row],[Residential CLM $ Collected]]/'1.) CLM Reference'!$B$4</f>
        <v>8.7269565268397592E-4</v>
      </c>
      <c r="J72" s="79">
        <v>88476.909499999994</v>
      </c>
      <c r="K72" s="53">
        <f>Table3[[#This Row],[Residential Incentive Disbursements]]/'1.) CLM Reference'!$B$5</f>
        <v>1.0824842052272502E-3</v>
      </c>
      <c r="L72" s="54">
        <v>0</v>
      </c>
      <c r="M72" s="53">
        <f>Table3[[#This Row],[C&amp;I CLM $ Collected]]/'1.) CLM Reference'!$B$4</f>
        <v>0</v>
      </c>
      <c r="N72" s="79">
        <v>0</v>
      </c>
      <c r="O72" s="53">
        <f>Table3[[#This Row],[C&amp;I Incentive Disbursements]]/'1.) CLM Reference'!$B$5</f>
        <v>0</v>
      </c>
    </row>
    <row r="73" spans="1:15" x14ac:dyDescent="0.35">
      <c r="A73" s="23">
        <v>9003406100</v>
      </c>
      <c r="B73" s="24" t="s">
        <v>61</v>
      </c>
      <c r="C73" s="24" t="s">
        <v>48</v>
      </c>
      <c r="D73" s="52">
        <f>Table3[[#This Row],[Residential CLM $ Collected]]+Table3[[#This Row],[C&amp;I CLM $ Collected]]</f>
        <v>52063.520731199998</v>
      </c>
      <c r="E73" s="53">
        <f>Table3[[#This Row],[CLM $ Collected ]]/'1.) CLM Reference'!$B$4</f>
        <v>4.6188889519608532E-4</v>
      </c>
      <c r="F73" s="52">
        <f>Table3[[#This Row],[Residential Incentive Disbursements]]+Table3[[#This Row],[C&amp;I Incentive Disbursements]]</f>
        <v>10335.120000000001</v>
      </c>
      <c r="G73" s="53">
        <f>Table3[[#This Row],[Incentive Disbursements]]/'1.) CLM Reference'!$B$5</f>
        <v>1.2644659744956687E-4</v>
      </c>
      <c r="H73" s="52">
        <v>52048.524265920001</v>
      </c>
      <c r="I73" s="53">
        <f>Table3[[#This Row],[Residential CLM $ Collected]]/'1.) CLM Reference'!$B$4</f>
        <v>4.6175585193118998E-4</v>
      </c>
      <c r="J73" s="79">
        <v>10335.120000000001</v>
      </c>
      <c r="K73" s="53">
        <f>Table3[[#This Row],[Residential Incentive Disbursements]]/'1.) CLM Reference'!$B$5</f>
        <v>1.2644659744956687E-4</v>
      </c>
      <c r="L73" s="54">
        <v>14.996465279999999</v>
      </c>
      <c r="M73" s="53">
        <f>Table3[[#This Row],[C&amp;I CLM $ Collected]]/'1.) CLM Reference'!$B$4</f>
        <v>1.3304326489535124E-7</v>
      </c>
      <c r="N73" s="79">
        <v>0</v>
      </c>
      <c r="O73" s="53">
        <f>Table3[[#This Row],[C&amp;I Incentive Disbursements]]/'1.) CLM Reference'!$B$5</f>
        <v>0</v>
      </c>
    </row>
    <row r="74" spans="1:15" x14ac:dyDescent="0.35">
      <c r="A74" s="23">
        <v>9003410101</v>
      </c>
      <c r="B74" s="24" t="s">
        <v>61</v>
      </c>
      <c r="C74" s="24" t="s">
        <v>48</v>
      </c>
      <c r="D74" s="52">
        <f>Table3[[#This Row],[Residential CLM $ Collected]]+Table3[[#This Row],[C&amp;I CLM $ Collected]]</f>
        <v>392.66588160000003</v>
      </c>
      <c r="E74" s="53">
        <f>Table3[[#This Row],[CLM $ Collected ]]/'1.) CLM Reference'!$B$4</f>
        <v>3.4835909613145471E-6</v>
      </c>
      <c r="F74" s="52">
        <f>Table3[[#This Row],[Residential Incentive Disbursements]]+Table3[[#This Row],[C&amp;I Incentive Disbursements]]</f>
        <v>0</v>
      </c>
      <c r="G74" s="53">
        <f>Table3[[#This Row],[Incentive Disbursements]]/'1.) CLM Reference'!$B$5</f>
        <v>0</v>
      </c>
      <c r="H74" s="52">
        <v>392.66588160000003</v>
      </c>
      <c r="I74" s="53">
        <f>Table3[[#This Row],[Residential CLM $ Collected]]/'1.) CLM Reference'!$B$4</f>
        <v>3.4835909613145471E-6</v>
      </c>
      <c r="J74" s="79">
        <v>0</v>
      </c>
      <c r="K74" s="53">
        <f>Table3[[#This Row],[Residential Incentive Disbursements]]/'1.) CLM Reference'!$B$5</f>
        <v>0</v>
      </c>
      <c r="L74" s="54">
        <v>0</v>
      </c>
      <c r="M74" s="53">
        <f>Table3[[#This Row],[C&amp;I CLM $ Collected]]/'1.) CLM Reference'!$B$4</f>
        <v>0</v>
      </c>
      <c r="N74" s="79">
        <v>0</v>
      </c>
      <c r="O74" s="53">
        <f>Table3[[#This Row],[C&amp;I Incentive Disbursements]]/'1.) CLM Reference'!$B$5</f>
        <v>0</v>
      </c>
    </row>
    <row r="75" spans="1:15" x14ac:dyDescent="0.35">
      <c r="A75" s="23">
        <v>9003420500</v>
      </c>
      <c r="B75" s="24" t="s">
        <v>61</v>
      </c>
      <c r="C75" s="24" t="s">
        <v>48</v>
      </c>
      <c r="D75" s="52">
        <f>Table3[[#This Row],[Residential CLM $ Collected]]+Table3[[#This Row],[C&amp;I CLM $ Collected]]</f>
        <v>546.64217280000003</v>
      </c>
      <c r="E75" s="53">
        <f>Table3[[#This Row],[CLM $ Collected ]]/'1.) CLM Reference'!$B$4</f>
        <v>4.8496134282918682E-6</v>
      </c>
      <c r="F75" s="52">
        <f>Table3[[#This Row],[Residential Incentive Disbursements]]+Table3[[#This Row],[C&amp;I Incentive Disbursements]]</f>
        <v>894.67</v>
      </c>
      <c r="G75" s="53">
        <f>Table3[[#This Row],[Incentive Disbursements]]/'1.) CLM Reference'!$B$5</f>
        <v>1.0945976180267281E-5</v>
      </c>
      <c r="H75" s="52">
        <v>546.64217280000003</v>
      </c>
      <c r="I75" s="53">
        <f>Table3[[#This Row],[Residential CLM $ Collected]]/'1.) CLM Reference'!$B$4</f>
        <v>4.8496134282918682E-6</v>
      </c>
      <c r="J75" s="79">
        <v>894.67</v>
      </c>
      <c r="K75" s="53">
        <f>Table3[[#This Row],[Residential Incentive Disbursements]]/'1.) CLM Reference'!$B$5</f>
        <v>1.0945976180267281E-5</v>
      </c>
      <c r="L75" s="54">
        <v>0</v>
      </c>
      <c r="M75" s="53">
        <f>Table3[[#This Row],[C&amp;I CLM $ Collected]]/'1.) CLM Reference'!$B$4</f>
        <v>0</v>
      </c>
      <c r="N75" s="79">
        <v>0</v>
      </c>
      <c r="O75" s="53">
        <f>Table3[[#This Row],[C&amp;I Incentive Disbursements]]/'1.) CLM Reference'!$B$5</f>
        <v>0</v>
      </c>
    </row>
    <row r="76" spans="1:15" x14ac:dyDescent="0.35">
      <c r="A76" s="23">
        <v>9003430601</v>
      </c>
      <c r="B76" s="24" t="s">
        <v>61</v>
      </c>
      <c r="C76" s="24" t="s">
        <v>48</v>
      </c>
      <c r="D76" s="52">
        <f>Table3[[#This Row],[Residential CLM $ Collected]]+Table3[[#This Row],[C&amp;I CLM $ Collected]]</f>
        <v>1476.5607936000001</v>
      </c>
      <c r="E76" s="53">
        <f>Table3[[#This Row],[CLM $ Collected ]]/'1.) CLM Reference'!$B$4</f>
        <v>1.3099518128382241E-5</v>
      </c>
      <c r="F76" s="52">
        <f>Table3[[#This Row],[Residential Incentive Disbursements]]+Table3[[#This Row],[C&amp;I Incentive Disbursements]]</f>
        <v>0</v>
      </c>
      <c r="G76" s="53">
        <f>Table3[[#This Row],[Incentive Disbursements]]/'1.) CLM Reference'!$B$5</f>
        <v>0</v>
      </c>
      <c r="H76" s="52">
        <v>1476.5607936000001</v>
      </c>
      <c r="I76" s="53">
        <f>Table3[[#This Row],[Residential CLM $ Collected]]/'1.) CLM Reference'!$B$4</f>
        <v>1.3099518128382241E-5</v>
      </c>
      <c r="J76" s="79">
        <v>0</v>
      </c>
      <c r="K76" s="53">
        <f>Table3[[#This Row],[Residential Incentive Disbursements]]/'1.) CLM Reference'!$B$5</f>
        <v>0</v>
      </c>
      <c r="L76" s="54">
        <v>0</v>
      </c>
      <c r="M76" s="53">
        <f>Table3[[#This Row],[C&amp;I CLM $ Collected]]/'1.) CLM Reference'!$B$4</f>
        <v>0</v>
      </c>
      <c r="N76" s="79">
        <v>0</v>
      </c>
      <c r="O76" s="53">
        <f>Table3[[#This Row],[C&amp;I Incentive Disbursements]]/'1.) CLM Reference'!$B$5</f>
        <v>0</v>
      </c>
    </row>
    <row r="77" spans="1:15" x14ac:dyDescent="0.35">
      <c r="A77" s="23">
        <v>9005425400</v>
      </c>
      <c r="B77" s="24" t="s">
        <v>61</v>
      </c>
      <c r="C77" s="24" t="s">
        <v>48</v>
      </c>
      <c r="D77" s="52">
        <f>Table3[[#This Row],[Residential CLM $ Collected]]+Table3[[#This Row],[C&amp;I CLM $ Collected]]</f>
        <v>559.63802880000003</v>
      </c>
      <c r="E77" s="53">
        <f>Table3[[#This Row],[CLM $ Collected ]]/'1.) CLM Reference'!$B$4</f>
        <v>4.964908004718203E-6</v>
      </c>
      <c r="F77" s="52">
        <f>Table3[[#This Row],[Residential Incentive Disbursements]]+Table3[[#This Row],[C&amp;I Incentive Disbursements]]</f>
        <v>0</v>
      </c>
      <c r="G77" s="53">
        <f>Table3[[#This Row],[Incentive Disbursements]]/'1.) CLM Reference'!$B$5</f>
        <v>0</v>
      </c>
      <c r="H77" s="52">
        <v>559.63802880000003</v>
      </c>
      <c r="I77" s="53">
        <f>Table3[[#This Row],[Residential CLM $ Collected]]/'1.) CLM Reference'!$B$4</f>
        <v>4.964908004718203E-6</v>
      </c>
      <c r="J77" s="79">
        <v>0</v>
      </c>
      <c r="K77" s="53">
        <f>Table3[[#This Row],[Residential Incentive Disbursements]]/'1.) CLM Reference'!$B$5</f>
        <v>0</v>
      </c>
      <c r="L77" s="54">
        <v>0</v>
      </c>
      <c r="M77" s="53">
        <f>Table3[[#This Row],[C&amp;I CLM $ Collected]]/'1.) CLM Reference'!$B$4</f>
        <v>0</v>
      </c>
      <c r="N77" s="79">
        <v>0</v>
      </c>
      <c r="O77" s="53">
        <f>Table3[[#This Row],[C&amp;I Incentive Disbursements]]/'1.) CLM Reference'!$B$5</f>
        <v>0</v>
      </c>
    </row>
    <row r="78" spans="1:15" x14ac:dyDescent="0.35">
      <c r="A78" s="23">
        <v>9001205100</v>
      </c>
      <c r="B78" s="24" t="s">
        <v>62</v>
      </c>
      <c r="C78" s="24" t="s">
        <v>48</v>
      </c>
      <c r="D78" s="52">
        <f>Table3[[#This Row],[Residential CLM $ Collected]]+Table3[[#This Row],[C&amp;I CLM $ Collected]]</f>
        <v>93675.313857600006</v>
      </c>
      <c r="E78" s="53">
        <f>Table3[[#This Row],[CLM $ Collected ]]/'1.) CLM Reference'!$B$4</f>
        <v>8.310538092154903E-4</v>
      </c>
      <c r="F78" s="52">
        <f>Table3[[#This Row],[Residential Incentive Disbursements]]+Table3[[#This Row],[C&amp;I Incentive Disbursements]]</f>
        <v>12836.5</v>
      </c>
      <c r="G78" s="53">
        <f>Table3[[#This Row],[Incentive Disbursements]]/'1.) CLM Reference'!$B$5</f>
        <v>1.5705011148021164E-4</v>
      </c>
      <c r="H78" s="52">
        <v>93675.313857600006</v>
      </c>
      <c r="I78" s="53">
        <f>Table3[[#This Row],[Residential CLM $ Collected]]/'1.) CLM Reference'!$B$4</f>
        <v>8.310538092154903E-4</v>
      </c>
      <c r="J78" s="79">
        <v>12836.5</v>
      </c>
      <c r="K78" s="53">
        <f>Table3[[#This Row],[Residential Incentive Disbursements]]/'1.) CLM Reference'!$B$5</f>
        <v>1.5705011148021164E-4</v>
      </c>
      <c r="L78" s="54">
        <v>0</v>
      </c>
      <c r="M78" s="53">
        <f>Table3[[#This Row],[C&amp;I CLM $ Collected]]/'1.) CLM Reference'!$B$4</f>
        <v>0</v>
      </c>
      <c r="N78" s="79">
        <v>0</v>
      </c>
      <c r="O78" s="53">
        <f>Table3[[#This Row],[C&amp;I Incentive Disbursements]]/'1.) CLM Reference'!$B$5</f>
        <v>0</v>
      </c>
    </row>
    <row r="79" spans="1:15" x14ac:dyDescent="0.35">
      <c r="A79" s="23">
        <v>9001205200</v>
      </c>
      <c r="B79" s="24" t="s">
        <v>62</v>
      </c>
      <c r="C79" s="24" t="s">
        <v>48</v>
      </c>
      <c r="D79" s="52">
        <f>Table3[[#This Row],[Residential CLM $ Collected]]+Table3[[#This Row],[C&amp;I CLM $ Collected]]</f>
        <v>332730.52255008003</v>
      </c>
      <c r="E79" s="53">
        <f>Table3[[#This Row],[CLM $ Collected ]]/'1.) CLM Reference'!$B$4</f>
        <v>2.9518659379978197E-3</v>
      </c>
      <c r="F79" s="52">
        <f>Table3[[#This Row],[Residential Incentive Disbursements]]+Table3[[#This Row],[C&amp;I Incentive Disbursements]]</f>
        <v>427613.46220000001</v>
      </c>
      <c r="G79" s="53">
        <f>Table3[[#This Row],[Incentive Disbursements]]/'1.) CLM Reference'!$B$5</f>
        <v>5.2317019365831245E-3</v>
      </c>
      <c r="H79" s="52">
        <v>173065.61753280001</v>
      </c>
      <c r="I79" s="53">
        <f>Table3[[#This Row],[Residential CLM $ Collected]]/'1.) CLM Reference'!$B$4</f>
        <v>1.5353761281601058E-3</v>
      </c>
      <c r="J79" s="79">
        <v>346329.2622</v>
      </c>
      <c r="K79" s="53">
        <f>Table3[[#This Row],[Residential Incentive Disbursements]]/'1.) CLM Reference'!$B$5</f>
        <v>4.2372180296318665E-3</v>
      </c>
      <c r="L79" s="54">
        <v>159664.90501728002</v>
      </c>
      <c r="M79" s="53">
        <f>Table3[[#This Row],[C&amp;I CLM $ Collected]]/'1.) CLM Reference'!$B$4</f>
        <v>1.416489809837714E-3</v>
      </c>
      <c r="N79" s="79">
        <v>81284.2</v>
      </c>
      <c r="O79" s="53">
        <f>Table3[[#This Row],[C&amp;I Incentive Disbursements]]/'1.) CLM Reference'!$B$5</f>
        <v>9.9448390695125758E-4</v>
      </c>
    </row>
    <row r="80" spans="1:15" x14ac:dyDescent="0.35">
      <c r="A80" s="23">
        <v>9001205300</v>
      </c>
      <c r="B80" s="24" t="s">
        <v>62</v>
      </c>
      <c r="C80" s="24" t="s">
        <v>48</v>
      </c>
      <c r="D80" s="52">
        <f>Table3[[#This Row],[Residential CLM $ Collected]]+Table3[[#This Row],[C&amp;I CLM $ Collected]]</f>
        <v>134676.70291584003</v>
      </c>
      <c r="E80" s="53">
        <f>Table3[[#This Row],[CLM $ Collected ]]/'1.) CLM Reference'!$B$4</f>
        <v>1.19480343712466E-3</v>
      </c>
      <c r="F80" s="52">
        <f>Table3[[#This Row],[Residential Incentive Disbursements]]+Table3[[#This Row],[C&amp;I Incentive Disbursements]]</f>
        <v>17564.3</v>
      </c>
      <c r="G80" s="53">
        <f>Table3[[#This Row],[Incentive Disbursements]]/'1.) CLM Reference'!$B$5</f>
        <v>2.1489309960440005E-4</v>
      </c>
      <c r="H80" s="52">
        <v>134676.70291584003</v>
      </c>
      <c r="I80" s="53">
        <f>Table3[[#This Row],[Residential CLM $ Collected]]/'1.) CLM Reference'!$B$4</f>
        <v>1.19480343712466E-3</v>
      </c>
      <c r="J80" s="79">
        <v>17564.3</v>
      </c>
      <c r="K80" s="53">
        <f>Table3[[#This Row],[Residential Incentive Disbursements]]/'1.) CLM Reference'!$B$5</f>
        <v>2.1489309960440005E-4</v>
      </c>
      <c r="L80" s="54">
        <v>0</v>
      </c>
      <c r="M80" s="53">
        <f>Table3[[#This Row],[C&amp;I CLM $ Collected]]/'1.) CLM Reference'!$B$4</f>
        <v>0</v>
      </c>
      <c r="N80" s="79">
        <v>0</v>
      </c>
      <c r="O80" s="53">
        <f>Table3[[#This Row],[C&amp;I Incentive Disbursements]]/'1.) CLM Reference'!$B$5</f>
        <v>0</v>
      </c>
    </row>
    <row r="81" spans="1:15" x14ac:dyDescent="0.35">
      <c r="A81" s="23">
        <v>9001211400</v>
      </c>
      <c r="B81" s="24" t="s">
        <v>62</v>
      </c>
      <c r="C81" s="24" t="s">
        <v>48</v>
      </c>
      <c r="D81" s="52">
        <f>Table3[[#This Row],[Residential CLM $ Collected]]+Table3[[#This Row],[C&amp;I CLM $ Collected]]</f>
        <v>1156.7643264000001</v>
      </c>
      <c r="E81" s="53">
        <f>Table3[[#This Row],[CLM $ Collected ]]/'1.) CLM Reference'!$B$4</f>
        <v>1.0262398493595402E-5</v>
      </c>
      <c r="F81" s="52">
        <f>Table3[[#This Row],[Residential Incentive Disbursements]]+Table3[[#This Row],[C&amp;I Incentive Disbursements]]</f>
        <v>0</v>
      </c>
      <c r="G81" s="53">
        <f>Table3[[#This Row],[Incentive Disbursements]]/'1.) CLM Reference'!$B$5</f>
        <v>0</v>
      </c>
      <c r="H81" s="52">
        <v>1156.7643264000001</v>
      </c>
      <c r="I81" s="53">
        <f>Table3[[#This Row],[Residential CLM $ Collected]]/'1.) CLM Reference'!$B$4</f>
        <v>1.0262398493595402E-5</v>
      </c>
      <c r="J81" s="79">
        <v>0</v>
      </c>
      <c r="K81" s="53">
        <f>Table3[[#This Row],[Residential Incentive Disbursements]]/'1.) CLM Reference'!$B$5</f>
        <v>0</v>
      </c>
      <c r="L81" s="54">
        <v>0</v>
      </c>
      <c r="M81" s="53">
        <f>Table3[[#This Row],[C&amp;I CLM $ Collected]]/'1.) CLM Reference'!$B$4</f>
        <v>0</v>
      </c>
      <c r="N81" s="79">
        <v>0</v>
      </c>
      <c r="O81" s="53">
        <f>Table3[[#This Row],[C&amp;I Incentive Disbursements]]/'1.) CLM Reference'!$B$5</f>
        <v>0</v>
      </c>
    </row>
    <row r="82" spans="1:15" x14ac:dyDescent="0.35">
      <c r="A82" s="23">
        <v>9005253400</v>
      </c>
      <c r="B82" s="24" t="s">
        <v>62</v>
      </c>
      <c r="C82" s="24" t="s">
        <v>48</v>
      </c>
      <c r="D82" s="52">
        <f>Table3[[#This Row],[Residential CLM $ Collected]]+Table3[[#This Row],[C&amp;I CLM $ Collected]]</f>
        <v>1729.7165952</v>
      </c>
      <c r="E82" s="53">
        <f>Table3[[#This Row],[CLM $ Collected ]]/'1.) CLM Reference'!$B$4</f>
        <v>1.5345425663471989E-5</v>
      </c>
      <c r="F82" s="52">
        <f>Table3[[#This Row],[Residential Incentive Disbursements]]+Table3[[#This Row],[C&amp;I Incentive Disbursements]]</f>
        <v>888.71</v>
      </c>
      <c r="G82" s="53">
        <f>Table3[[#This Row],[Incentive Disbursements]]/'1.) CLM Reference'!$B$5</f>
        <v>1.087305765384481E-5</v>
      </c>
      <c r="H82" s="52">
        <v>1729.7165952</v>
      </c>
      <c r="I82" s="53">
        <f>Table3[[#This Row],[Residential CLM $ Collected]]/'1.) CLM Reference'!$B$4</f>
        <v>1.5345425663471989E-5</v>
      </c>
      <c r="J82" s="79">
        <v>888.71</v>
      </c>
      <c r="K82" s="53">
        <f>Table3[[#This Row],[Residential Incentive Disbursements]]/'1.) CLM Reference'!$B$5</f>
        <v>1.087305765384481E-5</v>
      </c>
      <c r="L82" s="54">
        <v>0</v>
      </c>
      <c r="M82" s="53">
        <f>Table3[[#This Row],[C&amp;I CLM $ Collected]]/'1.) CLM Reference'!$B$4</f>
        <v>0</v>
      </c>
      <c r="N82" s="79">
        <v>0</v>
      </c>
      <c r="O82" s="53">
        <f>Table3[[#This Row],[C&amp;I Incentive Disbursements]]/'1.) CLM Reference'!$B$5</f>
        <v>0</v>
      </c>
    </row>
    <row r="83" spans="1:15" x14ac:dyDescent="0.35">
      <c r="A83" s="23">
        <v>9015902500</v>
      </c>
      <c r="B83" s="24" t="s">
        <v>63</v>
      </c>
      <c r="C83" s="24" t="s">
        <v>48</v>
      </c>
      <c r="D83" s="52">
        <f>Table3[[#This Row],[Residential CLM $ Collected]]+Table3[[#This Row],[C&amp;I CLM $ Collected]]</f>
        <v>40.784411519999999</v>
      </c>
      <c r="E83" s="53">
        <f>Table3[[#This Row],[CLM $ Collected ]]/'1.) CLM Reference'!$B$4</f>
        <v>3.6182468095951038E-7</v>
      </c>
      <c r="F83" s="52">
        <f>Table3[[#This Row],[Residential Incentive Disbursements]]+Table3[[#This Row],[C&amp;I Incentive Disbursements]]</f>
        <v>0</v>
      </c>
      <c r="G83" s="53">
        <f>Table3[[#This Row],[Incentive Disbursements]]/'1.) CLM Reference'!$B$5</f>
        <v>0</v>
      </c>
      <c r="H83" s="52">
        <v>40.784411519999999</v>
      </c>
      <c r="I83" s="53">
        <f>Table3[[#This Row],[Residential CLM $ Collected]]/'1.) CLM Reference'!$B$4</f>
        <v>3.6182468095951038E-7</v>
      </c>
      <c r="J83" s="79">
        <v>0</v>
      </c>
      <c r="K83" s="53">
        <f>Table3[[#This Row],[Residential Incentive Disbursements]]/'1.) CLM Reference'!$B$5</f>
        <v>0</v>
      </c>
      <c r="L83" s="54">
        <v>0</v>
      </c>
      <c r="M83" s="53">
        <f>Table3[[#This Row],[C&amp;I CLM $ Collected]]/'1.) CLM Reference'!$B$4</f>
        <v>0</v>
      </c>
      <c r="N83" s="79">
        <v>0</v>
      </c>
      <c r="O83" s="53">
        <f>Table3[[#This Row],[C&amp;I Incentive Disbursements]]/'1.) CLM Reference'!$B$5</f>
        <v>0</v>
      </c>
    </row>
    <row r="84" spans="1:15" x14ac:dyDescent="0.35">
      <c r="A84" s="23">
        <v>9015905100</v>
      </c>
      <c r="B84" s="24" t="s">
        <v>63</v>
      </c>
      <c r="C84" s="24" t="s">
        <v>48</v>
      </c>
      <c r="D84" s="52">
        <f>Table3[[#This Row],[Residential CLM $ Collected]]+Table3[[#This Row],[C&amp;I CLM $ Collected]]</f>
        <v>190454.70152448001</v>
      </c>
      <c r="E84" s="53">
        <f>Table3[[#This Row],[CLM $ Collected ]]/'1.) CLM Reference'!$B$4</f>
        <v>1.6896458486973839E-3</v>
      </c>
      <c r="F84" s="52">
        <f>Table3[[#This Row],[Residential Incentive Disbursements]]+Table3[[#This Row],[C&amp;I Incentive Disbursements]]</f>
        <v>124998.14720000001</v>
      </c>
      <c r="G84" s="53">
        <f>Table3[[#This Row],[Incentive Disbursements]]/'1.) CLM Reference'!$B$5</f>
        <v>1.5293088421750405E-3</v>
      </c>
      <c r="H84" s="52">
        <v>149299.51099680003</v>
      </c>
      <c r="I84" s="53">
        <f>Table3[[#This Row],[Residential CLM $ Collected]]/'1.) CLM Reference'!$B$4</f>
        <v>1.3245317492772317E-3</v>
      </c>
      <c r="J84" s="79">
        <v>89586.357199999999</v>
      </c>
      <c r="K84" s="53">
        <f>Table3[[#This Row],[Residential Incentive Disbursements]]/'1.) CLM Reference'!$B$5</f>
        <v>1.0960579118424853E-3</v>
      </c>
      <c r="L84" s="54">
        <v>41155.190527679995</v>
      </c>
      <c r="M84" s="53">
        <f>Table3[[#This Row],[C&amp;I CLM $ Collected]]/'1.) CLM Reference'!$B$4</f>
        <v>3.6511409942015217E-4</v>
      </c>
      <c r="N84" s="79">
        <v>35411.79</v>
      </c>
      <c r="O84" s="53">
        <f>Table3[[#This Row],[C&amp;I Incentive Disbursements]]/'1.) CLM Reference'!$B$5</f>
        <v>4.3325093033255518E-4</v>
      </c>
    </row>
    <row r="85" spans="1:15" x14ac:dyDescent="0.35">
      <c r="A85" s="23">
        <v>9003406001</v>
      </c>
      <c r="B85" s="24" t="s">
        <v>64</v>
      </c>
      <c r="C85" s="24" t="s">
        <v>48</v>
      </c>
      <c r="D85" s="52">
        <f>Table3[[#This Row],[Residential CLM $ Collected]]+Table3[[#This Row],[C&amp;I CLM $ Collected]]</f>
        <v>70.362864000000002</v>
      </c>
      <c r="E85" s="53">
        <f>Table3[[#This Row],[CLM $ Collected ]]/'1.) CLM Reference'!$B$4</f>
        <v>6.2423410978267364E-7</v>
      </c>
      <c r="F85" s="52">
        <f>Table3[[#This Row],[Residential Incentive Disbursements]]+Table3[[#This Row],[C&amp;I Incentive Disbursements]]</f>
        <v>0</v>
      </c>
      <c r="G85" s="53">
        <f>Table3[[#This Row],[Incentive Disbursements]]/'1.) CLM Reference'!$B$5</f>
        <v>0</v>
      </c>
      <c r="H85" s="52">
        <v>70.362864000000002</v>
      </c>
      <c r="I85" s="53">
        <f>Table3[[#This Row],[Residential CLM $ Collected]]/'1.) CLM Reference'!$B$4</f>
        <v>6.2423410978267364E-7</v>
      </c>
      <c r="J85" s="79">
        <v>0</v>
      </c>
      <c r="K85" s="53">
        <f>Table3[[#This Row],[Residential Incentive Disbursements]]/'1.) CLM Reference'!$B$5</f>
        <v>0</v>
      </c>
      <c r="L85" s="54">
        <v>0</v>
      </c>
      <c r="M85" s="53">
        <f>Table3[[#This Row],[C&amp;I CLM $ Collected]]/'1.) CLM Reference'!$B$4</f>
        <v>0</v>
      </c>
      <c r="N85" s="79">
        <v>0</v>
      </c>
      <c r="O85" s="53">
        <f>Table3[[#This Row],[C&amp;I Incentive Disbursements]]/'1.) CLM Reference'!$B$5</f>
        <v>0</v>
      </c>
    </row>
    <row r="86" spans="1:15" x14ac:dyDescent="0.35">
      <c r="A86" s="23">
        <v>9003410101</v>
      </c>
      <c r="B86" s="24" t="s">
        <v>64</v>
      </c>
      <c r="C86" s="24" t="s">
        <v>48</v>
      </c>
      <c r="D86" s="52">
        <f>Table3[[#This Row],[Residential CLM $ Collected]]+Table3[[#This Row],[C&amp;I CLM $ Collected]]</f>
        <v>142207.52071104001</v>
      </c>
      <c r="E86" s="53">
        <f>Table3[[#This Row],[CLM $ Collected ]]/'1.) CLM Reference'!$B$4</f>
        <v>1.2616141533900208E-3</v>
      </c>
      <c r="F86" s="52">
        <f>Table3[[#This Row],[Residential Incentive Disbursements]]+Table3[[#This Row],[C&amp;I Incentive Disbursements]]</f>
        <v>95237.751399999994</v>
      </c>
      <c r="G86" s="53">
        <f>Table3[[#This Row],[Incentive Disbursements]]/'1.) CLM Reference'!$B$5</f>
        <v>1.1652007536707579E-3</v>
      </c>
      <c r="H86" s="52">
        <v>121175.56571904001</v>
      </c>
      <c r="I86" s="53">
        <f>Table3[[#This Row],[Residential CLM $ Collected]]/'1.) CLM Reference'!$B$4</f>
        <v>1.0750261870244055E-3</v>
      </c>
      <c r="J86" s="79">
        <v>88803.831399999995</v>
      </c>
      <c r="K86" s="53">
        <f>Table3[[#This Row],[Residential Incentive Disbursements]]/'1.) CLM Reference'!$B$5</f>
        <v>1.0864839809324909E-3</v>
      </c>
      <c r="L86" s="54">
        <v>21031.954991999999</v>
      </c>
      <c r="M86" s="53">
        <f>Table3[[#This Row],[C&amp;I CLM $ Collected]]/'1.) CLM Reference'!$B$4</f>
        <v>1.8658796636561551E-4</v>
      </c>
      <c r="N86" s="79">
        <v>6433.92</v>
      </c>
      <c r="O86" s="53">
        <f>Table3[[#This Row],[C&amp;I Incentive Disbursements]]/'1.) CLM Reference'!$B$5</f>
        <v>7.8716772738266925E-5</v>
      </c>
    </row>
    <row r="87" spans="1:15" x14ac:dyDescent="0.35">
      <c r="A87" s="23">
        <v>9003410102</v>
      </c>
      <c r="B87" s="24" t="s">
        <v>64</v>
      </c>
      <c r="C87" s="24" t="s">
        <v>48</v>
      </c>
      <c r="D87" s="52">
        <f>Table3[[#This Row],[Residential CLM $ Collected]]+Table3[[#This Row],[C&amp;I CLM $ Collected]]</f>
        <v>91578.06808704001</v>
      </c>
      <c r="E87" s="53">
        <f>Table3[[#This Row],[CLM $ Collected ]]/'1.) CLM Reference'!$B$4</f>
        <v>8.124477964389069E-4</v>
      </c>
      <c r="F87" s="52">
        <f>Table3[[#This Row],[Residential Incentive Disbursements]]+Table3[[#This Row],[C&amp;I Incentive Disbursements]]</f>
        <v>36952.3531</v>
      </c>
      <c r="G87" s="53">
        <f>Table3[[#This Row],[Incentive Disbursements]]/'1.) CLM Reference'!$B$5</f>
        <v>4.5209918387497717E-4</v>
      </c>
      <c r="H87" s="52">
        <v>91578.06808704001</v>
      </c>
      <c r="I87" s="53">
        <f>Table3[[#This Row],[Residential CLM $ Collected]]/'1.) CLM Reference'!$B$4</f>
        <v>8.124477964389069E-4</v>
      </c>
      <c r="J87" s="79">
        <v>36952.3531</v>
      </c>
      <c r="K87" s="53">
        <f>Table3[[#This Row],[Residential Incentive Disbursements]]/'1.) CLM Reference'!$B$5</f>
        <v>4.5209918387497717E-4</v>
      </c>
      <c r="L87" s="54">
        <v>0</v>
      </c>
      <c r="M87" s="53">
        <f>Table3[[#This Row],[C&amp;I CLM $ Collected]]/'1.) CLM Reference'!$B$4</f>
        <v>0</v>
      </c>
      <c r="N87" s="79">
        <v>0</v>
      </c>
      <c r="O87" s="53">
        <f>Table3[[#This Row],[C&amp;I Incentive Disbursements]]/'1.) CLM Reference'!$B$5</f>
        <v>0</v>
      </c>
    </row>
    <row r="88" spans="1:15" x14ac:dyDescent="0.35">
      <c r="A88" s="23">
        <v>9003460302</v>
      </c>
      <c r="B88" s="24" t="s">
        <v>64</v>
      </c>
      <c r="C88" s="24" t="s">
        <v>48</v>
      </c>
      <c r="D88" s="52">
        <f>Table3[[#This Row],[Residential CLM $ Collected]]+Table3[[#This Row],[C&amp;I CLM $ Collected]]</f>
        <v>255.88232640000001</v>
      </c>
      <c r="E88" s="53">
        <f>Table3[[#This Row],[CLM $ Collected ]]/'1.) CLM Reference'!$B$4</f>
        <v>2.270096285867834E-6</v>
      </c>
      <c r="F88" s="52">
        <f>Table3[[#This Row],[Residential Incentive Disbursements]]+Table3[[#This Row],[C&amp;I Incentive Disbursements]]</f>
        <v>0</v>
      </c>
      <c r="G88" s="53">
        <f>Table3[[#This Row],[Incentive Disbursements]]/'1.) CLM Reference'!$B$5</f>
        <v>0</v>
      </c>
      <c r="H88" s="52">
        <v>255.88232640000001</v>
      </c>
      <c r="I88" s="53">
        <f>Table3[[#This Row],[Residential CLM $ Collected]]/'1.) CLM Reference'!$B$4</f>
        <v>2.270096285867834E-6</v>
      </c>
      <c r="J88" s="79">
        <v>0</v>
      </c>
      <c r="K88" s="53">
        <f>Table3[[#This Row],[Residential Incentive Disbursements]]/'1.) CLM Reference'!$B$5</f>
        <v>0</v>
      </c>
      <c r="L88" s="54">
        <v>0</v>
      </c>
      <c r="M88" s="53">
        <f>Table3[[#This Row],[C&amp;I CLM $ Collected]]/'1.) CLM Reference'!$B$4</f>
        <v>0</v>
      </c>
      <c r="N88" s="79">
        <v>0</v>
      </c>
      <c r="O88" s="53">
        <f>Table3[[#This Row],[C&amp;I Incentive Disbursements]]/'1.) CLM Reference'!$B$5</f>
        <v>0</v>
      </c>
    </row>
    <row r="89" spans="1:15" x14ac:dyDescent="0.35">
      <c r="A89" s="23">
        <v>9005260200</v>
      </c>
      <c r="B89" s="24" t="s">
        <v>65</v>
      </c>
      <c r="C89" s="24" t="s">
        <v>48</v>
      </c>
      <c r="D89" s="52">
        <f>Table3[[#This Row],[Residential CLM $ Collected]]+Table3[[#This Row],[C&amp;I CLM $ Collected]]</f>
        <v>19721.679793920001</v>
      </c>
      <c r="E89" s="53">
        <f>Table3[[#This Row],[CLM $ Collected ]]/'1.) CLM Reference'!$B$4</f>
        <v>1.7496367444020747E-4</v>
      </c>
      <c r="F89" s="52">
        <f>Table3[[#This Row],[Residential Incentive Disbursements]]+Table3[[#This Row],[C&amp;I Incentive Disbursements]]</f>
        <v>14058.66</v>
      </c>
      <c r="G89" s="53">
        <f>Table3[[#This Row],[Incentive Disbursements]]/'1.) CLM Reference'!$B$5</f>
        <v>1.7200281387156876E-4</v>
      </c>
      <c r="H89" s="52">
        <v>19721.679793920001</v>
      </c>
      <c r="I89" s="53">
        <f>Table3[[#This Row],[Residential CLM $ Collected]]/'1.) CLM Reference'!$B$4</f>
        <v>1.7496367444020747E-4</v>
      </c>
      <c r="J89" s="79">
        <v>14058.66</v>
      </c>
      <c r="K89" s="53">
        <f>Table3[[#This Row],[Residential Incentive Disbursements]]/'1.) CLM Reference'!$B$5</f>
        <v>1.7200281387156876E-4</v>
      </c>
      <c r="L89" s="54">
        <v>0</v>
      </c>
      <c r="M89" s="53">
        <f>Table3[[#This Row],[C&amp;I CLM $ Collected]]/'1.) CLM Reference'!$B$4</f>
        <v>0</v>
      </c>
      <c r="N89" s="79">
        <v>0</v>
      </c>
      <c r="O89" s="53">
        <f>Table3[[#This Row],[C&amp;I Incentive Disbursements]]/'1.) CLM Reference'!$B$5</f>
        <v>0</v>
      </c>
    </row>
    <row r="90" spans="1:15" x14ac:dyDescent="0.35">
      <c r="A90" s="23">
        <v>9005261100</v>
      </c>
      <c r="B90" s="24" t="s">
        <v>65</v>
      </c>
      <c r="C90" s="24" t="s">
        <v>48</v>
      </c>
      <c r="D90" s="52">
        <f>Table3[[#This Row],[Residential CLM $ Collected]]+Table3[[#This Row],[C&amp;I CLM $ Collected]]</f>
        <v>51.971846400000004</v>
      </c>
      <c r="E90" s="53">
        <f>Table3[[#This Row],[CLM $ Collected ]]/'1.) CLM Reference'!$B$4</f>
        <v>4.6107559338781112E-7</v>
      </c>
      <c r="F90" s="52">
        <f>Table3[[#This Row],[Residential Incentive Disbursements]]+Table3[[#This Row],[C&amp;I Incentive Disbursements]]</f>
        <v>0</v>
      </c>
      <c r="G90" s="53">
        <f>Table3[[#This Row],[Incentive Disbursements]]/'1.) CLM Reference'!$B$5</f>
        <v>0</v>
      </c>
      <c r="H90" s="52">
        <v>51.971846400000004</v>
      </c>
      <c r="I90" s="53">
        <f>Table3[[#This Row],[Residential CLM $ Collected]]/'1.) CLM Reference'!$B$4</f>
        <v>4.6107559338781112E-7</v>
      </c>
      <c r="J90" s="79">
        <v>0</v>
      </c>
      <c r="K90" s="53">
        <f>Table3[[#This Row],[Residential Incentive Disbursements]]/'1.) CLM Reference'!$B$5</f>
        <v>0</v>
      </c>
      <c r="L90" s="54">
        <v>0</v>
      </c>
      <c r="M90" s="53">
        <f>Table3[[#This Row],[C&amp;I CLM $ Collected]]/'1.) CLM Reference'!$B$4</f>
        <v>0</v>
      </c>
      <c r="N90" s="79">
        <v>0</v>
      </c>
      <c r="O90" s="53">
        <f>Table3[[#This Row],[C&amp;I Incentive Disbursements]]/'1.) CLM Reference'!$B$5</f>
        <v>0</v>
      </c>
    </row>
    <row r="91" spans="1:15" x14ac:dyDescent="0.35">
      <c r="A91" s="23">
        <v>9005263200</v>
      </c>
      <c r="B91" s="24" t="s">
        <v>65</v>
      </c>
      <c r="C91" s="24" t="s">
        <v>48</v>
      </c>
      <c r="D91" s="52">
        <f>Table3[[#This Row],[Residential CLM $ Collected]]+Table3[[#This Row],[C&amp;I CLM $ Collected]]</f>
        <v>63.364204800000003</v>
      </c>
      <c r="E91" s="53">
        <f>Table3[[#This Row],[CLM $ Collected ]]/'1.) CLM Reference'!$B$4</f>
        <v>5.6214451383637567E-7</v>
      </c>
      <c r="F91" s="52">
        <f>Table3[[#This Row],[Residential Incentive Disbursements]]+Table3[[#This Row],[C&amp;I Incentive Disbursements]]</f>
        <v>0</v>
      </c>
      <c r="G91" s="53">
        <f>Table3[[#This Row],[Incentive Disbursements]]/'1.) CLM Reference'!$B$5</f>
        <v>0</v>
      </c>
      <c r="H91" s="52">
        <v>63.364204800000003</v>
      </c>
      <c r="I91" s="53">
        <f>Table3[[#This Row],[Residential CLM $ Collected]]/'1.) CLM Reference'!$B$4</f>
        <v>5.6214451383637567E-7</v>
      </c>
      <c r="J91" s="79">
        <v>0</v>
      </c>
      <c r="K91" s="53">
        <f>Table3[[#This Row],[Residential Incentive Disbursements]]/'1.) CLM Reference'!$B$5</f>
        <v>0</v>
      </c>
      <c r="L91" s="54">
        <v>0</v>
      </c>
      <c r="M91" s="53">
        <f>Table3[[#This Row],[C&amp;I CLM $ Collected]]/'1.) CLM Reference'!$B$4</f>
        <v>0</v>
      </c>
      <c r="N91" s="79">
        <v>0</v>
      </c>
      <c r="O91" s="53">
        <f>Table3[[#This Row],[C&amp;I Incentive Disbursements]]/'1.) CLM Reference'!$B$5</f>
        <v>0</v>
      </c>
    </row>
    <row r="92" spans="1:15" x14ac:dyDescent="0.35">
      <c r="A92" s="23">
        <v>9005425600</v>
      </c>
      <c r="B92" s="24" t="s">
        <v>65</v>
      </c>
      <c r="C92" s="24" t="s">
        <v>48</v>
      </c>
      <c r="D92" s="52">
        <f>Table3[[#This Row],[Residential CLM $ Collected]]+Table3[[#This Row],[C&amp;I CLM $ Collected]]</f>
        <v>46016.585982720004</v>
      </c>
      <c r="E92" s="53">
        <f>Table3[[#This Row],[CLM $ Collected ]]/'1.) CLM Reference'!$B$4</f>
        <v>4.0824265746432778E-4</v>
      </c>
      <c r="F92" s="52">
        <f>Table3[[#This Row],[Residential Incentive Disbursements]]+Table3[[#This Row],[C&amp;I Incentive Disbursements]]</f>
        <v>27381.788800000002</v>
      </c>
      <c r="G92" s="53">
        <f>Table3[[#This Row],[Incentive Disbursements]]/'1.) CLM Reference'!$B$5</f>
        <v>3.3500665941398441E-4</v>
      </c>
      <c r="H92" s="52">
        <v>29049.917094720004</v>
      </c>
      <c r="I92" s="53">
        <f>Table3[[#This Row],[Residential CLM $ Collected]]/'1.) CLM Reference'!$B$4</f>
        <v>2.5772045232387092E-4</v>
      </c>
      <c r="J92" s="79">
        <v>18845.7088</v>
      </c>
      <c r="K92" s="53">
        <f>Table3[[#This Row],[Residential Incentive Disbursements]]/'1.) CLM Reference'!$B$5</f>
        <v>2.3057069045016989E-4</v>
      </c>
      <c r="L92" s="54">
        <v>16966.668888</v>
      </c>
      <c r="M92" s="53">
        <f>Table3[[#This Row],[C&amp;I CLM $ Collected]]/'1.) CLM Reference'!$B$4</f>
        <v>1.5052220514045683E-4</v>
      </c>
      <c r="N92" s="79">
        <v>8536.08</v>
      </c>
      <c r="O92" s="53">
        <f>Table3[[#This Row],[C&amp;I Incentive Disbursements]]/'1.) CLM Reference'!$B$5</f>
        <v>1.0443596896381451E-4</v>
      </c>
    </row>
    <row r="93" spans="1:15" x14ac:dyDescent="0.35">
      <c r="A93" s="23">
        <v>9015825000</v>
      </c>
      <c r="B93" s="24" t="s">
        <v>66</v>
      </c>
      <c r="C93" s="24" t="s">
        <v>48</v>
      </c>
      <c r="D93" s="52">
        <f>Table3[[#This Row],[Residential CLM $ Collected]]+Table3[[#This Row],[C&amp;I CLM $ Collected]]</f>
        <v>1158.3620352</v>
      </c>
      <c r="E93" s="53">
        <f>Table3[[#This Row],[CLM $ Collected ]]/'1.) CLM Reference'!$B$4</f>
        <v>1.0276572793414407E-5</v>
      </c>
      <c r="F93" s="52">
        <f>Table3[[#This Row],[Residential Incentive Disbursements]]+Table3[[#This Row],[C&amp;I Incentive Disbursements]]</f>
        <v>1214.33</v>
      </c>
      <c r="G93" s="53">
        <f>Table3[[#This Row],[Incentive Disbursements]]/'1.) CLM Reference'!$B$5</f>
        <v>1.4856905065536977E-5</v>
      </c>
      <c r="H93" s="52">
        <v>1158.3620352</v>
      </c>
      <c r="I93" s="53">
        <f>Table3[[#This Row],[Residential CLM $ Collected]]/'1.) CLM Reference'!$B$4</f>
        <v>1.0276572793414407E-5</v>
      </c>
      <c r="J93" s="79">
        <v>1214.33</v>
      </c>
      <c r="K93" s="53">
        <f>Table3[[#This Row],[Residential Incentive Disbursements]]/'1.) CLM Reference'!$B$5</f>
        <v>1.4856905065536977E-5</v>
      </c>
      <c r="L93" s="54">
        <v>0</v>
      </c>
      <c r="M93" s="53">
        <f>Table3[[#This Row],[C&amp;I CLM $ Collected]]/'1.) CLM Reference'!$B$4</f>
        <v>0</v>
      </c>
      <c r="N93" s="79">
        <v>0</v>
      </c>
      <c r="O93" s="53">
        <f>Table3[[#This Row],[C&amp;I Incentive Disbursements]]/'1.) CLM Reference'!$B$5</f>
        <v>0</v>
      </c>
    </row>
    <row r="94" spans="1:15" x14ac:dyDescent="0.35">
      <c r="A94" s="23">
        <v>9015906100</v>
      </c>
      <c r="B94" s="24" t="s">
        <v>66</v>
      </c>
      <c r="C94" s="24" t="s">
        <v>48</v>
      </c>
      <c r="D94" s="52">
        <f>Table3[[#This Row],[Residential CLM $ Collected]]+Table3[[#This Row],[C&amp;I CLM $ Collected]]</f>
        <v>116609.2051392</v>
      </c>
      <c r="E94" s="53">
        <f>Table3[[#This Row],[CLM $ Collected ]]/'1.) CLM Reference'!$B$4</f>
        <v>1.0345150726459014E-3</v>
      </c>
      <c r="F94" s="52">
        <f>Table3[[#This Row],[Residential Incentive Disbursements]]+Table3[[#This Row],[C&amp;I Incentive Disbursements]]</f>
        <v>37815.000800000002</v>
      </c>
      <c r="G94" s="53">
        <f>Table3[[#This Row],[Incentive Disbursements]]/'1.) CLM Reference'!$B$5</f>
        <v>4.6265337835580517E-4</v>
      </c>
      <c r="H94" s="52">
        <v>101396.99244096001</v>
      </c>
      <c r="I94" s="53">
        <f>Table3[[#This Row],[Residential CLM $ Collected]]/'1.) CLM Reference'!$B$4</f>
        <v>8.995577739846285E-4</v>
      </c>
      <c r="J94" s="79">
        <v>34497.020799999998</v>
      </c>
      <c r="K94" s="53">
        <f>Table3[[#This Row],[Residential Incentive Disbursements]]/'1.) CLM Reference'!$B$5</f>
        <v>4.2205904743311491E-4</v>
      </c>
      <c r="L94" s="54">
        <v>15212.212698239999</v>
      </c>
      <c r="M94" s="53">
        <f>Table3[[#This Row],[C&amp;I CLM $ Collected]]/'1.) CLM Reference'!$B$4</f>
        <v>1.3495729866127293E-4</v>
      </c>
      <c r="N94" s="79">
        <v>3317.98</v>
      </c>
      <c r="O94" s="53">
        <f>Table3[[#This Row],[C&amp;I Incentive Disbursements]]/'1.) CLM Reference'!$B$5</f>
        <v>4.0594330922690195E-5</v>
      </c>
    </row>
    <row r="95" spans="1:15" x14ac:dyDescent="0.35">
      <c r="A95" s="23">
        <v>9003464101</v>
      </c>
      <c r="B95" s="24" t="s">
        <v>67</v>
      </c>
      <c r="C95" s="24" t="s">
        <v>48</v>
      </c>
      <c r="D95" s="52">
        <f>Table3[[#This Row],[Residential CLM $ Collected]]+Table3[[#This Row],[C&amp;I CLM $ Collected]]</f>
        <v>203315.20553952002</v>
      </c>
      <c r="E95" s="53">
        <f>Table3[[#This Row],[CLM $ Collected ]]/'1.) CLM Reference'!$B$4</f>
        <v>1.8037396308263347E-3</v>
      </c>
      <c r="F95" s="52">
        <f>Table3[[#This Row],[Residential Incentive Disbursements]]+Table3[[#This Row],[C&amp;I Incentive Disbursements]]</f>
        <v>381996.05530000001</v>
      </c>
      <c r="G95" s="53">
        <f>Table3[[#This Row],[Incentive Disbursements]]/'1.) CLM Reference'!$B$5</f>
        <v>4.6735888341733409E-3</v>
      </c>
      <c r="H95" s="52">
        <v>118631.9710512</v>
      </c>
      <c r="I95" s="53">
        <f>Table3[[#This Row],[Residential CLM $ Collected]]/'1.) CLM Reference'!$B$4</f>
        <v>1.0524603268125888E-3</v>
      </c>
      <c r="J95" s="79">
        <v>275715.35590000002</v>
      </c>
      <c r="K95" s="53">
        <f>Table3[[#This Row],[Residential Incentive Disbursements]]/'1.) CLM Reference'!$B$5</f>
        <v>3.3732814537374856E-3</v>
      </c>
      <c r="L95" s="54">
        <v>84683.234488320013</v>
      </c>
      <c r="M95" s="53">
        <f>Table3[[#This Row],[C&amp;I CLM $ Collected]]/'1.) CLM Reference'!$B$4</f>
        <v>7.5127930401374581E-4</v>
      </c>
      <c r="N95" s="79">
        <v>106280.6994</v>
      </c>
      <c r="O95" s="53">
        <f>Table3[[#This Row],[C&amp;I Incentive Disbursements]]/'1.) CLM Reference'!$B$5</f>
        <v>1.3003073804358559E-3</v>
      </c>
    </row>
    <row r="96" spans="1:15" x14ac:dyDescent="0.35">
      <c r="A96" s="23">
        <v>9003464102</v>
      </c>
      <c r="B96" s="24" t="s">
        <v>67</v>
      </c>
      <c r="C96" s="24" t="s">
        <v>48</v>
      </c>
      <c r="D96" s="52">
        <f>Table3[[#This Row],[Residential CLM $ Collected]]+Table3[[#This Row],[C&amp;I CLM $ Collected]]</f>
        <v>92435.087191679995</v>
      </c>
      <c r="E96" s="53">
        <f>Table3[[#This Row],[CLM $ Collected ]]/'1.) CLM Reference'!$B$4</f>
        <v>8.2005096276044386E-4</v>
      </c>
      <c r="F96" s="52">
        <f>Table3[[#This Row],[Residential Incentive Disbursements]]+Table3[[#This Row],[C&amp;I Incentive Disbursements]]</f>
        <v>43294.517699999997</v>
      </c>
      <c r="G96" s="53">
        <f>Table3[[#This Row],[Incentive Disbursements]]/'1.) CLM Reference'!$B$5</f>
        <v>5.2969336121738762E-4</v>
      </c>
      <c r="H96" s="52">
        <v>92435.087191679995</v>
      </c>
      <c r="I96" s="53">
        <f>Table3[[#This Row],[Residential CLM $ Collected]]/'1.) CLM Reference'!$B$4</f>
        <v>8.2005096276044386E-4</v>
      </c>
      <c r="J96" s="79">
        <v>43294.517699999997</v>
      </c>
      <c r="K96" s="53">
        <f>Table3[[#This Row],[Residential Incentive Disbursements]]/'1.) CLM Reference'!$B$5</f>
        <v>5.2969336121738762E-4</v>
      </c>
      <c r="L96" s="54">
        <v>0</v>
      </c>
      <c r="M96" s="53">
        <f>Table3[[#This Row],[C&amp;I CLM $ Collected]]/'1.) CLM Reference'!$B$4</f>
        <v>0</v>
      </c>
      <c r="N96" s="79">
        <v>0</v>
      </c>
      <c r="O96" s="53">
        <f>Table3[[#This Row],[C&amp;I Incentive Disbursements]]/'1.) CLM Reference'!$B$5</f>
        <v>0</v>
      </c>
    </row>
    <row r="97" spans="1:15" x14ac:dyDescent="0.35">
      <c r="A97" s="23">
        <v>9003466102</v>
      </c>
      <c r="B97" s="24" t="s">
        <v>67</v>
      </c>
      <c r="C97" s="24" t="s">
        <v>48</v>
      </c>
      <c r="D97" s="52">
        <f>Table3[[#This Row],[Residential CLM $ Collected]]+Table3[[#This Row],[C&amp;I CLM $ Collected]]</f>
        <v>243.67374719999998</v>
      </c>
      <c r="E97" s="53">
        <f>Table3[[#This Row],[CLM $ Collected ]]/'1.) CLM Reference'!$B$4</f>
        <v>2.1617861470334727E-6</v>
      </c>
      <c r="F97" s="52">
        <f>Table3[[#This Row],[Residential Incentive Disbursements]]+Table3[[#This Row],[C&amp;I Incentive Disbursements]]</f>
        <v>0</v>
      </c>
      <c r="G97" s="53">
        <f>Table3[[#This Row],[Incentive Disbursements]]/'1.) CLM Reference'!$B$5</f>
        <v>0</v>
      </c>
      <c r="H97" s="52">
        <v>243.67374719999998</v>
      </c>
      <c r="I97" s="53">
        <f>Table3[[#This Row],[Residential CLM $ Collected]]/'1.) CLM Reference'!$B$4</f>
        <v>2.1617861470334727E-6</v>
      </c>
      <c r="J97" s="79">
        <v>0</v>
      </c>
      <c r="K97" s="53">
        <f>Table3[[#This Row],[Residential Incentive Disbursements]]/'1.) CLM Reference'!$B$5</f>
        <v>0</v>
      </c>
      <c r="L97" s="54">
        <v>0</v>
      </c>
      <c r="M97" s="53">
        <f>Table3[[#This Row],[C&amp;I CLM $ Collected]]/'1.) CLM Reference'!$B$4</f>
        <v>0</v>
      </c>
      <c r="N97" s="79">
        <v>0</v>
      </c>
      <c r="O97" s="53">
        <f>Table3[[#This Row],[C&amp;I Incentive Disbursements]]/'1.) CLM Reference'!$B$5</f>
        <v>0</v>
      </c>
    </row>
    <row r="98" spans="1:15" x14ac:dyDescent="0.35">
      <c r="A98" s="23">
        <v>9003466202</v>
      </c>
      <c r="B98" s="24" t="s">
        <v>67</v>
      </c>
      <c r="C98" s="24" t="s">
        <v>48</v>
      </c>
      <c r="D98" s="52">
        <f>Table3[[#This Row],[Residential CLM $ Collected]]+Table3[[#This Row],[C&amp;I CLM $ Collected]]</f>
        <v>466.21258560000001</v>
      </c>
      <c r="E98" s="53">
        <f>Table3[[#This Row],[CLM $ Collected ]]/'1.) CLM Reference'!$B$4</f>
        <v>4.1360709584177033E-6</v>
      </c>
      <c r="F98" s="52">
        <f>Table3[[#This Row],[Residential Incentive Disbursements]]+Table3[[#This Row],[C&amp;I Incentive Disbursements]]</f>
        <v>0</v>
      </c>
      <c r="G98" s="53">
        <f>Table3[[#This Row],[Incentive Disbursements]]/'1.) CLM Reference'!$B$5</f>
        <v>0</v>
      </c>
      <c r="H98" s="52">
        <v>466.21258560000001</v>
      </c>
      <c r="I98" s="53">
        <f>Table3[[#This Row],[Residential CLM $ Collected]]/'1.) CLM Reference'!$B$4</f>
        <v>4.1360709584177033E-6</v>
      </c>
      <c r="J98" s="79">
        <v>0</v>
      </c>
      <c r="K98" s="53">
        <f>Table3[[#This Row],[Residential Incentive Disbursements]]/'1.) CLM Reference'!$B$5</f>
        <v>0</v>
      </c>
      <c r="L98" s="54">
        <v>0</v>
      </c>
      <c r="M98" s="53">
        <f>Table3[[#This Row],[C&amp;I CLM $ Collected]]/'1.) CLM Reference'!$B$4</f>
        <v>0</v>
      </c>
      <c r="N98" s="79">
        <v>0</v>
      </c>
      <c r="O98" s="53">
        <f>Table3[[#This Row],[C&amp;I Incentive Disbursements]]/'1.) CLM Reference'!$B$5</f>
        <v>0</v>
      </c>
    </row>
    <row r="99" spans="1:15" x14ac:dyDescent="0.35">
      <c r="A99" s="23">
        <v>9013881100</v>
      </c>
      <c r="B99" s="24" t="s">
        <v>68</v>
      </c>
      <c r="C99" s="24" t="s">
        <v>48</v>
      </c>
      <c r="D99" s="52">
        <f>Table3[[#This Row],[Residential CLM $ Collected]]+Table3[[#This Row],[C&amp;I CLM $ Collected]]</f>
        <v>94.999996800000005</v>
      </c>
      <c r="E99" s="53">
        <f>Table3[[#This Row],[CLM $ Collected ]]/'1.) CLM Reference'!$B$4</f>
        <v>8.4280592148444735E-7</v>
      </c>
      <c r="F99" s="52">
        <f>Table3[[#This Row],[Residential Incentive Disbursements]]+Table3[[#This Row],[C&amp;I Incentive Disbursements]]</f>
        <v>0</v>
      </c>
      <c r="G99" s="53">
        <f>Table3[[#This Row],[Incentive Disbursements]]/'1.) CLM Reference'!$B$5</f>
        <v>0</v>
      </c>
      <c r="H99" s="52">
        <v>94.999996800000005</v>
      </c>
      <c r="I99" s="53">
        <f>Table3[[#This Row],[Residential CLM $ Collected]]/'1.) CLM Reference'!$B$4</f>
        <v>8.4280592148444735E-7</v>
      </c>
      <c r="J99" s="79">
        <v>0</v>
      </c>
      <c r="K99" s="53">
        <f>Table3[[#This Row],[Residential Incentive Disbursements]]/'1.) CLM Reference'!$B$5</f>
        <v>0</v>
      </c>
      <c r="L99" s="54">
        <v>0</v>
      </c>
      <c r="M99" s="53">
        <f>Table3[[#This Row],[C&amp;I CLM $ Collected]]/'1.) CLM Reference'!$B$4</f>
        <v>0</v>
      </c>
      <c r="N99" s="79">
        <v>0</v>
      </c>
      <c r="O99" s="53">
        <f>Table3[[#This Row],[C&amp;I Incentive Disbursements]]/'1.) CLM Reference'!$B$5</f>
        <v>0</v>
      </c>
    </row>
    <row r="100" spans="1:15" x14ac:dyDescent="0.35">
      <c r="A100" s="23">
        <v>9015815000</v>
      </c>
      <c r="B100" s="24" t="s">
        <v>68</v>
      </c>
      <c r="C100" s="24" t="s">
        <v>48</v>
      </c>
      <c r="D100" s="52">
        <f>Table3[[#This Row],[Residential CLM $ Collected]]+Table3[[#This Row],[C&amp;I CLM $ Collected]]</f>
        <v>56435.665334400008</v>
      </c>
      <c r="E100" s="53">
        <f>Table3[[#This Row],[CLM $ Collected ]]/'1.) CLM Reference'!$B$4</f>
        <v>5.0067699504119227E-4</v>
      </c>
      <c r="F100" s="52">
        <f>Table3[[#This Row],[Residential Incentive Disbursements]]+Table3[[#This Row],[C&amp;I Incentive Disbursements]]</f>
        <v>36685.682000000001</v>
      </c>
      <c r="G100" s="53">
        <f>Table3[[#This Row],[Incentive Disbursements]]/'1.) CLM Reference'!$B$5</f>
        <v>4.4883655574553763E-4</v>
      </c>
      <c r="H100" s="52">
        <v>47722.246640640005</v>
      </c>
      <c r="I100" s="53">
        <f>Table3[[#This Row],[Residential CLM $ Collected]]/'1.) CLM Reference'!$B$4</f>
        <v>4.2337466747443793E-4</v>
      </c>
      <c r="J100" s="79">
        <v>36685.682000000001</v>
      </c>
      <c r="K100" s="53">
        <f>Table3[[#This Row],[Residential Incentive Disbursements]]/'1.) CLM Reference'!$B$5</f>
        <v>4.4883655574553763E-4</v>
      </c>
      <c r="L100" s="54">
        <v>8713.4186937600007</v>
      </c>
      <c r="M100" s="53">
        <f>Table3[[#This Row],[C&amp;I CLM $ Collected]]/'1.) CLM Reference'!$B$4</f>
        <v>7.7302327566754265E-5</v>
      </c>
      <c r="N100" s="79">
        <v>0</v>
      </c>
      <c r="O100" s="53">
        <f>Table3[[#This Row],[C&amp;I Incentive Disbursements]]/'1.) CLM Reference'!$B$5</f>
        <v>0</v>
      </c>
    </row>
    <row r="101" spans="1:15" x14ac:dyDescent="0.35">
      <c r="A101" s="23">
        <v>9009166002</v>
      </c>
      <c r="B101" s="24" t="s">
        <v>69</v>
      </c>
      <c r="C101" s="24" t="s">
        <v>48</v>
      </c>
      <c r="D101" s="52">
        <f>Table3[[#This Row],[Residential CLM $ Collected]]+Table3[[#This Row],[C&amp;I CLM $ Collected]]</f>
        <v>481.21136640000003</v>
      </c>
      <c r="E101" s="53">
        <f>Table3[[#This Row],[CLM $ Collected ]]/'1.) CLM Reference'!$B$4</f>
        <v>4.2691347657765608E-6</v>
      </c>
      <c r="F101" s="52">
        <f>Table3[[#This Row],[Residential Incentive Disbursements]]+Table3[[#This Row],[C&amp;I Incentive Disbursements]]</f>
        <v>0</v>
      </c>
      <c r="G101" s="53">
        <f>Table3[[#This Row],[Incentive Disbursements]]/'1.) CLM Reference'!$B$5</f>
        <v>0</v>
      </c>
      <c r="H101" s="52">
        <v>481.21136640000003</v>
      </c>
      <c r="I101" s="53">
        <f>Table3[[#This Row],[Residential CLM $ Collected]]/'1.) CLM Reference'!$B$4</f>
        <v>4.2691347657765608E-6</v>
      </c>
      <c r="J101" s="79">
        <v>0</v>
      </c>
      <c r="K101" s="53">
        <f>Table3[[#This Row],[Residential Incentive Disbursements]]/'1.) CLM Reference'!$B$5</f>
        <v>0</v>
      </c>
      <c r="L101" s="54">
        <v>0</v>
      </c>
      <c r="M101" s="53">
        <f>Table3[[#This Row],[C&amp;I CLM $ Collected]]/'1.) CLM Reference'!$B$4</f>
        <v>0</v>
      </c>
      <c r="N101" s="79">
        <v>0</v>
      </c>
      <c r="O101" s="53">
        <f>Table3[[#This Row],[C&amp;I Incentive Disbursements]]/'1.) CLM Reference'!$B$5</f>
        <v>0</v>
      </c>
    </row>
    <row r="102" spans="1:15" x14ac:dyDescent="0.35">
      <c r="A102" s="23">
        <v>9009343101</v>
      </c>
      <c r="B102" s="24" t="s">
        <v>69</v>
      </c>
      <c r="C102" s="24" t="s">
        <v>48</v>
      </c>
      <c r="D102" s="52">
        <f>Table3[[#This Row],[Residential CLM $ Collected]]+Table3[[#This Row],[C&amp;I CLM $ Collected]]</f>
        <v>82328.833434240019</v>
      </c>
      <c r="E102" s="53">
        <f>Table3[[#This Row],[CLM $ Collected ]]/'1.) CLM Reference'!$B$4</f>
        <v>7.3039190173198232E-4</v>
      </c>
      <c r="F102" s="52">
        <f>Table3[[#This Row],[Residential Incentive Disbursements]]+Table3[[#This Row],[C&amp;I Incentive Disbursements]]</f>
        <v>39982.78</v>
      </c>
      <c r="G102" s="53">
        <f>Table3[[#This Row],[Incentive Disbursements]]/'1.) CLM Reference'!$B$5</f>
        <v>4.8917540266340328E-4</v>
      </c>
      <c r="H102" s="52">
        <v>82328.833434240019</v>
      </c>
      <c r="I102" s="53">
        <f>Table3[[#This Row],[Residential CLM $ Collected]]/'1.) CLM Reference'!$B$4</f>
        <v>7.3039190173198232E-4</v>
      </c>
      <c r="J102" s="79">
        <v>39982.78</v>
      </c>
      <c r="K102" s="53">
        <f>Table3[[#This Row],[Residential Incentive Disbursements]]/'1.) CLM Reference'!$B$5</f>
        <v>4.8917540266340328E-4</v>
      </c>
      <c r="L102" s="54">
        <v>0</v>
      </c>
      <c r="M102" s="53">
        <f>Table3[[#This Row],[C&amp;I CLM $ Collected]]/'1.) CLM Reference'!$B$4</f>
        <v>0</v>
      </c>
      <c r="N102" s="79">
        <v>0</v>
      </c>
      <c r="O102" s="53">
        <f>Table3[[#This Row],[C&amp;I Incentive Disbursements]]/'1.) CLM Reference'!$B$5</f>
        <v>0</v>
      </c>
    </row>
    <row r="103" spans="1:15" x14ac:dyDescent="0.35">
      <c r="A103" s="23">
        <v>9009343102</v>
      </c>
      <c r="B103" s="24" t="s">
        <v>69</v>
      </c>
      <c r="C103" s="24" t="s">
        <v>48</v>
      </c>
      <c r="D103" s="52">
        <f>Table3[[#This Row],[Residential CLM $ Collected]]+Table3[[#This Row],[C&amp;I CLM $ Collected]]</f>
        <v>82879.846151039994</v>
      </c>
      <c r="E103" s="53">
        <f>Table3[[#This Row],[CLM $ Collected ]]/'1.) CLM Reference'!$B$4</f>
        <v>7.3528028906014111E-4</v>
      </c>
      <c r="F103" s="52">
        <f>Table3[[#This Row],[Residential Incentive Disbursements]]+Table3[[#This Row],[C&amp;I Incentive Disbursements]]</f>
        <v>29712.117900000001</v>
      </c>
      <c r="G103" s="53">
        <f>Table3[[#This Row],[Incentive Disbursements]]/'1.) CLM Reference'!$B$5</f>
        <v>3.6351742519442155E-4</v>
      </c>
      <c r="H103" s="52">
        <v>82879.846151039994</v>
      </c>
      <c r="I103" s="53">
        <f>Table3[[#This Row],[Residential CLM $ Collected]]/'1.) CLM Reference'!$B$4</f>
        <v>7.3528028906014111E-4</v>
      </c>
      <c r="J103" s="79">
        <v>29712.117900000001</v>
      </c>
      <c r="K103" s="53">
        <f>Table3[[#This Row],[Residential Incentive Disbursements]]/'1.) CLM Reference'!$B$5</f>
        <v>3.6351742519442155E-4</v>
      </c>
      <c r="L103" s="54">
        <v>0</v>
      </c>
      <c r="M103" s="53">
        <f>Table3[[#This Row],[C&amp;I CLM $ Collected]]/'1.) CLM Reference'!$B$4</f>
        <v>0</v>
      </c>
      <c r="N103" s="79">
        <v>0</v>
      </c>
      <c r="O103" s="53">
        <f>Table3[[#This Row],[C&amp;I Incentive Disbursements]]/'1.) CLM Reference'!$B$5</f>
        <v>0</v>
      </c>
    </row>
    <row r="104" spans="1:15" x14ac:dyDescent="0.35">
      <c r="A104" s="23">
        <v>9009343200</v>
      </c>
      <c r="B104" s="24" t="s">
        <v>69</v>
      </c>
      <c r="C104" s="24" t="s">
        <v>48</v>
      </c>
      <c r="D104" s="52">
        <f>Table3[[#This Row],[Residential CLM $ Collected]]+Table3[[#This Row],[C&amp;I CLM $ Collected]]</f>
        <v>124500.06834911999</v>
      </c>
      <c r="E104" s="53">
        <f>Table3[[#This Row],[CLM $ Collected ]]/'1.) CLM Reference'!$B$4</f>
        <v>1.104519982782323E-3</v>
      </c>
      <c r="F104" s="52">
        <f>Table3[[#This Row],[Residential Incentive Disbursements]]+Table3[[#This Row],[C&amp;I Incentive Disbursements]]</f>
        <v>63604.970600000001</v>
      </c>
      <c r="G104" s="53">
        <f>Table3[[#This Row],[Incentive Disbursements]]/'1.) CLM Reference'!$B$5</f>
        <v>7.7818468612359947E-4</v>
      </c>
      <c r="H104" s="52">
        <v>124500.06834911999</v>
      </c>
      <c r="I104" s="53">
        <f>Table3[[#This Row],[Residential CLM $ Collected]]/'1.) CLM Reference'!$B$4</f>
        <v>1.104519982782323E-3</v>
      </c>
      <c r="J104" s="79">
        <v>63604.970600000001</v>
      </c>
      <c r="K104" s="53">
        <f>Table3[[#This Row],[Residential Incentive Disbursements]]/'1.) CLM Reference'!$B$5</f>
        <v>7.7818468612359947E-4</v>
      </c>
      <c r="L104" s="54">
        <v>0</v>
      </c>
      <c r="M104" s="53">
        <f>Table3[[#This Row],[C&amp;I CLM $ Collected]]/'1.) CLM Reference'!$B$4</f>
        <v>0</v>
      </c>
      <c r="N104" s="79">
        <v>0</v>
      </c>
      <c r="O104" s="53">
        <f>Table3[[#This Row],[C&amp;I Incentive Disbursements]]/'1.) CLM Reference'!$B$5</f>
        <v>0</v>
      </c>
    </row>
    <row r="105" spans="1:15" x14ac:dyDescent="0.35">
      <c r="A105" s="23">
        <v>9009343300</v>
      </c>
      <c r="B105" s="24" t="s">
        <v>69</v>
      </c>
      <c r="C105" s="24" t="s">
        <v>48</v>
      </c>
      <c r="D105" s="52">
        <f>Table3[[#This Row],[Residential CLM $ Collected]]+Table3[[#This Row],[C&amp;I CLM $ Collected]]</f>
        <v>135596.24742815999</v>
      </c>
      <c r="E105" s="53">
        <f>Table3[[#This Row],[CLM $ Collected ]]/'1.) CLM Reference'!$B$4</f>
        <v>1.2029613064526283E-3</v>
      </c>
      <c r="F105" s="52">
        <f>Table3[[#This Row],[Residential Incentive Disbursements]]+Table3[[#This Row],[C&amp;I Incentive Disbursements]]</f>
        <v>35106.553699999997</v>
      </c>
      <c r="G105" s="53">
        <f>Table3[[#This Row],[Incentive Disbursements]]/'1.) CLM Reference'!$B$5</f>
        <v>4.2951647039855383E-4</v>
      </c>
      <c r="H105" s="52">
        <v>135596.24742815999</v>
      </c>
      <c r="I105" s="53">
        <f>Table3[[#This Row],[Residential CLM $ Collected]]/'1.) CLM Reference'!$B$4</f>
        <v>1.2029613064526283E-3</v>
      </c>
      <c r="J105" s="79">
        <v>35106.553699999997</v>
      </c>
      <c r="K105" s="53">
        <f>Table3[[#This Row],[Residential Incentive Disbursements]]/'1.) CLM Reference'!$B$5</f>
        <v>4.2951647039855383E-4</v>
      </c>
      <c r="L105" s="54">
        <v>0</v>
      </c>
      <c r="M105" s="53">
        <f>Table3[[#This Row],[C&amp;I CLM $ Collected]]/'1.) CLM Reference'!$B$4</f>
        <v>0</v>
      </c>
      <c r="N105" s="79">
        <v>0</v>
      </c>
      <c r="O105" s="53">
        <f>Table3[[#This Row],[C&amp;I Incentive Disbursements]]/'1.) CLM Reference'!$B$5</f>
        <v>0</v>
      </c>
    </row>
    <row r="106" spans="1:15" x14ac:dyDescent="0.35">
      <c r="A106" s="23">
        <v>9009343400</v>
      </c>
      <c r="B106" s="24" t="s">
        <v>69</v>
      </c>
      <c r="C106" s="24" t="s">
        <v>48</v>
      </c>
      <c r="D106" s="52">
        <f>Table3[[#This Row],[Residential CLM $ Collected]]+Table3[[#This Row],[C&amp;I CLM $ Collected]]</f>
        <v>319177.76662368001</v>
      </c>
      <c r="E106" s="53">
        <f>Table3[[#This Row],[CLM $ Collected ]]/'1.) CLM Reference'!$B$4</f>
        <v>2.8316307450298619E-3</v>
      </c>
      <c r="F106" s="52">
        <f>Table3[[#This Row],[Residential Incentive Disbursements]]+Table3[[#This Row],[C&amp;I Incentive Disbursements]]</f>
        <v>233729.35649999999</v>
      </c>
      <c r="G106" s="53">
        <f>Table3[[#This Row],[Incentive Disbursements]]/'1.) CLM Reference'!$B$5</f>
        <v>2.8595973586665472E-3</v>
      </c>
      <c r="H106" s="52">
        <v>152085.30442559998</v>
      </c>
      <c r="I106" s="53">
        <f>Table3[[#This Row],[Residential CLM $ Collected]]/'1.) CLM Reference'!$B$4</f>
        <v>1.3492463100868283E-3</v>
      </c>
      <c r="J106" s="79">
        <v>198425.37349999999</v>
      </c>
      <c r="K106" s="53">
        <f>Table3[[#This Row],[Residential Incentive Disbursements]]/'1.) CLM Reference'!$B$5</f>
        <v>2.4276654094712445E-3</v>
      </c>
      <c r="L106" s="54">
        <v>167092.46219808003</v>
      </c>
      <c r="M106" s="53">
        <f>Table3[[#This Row],[C&amp;I CLM $ Collected]]/'1.) CLM Reference'!$B$4</f>
        <v>1.4823844349430338E-3</v>
      </c>
      <c r="N106" s="79">
        <v>35303.983</v>
      </c>
      <c r="O106" s="53">
        <f>Table3[[#This Row],[C&amp;I Incentive Disbursements]]/'1.) CLM Reference'!$B$5</f>
        <v>4.319319491953022E-4</v>
      </c>
    </row>
    <row r="107" spans="1:15" x14ac:dyDescent="0.35">
      <c r="A107" s="23">
        <v>9009347100</v>
      </c>
      <c r="B107" s="24" t="s">
        <v>69</v>
      </c>
      <c r="C107" s="24" t="s">
        <v>48</v>
      </c>
      <c r="D107" s="52">
        <f>Table3[[#This Row],[Residential CLM $ Collected]]+Table3[[#This Row],[C&amp;I CLM $ Collected]]</f>
        <v>65.558160000000001</v>
      </c>
      <c r="E107" s="53">
        <f>Table3[[#This Row],[CLM $ Collected ]]/'1.) CLM Reference'!$B$4</f>
        <v>5.8160849800812663E-7</v>
      </c>
      <c r="F107" s="52">
        <f>Table3[[#This Row],[Residential Incentive Disbursements]]+Table3[[#This Row],[C&amp;I Incentive Disbursements]]</f>
        <v>0</v>
      </c>
      <c r="G107" s="53">
        <f>Table3[[#This Row],[Incentive Disbursements]]/'1.) CLM Reference'!$B$5</f>
        <v>0</v>
      </c>
      <c r="H107" s="52">
        <v>65.558160000000001</v>
      </c>
      <c r="I107" s="53">
        <f>Table3[[#This Row],[Residential CLM $ Collected]]/'1.) CLM Reference'!$B$4</f>
        <v>5.8160849800812663E-7</v>
      </c>
      <c r="J107" s="79">
        <v>0</v>
      </c>
      <c r="K107" s="53">
        <f>Table3[[#This Row],[Residential Incentive Disbursements]]/'1.) CLM Reference'!$B$5</f>
        <v>0</v>
      </c>
      <c r="L107" s="54">
        <v>0</v>
      </c>
      <c r="M107" s="53">
        <f>Table3[[#This Row],[C&amp;I CLM $ Collected]]/'1.) CLM Reference'!$B$4</f>
        <v>0</v>
      </c>
      <c r="N107" s="79">
        <v>0</v>
      </c>
      <c r="O107" s="53">
        <f>Table3[[#This Row],[C&amp;I Incentive Disbursements]]/'1.) CLM Reference'!$B$5</f>
        <v>0</v>
      </c>
    </row>
    <row r="108" spans="1:15" x14ac:dyDescent="0.35">
      <c r="A108" s="23">
        <v>9007600100</v>
      </c>
      <c r="B108" s="24" t="s">
        <v>70</v>
      </c>
      <c r="C108" s="24" t="s">
        <v>48</v>
      </c>
      <c r="D108" s="52">
        <f>Table3[[#This Row],[Residential CLM $ Collected]]+Table3[[#This Row],[C&amp;I CLM $ Collected]]</f>
        <v>118950.99702912</v>
      </c>
      <c r="E108" s="53">
        <f>Table3[[#This Row],[CLM $ Collected ]]/'1.) CLM Reference'!$B$4</f>
        <v>1.0552906109426441E-3</v>
      </c>
      <c r="F108" s="52">
        <f>Table3[[#This Row],[Residential Incentive Disbursements]]+Table3[[#This Row],[C&amp;I Incentive Disbursements]]</f>
        <v>36099.027499999997</v>
      </c>
      <c r="G108" s="53">
        <f>Table3[[#This Row],[Incentive Disbursements]]/'1.) CLM Reference'!$B$5</f>
        <v>4.4165904204434431E-4</v>
      </c>
      <c r="H108" s="52">
        <v>88488.774820799998</v>
      </c>
      <c r="I108" s="53">
        <f>Table3[[#This Row],[Residential CLM $ Collected]]/'1.) CLM Reference'!$B$4</f>
        <v>7.8504069385267701E-4</v>
      </c>
      <c r="J108" s="79">
        <v>28427.077499999999</v>
      </c>
      <c r="K108" s="53">
        <f>Table3[[#This Row],[Residential Incentive Disbursements]]/'1.) CLM Reference'!$B$5</f>
        <v>3.4779540298614237E-4</v>
      </c>
      <c r="L108" s="54">
        <v>30462.222208320003</v>
      </c>
      <c r="M108" s="53">
        <f>Table3[[#This Row],[C&amp;I CLM $ Collected]]/'1.) CLM Reference'!$B$4</f>
        <v>2.7024991708996703E-4</v>
      </c>
      <c r="N108" s="79">
        <v>7671.95</v>
      </c>
      <c r="O108" s="53">
        <f>Table3[[#This Row],[C&amp;I Incentive Disbursements]]/'1.) CLM Reference'!$B$5</f>
        <v>9.3863639058201979E-5</v>
      </c>
    </row>
    <row r="109" spans="1:15" x14ac:dyDescent="0.35">
      <c r="A109" s="23">
        <v>9007610100</v>
      </c>
      <c r="B109" s="24" t="s">
        <v>71</v>
      </c>
      <c r="C109" s="24" t="s">
        <v>48</v>
      </c>
      <c r="D109" s="52">
        <f>Table3[[#This Row],[Residential CLM $ Collected]]+Table3[[#This Row],[C&amp;I CLM $ Collected]]</f>
        <v>49833.557458559997</v>
      </c>
      <c r="E109" s="53">
        <f>Table3[[#This Row],[CLM $ Collected ]]/'1.) CLM Reference'!$B$4</f>
        <v>4.4210546030997138E-4</v>
      </c>
      <c r="F109" s="52">
        <f>Table3[[#This Row],[Residential Incentive Disbursements]]+Table3[[#This Row],[C&amp;I Incentive Disbursements]]</f>
        <v>5070.47</v>
      </c>
      <c r="G109" s="53">
        <f>Table3[[#This Row],[Incentive Disbursements]]/'1.) CLM Reference'!$B$5</f>
        <v>6.203543635391803E-5</v>
      </c>
      <c r="H109" s="52">
        <v>49833.557458559997</v>
      </c>
      <c r="I109" s="53">
        <f>Table3[[#This Row],[Residential CLM $ Collected]]/'1.) CLM Reference'!$B$4</f>
        <v>4.4210546030997138E-4</v>
      </c>
      <c r="J109" s="79">
        <v>5070.47</v>
      </c>
      <c r="K109" s="53">
        <f>Table3[[#This Row],[Residential Incentive Disbursements]]/'1.) CLM Reference'!$B$5</f>
        <v>6.203543635391803E-5</v>
      </c>
      <c r="L109" s="54">
        <v>0</v>
      </c>
      <c r="M109" s="53">
        <f>Table3[[#This Row],[C&amp;I CLM $ Collected]]/'1.) CLM Reference'!$B$4</f>
        <v>0</v>
      </c>
      <c r="N109" s="79">
        <v>0</v>
      </c>
      <c r="O109" s="53">
        <f>Table3[[#This Row],[C&amp;I Incentive Disbursements]]/'1.) CLM Reference'!$B$5</f>
        <v>0</v>
      </c>
    </row>
    <row r="110" spans="1:15" x14ac:dyDescent="0.35">
      <c r="A110" s="23">
        <v>9007610200</v>
      </c>
      <c r="B110" s="24" t="s">
        <v>71</v>
      </c>
      <c r="C110" s="24" t="s">
        <v>48</v>
      </c>
      <c r="D110" s="52">
        <f>Table3[[#This Row],[Residential CLM $ Collected]]+Table3[[#This Row],[C&amp;I CLM $ Collected]]</f>
        <v>82281.225185279996</v>
      </c>
      <c r="E110" s="53">
        <f>Table3[[#This Row],[CLM $ Collected ]]/'1.) CLM Reference'!$B$4</f>
        <v>7.2996953841107095E-4</v>
      </c>
      <c r="F110" s="52">
        <f>Table3[[#This Row],[Residential Incentive Disbursements]]+Table3[[#This Row],[C&amp;I Incentive Disbursements]]</f>
        <v>16245.14</v>
      </c>
      <c r="G110" s="53">
        <f>Table3[[#This Row],[Incentive Disbursements]]/'1.) CLM Reference'!$B$5</f>
        <v>1.9875363596086513E-4</v>
      </c>
      <c r="H110" s="52">
        <v>82281.225185279996</v>
      </c>
      <c r="I110" s="53">
        <f>Table3[[#This Row],[Residential CLM $ Collected]]/'1.) CLM Reference'!$B$4</f>
        <v>7.2996953841107095E-4</v>
      </c>
      <c r="J110" s="79">
        <v>16245.14</v>
      </c>
      <c r="K110" s="53">
        <f>Table3[[#This Row],[Residential Incentive Disbursements]]/'1.) CLM Reference'!$B$5</f>
        <v>1.9875363596086513E-4</v>
      </c>
      <c r="L110" s="54">
        <v>0</v>
      </c>
      <c r="M110" s="53">
        <f>Table3[[#This Row],[C&amp;I CLM $ Collected]]/'1.) CLM Reference'!$B$4</f>
        <v>0</v>
      </c>
      <c r="N110" s="79">
        <v>0</v>
      </c>
      <c r="O110" s="53">
        <f>Table3[[#This Row],[C&amp;I Incentive Disbursements]]/'1.) CLM Reference'!$B$5</f>
        <v>0</v>
      </c>
    </row>
    <row r="111" spans="1:15" x14ac:dyDescent="0.35">
      <c r="A111" s="23">
        <v>9007610300</v>
      </c>
      <c r="B111" s="24" t="s">
        <v>71</v>
      </c>
      <c r="C111" s="24" t="s">
        <v>48</v>
      </c>
      <c r="D111" s="52">
        <f>Table3[[#This Row],[Residential CLM $ Collected]]+Table3[[#This Row],[C&amp;I CLM $ Collected]]</f>
        <v>199379.29564224</v>
      </c>
      <c r="E111" s="53">
        <f>Table3[[#This Row],[CLM $ Collected ]]/'1.) CLM Reference'!$B$4</f>
        <v>1.7688216489358676E-3</v>
      </c>
      <c r="F111" s="52">
        <f>Table3[[#This Row],[Residential Incentive Disbursements]]+Table3[[#This Row],[C&amp;I Incentive Disbursements]]</f>
        <v>120258.32740000001</v>
      </c>
      <c r="G111" s="53">
        <f>Table3[[#This Row],[Incentive Disbursements]]/'1.) CLM Reference'!$B$5</f>
        <v>1.4713187959797291E-3</v>
      </c>
      <c r="H111" s="52">
        <v>89308.608989759989</v>
      </c>
      <c r="I111" s="53">
        <f>Table3[[#This Row],[Residential CLM $ Collected]]/'1.) CLM Reference'!$B$4</f>
        <v>7.9231396875277429E-4</v>
      </c>
      <c r="J111" s="79">
        <v>89279.610400000005</v>
      </c>
      <c r="K111" s="53">
        <f>Table3[[#This Row],[Residential Incentive Disbursements]]/'1.) CLM Reference'!$B$5</f>
        <v>1.0923049714665106E-3</v>
      </c>
      <c r="L111" s="54">
        <v>110070.68665248001</v>
      </c>
      <c r="M111" s="53">
        <f>Table3[[#This Row],[C&amp;I CLM $ Collected]]/'1.) CLM Reference'!$B$4</f>
        <v>9.7650768018309317E-4</v>
      </c>
      <c r="N111" s="79">
        <v>30978.717000000001</v>
      </c>
      <c r="O111" s="53">
        <f>Table3[[#This Row],[C&amp;I Incentive Disbursements]]/'1.) CLM Reference'!$B$5</f>
        <v>3.7901382451321837E-4</v>
      </c>
    </row>
    <row r="112" spans="1:15" x14ac:dyDescent="0.35">
      <c r="A112" s="23">
        <v>9007610400</v>
      </c>
      <c r="B112" s="24" t="s">
        <v>71</v>
      </c>
      <c r="C112" s="24" t="s">
        <v>48</v>
      </c>
      <c r="D112" s="52">
        <f>Table3[[#This Row],[Residential CLM $ Collected]]+Table3[[#This Row],[C&amp;I CLM $ Collected]]</f>
        <v>67552.741402560001</v>
      </c>
      <c r="E112" s="53">
        <f>Table3[[#This Row],[CLM $ Collected ]]/'1.) CLM Reference'!$B$4</f>
        <v>5.9930370930902138E-4</v>
      </c>
      <c r="F112" s="52">
        <f>Table3[[#This Row],[Residential Incentive Disbursements]]+Table3[[#This Row],[C&amp;I Incentive Disbursements]]</f>
        <v>9962.2000000000007</v>
      </c>
      <c r="G112" s="53">
        <f>Table3[[#This Row],[Incentive Disbursements]]/'1.) CLM Reference'!$B$5</f>
        <v>1.2188405099428696E-4</v>
      </c>
      <c r="H112" s="52">
        <v>67241.355482879997</v>
      </c>
      <c r="I112" s="53">
        <f>Table3[[#This Row],[Residential CLM $ Collected]]/'1.) CLM Reference'!$B$4</f>
        <v>5.9654120503730345E-4</v>
      </c>
      <c r="J112" s="79">
        <v>9962.2000000000007</v>
      </c>
      <c r="K112" s="53">
        <f>Table3[[#This Row],[Residential Incentive Disbursements]]/'1.) CLM Reference'!$B$5</f>
        <v>1.2188405099428696E-4</v>
      </c>
      <c r="L112" s="54">
        <v>311.38591968000003</v>
      </c>
      <c r="M112" s="53">
        <f>Table3[[#This Row],[C&amp;I CLM $ Collected]]/'1.) CLM Reference'!$B$4</f>
        <v>2.7625042717178758E-6</v>
      </c>
      <c r="N112" s="79">
        <v>0</v>
      </c>
      <c r="O112" s="53">
        <f>Table3[[#This Row],[C&amp;I Incentive Disbursements]]/'1.) CLM Reference'!$B$5</f>
        <v>0</v>
      </c>
    </row>
    <row r="113" spans="1:15" x14ac:dyDescent="0.35">
      <c r="A113" s="23">
        <v>9007550201</v>
      </c>
      <c r="B113" s="24" t="s">
        <v>72</v>
      </c>
      <c r="C113" s="24" t="s">
        <v>48</v>
      </c>
      <c r="D113" s="52">
        <f>Table3[[#This Row],[Residential CLM $ Collected]]+Table3[[#This Row],[C&amp;I CLM $ Collected]]</f>
        <v>472.47606719999999</v>
      </c>
      <c r="E113" s="53">
        <f>Table3[[#This Row],[CLM $ Collected ]]/'1.) CLM Reference'!$B$4</f>
        <v>4.1916383222009083E-6</v>
      </c>
      <c r="F113" s="52">
        <f>Table3[[#This Row],[Residential Incentive Disbursements]]+Table3[[#This Row],[C&amp;I Incentive Disbursements]]</f>
        <v>0</v>
      </c>
      <c r="G113" s="53">
        <f>Table3[[#This Row],[Incentive Disbursements]]/'1.) CLM Reference'!$B$5</f>
        <v>0</v>
      </c>
      <c r="H113" s="52">
        <v>472.47606719999999</v>
      </c>
      <c r="I113" s="53">
        <f>Table3[[#This Row],[Residential CLM $ Collected]]/'1.) CLM Reference'!$B$4</f>
        <v>4.1916383222009083E-6</v>
      </c>
      <c r="J113" s="79">
        <v>0</v>
      </c>
      <c r="K113" s="53">
        <f>Table3[[#This Row],[Residential Incentive Disbursements]]/'1.) CLM Reference'!$B$5</f>
        <v>0</v>
      </c>
      <c r="L113" s="54">
        <v>0</v>
      </c>
      <c r="M113" s="53">
        <f>Table3[[#This Row],[C&amp;I CLM $ Collected]]/'1.) CLM Reference'!$B$4</f>
        <v>0</v>
      </c>
      <c r="N113" s="79">
        <v>0</v>
      </c>
      <c r="O113" s="53">
        <f>Table3[[#This Row],[C&amp;I Incentive Disbursements]]/'1.) CLM Reference'!$B$5</f>
        <v>0</v>
      </c>
    </row>
    <row r="114" spans="1:15" x14ac:dyDescent="0.35">
      <c r="A114" s="23">
        <v>9007595101</v>
      </c>
      <c r="B114" s="24" t="s">
        <v>72</v>
      </c>
      <c r="C114" s="24" t="s">
        <v>48</v>
      </c>
      <c r="D114" s="52">
        <f>Table3[[#This Row],[Residential CLM $ Collected]]+Table3[[#This Row],[C&amp;I CLM $ Collected]]</f>
        <v>1526.8828320000002</v>
      </c>
      <c r="E114" s="53">
        <f>Table3[[#This Row],[CLM $ Collected ]]/'1.) CLM Reference'!$B$4</f>
        <v>1.3545957216522166E-5</v>
      </c>
      <c r="F114" s="52">
        <f>Table3[[#This Row],[Residential Incentive Disbursements]]+Table3[[#This Row],[C&amp;I Incentive Disbursements]]</f>
        <v>0</v>
      </c>
      <c r="G114" s="53">
        <f>Table3[[#This Row],[Incentive Disbursements]]/'1.) CLM Reference'!$B$5</f>
        <v>0</v>
      </c>
      <c r="H114" s="52">
        <v>1526.8828320000002</v>
      </c>
      <c r="I114" s="53">
        <f>Table3[[#This Row],[Residential CLM $ Collected]]/'1.) CLM Reference'!$B$4</f>
        <v>1.3545957216522166E-5</v>
      </c>
      <c r="J114" s="79">
        <v>0</v>
      </c>
      <c r="K114" s="53">
        <f>Table3[[#This Row],[Residential Incentive Disbursements]]/'1.) CLM Reference'!$B$5</f>
        <v>0</v>
      </c>
      <c r="L114" s="54">
        <v>0</v>
      </c>
      <c r="M114" s="53">
        <f>Table3[[#This Row],[C&amp;I CLM $ Collected]]/'1.) CLM Reference'!$B$4</f>
        <v>0</v>
      </c>
      <c r="N114" s="79">
        <v>0</v>
      </c>
      <c r="O114" s="53">
        <f>Table3[[#This Row],[C&amp;I Incentive Disbursements]]/'1.) CLM Reference'!$B$5</f>
        <v>0</v>
      </c>
    </row>
    <row r="115" spans="1:15" x14ac:dyDescent="0.35">
      <c r="A115" s="23">
        <v>9011714101</v>
      </c>
      <c r="B115" s="24" t="s">
        <v>72</v>
      </c>
      <c r="C115" s="24" t="s">
        <v>48</v>
      </c>
      <c r="D115" s="52">
        <f>Table3[[#This Row],[Residential CLM $ Collected]]+Table3[[#This Row],[C&amp;I CLM $ Collected]]</f>
        <v>62837.596506239999</v>
      </c>
      <c r="E115" s="53">
        <f>Table3[[#This Row],[CLM $ Collected ]]/'1.) CLM Reference'!$B$4</f>
        <v>5.5747263380233596E-4</v>
      </c>
      <c r="F115" s="52">
        <f>Table3[[#This Row],[Residential Incentive Disbursements]]+Table3[[#This Row],[C&amp;I Incentive Disbursements]]</f>
        <v>68354.2</v>
      </c>
      <c r="G115" s="53">
        <f>Table3[[#This Row],[Incentive Disbursements]]/'1.) CLM Reference'!$B$5</f>
        <v>8.3628985550116333E-4</v>
      </c>
      <c r="H115" s="52">
        <v>62835.427442879998</v>
      </c>
      <c r="I115" s="53">
        <f>Table3[[#This Row],[Residential CLM $ Collected]]/'1.) CLM Reference'!$B$4</f>
        <v>5.5745339064964693E-4</v>
      </c>
      <c r="J115" s="79">
        <v>68354.2</v>
      </c>
      <c r="K115" s="53">
        <f>Table3[[#This Row],[Residential Incentive Disbursements]]/'1.) CLM Reference'!$B$5</f>
        <v>8.3628985550116333E-4</v>
      </c>
      <c r="L115" s="54">
        <v>2.16906336</v>
      </c>
      <c r="M115" s="53">
        <f>Table3[[#This Row],[C&amp;I CLM $ Collected]]/'1.) CLM Reference'!$B$4</f>
        <v>1.924315268906358E-8</v>
      </c>
      <c r="N115" s="79">
        <v>0</v>
      </c>
      <c r="O115" s="53">
        <f>Table3[[#This Row],[C&amp;I Incentive Disbursements]]/'1.) CLM Reference'!$B$5</f>
        <v>0</v>
      </c>
    </row>
    <row r="116" spans="1:15" x14ac:dyDescent="0.35">
      <c r="A116" s="23">
        <v>9011714103</v>
      </c>
      <c r="B116" s="24" t="s">
        <v>72</v>
      </c>
      <c r="C116" s="24" t="s">
        <v>48</v>
      </c>
      <c r="D116" s="52">
        <f>Table3[[#This Row],[Residential CLM $ Collected]]+Table3[[#This Row],[C&amp;I CLM $ Collected]]</f>
        <v>220309.76660256003</v>
      </c>
      <c r="E116" s="53">
        <f>Table3[[#This Row],[CLM $ Collected ]]/'1.) CLM Reference'!$B$4</f>
        <v>1.9545092853465668E-3</v>
      </c>
      <c r="F116" s="52">
        <f>Table3[[#This Row],[Residential Incentive Disbursements]]+Table3[[#This Row],[C&amp;I Incentive Disbursements]]</f>
        <v>297088.71460000001</v>
      </c>
      <c r="G116" s="53">
        <f>Table3[[#This Row],[Incentive Disbursements]]/'1.) CLM Reference'!$B$5</f>
        <v>3.6347770613050895E-3</v>
      </c>
      <c r="H116" s="52">
        <v>142560.62014464004</v>
      </c>
      <c r="I116" s="53">
        <f>Table3[[#This Row],[Residential CLM $ Collected]]/'1.) CLM Reference'!$B$4</f>
        <v>1.2647467250061803E-3</v>
      </c>
      <c r="J116" s="79">
        <v>273925.8946</v>
      </c>
      <c r="K116" s="53">
        <f>Table3[[#This Row],[Residential Incentive Disbursements]]/'1.) CLM Reference'!$B$5</f>
        <v>3.351388017313653E-3</v>
      </c>
      <c r="L116" s="54">
        <v>77749.146457919996</v>
      </c>
      <c r="M116" s="53">
        <f>Table3[[#This Row],[C&amp;I CLM $ Collected]]/'1.) CLM Reference'!$B$4</f>
        <v>6.8976256034038641E-4</v>
      </c>
      <c r="N116" s="79">
        <v>23162.82</v>
      </c>
      <c r="O116" s="53">
        <f>Table3[[#This Row],[C&amp;I Incentive Disbursements]]/'1.) CLM Reference'!$B$5</f>
        <v>2.8338904399143663E-4</v>
      </c>
    </row>
    <row r="117" spans="1:15" x14ac:dyDescent="0.35">
      <c r="A117" s="23">
        <v>9011714104</v>
      </c>
      <c r="B117" s="24" t="s">
        <v>72</v>
      </c>
      <c r="C117" s="24" t="s">
        <v>48</v>
      </c>
      <c r="D117" s="52">
        <f>Table3[[#This Row],[Residential CLM $ Collected]]+Table3[[#This Row],[C&amp;I CLM $ Collected]]</f>
        <v>98284.121392319998</v>
      </c>
      <c r="E117" s="53">
        <f>Table3[[#This Row],[CLM $ Collected ]]/'1.) CLM Reference'!$B$4</f>
        <v>8.7194149776375078E-4</v>
      </c>
      <c r="F117" s="52">
        <f>Table3[[#This Row],[Residential Incentive Disbursements]]+Table3[[#This Row],[C&amp;I Incentive Disbursements]]</f>
        <v>30020.496500000001</v>
      </c>
      <c r="G117" s="53">
        <f>Table3[[#This Row],[Incentive Disbursements]]/'1.) CLM Reference'!$B$5</f>
        <v>3.6729033007566736E-4</v>
      </c>
      <c r="H117" s="52">
        <v>98268.869062080004</v>
      </c>
      <c r="I117" s="53">
        <f>Table3[[#This Row],[Residential CLM $ Collected]]/'1.) CLM Reference'!$B$4</f>
        <v>8.7180618455663813E-4</v>
      </c>
      <c r="J117" s="79">
        <v>30020.496500000001</v>
      </c>
      <c r="K117" s="53">
        <f>Table3[[#This Row],[Residential Incentive Disbursements]]/'1.) CLM Reference'!$B$5</f>
        <v>3.6729033007566736E-4</v>
      </c>
      <c r="L117" s="54">
        <v>15.252330240000003</v>
      </c>
      <c r="M117" s="53">
        <f>Table3[[#This Row],[C&amp;I CLM $ Collected]]/'1.) CLM Reference'!$B$4</f>
        <v>1.3531320711274281E-7</v>
      </c>
      <c r="N117" s="79">
        <v>0</v>
      </c>
      <c r="O117" s="53">
        <f>Table3[[#This Row],[C&amp;I Incentive Disbursements]]/'1.) CLM Reference'!$B$5</f>
        <v>0</v>
      </c>
    </row>
    <row r="118" spans="1:15" x14ac:dyDescent="0.35">
      <c r="A118" s="23">
        <v>9011715100</v>
      </c>
      <c r="B118" s="24" t="s">
        <v>72</v>
      </c>
      <c r="C118" s="24" t="s">
        <v>48</v>
      </c>
      <c r="D118" s="52">
        <f>Table3[[#This Row],[Residential CLM $ Collected]]+Table3[[#This Row],[C&amp;I CLM $ Collected]]</f>
        <v>428.2438464</v>
      </c>
      <c r="E118" s="53">
        <f>Table3[[#This Row],[CLM $ Collected ]]/'1.) CLM Reference'!$B$4</f>
        <v>3.7992259130812528E-6</v>
      </c>
      <c r="F118" s="52">
        <f>Table3[[#This Row],[Residential Incentive Disbursements]]+Table3[[#This Row],[C&amp;I Incentive Disbursements]]</f>
        <v>1963.71</v>
      </c>
      <c r="G118" s="53">
        <f>Table3[[#This Row],[Incentive Disbursements]]/'1.) CLM Reference'!$B$5</f>
        <v>2.402530864447524E-5</v>
      </c>
      <c r="H118" s="52">
        <v>428.2438464</v>
      </c>
      <c r="I118" s="53">
        <f>Table3[[#This Row],[Residential CLM $ Collected]]/'1.) CLM Reference'!$B$4</f>
        <v>3.7992259130812528E-6</v>
      </c>
      <c r="J118" s="79">
        <v>1963.71</v>
      </c>
      <c r="K118" s="53">
        <f>Table3[[#This Row],[Residential Incentive Disbursements]]/'1.) CLM Reference'!$B$5</f>
        <v>2.402530864447524E-5</v>
      </c>
      <c r="L118" s="54">
        <v>0</v>
      </c>
      <c r="M118" s="53">
        <f>Table3[[#This Row],[C&amp;I CLM $ Collected]]/'1.) CLM Reference'!$B$4</f>
        <v>0</v>
      </c>
      <c r="N118" s="79">
        <v>0</v>
      </c>
      <c r="O118" s="53">
        <f>Table3[[#This Row],[C&amp;I Incentive Disbursements]]/'1.) CLM Reference'!$B$5</f>
        <v>0</v>
      </c>
    </row>
    <row r="119" spans="1:15" x14ac:dyDescent="0.35">
      <c r="A119" s="23">
        <v>9011870100</v>
      </c>
      <c r="B119" s="24" t="s">
        <v>72</v>
      </c>
      <c r="C119" s="24" t="s">
        <v>48</v>
      </c>
      <c r="D119" s="52">
        <f>Table3[[#This Row],[Residential CLM $ Collected]]+Table3[[#This Row],[C&amp;I CLM $ Collected]]</f>
        <v>1162.304208</v>
      </c>
      <c r="E119" s="53">
        <f>Table3[[#This Row],[CLM $ Collected ]]/'1.) CLM Reference'!$B$4</f>
        <v>1.0311546337533041E-5</v>
      </c>
      <c r="F119" s="52">
        <f>Table3[[#This Row],[Residential Incentive Disbursements]]+Table3[[#This Row],[C&amp;I Incentive Disbursements]]</f>
        <v>0</v>
      </c>
      <c r="G119" s="53">
        <f>Table3[[#This Row],[Incentive Disbursements]]/'1.) CLM Reference'!$B$5</f>
        <v>0</v>
      </c>
      <c r="H119" s="52">
        <v>1162.304208</v>
      </c>
      <c r="I119" s="53">
        <f>Table3[[#This Row],[Residential CLM $ Collected]]/'1.) CLM Reference'!$B$4</f>
        <v>1.0311546337533041E-5</v>
      </c>
      <c r="J119" s="79">
        <v>0</v>
      </c>
      <c r="K119" s="53">
        <f>Table3[[#This Row],[Residential Incentive Disbursements]]/'1.) CLM Reference'!$B$5</f>
        <v>0</v>
      </c>
      <c r="L119" s="54">
        <v>0</v>
      </c>
      <c r="M119" s="53">
        <f>Table3[[#This Row],[C&amp;I CLM $ Collected]]/'1.) CLM Reference'!$B$4</f>
        <v>0</v>
      </c>
      <c r="N119" s="79">
        <v>0</v>
      </c>
      <c r="O119" s="53">
        <f>Table3[[#This Row],[C&amp;I Incentive Disbursements]]/'1.) CLM Reference'!$B$5</f>
        <v>0</v>
      </c>
    </row>
    <row r="120" spans="1:15" x14ac:dyDescent="0.35">
      <c r="A120" s="23">
        <v>9013526101</v>
      </c>
      <c r="B120" s="24" t="s">
        <v>72</v>
      </c>
      <c r="C120" s="24" t="s">
        <v>48</v>
      </c>
      <c r="D120" s="52">
        <f>Table3[[#This Row],[Residential CLM $ Collected]]+Table3[[#This Row],[C&amp;I CLM $ Collected]]</f>
        <v>787.97724479999999</v>
      </c>
      <c r="E120" s="53">
        <f>Table3[[#This Row],[CLM $ Collected ]]/'1.) CLM Reference'!$B$4</f>
        <v>6.9906516871844766E-6</v>
      </c>
      <c r="F120" s="52">
        <f>Table3[[#This Row],[Residential Incentive Disbursements]]+Table3[[#This Row],[C&amp;I Incentive Disbursements]]</f>
        <v>1107.58</v>
      </c>
      <c r="G120" s="53">
        <f>Table3[[#This Row],[Incentive Disbursements]]/'1.) CLM Reference'!$B$5</f>
        <v>1.3550855955537164E-5</v>
      </c>
      <c r="H120" s="52">
        <v>787.97724479999999</v>
      </c>
      <c r="I120" s="53">
        <f>Table3[[#This Row],[Residential CLM $ Collected]]/'1.) CLM Reference'!$B$4</f>
        <v>6.9906516871844766E-6</v>
      </c>
      <c r="J120" s="77">
        <v>1107.58</v>
      </c>
      <c r="K120" s="53">
        <f>Table3[[#This Row],[Residential Incentive Disbursements]]/'1.) CLM Reference'!$B$5</f>
        <v>1.3550855955537164E-5</v>
      </c>
      <c r="L120" s="54">
        <v>0</v>
      </c>
      <c r="M120" s="53">
        <f>Table3[[#This Row],[C&amp;I CLM $ Collected]]/'1.) CLM Reference'!$B$4</f>
        <v>0</v>
      </c>
      <c r="N120" s="79">
        <v>0</v>
      </c>
      <c r="O120" s="53">
        <f>Table3[[#This Row],[C&amp;I Incentive Disbursements]]/'1.) CLM Reference'!$B$5</f>
        <v>0</v>
      </c>
    </row>
    <row r="121" spans="1:15" x14ac:dyDescent="0.35">
      <c r="A121" s="23">
        <v>9005293100</v>
      </c>
      <c r="B121" s="24" t="s">
        <v>73</v>
      </c>
      <c r="C121" s="24" t="s">
        <v>48</v>
      </c>
      <c r="D121" s="52">
        <f>Table3[[#This Row],[Residential CLM $ Collected]]+Table3[[#This Row],[C&amp;I CLM $ Collected]]</f>
        <v>40187.747168639995</v>
      </c>
      <c r="E121" s="53">
        <f>Table3[[#This Row],[CLM $ Collected ]]/'1.) CLM Reference'!$B$4</f>
        <v>3.5653128869210255E-4</v>
      </c>
      <c r="F121" s="52">
        <f>Table3[[#This Row],[Residential Incentive Disbursements]]+Table3[[#This Row],[C&amp;I Incentive Disbursements]]</f>
        <v>31218.78</v>
      </c>
      <c r="G121" s="53">
        <f>Table3[[#This Row],[Incentive Disbursements]]/'1.) CLM Reference'!$B$5</f>
        <v>3.8195091179653345E-4</v>
      </c>
      <c r="H121" s="52">
        <v>33902.455685759996</v>
      </c>
      <c r="I121" s="53">
        <f>Table3[[#This Row],[Residential CLM $ Collected]]/'1.) CLM Reference'!$B$4</f>
        <v>3.0077043544513672E-4</v>
      </c>
      <c r="J121" s="79">
        <v>31218.78</v>
      </c>
      <c r="K121" s="53">
        <f>Table3[[#This Row],[Residential Incentive Disbursements]]/'1.) CLM Reference'!$B$5</f>
        <v>3.8195091179653345E-4</v>
      </c>
      <c r="L121" s="54">
        <v>6285.2914828800003</v>
      </c>
      <c r="M121" s="53">
        <f>Table3[[#This Row],[C&amp;I CLM $ Collected]]/'1.) CLM Reference'!$B$4</f>
        <v>5.5760853246965867E-5</v>
      </c>
      <c r="N121" s="79">
        <v>0</v>
      </c>
      <c r="O121" s="53">
        <f>Table3[[#This Row],[C&amp;I Incentive Disbursements]]/'1.) CLM Reference'!$B$5</f>
        <v>0</v>
      </c>
    </row>
    <row r="122" spans="1:15" x14ac:dyDescent="0.35">
      <c r="A122" s="23">
        <v>9005320100</v>
      </c>
      <c r="B122" s="24" t="s">
        <v>73</v>
      </c>
      <c r="C122" s="24" t="s">
        <v>48</v>
      </c>
      <c r="D122" s="52">
        <f>Table3[[#This Row],[Residential CLM $ Collected]]+Table3[[#This Row],[C&amp;I CLM $ Collected]]</f>
        <v>236.81980800000002</v>
      </c>
      <c r="E122" s="53">
        <f>Table3[[#This Row],[CLM $ Collected ]]/'1.) CLM Reference'!$B$4</f>
        <v>2.1009804550562881E-6</v>
      </c>
      <c r="F122" s="52">
        <f>Table3[[#This Row],[Residential Incentive Disbursements]]+Table3[[#This Row],[C&amp;I Incentive Disbursements]]</f>
        <v>0</v>
      </c>
      <c r="G122" s="53">
        <f>Table3[[#This Row],[Incentive Disbursements]]/'1.) CLM Reference'!$B$5</f>
        <v>0</v>
      </c>
      <c r="H122" s="52">
        <v>236.81980800000002</v>
      </c>
      <c r="I122" s="53">
        <f>Table3[[#This Row],[Residential CLM $ Collected]]/'1.) CLM Reference'!$B$4</f>
        <v>2.1009804550562881E-6</v>
      </c>
      <c r="J122" s="79">
        <v>0</v>
      </c>
      <c r="K122" s="53">
        <f>Table3[[#This Row],[Residential Incentive Disbursements]]/'1.) CLM Reference'!$B$5</f>
        <v>0</v>
      </c>
      <c r="L122" s="54">
        <v>0</v>
      </c>
      <c r="M122" s="53">
        <f>Table3[[#This Row],[C&amp;I CLM $ Collected]]/'1.) CLM Reference'!$B$4</f>
        <v>0</v>
      </c>
      <c r="N122" s="79">
        <v>0</v>
      </c>
      <c r="O122" s="53">
        <f>Table3[[#This Row],[C&amp;I Incentive Disbursements]]/'1.) CLM Reference'!$B$5</f>
        <v>0</v>
      </c>
    </row>
    <row r="123" spans="1:15" x14ac:dyDescent="0.35">
      <c r="A123" s="23">
        <v>9013850200</v>
      </c>
      <c r="B123" s="24" t="s">
        <v>74</v>
      </c>
      <c r="C123" s="24" t="s">
        <v>48</v>
      </c>
      <c r="D123" s="52">
        <f>Table3[[#This Row],[Residential CLM $ Collected]]+Table3[[#This Row],[C&amp;I CLM $ Collected]]</f>
        <v>384.0116256</v>
      </c>
      <c r="E123" s="53">
        <f>Table3[[#This Row],[CLM $ Collected ]]/'1.) CLM Reference'!$B$4</f>
        <v>3.4068135039615976E-6</v>
      </c>
      <c r="F123" s="52">
        <f>Table3[[#This Row],[Residential Incentive Disbursements]]+Table3[[#This Row],[C&amp;I Incentive Disbursements]]</f>
        <v>0</v>
      </c>
      <c r="G123" s="53">
        <f>Table3[[#This Row],[Incentive Disbursements]]/'1.) CLM Reference'!$B$5</f>
        <v>0</v>
      </c>
      <c r="H123" s="52">
        <v>384.0116256</v>
      </c>
      <c r="I123" s="53">
        <f>Table3[[#This Row],[Residential CLM $ Collected]]/'1.) CLM Reference'!$B$4</f>
        <v>3.4068135039615976E-6</v>
      </c>
      <c r="J123" s="79">
        <v>0</v>
      </c>
      <c r="K123" s="53">
        <f>Table3[[#This Row],[Residential Incentive Disbursements]]/'1.) CLM Reference'!$B$5</f>
        <v>0</v>
      </c>
      <c r="L123" s="54">
        <v>0</v>
      </c>
      <c r="M123" s="53">
        <f>Table3[[#This Row],[C&amp;I CLM $ Collected]]/'1.) CLM Reference'!$B$4</f>
        <v>0</v>
      </c>
      <c r="N123" s="79">
        <v>0</v>
      </c>
      <c r="O123" s="53">
        <f>Table3[[#This Row],[C&amp;I Incentive Disbursements]]/'1.) CLM Reference'!$B$5</f>
        <v>0</v>
      </c>
    </row>
    <row r="124" spans="1:15" x14ac:dyDescent="0.35">
      <c r="A124" s="23">
        <v>9013860100</v>
      </c>
      <c r="B124" s="24" t="s">
        <v>74</v>
      </c>
      <c r="C124" s="24" t="s">
        <v>48</v>
      </c>
      <c r="D124" s="52">
        <f>Table3[[#This Row],[Residential CLM $ Collected]]+Table3[[#This Row],[C&amp;I CLM $ Collected]]</f>
        <v>134293.73153760002</v>
      </c>
      <c r="E124" s="53">
        <f>Table3[[#This Row],[CLM $ Collected ]]/'1.) CLM Reference'!$B$4</f>
        <v>1.1914058523224283E-3</v>
      </c>
      <c r="F124" s="52">
        <f>Table3[[#This Row],[Residential Incentive Disbursements]]+Table3[[#This Row],[C&amp;I Incentive Disbursements]]</f>
        <v>44825.78</v>
      </c>
      <c r="G124" s="53">
        <f>Table3[[#This Row],[Incentive Disbursements]]/'1.) CLM Reference'!$B$5</f>
        <v>5.4842782270770392E-4</v>
      </c>
      <c r="H124" s="52">
        <v>114568.80654240001</v>
      </c>
      <c r="I124" s="53">
        <f>Table3[[#This Row],[Residential CLM $ Collected]]/'1.) CLM Reference'!$B$4</f>
        <v>1.0164133876196175E-3</v>
      </c>
      <c r="J124" s="79">
        <v>43500.86</v>
      </c>
      <c r="K124" s="53">
        <f>Table3[[#This Row],[Residential Incentive Disbursements]]/'1.) CLM Reference'!$B$5</f>
        <v>5.3221788746816339E-4</v>
      </c>
      <c r="L124" s="54">
        <v>19724.924995200003</v>
      </c>
      <c r="M124" s="53">
        <f>Table3[[#This Row],[C&amp;I CLM $ Collected]]/'1.) CLM Reference'!$B$4</f>
        <v>1.7499246470281088E-4</v>
      </c>
      <c r="N124" s="79">
        <v>1324.92</v>
      </c>
      <c r="O124" s="53">
        <f>Table3[[#This Row],[C&amp;I Incentive Disbursements]]/'1.) CLM Reference'!$B$5</f>
        <v>1.6209935239540532E-5</v>
      </c>
    </row>
    <row r="125" spans="1:15" x14ac:dyDescent="0.35">
      <c r="A125" s="23">
        <v>9005262100</v>
      </c>
      <c r="B125" s="24" t="s">
        <v>75</v>
      </c>
      <c r="C125" s="24" t="s">
        <v>48</v>
      </c>
      <c r="D125" s="52">
        <f>Table3[[#This Row],[Residential CLM $ Collected]]+Table3[[#This Row],[C&amp;I CLM $ Collected]]</f>
        <v>207.17536319999999</v>
      </c>
      <c r="E125" s="53">
        <f>Table3[[#This Row],[CLM $ Collected ]]/'1.) CLM Reference'!$B$4</f>
        <v>1.8379855660232091E-6</v>
      </c>
      <c r="F125" s="52">
        <f>Table3[[#This Row],[Residential Incentive Disbursements]]+Table3[[#This Row],[C&amp;I Incentive Disbursements]]</f>
        <v>0</v>
      </c>
      <c r="G125" s="53">
        <f>Table3[[#This Row],[Incentive Disbursements]]/'1.) CLM Reference'!$B$5</f>
        <v>0</v>
      </c>
      <c r="H125" s="52">
        <v>207.17536319999999</v>
      </c>
      <c r="I125" s="53">
        <f>Table3[[#This Row],[Residential CLM $ Collected]]/'1.) CLM Reference'!$B$4</f>
        <v>1.8379855660232091E-6</v>
      </c>
      <c r="J125" s="79">
        <v>0</v>
      </c>
      <c r="K125" s="53">
        <f>Table3[[#This Row],[Residential Incentive Disbursements]]/'1.) CLM Reference'!$B$5</f>
        <v>0</v>
      </c>
      <c r="L125" s="54">
        <v>0</v>
      </c>
      <c r="M125" s="53">
        <f>Table3[[#This Row],[C&amp;I CLM $ Collected]]/'1.) CLM Reference'!$B$4</f>
        <v>0</v>
      </c>
      <c r="N125" s="79">
        <v>0</v>
      </c>
      <c r="O125" s="53">
        <f>Table3[[#This Row],[C&amp;I Incentive Disbursements]]/'1.) CLM Reference'!$B$5</f>
        <v>0</v>
      </c>
    </row>
    <row r="126" spans="1:15" x14ac:dyDescent="0.35">
      <c r="A126" s="23">
        <v>9005263200</v>
      </c>
      <c r="B126" s="24" t="s">
        <v>75</v>
      </c>
      <c r="C126" s="24" t="s">
        <v>48</v>
      </c>
      <c r="D126" s="52">
        <f>Table3[[#This Row],[Residential CLM $ Collected]]+Table3[[#This Row],[C&amp;I CLM $ Collected]]</f>
        <v>58439.273212799992</v>
      </c>
      <c r="E126" s="53">
        <f>Table3[[#This Row],[CLM $ Collected ]]/'1.) CLM Reference'!$B$4</f>
        <v>5.1845228600044834E-4</v>
      </c>
      <c r="F126" s="52">
        <f>Table3[[#This Row],[Residential Incentive Disbursements]]+Table3[[#This Row],[C&amp;I Incentive Disbursements]]</f>
        <v>15124.35</v>
      </c>
      <c r="G126" s="53">
        <f>Table3[[#This Row],[Incentive Disbursements]]/'1.) CLM Reference'!$B$5</f>
        <v>1.850411602512943E-4</v>
      </c>
      <c r="H126" s="52">
        <v>48379.472259839997</v>
      </c>
      <c r="I126" s="53">
        <f>Table3[[#This Row],[Residential CLM $ Collected]]/'1.) CLM Reference'!$B$4</f>
        <v>4.2920533760360826E-4</v>
      </c>
      <c r="J126" s="79">
        <v>13559.24</v>
      </c>
      <c r="K126" s="53">
        <f>Table3[[#This Row],[Residential Incentive Disbursements]]/'1.) CLM Reference'!$B$5</f>
        <v>1.6589258392762395E-4</v>
      </c>
      <c r="L126" s="54">
        <v>10059.800952959999</v>
      </c>
      <c r="M126" s="53">
        <f>Table3[[#This Row],[C&amp;I CLM $ Collected]]/'1.) CLM Reference'!$B$4</f>
        <v>8.9246948396840085E-5</v>
      </c>
      <c r="N126" s="79">
        <v>1565.11</v>
      </c>
      <c r="O126" s="53">
        <f>Table3[[#This Row],[C&amp;I Incentive Disbursements]]/'1.) CLM Reference'!$B$5</f>
        <v>1.914857632367032E-5</v>
      </c>
    </row>
    <row r="127" spans="1:15" x14ac:dyDescent="0.35">
      <c r="A127" s="23">
        <v>9005265100</v>
      </c>
      <c r="B127" s="24" t="s">
        <v>75</v>
      </c>
      <c r="C127" s="24" t="s">
        <v>48</v>
      </c>
      <c r="D127" s="52">
        <f>Table3[[#This Row],[Residential CLM $ Collected]]+Table3[[#This Row],[C&amp;I CLM $ Collected]]</f>
        <v>381.16122048</v>
      </c>
      <c r="E127" s="53">
        <f>Table3[[#This Row],[CLM $ Collected ]]/'1.) CLM Reference'!$B$4</f>
        <v>3.381525731385951E-6</v>
      </c>
      <c r="F127" s="52">
        <f>Table3[[#This Row],[Residential Incentive Disbursements]]+Table3[[#This Row],[C&amp;I Incentive Disbursements]]</f>
        <v>0</v>
      </c>
      <c r="G127" s="53">
        <f>Table3[[#This Row],[Incentive Disbursements]]/'1.) CLM Reference'!$B$5</f>
        <v>0</v>
      </c>
      <c r="H127" s="52">
        <v>381.16122048</v>
      </c>
      <c r="I127" s="53">
        <f>Table3[[#This Row],[Residential CLM $ Collected]]/'1.) CLM Reference'!$B$4</f>
        <v>3.381525731385951E-6</v>
      </c>
      <c r="J127" s="79">
        <v>0</v>
      </c>
      <c r="K127" s="53">
        <f>Table3[[#This Row],[Residential Incentive Disbursements]]/'1.) CLM Reference'!$B$5</f>
        <v>0</v>
      </c>
      <c r="L127" s="54">
        <v>0</v>
      </c>
      <c r="M127" s="53">
        <f>Table3[[#This Row],[C&amp;I CLM $ Collected]]/'1.) CLM Reference'!$B$4</f>
        <v>0</v>
      </c>
      <c r="N127" s="79">
        <v>0</v>
      </c>
      <c r="O127" s="53">
        <f>Table3[[#This Row],[C&amp;I Incentive Disbursements]]/'1.) CLM Reference'!$B$5</f>
        <v>0</v>
      </c>
    </row>
    <row r="128" spans="1:15" x14ac:dyDescent="0.35">
      <c r="A128" s="23">
        <v>9005266100</v>
      </c>
      <c r="B128" s="24" t="s">
        <v>75</v>
      </c>
      <c r="C128" s="24" t="s">
        <v>48</v>
      </c>
      <c r="D128" s="52">
        <f>Table3[[#This Row],[Residential CLM $ Collected]]+Table3[[#This Row],[C&amp;I CLM $ Collected]]</f>
        <v>40.9326048</v>
      </c>
      <c r="E128" s="53">
        <f>Table3[[#This Row],[CLM $ Collected ]]/'1.) CLM Reference'!$B$4</f>
        <v>3.6313939862388195E-7</v>
      </c>
      <c r="F128" s="52">
        <f>Table3[[#This Row],[Residential Incentive Disbursements]]+Table3[[#This Row],[C&amp;I Incentive Disbursements]]</f>
        <v>0</v>
      </c>
      <c r="G128" s="53">
        <f>Table3[[#This Row],[Incentive Disbursements]]/'1.) CLM Reference'!$B$5</f>
        <v>0</v>
      </c>
      <c r="H128" s="52">
        <v>40.9326048</v>
      </c>
      <c r="I128" s="53">
        <f>Table3[[#This Row],[Residential CLM $ Collected]]/'1.) CLM Reference'!$B$4</f>
        <v>3.6313939862388195E-7</v>
      </c>
      <c r="J128" s="79">
        <v>0</v>
      </c>
      <c r="K128" s="53">
        <f>Table3[[#This Row],[Residential Incentive Disbursements]]/'1.) CLM Reference'!$B$5</f>
        <v>0</v>
      </c>
      <c r="L128" s="54">
        <v>0</v>
      </c>
      <c r="M128" s="53">
        <f>Table3[[#This Row],[C&amp;I CLM $ Collected]]/'1.) CLM Reference'!$B$4</f>
        <v>0</v>
      </c>
      <c r="N128" s="79">
        <v>0</v>
      </c>
      <c r="O128" s="53">
        <f>Table3[[#This Row],[C&amp;I Incentive Disbursements]]/'1.) CLM Reference'!$B$5</f>
        <v>0</v>
      </c>
    </row>
    <row r="129" spans="1:15" x14ac:dyDescent="0.35">
      <c r="A129" s="23">
        <v>9013850100</v>
      </c>
      <c r="B129" s="24" t="s">
        <v>76</v>
      </c>
      <c r="C129" s="24" t="s">
        <v>48</v>
      </c>
      <c r="D129" s="52">
        <f>Table3[[#This Row],[Residential CLM $ Collected]]+Table3[[#This Row],[C&amp;I CLM $ Collected]]</f>
        <v>114483.14040672001</v>
      </c>
      <c r="E129" s="53">
        <f>Table3[[#This Row],[CLM $ Collected ]]/'1.) CLM Reference'!$B$4</f>
        <v>1.0156533883685249E-3</v>
      </c>
      <c r="F129" s="52">
        <f>Table3[[#This Row],[Residential Incentive Disbursements]]+Table3[[#This Row],[C&amp;I Incentive Disbursements]]</f>
        <v>26282.479299999999</v>
      </c>
      <c r="G129" s="53">
        <f>Table3[[#This Row],[Incentive Disbursements]]/'1.) CLM Reference'!$B$5</f>
        <v>3.2155699014851051E-4</v>
      </c>
      <c r="H129" s="52">
        <v>114445.98788832</v>
      </c>
      <c r="I129" s="53">
        <f>Table3[[#This Row],[Residential CLM $ Collected]]/'1.) CLM Reference'!$B$4</f>
        <v>1.0153237845415741E-3</v>
      </c>
      <c r="J129" s="79">
        <v>26282.479299999999</v>
      </c>
      <c r="K129" s="53">
        <f>Table3[[#This Row],[Residential Incentive Disbursements]]/'1.) CLM Reference'!$B$5</f>
        <v>3.2155699014851051E-4</v>
      </c>
      <c r="L129" s="54">
        <v>37.152518400000005</v>
      </c>
      <c r="M129" s="53">
        <f>Table3[[#This Row],[C&amp;I CLM $ Collected]]/'1.) CLM Reference'!$B$4</f>
        <v>3.2960382695065403E-7</v>
      </c>
      <c r="N129" s="79">
        <v>0</v>
      </c>
      <c r="O129" s="53">
        <f>Table3[[#This Row],[C&amp;I Incentive Disbursements]]/'1.) CLM Reference'!$B$5</f>
        <v>0</v>
      </c>
    </row>
    <row r="130" spans="1:15" x14ac:dyDescent="0.35">
      <c r="A130" s="23">
        <v>9013850200</v>
      </c>
      <c r="B130" s="24" t="s">
        <v>76</v>
      </c>
      <c r="C130" s="24" t="s">
        <v>48</v>
      </c>
      <c r="D130" s="52">
        <f>Table3[[#This Row],[Residential CLM $ Collected]]+Table3[[#This Row],[C&amp;I CLM $ Collected]]</f>
        <v>174738.03427008004</v>
      </c>
      <c r="E130" s="53">
        <f>Table3[[#This Row],[CLM $ Collected ]]/'1.) CLM Reference'!$B$4</f>
        <v>1.5502132100216632E-3</v>
      </c>
      <c r="F130" s="52">
        <f>Table3[[#This Row],[Residential Incentive Disbursements]]+Table3[[#This Row],[C&amp;I Incentive Disbursements]]</f>
        <v>98738.7261</v>
      </c>
      <c r="G130" s="53">
        <f>Table3[[#This Row],[Incentive Disbursements]]/'1.) CLM Reference'!$B$5</f>
        <v>1.2080339610812203E-3</v>
      </c>
      <c r="H130" s="52">
        <v>136588.91316768003</v>
      </c>
      <c r="I130" s="53">
        <f>Table3[[#This Row],[Residential CLM $ Collected]]/'1.) CLM Reference'!$B$4</f>
        <v>1.2117678811000309E-3</v>
      </c>
      <c r="J130" s="79">
        <v>52139.396099999998</v>
      </c>
      <c r="K130" s="53">
        <f>Table3[[#This Row],[Residential Incentive Disbursements]]/'1.) CLM Reference'!$B$5</f>
        <v>6.3790737116939291E-4</v>
      </c>
      <c r="L130" s="54">
        <v>38149.121102400008</v>
      </c>
      <c r="M130" s="53">
        <f>Table3[[#This Row],[C&amp;I CLM $ Collected]]/'1.) CLM Reference'!$B$4</f>
        <v>3.3844532892163227E-4</v>
      </c>
      <c r="N130" s="79">
        <v>46599.33</v>
      </c>
      <c r="O130" s="53">
        <f>Table3[[#This Row],[C&amp;I Incentive Disbursements]]/'1.) CLM Reference'!$B$5</f>
        <v>5.701265899118273E-4</v>
      </c>
    </row>
    <row r="131" spans="1:15" x14ac:dyDescent="0.35">
      <c r="A131" s="23">
        <v>9007570100</v>
      </c>
      <c r="B131" s="24" t="s">
        <v>77</v>
      </c>
      <c r="C131" s="24" t="s">
        <v>48</v>
      </c>
      <c r="D131" s="52">
        <f>Table3[[#This Row],[Residential CLM $ Collected]]+Table3[[#This Row],[C&amp;I CLM $ Collected]]</f>
        <v>105823.17838656</v>
      </c>
      <c r="E131" s="53">
        <f>Table3[[#This Row],[CLM $ Collected ]]/'1.) CLM Reference'!$B$4</f>
        <v>9.3882530924988146E-4</v>
      </c>
      <c r="F131" s="52">
        <f>Table3[[#This Row],[Residential Incentive Disbursements]]+Table3[[#This Row],[C&amp;I Incentive Disbursements]]</f>
        <v>12420.4566</v>
      </c>
      <c r="G131" s="53">
        <f>Table3[[#This Row],[Incentive Disbursements]]/'1.) CLM Reference'!$B$5</f>
        <v>1.5195996522923932E-4</v>
      </c>
      <c r="H131" s="52">
        <v>105823.17838656</v>
      </c>
      <c r="I131" s="53">
        <f>Table3[[#This Row],[Residential CLM $ Collected]]/'1.) CLM Reference'!$B$4</f>
        <v>9.3882530924988146E-4</v>
      </c>
      <c r="J131" s="79">
        <v>12420.4566</v>
      </c>
      <c r="K131" s="53">
        <f>Table3[[#This Row],[Residential Incentive Disbursements]]/'1.) CLM Reference'!$B$5</f>
        <v>1.5195996522923932E-4</v>
      </c>
      <c r="L131" s="54">
        <v>0</v>
      </c>
      <c r="M131" s="53">
        <f>Table3[[#This Row],[C&amp;I CLM $ Collected]]/'1.) CLM Reference'!$B$4</f>
        <v>0</v>
      </c>
      <c r="N131" s="79">
        <v>0</v>
      </c>
      <c r="O131" s="53">
        <f>Table3[[#This Row],[C&amp;I Incentive Disbursements]]/'1.) CLM Reference'!$B$5</f>
        <v>0</v>
      </c>
    </row>
    <row r="132" spans="1:15" x14ac:dyDescent="0.35">
      <c r="A132" s="23">
        <v>9007570200</v>
      </c>
      <c r="B132" s="24" t="s">
        <v>77</v>
      </c>
      <c r="C132" s="24" t="s">
        <v>48</v>
      </c>
      <c r="D132" s="52">
        <f>Table3[[#This Row],[Residential CLM $ Collected]]+Table3[[#This Row],[C&amp;I CLM $ Collected]]</f>
        <v>60556.671532799999</v>
      </c>
      <c r="E132" s="53">
        <f>Table3[[#This Row],[CLM $ Collected ]]/'1.) CLM Reference'!$B$4</f>
        <v>5.3723708497253864E-4</v>
      </c>
      <c r="F132" s="52">
        <f>Table3[[#This Row],[Residential Incentive Disbursements]]+Table3[[#This Row],[C&amp;I Incentive Disbursements]]</f>
        <v>14839.490299999999</v>
      </c>
      <c r="G132" s="53">
        <f>Table3[[#This Row],[Incentive Disbursements]]/'1.) CLM Reference'!$B$5</f>
        <v>1.8155600092895411E-4</v>
      </c>
      <c r="H132" s="52">
        <v>60556.671532799999</v>
      </c>
      <c r="I132" s="53">
        <f>Table3[[#This Row],[Residential CLM $ Collected]]/'1.) CLM Reference'!$B$4</f>
        <v>5.3723708497253864E-4</v>
      </c>
      <c r="J132" s="79">
        <v>14839.490299999999</v>
      </c>
      <c r="K132" s="53">
        <f>Table3[[#This Row],[Residential Incentive Disbursements]]/'1.) CLM Reference'!$B$5</f>
        <v>1.8155600092895411E-4</v>
      </c>
      <c r="L132" s="54">
        <v>0</v>
      </c>
      <c r="M132" s="53">
        <f>Table3[[#This Row],[C&amp;I CLM $ Collected]]/'1.) CLM Reference'!$B$4</f>
        <v>0</v>
      </c>
      <c r="N132" s="79">
        <v>0</v>
      </c>
      <c r="O132" s="53">
        <f>Table3[[#This Row],[C&amp;I Incentive Disbursements]]/'1.) CLM Reference'!$B$5</f>
        <v>0</v>
      </c>
    </row>
    <row r="133" spans="1:15" x14ac:dyDescent="0.35">
      <c r="A133" s="23">
        <v>9007570300</v>
      </c>
      <c r="B133" s="24" t="s">
        <v>77</v>
      </c>
      <c r="C133" s="24" t="s">
        <v>48</v>
      </c>
      <c r="D133" s="52">
        <f>Table3[[#This Row],[Residential CLM $ Collected]]+Table3[[#This Row],[C&amp;I CLM $ Collected]]</f>
        <v>258744.63329279999</v>
      </c>
      <c r="E133" s="53">
        <f>Table3[[#This Row],[CLM $ Collected ]]/'1.) CLM Reference'!$B$4</f>
        <v>2.2954896467059006E-3</v>
      </c>
      <c r="F133" s="52">
        <f>Table3[[#This Row],[Residential Incentive Disbursements]]+Table3[[#This Row],[C&amp;I Incentive Disbursements]]</f>
        <v>300876.64160000003</v>
      </c>
      <c r="G133" s="53">
        <f>Table3[[#This Row],[Incentive Disbursements]]/'1.) CLM Reference'!$B$5</f>
        <v>3.6811210302708443E-3</v>
      </c>
      <c r="H133" s="52">
        <v>129484.10068992</v>
      </c>
      <c r="I133" s="53">
        <f>Table3[[#This Row],[Residential CLM $ Collected]]/'1.) CLM Reference'!$B$4</f>
        <v>1.1487365313211566E-3</v>
      </c>
      <c r="J133" s="79">
        <v>197087.67060000001</v>
      </c>
      <c r="K133" s="53">
        <f>Table3[[#This Row],[Residential Incentive Disbursements]]/'1.) CLM Reference'!$B$5</f>
        <v>2.411299079897576E-3</v>
      </c>
      <c r="L133" s="54">
        <v>129260.53260288</v>
      </c>
      <c r="M133" s="53">
        <f>Table3[[#This Row],[C&amp;I CLM $ Collected]]/'1.) CLM Reference'!$B$4</f>
        <v>1.1467531153847442E-3</v>
      </c>
      <c r="N133" s="79">
        <v>103788.97100000001</v>
      </c>
      <c r="O133" s="53">
        <f>Table3[[#This Row],[C&amp;I Incentive Disbursements]]/'1.) CLM Reference'!$B$5</f>
        <v>1.2698219503732681E-3</v>
      </c>
    </row>
    <row r="134" spans="1:15" x14ac:dyDescent="0.35">
      <c r="A134" s="23">
        <v>9001200100</v>
      </c>
      <c r="B134" s="24" t="s">
        <v>78</v>
      </c>
      <c r="C134" s="24" t="s">
        <v>48</v>
      </c>
      <c r="D134" s="52">
        <f>Table3[[#This Row],[Residential CLM $ Collected]]+Table3[[#This Row],[C&amp;I CLM $ Collected]]</f>
        <v>3129.7147199999999</v>
      </c>
      <c r="E134" s="53">
        <f>Table3[[#This Row],[CLM $ Collected ]]/'1.) CLM Reference'!$B$4</f>
        <v>2.776570723603476E-5</v>
      </c>
      <c r="F134" s="52">
        <f>Table3[[#This Row],[Residential Incentive Disbursements]]+Table3[[#This Row],[C&amp;I Incentive Disbursements]]</f>
        <v>0</v>
      </c>
      <c r="G134" s="53">
        <f>Table3[[#This Row],[Incentive Disbursements]]/'1.) CLM Reference'!$B$5</f>
        <v>0</v>
      </c>
      <c r="H134" s="52">
        <v>3129.7147199999999</v>
      </c>
      <c r="I134" s="53">
        <f>Table3[[#This Row],[Residential CLM $ Collected]]/'1.) CLM Reference'!$B$4</f>
        <v>2.776570723603476E-5</v>
      </c>
      <c r="J134" s="79">
        <v>0</v>
      </c>
      <c r="K134" s="53">
        <f>Table3[[#This Row],[Residential Incentive Disbursements]]/'1.) CLM Reference'!$B$5</f>
        <v>0</v>
      </c>
      <c r="L134" s="54">
        <v>0</v>
      </c>
      <c r="M134" s="53">
        <f>Table3[[#This Row],[C&amp;I CLM $ Collected]]/'1.) CLM Reference'!$B$4</f>
        <v>0</v>
      </c>
      <c r="N134" s="79">
        <v>0</v>
      </c>
      <c r="O134" s="53">
        <f>Table3[[#This Row],[C&amp;I Incentive Disbursements]]/'1.) CLM Reference'!$B$5</f>
        <v>0</v>
      </c>
    </row>
    <row r="135" spans="1:15" x14ac:dyDescent="0.35">
      <c r="A135" s="23">
        <v>9001200301</v>
      </c>
      <c r="B135" s="24" t="s">
        <v>78</v>
      </c>
      <c r="C135" s="24" t="s">
        <v>48</v>
      </c>
      <c r="D135" s="52">
        <f>Table3[[#This Row],[Residential CLM $ Collected]]+Table3[[#This Row],[C&amp;I CLM $ Collected]]</f>
        <v>1133.7191136000001</v>
      </c>
      <c r="E135" s="53">
        <f>Table3[[#This Row],[CLM $ Collected ]]/'1.) CLM Reference'!$B$4</f>
        <v>1.005794962555387E-5</v>
      </c>
      <c r="F135" s="52">
        <f>Table3[[#This Row],[Residential Incentive Disbursements]]+Table3[[#This Row],[C&amp;I Incentive Disbursements]]</f>
        <v>0</v>
      </c>
      <c r="G135" s="53">
        <f>Table3[[#This Row],[Incentive Disbursements]]/'1.) CLM Reference'!$B$5</f>
        <v>0</v>
      </c>
      <c r="H135" s="52">
        <v>1133.7191136000001</v>
      </c>
      <c r="I135" s="53">
        <f>Table3[[#This Row],[Residential CLM $ Collected]]/'1.) CLM Reference'!$B$4</f>
        <v>1.005794962555387E-5</v>
      </c>
      <c r="J135" s="79">
        <v>0</v>
      </c>
      <c r="K135" s="53">
        <f>Table3[[#This Row],[Residential Incentive Disbursements]]/'1.) CLM Reference'!$B$5</f>
        <v>0</v>
      </c>
      <c r="L135" s="54">
        <v>0</v>
      </c>
      <c r="M135" s="53">
        <f>Table3[[#This Row],[C&amp;I CLM $ Collected]]/'1.) CLM Reference'!$B$4</f>
        <v>0</v>
      </c>
      <c r="N135" s="79">
        <v>0</v>
      </c>
      <c r="O135" s="53">
        <f>Table3[[#This Row],[C&amp;I Incentive Disbursements]]/'1.) CLM Reference'!$B$5</f>
        <v>0</v>
      </c>
    </row>
    <row r="136" spans="1:15" x14ac:dyDescent="0.35">
      <c r="A136" s="23">
        <v>9001210100</v>
      </c>
      <c r="B136" s="24" t="s">
        <v>78</v>
      </c>
      <c r="C136" s="24" t="s">
        <v>48</v>
      </c>
      <c r="D136" s="52">
        <f>Table3[[#This Row],[Residential CLM $ Collected]]+Table3[[#This Row],[C&amp;I CLM $ Collected]]</f>
        <v>80635.962551039993</v>
      </c>
      <c r="E136" s="53">
        <f>Table3[[#This Row],[CLM $ Collected ]]/'1.) CLM Reference'!$B$4</f>
        <v>7.1537335801904621E-4</v>
      </c>
      <c r="F136" s="52">
        <f>Table3[[#This Row],[Residential Incentive Disbursements]]+Table3[[#This Row],[C&amp;I Incentive Disbursements]]</f>
        <v>11314.693300000001</v>
      </c>
      <c r="G136" s="53">
        <f>Table3[[#This Row],[Incentive Disbursements]]/'1.) CLM Reference'!$B$5</f>
        <v>1.3843133596614372E-4</v>
      </c>
      <c r="H136" s="52">
        <v>80635.962551039993</v>
      </c>
      <c r="I136" s="53">
        <f>Table3[[#This Row],[Residential CLM $ Collected]]/'1.) CLM Reference'!$B$4</f>
        <v>7.1537335801904621E-4</v>
      </c>
      <c r="J136" s="79">
        <v>11314.693300000001</v>
      </c>
      <c r="K136" s="53">
        <f>Table3[[#This Row],[Residential Incentive Disbursements]]/'1.) CLM Reference'!$B$5</f>
        <v>1.3843133596614372E-4</v>
      </c>
      <c r="L136" s="54">
        <v>0</v>
      </c>
      <c r="M136" s="53">
        <f>Table3[[#This Row],[C&amp;I CLM $ Collected]]/'1.) CLM Reference'!$B$4</f>
        <v>0</v>
      </c>
      <c r="N136" s="79">
        <v>0</v>
      </c>
      <c r="O136" s="53">
        <f>Table3[[#This Row],[C&amp;I Incentive Disbursements]]/'1.) CLM Reference'!$B$5</f>
        <v>0</v>
      </c>
    </row>
    <row r="137" spans="1:15" x14ac:dyDescent="0.35">
      <c r="A137" s="23">
        <v>9001210200</v>
      </c>
      <c r="B137" s="24" t="s">
        <v>78</v>
      </c>
      <c r="C137" s="24" t="s">
        <v>48</v>
      </c>
      <c r="D137" s="52">
        <f>Table3[[#This Row],[Residential CLM $ Collected]]+Table3[[#This Row],[C&amp;I CLM $ Collected]]</f>
        <v>66177.26174016</v>
      </c>
      <c r="E137" s="53">
        <f>Table3[[#This Row],[CLM $ Collected ]]/'1.) CLM Reference'!$B$4</f>
        <v>5.871009467469056E-4</v>
      </c>
      <c r="F137" s="52">
        <f>Table3[[#This Row],[Residential Incentive Disbursements]]+Table3[[#This Row],[C&amp;I Incentive Disbursements]]</f>
        <v>3072.29</v>
      </c>
      <c r="G137" s="53">
        <f>Table3[[#This Row],[Incentive Disbursements]]/'1.) CLM Reference'!$B$5</f>
        <v>3.7588399252096715E-5</v>
      </c>
      <c r="H137" s="52">
        <v>66177.26174016</v>
      </c>
      <c r="I137" s="53">
        <f>Table3[[#This Row],[Residential CLM $ Collected]]/'1.) CLM Reference'!$B$4</f>
        <v>5.871009467469056E-4</v>
      </c>
      <c r="J137" s="79">
        <v>3072.29</v>
      </c>
      <c r="K137" s="53">
        <f>Table3[[#This Row],[Residential Incentive Disbursements]]/'1.) CLM Reference'!$B$5</f>
        <v>3.7588399252096715E-5</v>
      </c>
      <c r="L137" s="54">
        <v>0</v>
      </c>
      <c r="M137" s="53">
        <f>Table3[[#This Row],[C&amp;I CLM $ Collected]]/'1.) CLM Reference'!$B$4</f>
        <v>0</v>
      </c>
      <c r="N137" s="79">
        <v>0</v>
      </c>
      <c r="O137" s="53">
        <f>Table3[[#This Row],[C&amp;I Incentive Disbursements]]/'1.) CLM Reference'!$B$5</f>
        <v>0</v>
      </c>
    </row>
    <row r="138" spans="1:15" x14ac:dyDescent="0.35">
      <c r="A138" s="23">
        <v>9001210300</v>
      </c>
      <c r="B138" s="24" t="s">
        <v>78</v>
      </c>
      <c r="C138" s="24" t="s">
        <v>48</v>
      </c>
      <c r="D138" s="52">
        <f>Table3[[#This Row],[Residential CLM $ Collected]]+Table3[[#This Row],[C&amp;I CLM $ Collected]]</f>
        <v>72919.210815359998</v>
      </c>
      <c r="E138" s="53">
        <f>Table3[[#This Row],[CLM $ Collected ]]/'1.) CLM Reference'!$B$4</f>
        <v>6.4691310247663248E-4</v>
      </c>
      <c r="F138" s="52">
        <f>Table3[[#This Row],[Residential Incentive Disbursements]]+Table3[[#This Row],[C&amp;I Incentive Disbursements]]</f>
        <v>9926.9599999999991</v>
      </c>
      <c r="G138" s="53">
        <f>Table3[[#This Row],[Incentive Disbursements]]/'1.) CLM Reference'!$B$5</f>
        <v>1.2145290185483596E-4</v>
      </c>
      <c r="H138" s="52">
        <v>72913.375704959995</v>
      </c>
      <c r="I138" s="53">
        <f>Table3[[#This Row],[Residential CLM $ Collected]]/'1.) CLM Reference'!$B$4</f>
        <v>6.4686133546859787E-4</v>
      </c>
      <c r="J138" s="79">
        <v>9926.9599999999991</v>
      </c>
      <c r="K138" s="53">
        <f>Table3[[#This Row],[Residential Incentive Disbursements]]/'1.) CLM Reference'!$B$5</f>
        <v>1.2145290185483596E-4</v>
      </c>
      <c r="L138" s="54">
        <v>5.8351103999999996</v>
      </c>
      <c r="M138" s="53">
        <f>Table3[[#This Row],[C&amp;I CLM $ Collected]]/'1.) CLM Reference'!$B$4</f>
        <v>5.1767008034630603E-8</v>
      </c>
      <c r="N138" s="79">
        <v>0</v>
      </c>
      <c r="O138" s="53">
        <f>Table3[[#This Row],[C&amp;I Incentive Disbursements]]/'1.) CLM Reference'!$B$5</f>
        <v>0</v>
      </c>
    </row>
    <row r="139" spans="1:15" x14ac:dyDescent="0.35">
      <c r="A139" s="23">
        <v>9001210400</v>
      </c>
      <c r="B139" s="24" t="s">
        <v>78</v>
      </c>
      <c r="C139" s="24" t="s">
        <v>48</v>
      </c>
      <c r="D139" s="52">
        <f>Table3[[#This Row],[Residential CLM $ Collected]]+Table3[[#This Row],[C&amp;I CLM $ Collected]]</f>
        <v>164937.70064736</v>
      </c>
      <c r="E139" s="53">
        <f>Table3[[#This Row],[CLM $ Collected ]]/'1.) CLM Reference'!$B$4</f>
        <v>1.4632681627798135E-3</v>
      </c>
      <c r="F139" s="52">
        <f>Table3[[#This Row],[Residential Incentive Disbursements]]+Table3[[#This Row],[C&amp;I Incentive Disbursements]]</f>
        <v>14744.53</v>
      </c>
      <c r="G139" s="53">
        <f>Table3[[#This Row],[Incentive Disbursements]]/'1.) CLM Reference'!$B$5</f>
        <v>1.8039419469663266E-4</v>
      </c>
      <c r="H139" s="52">
        <v>164937.70064736</v>
      </c>
      <c r="I139" s="53">
        <f>Table3[[#This Row],[Residential CLM $ Collected]]/'1.) CLM Reference'!$B$4</f>
        <v>1.4632681627798135E-3</v>
      </c>
      <c r="J139" s="79">
        <v>14744.53</v>
      </c>
      <c r="K139" s="53">
        <f>Table3[[#This Row],[Residential Incentive Disbursements]]/'1.) CLM Reference'!$B$5</f>
        <v>1.8039419469663266E-4</v>
      </c>
      <c r="L139" s="54">
        <v>0</v>
      </c>
      <c r="M139" s="53">
        <f>Table3[[#This Row],[C&amp;I CLM $ Collected]]/'1.) CLM Reference'!$B$4</f>
        <v>0</v>
      </c>
      <c r="N139" s="79">
        <v>0</v>
      </c>
      <c r="O139" s="53">
        <f>Table3[[#This Row],[C&amp;I Incentive Disbursements]]/'1.) CLM Reference'!$B$5</f>
        <v>0</v>
      </c>
    </row>
    <row r="140" spans="1:15" x14ac:dyDescent="0.35">
      <c r="A140" s="23">
        <v>9001210500</v>
      </c>
      <c r="B140" s="24" t="s">
        <v>78</v>
      </c>
      <c r="C140" s="24" t="s">
        <v>48</v>
      </c>
      <c r="D140" s="52">
        <f>Table3[[#This Row],[Residential CLM $ Collected]]+Table3[[#This Row],[C&amp;I CLM $ Collected]]</f>
        <v>876122.01728640008</v>
      </c>
      <c r="E140" s="53">
        <f>Table3[[#This Row],[CLM $ Collected ]]/'1.) CLM Reference'!$B$4</f>
        <v>7.7726405156244944E-3</v>
      </c>
      <c r="F140" s="52">
        <f>Table3[[#This Row],[Residential Incentive Disbursements]]+Table3[[#This Row],[C&amp;I Incentive Disbursements]]</f>
        <v>897178.81859999895</v>
      </c>
      <c r="G140" s="53">
        <f>Table3[[#This Row],[Incentive Disbursements]]/'1.) CLM Reference'!$B$5</f>
        <v>1.0976670702980907E-2</v>
      </c>
      <c r="H140" s="52">
        <v>237105.11016576004</v>
      </c>
      <c r="I140" s="53">
        <f>Table3[[#This Row],[Residential CLM $ Collected]]/'1.) CLM Reference'!$B$4</f>
        <v>2.1035115536122292E-3</v>
      </c>
      <c r="J140" s="79">
        <v>664344.47099999897</v>
      </c>
      <c r="K140" s="53">
        <f>Table3[[#This Row],[Residential Incentive Disbursements]]/'1.) CLM Reference'!$B$5</f>
        <v>8.1280234668182193E-3</v>
      </c>
      <c r="L140" s="54">
        <v>639016.90712064004</v>
      </c>
      <c r="M140" s="53">
        <f>Table3[[#This Row],[C&amp;I CLM $ Collected]]/'1.) CLM Reference'!$B$4</f>
        <v>5.6691289620122648E-3</v>
      </c>
      <c r="N140" s="79">
        <v>232834.34760000001</v>
      </c>
      <c r="O140" s="53">
        <f>Table3[[#This Row],[C&amp;I Incentive Disbursements]]/'1.) CLM Reference'!$B$5</f>
        <v>2.8486472361626885E-3</v>
      </c>
    </row>
    <row r="141" spans="1:15" x14ac:dyDescent="0.35">
      <c r="A141" s="23">
        <v>9001210600</v>
      </c>
      <c r="B141" s="24" t="s">
        <v>78</v>
      </c>
      <c r="C141" s="24" t="s">
        <v>48</v>
      </c>
      <c r="D141" s="52">
        <f>Table3[[#This Row],[Residential CLM $ Collected]]+Table3[[#This Row],[C&amp;I CLM $ Collected]]</f>
        <v>79251.416470080003</v>
      </c>
      <c r="E141" s="53">
        <f>Table3[[#This Row],[CLM $ Collected ]]/'1.) CLM Reference'!$B$4</f>
        <v>7.0309016144107369E-4</v>
      </c>
      <c r="F141" s="52">
        <f>Table3[[#This Row],[Residential Incentive Disbursements]]+Table3[[#This Row],[C&amp;I Incentive Disbursements]]</f>
        <v>3809.8373999999999</v>
      </c>
      <c r="G141" s="53">
        <f>Table3[[#This Row],[Incentive Disbursements]]/'1.) CLM Reference'!$B$5</f>
        <v>4.6612035086782201E-5</v>
      </c>
      <c r="H141" s="52">
        <v>79251.416470080003</v>
      </c>
      <c r="I141" s="53">
        <f>Table3[[#This Row],[Residential CLM $ Collected]]/'1.) CLM Reference'!$B$4</f>
        <v>7.0309016144107369E-4</v>
      </c>
      <c r="J141" s="79">
        <v>3809.8373999999999</v>
      </c>
      <c r="K141" s="53">
        <f>Table3[[#This Row],[Residential Incentive Disbursements]]/'1.) CLM Reference'!$B$5</f>
        <v>4.6612035086782201E-5</v>
      </c>
      <c r="L141" s="54">
        <v>0</v>
      </c>
      <c r="M141" s="53">
        <f>Table3[[#This Row],[C&amp;I CLM $ Collected]]/'1.) CLM Reference'!$B$4</f>
        <v>0</v>
      </c>
      <c r="N141" s="79">
        <v>0</v>
      </c>
      <c r="O141" s="53">
        <f>Table3[[#This Row],[C&amp;I Incentive Disbursements]]/'1.) CLM Reference'!$B$5</f>
        <v>0</v>
      </c>
    </row>
    <row r="142" spans="1:15" x14ac:dyDescent="0.35">
      <c r="A142" s="23">
        <v>9001210701</v>
      </c>
      <c r="B142" s="24" t="s">
        <v>78</v>
      </c>
      <c r="C142" s="24" t="s">
        <v>48</v>
      </c>
      <c r="D142" s="52">
        <f>Table3[[#This Row],[Residential CLM $ Collected]]+Table3[[#This Row],[C&amp;I CLM $ Collected]]</f>
        <v>103630.93667135999</v>
      </c>
      <c r="E142" s="53">
        <f>Table3[[#This Row],[CLM $ Collected ]]/'1.) CLM Reference'!$B$4</f>
        <v>9.1937652650112467E-4</v>
      </c>
      <c r="F142" s="52">
        <f>Table3[[#This Row],[Residential Incentive Disbursements]]+Table3[[#This Row],[C&amp;I Incentive Disbursements]]</f>
        <v>7306.01</v>
      </c>
      <c r="G142" s="53">
        <f>Table3[[#This Row],[Incentive Disbursements]]/'1.) CLM Reference'!$B$5</f>
        <v>8.9386490474470542E-5</v>
      </c>
      <c r="H142" s="52">
        <v>103630.93667135999</v>
      </c>
      <c r="I142" s="53">
        <f>Table3[[#This Row],[Residential CLM $ Collected]]/'1.) CLM Reference'!$B$4</f>
        <v>9.1937652650112467E-4</v>
      </c>
      <c r="J142" s="79">
        <v>7306.01</v>
      </c>
      <c r="K142" s="53">
        <f>Table3[[#This Row],[Residential Incentive Disbursements]]/'1.) CLM Reference'!$B$5</f>
        <v>8.9386490474470542E-5</v>
      </c>
      <c r="L142" s="54">
        <v>0</v>
      </c>
      <c r="M142" s="53">
        <f>Table3[[#This Row],[C&amp;I CLM $ Collected]]/'1.) CLM Reference'!$B$4</f>
        <v>0</v>
      </c>
      <c r="N142" s="79">
        <v>0</v>
      </c>
      <c r="O142" s="53">
        <f>Table3[[#This Row],[C&amp;I Incentive Disbursements]]/'1.) CLM Reference'!$B$5</f>
        <v>0</v>
      </c>
    </row>
    <row r="143" spans="1:15" x14ac:dyDescent="0.35">
      <c r="A143" s="23">
        <v>9001210702</v>
      </c>
      <c r="B143" s="24" t="s">
        <v>78</v>
      </c>
      <c r="C143" s="24" t="s">
        <v>48</v>
      </c>
      <c r="D143" s="52">
        <f>Table3[[#This Row],[Residential CLM $ Collected]]+Table3[[#This Row],[C&amp;I CLM $ Collected]]</f>
        <v>69888.772857600008</v>
      </c>
      <c r="E143" s="53">
        <f>Table3[[#This Row],[CLM $ Collected ]]/'1.) CLM Reference'!$B$4</f>
        <v>6.2002814309217755E-4</v>
      </c>
      <c r="F143" s="52">
        <f>Table3[[#This Row],[Residential Incentive Disbursements]]+Table3[[#This Row],[C&amp;I Incentive Disbursements]]</f>
        <v>4260.4978000000001</v>
      </c>
      <c r="G143" s="53">
        <f>Table3[[#This Row],[Incentive Disbursements]]/'1.) CLM Reference'!$B$5</f>
        <v>5.2125708288956999E-5</v>
      </c>
      <c r="H143" s="52">
        <v>69888.772857600008</v>
      </c>
      <c r="I143" s="53">
        <f>Table3[[#This Row],[Residential CLM $ Collected]]/'1.) CLM Reference'!$B$4</f>
        <v>6.2002814309217755E-4</v>
      </c>
      <c r="J143" s="79">
        <v>4260.4978000000001</v>
      </c>
      <c r="K143" s="53">
        <f>Table3[[#This Row],[Residential Incentive Disbursements]]/'1.) CLM Reference'!$B$5</f>
        <v>5.2125708288956999E-5</v>
      </c>
      <c r="L143" s="54">
        <v>0</v>
      </c>
      <c r="M143" s="53">
        <f>Table3[[#This Row],[C&amp;I CLM $ Collected]]/'1.) CLM Reference'!$B$4</f>
        <v>0</v>
      </c>
      <c r="N143" s="79">
        <v>0</v>
      </c>
      <c r="O143" s="53">
        <f>Table3[[#This Row],[C&amp;I Incentive Disbursements]]/'1.) CLM Reference'!$B$5</f>
        <v>0</v>
      </c>
    </row>
    <row r="144" spans="1:15" x14ac:dyDescent="0.35">
      <c r="A144" s="23">
        <v>9001210800</v>
      </c>
      <c r="B144" s="24" t="s">
        <v>78</v>
      </c>
      <c r="C144" s="24" t="s">
        <v>48</v>
      </c>
      <c r="D144" s="52">
        <f>Table3[[#This Row],[Residential CLM $ Collected]]+Table3[[#This Row],[C&amp;I CLM $ Collected]]</f>
        <v>112936.28332031998</v>
      </c>
      <c r="E144" s="53">
        <f>Table3[[#This Row],[CLM $ Collected ]]/'1.) CLM Reference'!$B$4</f>
        <v>1.0019302267261856E-3</v>
      </c>
      <c r="F144" s="52">
        <f>Table3[[#This Row],[Residential Incentive Disbursements]]+Table3[[#This Row],[C&amp;I Incentive Disbursements]]</f>
        <v>15526.7817</v>
      </c>
      <c r="G144" s="53">
        <f>Table3[[#This Row],[Incentive Disbursements]]/'1.) CLM Reference'!$B$5</f>
        <v>1.8996477208849065E-4</v>
      </c>
      <c r="H144" s="52">
        <v>112885.17400511999</v>
      </c>
      <c r="I144" s="53">
        <f>Table3[[#This Row],[Residential CLM $ Collected]]/'1.) CLM Reference'!$B$4</f>
        <v>1.0014768032004537E-3</v>
      </c>
      <c r="J144" s="79">
        <v>15526.7817</v>
      </c>
      <c r="K144" s="53">
        <f>Table3[[#This Row],[Residential Incentive Disbursements]]/'1.) CLM Reference'!$B$5</f>
        <v>1.8996477208849065E-4</v>
      </c>
      <c r="L144" s="54">
        <v>51.109315200000005</v>
      </c>
      <c r="M144" s="53">
        <f>Table3[[#This Row],[C&amp;I CLM $ Collected]]/'1.) CLM Reference'!$B$4</f>
        <v>4.5342352573189848E-7</v>
      </c>
      <c r="N144" s="79">
        <v>0</v>
      </c>
      <c r="O144" s="53">
        <f>Table3[[#This Row],[C&amp;I Incentive Disbursements]]/'1.) CLM Reference'!$B$5</f>
        <v>0</v>
      </c>
    </row>
    <row r="145" spans="1:15" x14ac:dyDescent="0.35">
      <c r="A145" s="23">
        <v>9001210900</v>
      </c>
      <c r="B145" s="24" t="s">
        <v>78</v>
      </c>
      <c r="C145" s="24" t="s">
        <v>48</v>
      </c>
      <c r="D145" s="52">
        <f>Table3[[#This Row],[Residential CLM $ Collected]]+Table3[[#This Row],[C&amp;I CLM $ Collected]]</f>
        <v>129253.82222592001</v>
      </c>
      <c r="E145" s="53">
        <f>Table3[[#This Row],[CLM $ Collected ]]/'1.) CLM Reference'!$B$4</f>
        <v>1.1466935833255045E-3</v>
      </c>
      <c r="F145" s="52">
        <f>Table3[[#This Row],[Residential Incentive Disbursements]]+Table3[[#This Row],[C&amp;I Incentive Disbursements]]</f>
        <v>22839.652999999998</v>
      </c>
      <c r="G145" s="53">
        <f>Table3[[#This Row],[Incentive Disbursements]]/'1.) CLM Reference'!$B$5</f>
        <v>2.7943520818130723E-4</v>
      </c>
      <c r="H145" s="52">
        <v>129253.82222592001</v>
      </c>
      <c r="I145" s="53">
        <f>Table3[[#This Row],[Residential CLM $ Collected]]/'1.) CLM Reference'!$B$4</f>
        <v>1.1466935833255045E-3</v>
      </c>
      <c r="J145" s="79">
        <v>22839.652999999998</v>
      </c>
      <c r="K145" s="53">
        <f>Table3[[#This Row],[Residential Incentive Disbursements]]/'1.) CLM Reference'!$B$5</f>
        <v>2.7943520818130723E-4</v>
      </c>
      <c r="L145" s="54">
        <v>0</v>
      </c>
      <c r="M145" s="53">
        <f>Table3[[#This Row],[C&amp;I CLM $ Collected]]/'1.) CLM Reference'!$B$4</f>
        <v>0</v>
      </c>
      <c r="N145" s="79">
        <v>0</v>
      </c>
      <c r="O145" s="53">
        <f>Table3[[#This Row],[C&amp;I Incentive Disbursements]]/'1.) CLM Reference'!$B$5</f>
        <v>0</v>
      </c>
    </row>
    <row r="146" spans="1:15" x14ac:dyDescent="0.35">
      <c r="A146" s="23">
        <v>9001211000</v>
      </c>
      <c r="B146" s="24" t="s">
        <v>78</v>
      </c>
      <c r="C146" s="24" t="s">
        <v>48</v>
      </c>
      <c r="D146" s="52">
        <f>Table3[[#This Row],[Residential CLM $ Collected]]+Table3[[#This Row],[C&amp;I CLM $ Collected]]</f>
        <v>90044.851150080009</v>
      </c>
      <c r="E146" s="53">
        <f>Table3[[#This Row],[CLM $ Collected ]]/'1.) CLM Reference'!$B$4</f>
        <v>7.9884564531346462E-4</v>
      </c>
      <c r="F146" s="52">
        <f>Table3[[#This Row],[Residential Incentive Disbursements]]+Table3[[#This Row],[C&amp;I Incentive Disbursements]]</f>
        <v>25082.14</v>
      </c>
      <c r="G146" s="53">
        <f>Table3[[#This Row],[Incentive Disbursements]]/'1.) CLM Reference'!$B$5</f>
        <v>3.0687125642988943E-4</v>
      </c>
      <c r="H146" s="52">
        <v>90044.851150080009</v>
      </c>
      <c r="I146" s="53">
        <f>Table3[[#This Row],[Residential CLM $ Collected]]/'1.) CLM Reference'!$B$4</f>
        <v>7.9884564531346462E-4</v>
      </c>
      <c r="J146" s="79">
        <v>25082.14</v>
      </c>
      <c r="K146" s="53">
        <f>Table3[[#This Row],[Residential Incentive Disbursements]]/'1.) CLM Reference'!$B$5</f>
        <v>3.0687125642988943E-4</v>
      </c>
      <c r="L146" s="54">
        <v>0</v>
      </c>
      <c r="M146" s="53">
        <f>Table3[[#This Row],[C&amp;I CLM $ Collected]]/'1.) CLM Reference'!$B$4</f>
        <v>0</v>
      </c>
      <c r="N146" s="79">
        <v>0</v>
      </c>
      <c r="O146" s="53">
        <f>Table3[[#This Row],[C&amp;I Incentive Disbursements]]/'1.) CLM Reference'!$B$5</f>
        <v>0</v>
      </c>
    </row>
    <row r="147" spans="1:15" x14ac:dyDescent="0.35">
      <c r="A147" s="23">
        <v>9001211100</v>
      </c>
      <c r="B147" s="24" t="s">
        <v>78</v>
      </c>
      <c r="C147" s="24" t="s">
        <v>48</v>
      </c>
      <c r="D147" s="52">
        <f>Table3[[#This Row],[Residential CLM $ Collected]]+Table3[[#This Row],[C&amp;I CLM $ Collected]]</f>
        <v>854.27637120000009</v>
      </c>
      <c r="E147" s="53">
        <f>Table3[[#This Row],[CLM $ Collected ]]/'1.) CLM Reference'!$B$4</f>
        <v>7.5788337735144622E-6</v>
      </c>
      <c r="F147" s="52">
        <f>Table3[[#This Row],[Residential Incentive Disbursements]]+Table3[[#This Row],[C&amp;I Incentive Disbursements]]</f>
        <v>0</v>
      </c>
      <c r="G147" s="53">
        <f>Table3[[#This Row],[Incentive Disbursements]]/'1.) CLM Reference'!$B$5</f>
        <v>0</v>
      </c>
      <c r="H147" s="52">
        <v>854.27637120000009</v>
      </c>
      <c r="I147" s="53">
        <f>Table3[[#This Row],[Residential CLM $ Collected]]/'1.) CLM Reference'!$B$4</f>
        <v>7.5788337735144622E-6</v>
      </c>
      <c r="J147" s="79">
        <v>0</v>
      </c>
      <c r="K147" s="53">
        <f>Table3[[#This Row],[Residential Incentive Disbursements]]/'1.) CLM Reference'!$B$5</f>
        <v>0</v>
      </c>
      <c r="L147" s="54">
        <v>0</v>
      </c>
      <c r="M147" s="53">
        <f>Table3[[#This Row],[C&amp;I CLM $ Collected]]/'1.) CLM Reference'!$B$4</f>
        <v>0</v>
      </c>
      <c r="N147" s="79">
        <v>0</v>
      </c>
      <c r="O147" s="53">
        <f>Table3[[#This Row],[C&amp;I Incentive Disbursements]]/'1.) CLM Reference'!$B$5</f>
        <v>0</v>
      </c>
    </row>
    <row r="148" spans="1:15" x14ac:dyDescent="0.35">
      <c r="A148" s="23">
        <v>9001211200</v>
      </c>
      <c r="B148" s="24" t="s">
        <v>78</v>
      </c>
      <c r="C148" s="24" t="s">
        <v>48</v>
      </c>
      <c r="D148" s="52">
        <f>Table3[[#This Row],[Residential CLM $ Collected]]+Table3[[#This Row],[C&amp;I CLM $ Collected]]</f>
        <v>126281.56981248001</v>
      </c>
      <c r="E148" s="53">
        <f>Table3[[#This Row],[CLM $ Collected ]]/'1.) CLM Reference'!$B$4</f>
        <v>1.1203248252352549E-3</v>
      </c>
      <c r="F148" s="52">
        <f>Table3[[#This Row],[Residential Incentive Disbursements]]+Table3[[#This Row],[C&amp;I Incentive Disbursements]]</f>
        <v>9848.92</v>
      </c>
      <c r="G148" s="53">
        <f>Table3[[#This Row],[Incentive Disbursements]]/'1.) CLM Reference'!$B$5</f>
        <v>1.2049810960617662E-4</v>
      </c>
      <c r="H148" s="52">
        <v>126281.56981248001</v>
      </c>
      <c r="I148" s="53">
        <f>Table3[[#This Row],[Residential CLM $ Collected]]/'1.) CLM Reference'!$B$4</f>
        <v>1.1203248252352549E-3</v>
      </c>
      <c r="J148" s="79">
        <v>9848.92</v>
      </c>
      <c r="K148" s="53">
        <f>Table3[[#This Row],[Residential Incentive Disbursements]]/'1.) CLM Reference'!$B$5</f>
        <v>1.2049810960617662E-4</v>
      </c>
      <c r="L148" s="54">
        <v>0</v>
      </c>
      <c r="M148" s="53">
        <f>Table3[[#This Row],[C&amp;I CLM $ Collected]]/'1.) CLM Reference'!$B$4</f>
        <v>0</v>
      </c>
      <c r="N148" s="79">
        <v>0</v>
      </c>
      <c r="O148" s="53">
        <f>Table3[[#This Row],[C&amp;I Incentive Disbursements]]/'1.) CLM Reference'!$B$5</f>
        <v>0</v>
      </c>
    </row>
    <row r="149" spans="1:15" x14ac:dyDescent="0.35">
      <c r="A149" s="23">
        <v>9001211300</v>
      </c>
      <c r="B149" s="24" t="s">
        <v>78</v>
      </c>
      <c r="C149" s="24" t="s">
        <v>48</v>
      </c>
      <c r="D149" s="52">
        <f>Table3[[#This Row],[Residential CLM $ Collected]]+Table3[[#This Row],[C&amp;I CLM $ Collected]]</f>
        <v>81086.724829440005</v>
      </c>
      <c r="E149" s="53">
        <f>Table3[[#This Row],[CLM $ Collected ]]/'1.) CLM Reference'!$B$4</f>
        <v>7.1937235938972157E-4</v>
      </c>
      <c r="F149" s="52">
        <f>Table3[[#This Row],[Residential Incentive Disbursements]]+Table3[[#This Row],[C&amp;I Incentive Disbursements]]</f>
        <v>21246.9</v>
      </c>
      <c r="G149" s="53">
        <f>Table3[[#This Row],[Incentive Disbursements]]/'1.) CLM Reference'!$B$5</f>
        <v>2.5994842937007045E-4</v>
      </c>
      <c r="H149" s="52">
        <v>81086.724829440005</v>
      </c>
      <c r="I149" s="53">
        <f>Table3[[#This Row],[Residential CLM $ Collected]]/'1.) CLM Reference'!$B$4</f>
        <v>7.1937235938972157E-4</v>
      </c>
      <c r="J149" s="79">
        <v>21246.9</v>
      </c>
      <c r="K149" s="53">
        <f>Table3[[#This Row],[Residential Incentive Disbursements]]/'1.) CLM Reference'!$B$5</f>
        <v>2.5994842937007045E-4</v>
      </c>
      <c r="L149" s="54">
        <v>0</v>
      </c>
      <c r="M149" s="53">
        <f>Table3[[#This Row],[C&amp;I CLM $ Collected]]/'1.) CLM Reference'!$B$4</f>
        <v>0</v>
      </c>
      <c r="N149" s="79">
        <v>0</v>
      </c>
      <c r="O149" s="53">
        <f>Table3[[#This Row],[C&amp;I Incentive Disbursements]]/'1.) CLM Reference'!$B$5</f>
        <v>0</v>
      </c>
    </row>
    <row r="150" spans="1:15" x14ac:dyDescent="0.35">
      <c r="A150" s="23">
        <v>9001211400</v>
      </c>
      <c r="B150" s="24" t="s">
        <v>78</v>
      </c>
      <c r="C150" s="24" t="s">
        <v>48</v>
      </c>
      <c r="D150" s="52">
        <f>Table3[[#This Row],[Residential CLM $ Collected]]+Table3[[#This Row],[C&amp;I CLM $ Collected]]</f>
        <v>96778.791999359993</v>
      </c>
      <c r="E150" s="53">
        <f>Table3[[#This Row],[CLM $ Collected ]]/'1.) CLM Reference'!$B$4</f>
        <v>8.5858675493315651E-4</v>
      </c>
      <c r="F150" s="52">
        <f>Table3[[#This Row],[Residential Incentive Disbursements]]+Table3[[#This Row],[C&amp;I Incentive Disbursements]]</f>
        <v>19683.9421</v>
      </c>
      <c r="G150" s="53">
        <f>Table3[[#This Row],[Incentive Disbursements]]/'1.) CLM Reference'!$B$5</f>
        <v>2.4082618324115074E-4</v>
      </c>
      <c r="H150" s="52">
        <v>96778.791999359993</v>
      </c>
      <c r="I150" s="53">
        <f>Table3[[#This Row],[Residential CLM $ Collected]]/'1.) CLM Reference'!$B$4</f>
        <v>8.5858675493315651E-4</v>
      </c>
      <c r="J150" s="79">
        <v>19683.9421</v>
      </c>
      <c r="K150" s="53">
        <f>Table3[[#This Row],[Residential Incentive Disbursements]]/'1.) CLM Reference'!$B$5</f>
        <v>2.4082618324115074E-4</v>
      </c>
      <c r="L150" s="54">
        <v>0</v>
      </c>
      <c r="M150" s="53">
        <f>Table3[[#This Row],[C&amp;I CLM $ Collected]]/'1.) CLM Reference'!$B$4</f>
        <v>0</v>
      </c>
      <c r="N150" s="79">
        <v>0</v>
      </c>
      <c r="O150" s="53">
        <f>Table3[[#This Row],[C&amp;I Incentive Disbursements]]/'1.) CLM Reference'!$B$5</f>
        <v>0</v>
      </c>
    </row>
    <row r="151" spans="1:15" x14ac:dyDescent="0.35">
      <c r="A151" s="23">
        <v>9001220200</v>
      </c>
      <c r="B151" s="24" t="s">
        <v>78</v>
      </c>
      <c r="C151" s="24" t="s">
        <v>48</v>
      </c>
      <c r="D151" s="52">
        <f>Table3[[#This Row],[Residential CLM $ Collected]]+Table3[[#This Row],[C&amp;I CLM $ Collected]]</f>
        <v>607.07724480000002</v>
      </c>
      <c r="E151" s="53">
        <f>Table3[[#This Row],[CLM $ Collected ]]/'1.) CLM Reference'!$B$4</f>
        <v>5.3857717257933997E-6</v>
      </c>
      <c r="F151" s="52">
        <f>Table3[[#This Row],[Residential Incentive Disbursements]]+Table3[[#This Row],[C&amp;I Incentive Disbursements]]</f>
        <v>1235.32</v>
      </c>
      <c r="G151" s="53">
        <f>Table3[[#This Row],[Incentive Disbursements]]/'1.) CLM Reference'!$B$5</f>
        <v>1.5113710412786589E-5</v>
      </c>
      <c r="H151" s="52">
        <v>607.07724480000002</v>
      </c>
      <c r="I151" s="53">
        <f>Table3[[#This Row],[Residential CLM $ Collected]]/'1.) CLM Reference'!$B$4</f>
        <v>5.3857717257933997E-6</v>
      </c>
      <c r="J151" s="79">
        <v>1235.32</v>
      </c>
      <c r="K151" s="53">
        <f>Table3[[#This Row],[Residential Incentive Disbursements]]/'1.) CLM Reference'!$B$5</f>
        <v>1.5113710412786589E-5</v>
      </c>
      <c r="L151" s="54">
        <v>0</v>
      </c>
      <c r="M151" s="53">
        <f>Table3[[#This Row],[C&amp;I CLM $ Collected]]/'1.) CLM Reference'!$B$4</f>
        <v>0</v>
      </c>
      <c r="N151" s="79">
        <v>0</v>
      </c>
      <c r="O151" s="53">
        <f>Table3[[#This Row],[C&amp;I Incentive Disbursements]]/'1.) CLM Reference'!$B$5</f>
        <v>0</v>
      </c>
    </row>
    <row r="152" spans="1:15" x14ac:dyDescent="0.35">
      <c r="A152" s="23">
        <v>9001220300</v>
      </c>
      <c r="B152" s="24" t="s">
        <v>78</v>
      </c>
      <c r="C152" s="24" t="s">
        <v>48</v>
      </c>
      <c r="D152" s="52">
        <f>Table3[[#This Row],[Residential CLM $ Collected]]+Table3[[#This Row],[C&amp;I CLM $ Collected]]</f>
        <v>570.49781759999996</v>
      </c>
      <c r="E152" s="53">
        <f>Table3[[#This Row],[CLM $ Collected ]]/'1.) CLM Reference'!$B$4</f>
        <v>5.0612521585604313E-6</v>
      </c>
      <c r="F152" s="52">
        <f>Table3[[#This Row],[Residential Incentive Disbursements]]+Table3[[#This Row],[C&amp;I Incentive Disbursements]]</f>
        <v>0</v>
      </c>
      <c r="G152" s="53">
        <f>Table3[[#This Row],[Incentive Disbursements]]/'1.) CLM Reference'!$B$5</f>
        <v>0</v>
      </c>
      <c r="H152" s="52">
        <v>570.49781759999996</v>
      </c>
      <c r="I152" s="53">
        <f>Table3[[#This Row],[Residential CLM $ Collected]]/'1.) CLM Reference'!$B$4</f>
        <v>5.0612521585604313E-6</v>
      </c>
      <c r="J152" s="79">
        <v>0</v>
      </c>
      <c r="K152" s="53">
        <f>Table3[[#This Row],[Residential Incentive Disbursements]]/'1.) CLM Reference'!$B$5</f>
        <v>0</v>
      </c>
      <c r="L152" s="54">
        <v>0</v>
      </c>
      <c r="M152" s="53">
        <f>Table3[[#This Row],[C&amp;I CLM $ Collected]]/'1.) CLM Reference'!$B$4</f>
        <v>0</v>
      </c>
      <c r="N152" s="79">
        <v>0</v>
      </c>
      <c r="O152" s="53">
        <f>Table3[[#This Row],[C&amp;I Incentive Disbursements]]/'1.) CLM Reference'!$B$5</f>
        <v>0</v>
      </c>
    </row>
    <row r="153" spans="1:15" x14ac:dyDescent="0.35">
      <c r="A153" s="23">
        <v>9001240100</v>
      </c>
      <c r="B153" s="24" t="s">
        <v>78</v>
      </c>
      <c r="C153" s="24" t="s">
        <v>48</v>
      </c>
      <c r="D153" s="52">
        <f>Table3[[#This Row],[Residential CLM $ Collected]]+Table3[[#This Row],[C&amp;I CLM $ Collected]]</f>
        <v>66.391747200000012</v>
      </c>
      <c r="E153" s="53">
        <f>Table3[[#This Row],[CLM $ Collected ]]/'1.) CLM Reference'!$B$4</f>
        <v>5.8900378487021683E-7</v>
      </c>
      <c r="F153" s="52">
        <f>Table3[[#This Row],[Residential Incentive Disbursements]]+Table3[[#This Row],[C&amp;I Incentive Disbursements]]</f>
        <v>0</v>
      </c>
      <c r="G153" s="53">
        <f>Table3[[#This Row],[Incentive Disbursements]]/'1.) CLM Reference'!$B$5</f>
        <v>0</v>
      </c>
      <c r="H153" s="52">
        <v>66.391747200000012</v>
      </c>
      <c r="I153" s="53">
        <f>Table3[[#This Row],[Residential CLM $ Collected]]/'1.) CLM Reference'!$B$4</f>
        <v>5.8900378487021683E-7</v>
      </c>
      <c r="J153" s="79">
        <v>0</v>
      </c>
      <c r="K153" s="53">
        <f>Table3[[#This Row],[Residential Incentive Disbursements]]/'1.) CLM Reference'!$B$5</f>
        <v>0</v>
      </c>
      <c r="L153" s="54">
        <v>0</v>
      </c>
      <c r="M153" s="53">
        <f>Table3[[#This Row],[C&amp;I CLM $ Collected]]/'1.) CLM Reference'!$B$4</f>
        <v>0</v>
      </c>
      <c r="N153" s="79">
        <v>0</v>
      </c>
      <c r="O153" s="53">
        <f>Table3[[#This Row],[C&amp;I Incentive Disbursements]]/'1.) CLM Reference'!$B$5</f>
        <v>0</v>
      </c>
    </row>
    <row r="154" spans="1:15" x14ac:dyDescent="0.35">
      <c r="A154" s="23">
        <v>9001245200</v>
      </c>
      <c r="B154" s="24" t="s">
        <v>78</v>
      </c>
      <c r="C154" s="24" t="s">
        <v>48</v>
      </c>
      <c r="D154" s="52">
        <f>Table3[[#This Row],[Residential CLM $ Collected]]+Table3[[#This Row],[C&amp;I CLM $ Collected]]</f>
        <v>295.62822719999997</v>
      </c>
      <c r="E154" s="53">
        <f>Table3[[#This Row],[CLM $ Collected ]]/'1.) CLM Reference'!$B$4</f>
        <v>2.6227076719449901E-6</v>
      </c>
      <c r="F154" s="52">
        <f>Table3[[#This Row],[Residential Incentive Disbursements]]+Table3[[#This Row],[C&amp;I Incentive Disbursements]]</f>
        <v>0</v>
      </c>
      <c r="G154" s="53">
        <f>Table3[[#This Row],[Incentive Disbursements]]/'1.) CLM Reference'!$B$5</f>
        <v>0</v>
      </c>
      <c r="H154" s="52">
        <v>295.62822719999997</v>
      </c>
      <c r="I154" s="53">
        <f>Table3[[#This Row],[Residential CLM $ Collected]]/'1.) CLM Reference'!$B$4</f>
        <v>2.6227076719449901E-6</v>
      </c>
      <c r="J154" s="79">
        <v>0</v>
      </c>
      <c r="K154" s="53">
        <f>Table3[[#This Row],[Residential Incentive Disbursements]]/'1.) CLM Reference'!$B$5</f>
        <v>0</v>
      </c>
      <c r="L154" s="54">
        <v>0</v>
      </c>
      <c r="M154" s="53">
        <f>Table3[[#This Row],[C&amp;I CLM $ Collected]]/'1.) CLM Reference'!$B$4</f>
        <v>0</v>
      </c>
      <c r="N154" s="79">
        <v>0</v>
      </c>
      <c r="O154" s="53">
        <f>Table3[[#This Row],[C&amp;I Incentive Disbursements]]/'1.) CLM Reference'!$B$5</f>
        <v>0</v>
      </c>
    </row>
    <row r="155" spans="1:15" x14ac:dyDescent="0.35">
      <c r="A155" s="23">
        <v>9001245600</v>
      </c>
      <c r="B155" s="24" t="s">
        <v>78</v>
      </c>
      <c r="C155" s="24" t="s">
        <v>48</v>
      </c>
      <c r="D155" s="52">
        <f>Table3[[#This Row],[Residential CLM $ Collected]]+Table3[[#This Row],[C&amp;I CLM $ Collected]]</f>
        <v>3350.3837759999997</v>
      </c>
      <c r="E155" s="53">
        <f>Table3[[#This Row],[CLM $ Collected ]]/'1.) CLM Reference'!$B$4</f>
        <v>2.972340400813805E-5</v>
      </c>
      <c r="F155" s="52">
        <f>Table3[[#This Row],[Residential Incentive Disbursements]]+Table3[[#This Row],[C&amp;I Incentive Disbursements]]</f>
        <v>0</v>
      </c>
      <c r="G155" s="53">
        <f>Table3[[#This Row],[Incentive Disbursements]]/'1.) CLM Reference'!$B$5</f>
        <v>0</v>
      </c>
      <c r="H155" s="52">
        <v>3350.3837759999997</v>
      </c>
      <c r="I155" s="53">
        <f>Table3[[#This Row],[Residential CLM $ Collected]]/'1.) CLM Reference'!$B$4</f>
        <v>2.972340400813805E-5</v>
      </c>
      <c r="J155" s="79">
        <v>0</v>
      </c>
      <c r="K155" s="53">
        <f>Table3[[#This Row],[Residential Incentive Disbursements]]/'1.) CLM Reference'!$B$5</f>
        <v>0</v>
      </c>
      <c r="L155" s="54">
        <v>0</v>
      </c>
      <c r="M155" s="53">
        <f>Table3[[#This Row],[C&amp;I CLM $ Collected]]/'1.) CLM Reference'!$B$4</f>
        <v>0</v>
      </c>
      <c r="N155" s="79">
        <v>0</v>
      </c>
      <c r="O155" s="53">
        <f>Table3[[#This Row],[C&amp;I Incentive Disbursements]]/'1.) CLM Reference'!$B$5</f>
        <v>0</v>
      </c>
    </row>
    <row r="156" spans="1:15" x14ac:dyDescent="0.35">
      <c r="A156" s="23">
        <v>9001030100</v>
      </c>
      <c r="B156" s="24" t="s">
        <v>79</v>
      </c>
      <c r="C156" s="24" t="s">
        <v>48</v>
      </c>
      <c r="D156" s="52">
        <f>Table3[[#This Row],[Residential CLM $ Collected]]+Table3[[#This Row],[C&amp;I CLM $ Collected]]</f>
        <v>144986.32474272</v>
      </c>
      <c r="E156" s="53">
        <f>Table3[[#This Row],[CLM $ Collected ]]/'1.) CLM Reference'!$B$4</f>
        <v>1.2862667067735254E-3</v>
      </c>
      <c r="F156" s="52">
        <f>Table3[[#This Row],[Residential Incentive Disbursements]]+Table3[[#This Row],[C&amp;I Incentive Disbursements]]</f>
        <v>21254.052</v>
      </c>
      <c r="G156" s="53">
        <f>Table3[[#This Row],[Incentive Disbursements]]/'1.) CLM Reference'!$B$5</f>
        <v>2.6003593160177737E-4</v>
      </c>
      <c r="H156" s="52">
        <v>144509.90071392001</v>
      </c>
      <c r="I156" s="53">
        <f>Table3[[#This Row],[Residential CLM $ Collected]]/'1.) CLM Reference'!$B$4</f>
        <v>1.2820400435510472E-3</v>
      </c>
      <c r="J156" s="79">
        <v>21254.052</v>
      </c>
      <c r="K156" s="53">
        <f>Table3[[#This Row],[Residential Incentive Disbursements]]/'1.) CLM Reference'!$B$5</f>
        <v>2.6003593160177737E-4</v>
      </c>
      <c r="L156" s="54">
        <v>476.42402879999997</v>
      </c>
      <c r="M156" s="53">
        <f>Table3[[#This Row],[C&amp;I CLM $ Collected]]/'1.) CLM Reference'!$B$4</f>
        <v>4.2266632224783071E-6</v>
      </c>
      <c r="N156" s="79">
        <v>0</v>
      </c>
      <c r="O156" s="53">
        <f>Table3[[#This Row],[C&amp;I Incentive Disbursements]]/'1.) CLM Reference'!$B$5</f>
        <v>0</v>
      </c>
    </row>
    <row r="157" spans="1:15" x14ac:dyDescent="0.35">
      <c r="A157" s="23">
        <v>9001030200</v>
      </c>
      <c r="B157" s="24" t="s">
        <v>79</v>
      </c>
      <c r="C157" s="24" t="s">
        <v>48</v>
      </c>
      <c r="D157" s="52">
        <f>Table3[[#This Row],[Residential CLM $ Collected]]+Table3[[#This Row],[C&amp;I CLM $ Collected]]</f>
        <v>90975.895113599996</v>
      </c>
      <c r="E157" s="53">
        <f>Table3[[#This Row],[CLM $ Collected ]]/'1.) CLM Reference'!$B$4</f>
        <v>8.0710553365081876E-4</v>
      </c>
      <c r="F157" s="52">
        <f>Table3[[#This Row],[Residential Incentive Disbursements]]+Table3[[#This Row],[C&amp;I Incentive Disbursements]]</f>
        <v>24472.4656</v>
      </c>
      <c r="G157" s="53">
        <f>Table3[[#This Row],[Incentive Disbursements]]/'1.) CLM Reference'!$B$5</f>
        <v>2.9941210226118057E-4</v>
      </c>
      <c r="H157" s="52">
        <v>90975.895113599996</v>
      </c>
      <c r="I157" s="53">
        <f>Table3[[#This Row],[Residential CLM $ Collected]]/'1.) CLM Reference'!$B$4</f>
        <v>8.0710553365081876E-4</v>
      </c>
      <c r="J157" s="79">
        <v>24472.4656</v>
      </c>
      <c r="K157" s="53">
        <f>Table3[[#This Row],[Residential Incentive Disbursements]]/'1.) CLM Reference'!$B$5</f>
        <v>2.9941210226118057E-4</v>
      </c>
      <c r="L157" s="54">
        <v>0</v>
      </c>
      <c r="M157" s="53">
        <f>Table3[[#This Row],[C&amp;I CLM $ Collected]]/'1.) CLM Reference'!$B$4</f>
        <v>0</v>
      </c>
      <c r="N157" s="79">
        <v>0</v>
      </c>
      <c r="O157" s="53">
        <f>Table3[[#This Row],[C&amp;I Incentive Disbursements]]/'1.) CLM Reference'!$B$5</f>
        <v>0</v>
      </c>
    </row>
    <row r="158" spans="1:15" x14ac:dyDescent="0.35">
      <c r="A158" s="23">
        <v>9001030300</v>
      </c>
      <c r="B158" s="24" t="s">
        <v>79</v>
      </c>
      <c r="C158" s="24" t="s">
        <v>48</v>
      </c>
      <c r="D158" s="52">
        <f>Table3[[#This Row],[Residential CLM $ Collected]]+Table3[[#This Row],[C&amp;I CLM $ Collected]]</f>
        <v>329747.23436832003</v>
      </c>
      <c r="E158" s="53">
        <f>Table3[[#This Row],[CLM $ Collected ]]/'1.) CLM Reference'!$B$4</f>
        <v>2.9253992745265018E-3</v>
      </c>
      <c r="F158" s="52">
        <f>Table3[[#This Row],[Residential Incentive Disbursements]]+Table3[[#This Row],[C&amp;I Incentive Disbursements]]</f>
        <v>224847.87</v>
      </c>
      <c r="G158" s="53">
        <f>Table3[[#This Row],[Incentive Disbursements]]/'1.) CLM Reference'!$B$5</f>
        <v>2.7509354613475742E-3</v>
      </c>
      <c r="H158" s="52">
        <v>178578.25472448004</v>
      </c>
      <c r="I158" s="53">
        <f>Table3[[#This Row],[Residential CLM $ Collected]]/'1.) CLM Reference'!$B$4</f>
        <v>1.5842822694721371E-3</v>
      </c>
      <c r="J158" s="79">
        <v>84416.53</v>
      </c>
      <c r="K158" s="53">
        <f>Table3[[#This Row],[Residential Incentive Disbursements]]/'1.) CLM Reference'!$B$5</f>
        <v>1.0328068747144962E-3</v>
      </c>
      <c r="L158" s="54">
        <v>151168.97964383999</v>
      </c>
      <c r="M158" s="53">
        <f>Table3[[#This Row],[C&amp;I CLM $ Collected]]/'1.) CLM Reference'!$B$4</f>
        <v>1.3411170050543647E-3</v>
      </c>
      <c r="N158" s="79">
        <v>140431.34</v>
      </c>
      <c r="O158" s="53">
        <f>Table3[[#This Row],[C&amp;I Incentive Disbursements]]/'1.) CLM Reference'!$B$5</f>
        <v>1.718128586633078E-3</v>
      </c>
    </row>
    <row r="159" spans="1:15" x14ac:dyDescent="0.35">
      <c r="A159" s="23">
        <v>9001030400</v>
      </c>
      <c r="B159" s="24" t="s">
        <v>79</v>
      </c>
      <c r="C159" s="24" t="s">
        <v>48</v>
      </c>
      <c r="D159" s="52">
        <f>Table3[[#This Row],[Residential CLM $ Collected]]+Table3[[#This Row],[C&amp;I CLM $ Collected]]</f>
        <v>83365.854695999995</v>
      </c>
      <c r="E159" s="53">
        <f>Table3[[#This Row],[CLM $ Collected ]]/'1.) CLM Reference'!$B$4</f>
        <v>7.3959198267468593E-4</v>
      </c>
      <c r="F159" s="52">
        <f>Table3[[#This Row],[Residential Incentive Disbursements]]+Table3[[#This Row],[C&amp;I Incentive Disbursements]]</f>
        <v>14030.75</v>
      </c>
      <c r="G159" s="53">
        <f>Table3[[#This Row],[Incentive Disbursements]]/'1.) CLM Reference'!$B$5</f>
        <v>1.7166134473189573E-4</v>
      </c>
      <c r="H159" s="52">
        <v>83365.854695999995</v>
      </c>
      <c r="I159" s="53">
        <f>Table3[[#This Row],[Residential CLM $ Collected]]/'1.) CLM Reference'!$B$4</f>
        <v>7.3959198267468593E-4</v>
      </c>
      <c r="J159" s="79">
        <v>14030.75</v>
      </c>
      <c r="K159" s="53">
        <f>Table3[[#This Row],[Residential Incentive Disbursements]]/'1.) CLM Reference'!$B$5</f>
        <v>1.7166134473189573E-4</v>
      </c>
      <c r="L159" s="54">
        <v>0</v>
      </c>
      <c r="M159" s="53">
        <f>Table3[[#This Row],[C&amp;I CLM $ Collected]]/'1.) CLM Reference'!$B$4</f>
        <v>0</v>
      </c>
      <c r="N159" s="79">
        <v>0</v>
      </c>
      <c r="O159" s="53">
        <f>Table3[[#This Row],[C&amp;I Incentive Disbursements]]/'1.) CLM Reference'!$B$5</f>
        <v>0</v>
      </c>
    </row>
    <row r="160" spans="1:15" x14ac:dyDescent="0.35">
      <c r="A160" s="23">
        <v>9001030500</v>
      </c>
      <c r="B160" s="24" t="s">
        <v>79</v>
      </c>
      <c r="C160" s="24" t="s">
        <v>48</v>
      </c>
      <c r="D160" s="52">
        <f>Table3[[#This Row],[Residential CLM $ Collected]]+Table3[[#This Row],[C&amp;I CLM $ Collected]]</f>
        <v>137375.18561088003</v>
      </c>
      <c r="E160" s="53">
        <f>Table3[[#This Row],[CLM $ Collected ]]/'1.) CLM Reference'!$B$4</f>
        <v>1.2187434083984594E-3</v>
      </c>
      <c r="F160" s="52">
        <f>Table3[[#This Row],[Residential Incentive Disbursements]]+Table3[[#This Row],[C&amp;I Incentive Disbursements]]</f>
        <v>32728.266500000002</v>
      </c>
      <c r="G160" s="53">
        <f>Table3[[#This Row],[Incentive Disbursements]]/'1.) CLM Reference'!$B$5</f>
        <v>4.0041895394999234E-4</v>
      </c>
      <c r="H160" s="52">
        <v>137375.18561088003</v>
      </c>
      <c r="I160" s="53">
        <f>Table3[[#This Row],[Residential CLM $ Collected]]/'1.) CLM Reference'!$B$4</f>
        <v>1.2187434083984594E-3</v>
      </c>
      <c r="J160" s="79">
        <v>32728.266500000002</v>
      </c>
      <c r="K160" s="53">
        <f>Table3[[#This Row],[Residential Incentive Disbursements]]/'1.) CLM Reference'!$B$5</f>
        <v>4.0041895394999234E-4</v>
      </c>
      <c r="L160" s="54">
        <v>0</v>
      </c>
      <c r="M160" s="53">
        <f>Table3[[#This Row],[C&amp;I CLM $ Collected]]/'1.) CLM Reference'!$B$4</f>
        <v>0</v>
      </c>
      <c r="N160" s="79">
        <v>0</v>
      </c>
      <c r="O160" s="53">
        <f>Table3[[#This Row],[C&amp;I Incentive Disbursements]]/'1.) CLM Reference'!$B$5</f>
        <v>0</v>
      </c>
    </row>
    <row r="161" spans="1:15" x14ac:dyDescent="0.35">
      <c r="A161" s="23">
        <v>9007620100</v>
      </c>
      <c r="B161" s="24" t="s">
        <v>80</v>
      </c>
      <c r="C161" s="24" t="s">
        <v>48</v>
      </c>
      <c r="D161" s="52">
        <f>Table3[[#This Row],[Residential CLM $ Collected]]+Table3[[#This Row],[C&amp;I CLM $ Collected]]</f>
        <v>136656.11013695999</v>
      </c>
      <c r="E161" s="53">
        <f>Table3[[#This Row],[CLM $ Collected ]]/'1.) CLM Reference'!$B$4</f>
        <v>1.212364028526585E-3</v>
      </c>
      <c r="F161" s="52">
        <f>Table3[[#This Row],[Residential Incentive Disbursements]]+Table3[[#This Row],[C&amp;I Incentive Disbursements]]</f>
        <v>60771.553199999995</v>
      </c>
      <c r="G161" s="53">
        <f>Table3[[#This Row],[Incentive Disbursements]]/'1.) CLM Reference'!$B$5</f>
        <v>7.4351881002497665E-4</v>
      </c>
      <c r="H161" s="52">
        <v>104659.926552</v>
      </c>
      <c r="I161" s="53">
        <f>Table3[[#This Row],[Residential CLM $ Collected]]/'1.) CLM Reference'!$B$4</f>
        <v>9.2850535590915874E-4</v>
      </c>
      <c r="J161" s="79">
        <v>55582.743199999997</v>
      </c>
      <c r="K161" s="53">
        <f>Table3[[#This Row],[Residential Incentive Disbursements]]/'1.) CLM Reference'!$B$5</f>
        <v>6.8003552494340163E-4</v>
      </c>
      <c r="L161" s="54">
        <v>31996.183584960003</v>
      </c>
      <c r="M161" s="53">
        <f>Table3[[#This Row],[C&amp;I CLM $ Collected]]/'1.) CLM Reference'!$B$4</f>
        <v>2.8385867261742644E-4</v>
      </c>
      <c r="N161" s="79">
        <v>5188.8100000000004</v>
      </c>
      <c r="O161" s="53">
        <f>Table3[[#This Row],[C&amp;I Incentive Disbursements]]/'1.) CLM Reference'!$B$5</f>
        <v>6.3483285081574966E-5</v>
      </c>
    </row>
    <row r="162" spans="1:15" x14ac:dyDescent="0.35">
      <c r="A162" s="23">
        <v>9007585100</v>
      </c>
      <c r="B162" s="24" t="s">
        <v>81</v>
      </c>
      <c r="C162" s="24" t="s">
        <v>48</v>
      </c>
      <c r="D162" s="52">
        <f>Table3[[#This Row],[Residential CLM $ Collected]]+Table3[[#This Row],[C&amp;I CLM $ Collected]]</f>
        <v>186133.39589951999</v>
      </c>
      <c r="E162" s="53">
        <f>Table3[[#This Row],[CLM $ Collected ]]/'1.) CLM Reference'!$B$4</f>
        <v>1.6513087740453944E-3</v>
      </c>
      <c r="F162" s="52">
        <f>Table3[[#This Row],[Residential Incentive Disbursements]]+Table3[[#This Row],[C&amp;I Incentive Disbursements]]</f>
        <v>75403.70670000001</v>
      </c>
      <c r="G162" s="53">
        <f>Table3[[#This Row],[Incentive Disbursements]]/'1.) CLM Reference'!$B$5</f>
        <v>9.2253811734165731E-4</v>
      </c>
      <c r="H162" s="52">
        <v>149595.26773535999</v>
      </c>
      <c r="I162" s="53">
        <f>Table3[[#This Row],[Residential CLM $ Collected]]/'1.) CLM Reference'!$B$4</f>
        <v>1.327155597055901E-3</v>
      </c>
      <c r="J162" s="79">
        <v>60194.636700000003</v>
      </c>
      <c r="K162" s="53">
        <f>Table3[[#This Row],[Residential Incentive Disbursements]]/'1.) CLM Reference'!$B$5</f>
        <v>7.364604373657804E-4</v>
      </c>
      <c r="L162" s="54">
        <v>36538.128164160007</v>
      </c>
      <c r="M162" s="53">
        <f>Table3[[#This Row],[C&amp;I CLM $ Collected]]/'1.) CLM Reference'!$B$4</f>
        <v>3.2415317698949347E-4</v>
      </c>
      <c r="N162" s="79">
        <v>15209.07</v>
      </c>
      <c r="O162" s="53">
        <f>Table3[[#This Row],[C&amp;I Incentive Disbursements]]/'1.) CLM Reference'!$B$5</f>
        <v>1.8607767997587681E-4</v>
      </c>
    </row>
    <row r="163" spans="1:15" x14ac:dyDescent="0.35">
      <c r="A163" s="23">
        <v>9009190303</v>
      </c>
      <c r="B163" s="24" t="s">
        <v>81</v>
      </c>
      <c r="C163" s="24" t="s">
        <v>48</v>
      </c>
      <c r="D163" s="52">
        <f>Table3[[#This Row],[Residential CLM $ Collected]]+Table3[[#This Row],[C&amp;I CLM $ Collected]]</f>
        <v>86.247331200000005</v>
      </c>
      <c r="E163" s="53">
        <f>Table3[[#This Row],[CLM $ Collected ]]/'1.) CLM Reference'!$B$4</f>
        <v>7.651554094325014E-7</v>
      </c>
      <c r="F163" s="52">
        <f>Table3[[#This Row],[Residential Incentive Disbursements]]+Table3[[#This Row],[C&amp;I Incentive Disbursements]]</f>
        <v>0</v>
      </c>
      <c r="G163" s="53">
        <f>Table3[[#This Row],[Incentive Disbursements]]/'1.) CLM Reference'!$B$5</f>
        <v>0</v>
      </c>
      <c r="H163" s="52">
        <v>86.247331200000005</v>
      </c>
      <c r="I163" s="53">
        <f>Table3[[#This Row],[Residential CLM $ Collected]]/'1.) CLM Reference'!$B$4</f>
        <v>7.651554094325014E-7</v>
      </c>
      <c r="J163" s="79">
        <v>0</v>
      </c>
      <c r="K163" s="53">
        <f>Table3[[#This Row],[Residential Incentive Disbursements]]/'1.) CLM Reference'!$B$5</f>
        <v>0</v>
      </c>
      <c r="L163" s="54">
        <v>0</v>
      </c>
      <c r="M163" s="53">
        <f>Table3[[#This Row],[C&amp;I CLM $ Collected]]/'1.) CLM Reference'!$B$4</f>
        <v>0</v>
      </c>
      <c r="N163" s="79">
        <v>0</v>
      </c>
      <c r="O163" s="53">
        <f>Table3[[#This Row],[C&amp;I Incentive Disbursements]]/'1.) CLM Reference'!$B$5</f>
        <v>0</v>
      </c>
    </row>
    <row r="164" spans="1:15" x14ac:dyDescent="0.35">
      <c r="A164" s="23">
        <v>9003470100</v>
      </c>
      <c r="B164" s="24" t="s">
        <v>82</v>
      </c>
      <c r="C164" s="24" t="s">
        <v>48</v>
      </c>
      <c r="D164" s="52">
        <f>Table3[[#This Row],[Residential CLM $ Collected]]+Table3[[#This Row],[C&amp;I CLM $ Collected]]</f>
        <v>175550.4483552</v>
      </c>
      <c r="E164" s="53">
        <f>Table3[[#This Row],[CLM $ Collected ]]/'1.) CLM Reference'!$B$4</f>
        <v>1.557420656597456E-3</v>
      </c>
      <c r="F164" s="52">
        <f>Table3[[#This Row],[Residential Incentive Disbursements]]+Table3[[#This Row],[C&amp;I Incentive Disbursements]]</f>
        <v>67359.439799999993</v>
      </c>
      <c r="G164" s="53">
        <f>Table3[[#This Row],[Incentive Disbursements]]/'1.) CLM Reference'!$B$5</f>
        <v>8.2411931054684725E-4</v>
      </c>
      <c r="H164" s="52">
        <v>111288.10370976001</v>
      </c>
      <c r="I164" s="53">
        <f>Table3[[#This Row],[Residential CLM $ Collected]]/'1.) CLM Reference'!$B$4</f>
        <v>9.8730816796575947E-4</v>
      </c>
      <c r="J164" s="79">
        <v>53479.969799999999</v>
      </c>
      <c r="K164" s="53">
        <f>Table3[[#This Row],[Residential Incentive Disbursements]]/'1.) CLM Reference'!$B$5</f>
        <v>6.5430882398226559E-4</v>
      </c>
      <c r="L164" s="54">
        <v>64262.344645439996</v>
      </c>
      <c r="M164" s="53">
        <f>Table3[[#This Row],[C&amp;I CLM $ Collected]]/'1.) CLM Reference'!$B$4</f>
        <v>5.7011248863169642E-4</v>
      </c>
      <c r="N164" s="79">
        <v>13879.47</v>
      </c>
      <c r="O164" s="53">
        <f>Table3[[#This Row],[C&amp;I Incentive Disbursements]]/'1.) CLM Reference'!$B$5</f>
        <v>1.698104865645817E-4</v>
      </c>
    </row>
    <row r="165" spans="1:15" x14ac:dyDescent="0.35">
      <c r="A165" s="23">
        <v>9003477101</v>
      </c>
      <c r="B165" s="24" t="s">
        <v>82</v>
      </c>
      <c r="C165" s="24" t="s">
        <v>48</v>
      </c>
      <c r="D165" s="52">
        <f>Table3[[#This Row],[Residential CLM $ Collected]]+Table3[[#This Row],[C&amp;I CLM $ Collected]]</f>
        <v>279.3906432</v>
      </c>
      <c r="E165" s="53">
        <f>Table3[[#This Row],[CLM $ Collected ]]/'1.) CLM Reference'!$B$4</f>
        <v>2.4786536466105272E-6</v>
      </c>
      <c r="F165" s="52">
        <f>Table3[[#This Row],[Residential Incentive Disbursements]]+Table3[[#This Row],[C&amp;I Incentive Disbursements]]</f>
        <v>0</v>
      </c>
      <c r="G165" s="53">
        <f>Table3[[#This Row],[Incentive Disbursements]]/'1.) CLM Reference'!$B$5</f>
        <v>0</v>
      </c>
      <c r="H165" s="52">
        <v>279.3906432</v>
      </c>
      <c r="I165" s="53">
        <f>Table3[[#This Row],[Residential CLM $ Collected]]/'1.) CLM Reference'!$B$4</f>
        <v>2.4786536466105272E-6</v>
      </c>
      <c r="J165" s="79">
        <v>0</v>
      </c>
      <c r="K165" s="53">
        <f>Table3[[#This Row],[Residential Incentive Disbursements]]/'1.) CLM Reference'!$B$5</f>
        <v>0</v>
      </c>
      <c r="L165" s="54">
        <v>0</v>
      </c>
      <c r="M165" s="53">
        <f>Table3[[#This Row],[C&amp;I CLM $ Collected]]/'1.) CLM Reference'!$B$4</f>
        <v>0</v>
      </c>
      <c r="N165" s="79">
        <v>0</v>
      </c>
      <c r="O165" s="53">
        <f>Table3[[#This Row],[C&amp;I Incentive Disbursements]]/'1.) CLM Reference'!$B$5</f>
        <v>0</v>
      </c>
    </row>
    <row r="166" spans="1:15" x14ac:dyDescent="0.35">
      <c r="A166" s="23">
        <v>9003477200</v>
      </c>
      <c r="B166" s="24" t="s">
        <v>82</v>
      </c>
      <c r="C166" s="24" t="s">
        <v>48</v>
      </c>
      <c r="D166" s="52">
        <f>Table3[[#This Row],[Residential CLM $ Collected]]+Table3[[#This Row],[C&amp;I CLM $ Collected]]</f>
        <v>239.47686720000002</v>
      </c>
      <c r="E166" s="53">
        <f>Table3[[#This Row],[CLM $ Collected ]]/'1.) CLM Reference'!$B$4</f>
        <v>2.1245529319292002E-6</v>
      </c>
      <c r="F166" s="52">
        <f>Table3[[#This Row],[Residential Incentive Disbursements]]+Table3[[#This Row],[C&amp;I Incentive Disbursements]]</f>
        <v>0</v>
      </c>
      <c r="G166" s="53">
        <f>Table3[[#This Row],[Incentive Disbursements]]/'1.) CLM Reference'!$B$5</f>
        <v>0</v>
      </c>
      <c r="H166" s="52">
        <v>239.47686720000002</v>
      </c>
      <c r="I166" s="53">
        <f>Table3[[#This Row],[Residential CLM $ Collected]]/'1.) CLM Reference'!$B$4</f>
        <v>2.1245529319292002E-6</v>
      </c>
      <c r="J166" s="79">
        <v>0</v>
      </c>
      <c r="K166" s="53">
        <f>Table3[[#This Row],[Residential Incentive Disbursements]]/'1.) CLM Reference'!$B$5</f>
        <v>0</v>
      </c>
      <c r="L166" s="54">
        <v>0</v>
      </c>
      <c r="M166" s="53">
        <f>Table3[[#This Row],[C&amp;I CLM $ Collected]]/'1.) CLM Reference'!$B$4</f>
        <v>0</v>
      </c>
      <c r="N166" s="79">
        <v>0</v>
      </c>
      <c r="O166" s="53">
        <f>Table3[[#This Row],[C&amp;I Incentive Disbursements]]/'1.) CLM Reference'!$B$5</f>
        <v>0</v>
      </c>
    </row>
    <row r="167" spans="1:15" x14ac:dyDescent="0.35">
      <c r="A167" s="23">
        <v>9007595101</v>
      </c>
      <c r="B167" s="24" t="s">
        <v>83</v>
      </c>
      <c r="C167" s="24" t="s">
        <v>48</v>
      </c>
      <c r="D167" s="52">
        <f>Table3[[#This Row],[Residential CLM $ Collected]]+Table3[[#This Row],[C&amp;I CLM $ Collected]]</f>
        <v>63151.540496640009</v>
      </c>
      <c r="E167" s="53">
        <f>Table3[[#This Row],[CLM $ Collected ]]/'1.) CLM Reference'!$B$4</f>
        <v>5.6025783236061195E-4</v>
      </c>
      <c r="F167" s="52">
        <f>Table3[[#This Row],[Residential Incentive Disbursements]]+Table3[[#This Row],[C&amp;I Incentive Disbursements]]</f>
        <v>4781.78</v>
      </c>
      <c r="G167" s="53">
        <f>Table3[[#This Row],[Incentive Disbursements]]/'1.) CLM Reference'!$B$5</f>
        <v>5.8503414643699325E-5</v>
      </c>
      <c r="H167" s="52">
        <v>63105.536903040011</v>
      </c>
      <c r="I167" s="53">
        <f>Table3[[#This Row],[Residential CLM $ Collected]]/'1.) CLM Reference'!$B$4</f>
        <v>5.5984970496691044E-4</v>
      </c>
      <c r="J167" s="79">
        <v>4781.78</v>
      </c>
      <c r="K167" s="53">
        <f>Table3[[#This Row],[Residential Incentive Disbursements]]/'1.) CLM Reference'!$B$5</f>
        <v>5.8503414643699325E-5</v>
      </c>
      <c r="L167" s="54">
        <v>46.003593600000002</v>
      </c>
      <c r="M167" s="53">
        <f>Table3[[#This Row],[C&amp;I CLM $ Collected]]/'1.) CLM Reference'!$B$4</f>
        <v>4.0812739370159666E-7</v>
      </c>
      <c r="N167" s="79">
        <v>0</v>
      </c>
      <c r="O167" s="53">
        <f>Table3[[#This Row],[C&amp;I Incentive Disbursements]]/'1.) CLM Reference'!$B$5</f>
        <v>0</v>
      </c>
    </row>
    <row r="168" spans="1:15" x14ac:dyDescent="0.35">
      <c r="A168" s="23">
        <v>9007595102</v>
      </c>
      <c r="B168" s="24" t="s">
        <v>83</v>
      </c>
      <c r="C168" s="24" t="s">
        <v>48</v>
      </c>
      <c r="D168" s="52">
        <f>Table3[[#This Row],[Residential CLM $ Collected]]+Table3[[#This Row],[C&amp;I CLM $ Collected]]</f>
        <v>164063.69662464</v>
      </c>
      <c r="E168" s="53">
        <f>Table3[[#This Row],[CLM $ Collected ]]/'1.) CLM Reference'!$B$4</f>
        <v>1.4555143123528454E-3</v>
      </c>
      <c r="F168" s="52">
        <f>Table3[[#This Row],[Residential Incentive Disbursements]]+Table3[[#This Row],[C&amp;I Incentive Disbursements]]</f>
        <v>63836.366699999999</v>
      </c>
      <c r="G168" s="53">
        <f>Table3[[#This Row],[Incentive Disbursements]]/'1.) CLM Reference'!$B$5</f>
        <v>7.8101573690076505E-4</v>
      </c>
      <c r="H168" s="52">
        <v>140629.99803552</v>
      </c>
      <c r="I168" s="53">
        <f>Table3[[#This Row],[Residential CLM $ Collected]]/'1.) CLM Reference'!$B$4</f>
        <v>1.2476189376322425E-3</v>
      </c>
      <c r="J168" s="79">
        <v>55971.386700000003</v>
      </c>
      <c r="K168" s="53">
        <f>Table3[[#This Row],[Residential Incentive Disbursements]]/'1.) CLM Reference'!$B$5</f>
        <v>6.8479044295072927E-4</v>
      </c>
      <c r="L168" s="54">
        <v>23433.698589120002</v>
      </c>
      <c r="M168" s="53">
        <f>Table3[[#This Row],[C&amp;I CLM $ Collected]]/'1.) CLM Reference'!$B$4</f>
        <v>2.078953747206029E-4</v>
      </c>
      <c r="N168" s="79">
        <v>7864.98</v>
      </c>
      <c r="O168" s="53">
        <f>Table3[[#This Row],[C&amp;I Incentive Disbursements]]/'1.) CLM Reference'!$B$5</f>
        <v>9.6225293950035829E-5</v>
      </c>
    </row>
    <row r="169" spans="1:15" x14ac:dyDescent="0.35">
      <c r="A169" s="23">
        <v>9007550100</v>
      </c>
      <c r="B169" s="24" t="s">
        <v>84</v>
      </c>
      <c r="C169" s="24" t="s">
        <v>48</v>
      </c>
      <c r="D169" s="52">
        <f>Table3[[#This Row],[Residential CLM $ Collected]]+Table3[[#This Row],[C&amp;I CLM $ Collected]]</f>
        <v>173298.61325952</v>
      </c>
      <c r="E169" s="53">
        <f>Table3[[#This Row],[CLM $ Collected ]]/'1.) CLM Reference'!$B$4</f>
        <v>1.537443182736682E-3</v>
      </c>
      <c r="F169" s="52">
        <f>Table3[[#This Row],[Residential Incentive Disbursements]]+Table3[[#This Row],[C&amp;I Incentive Disbursements]]</f>
        <v>123940.35619999999</v>
      </c>
      <c r="G169" s="53">
        <f>Table3[[#This Row],[Incentive Disbursements]]/'1.) CLM Reference'!$B$5</f>
        <v>1.5163671373121287E-3</v>
      </c>
      <c r="H169" s="52">
        <v>122937.67875456001</v>
      </c>
      <c r="I169" s="53">
        <f>Table3[[#This Row],[Residential CLM $ Collected]]/'1.) CLM Reference'!$B$4</f>
        <v>1.0906590222947872E-3</v>
      </c>
      <c r="J169" s="79">
        <v>79748.796199999997</v>
      </c>
      <c r="K169" s="53">
        <f>Table3[[#This Row],[Residential Incentive Disbursements]]/'1.) CLM Reference'!$B$5</f>
        <v>9.7569877564933425E-4</v>
      </c>
      <c r="L169" s="54">
        <v>50360.934504959994</v>
      </c>
      <c r="M169" s="53">
        <f>Table3[[#This Row],[C&amp;I CLM $ Collected]]/'1.) CLM Reference'!$B$4</f>
        <v>4.4678416044189494E-4</v>
      </c>
      <c r="N169" s="79">
        <v>44191.56</v>
      </c>
      <c r="O169" s="53">
        <f>Table3[[#This Row],[C&amp;I Incentive Disbursements]]/'1.) CLM Reference'!$B$5</f>
        <v>5.4066836166279445E-4</v>
      </c>
    </row>
    <row r="170" spans="1:15" x14ac:dyDescent="0.35">
      <c r="A170" s="23">
        <v>9007550201</v>
      </c>
      <c r="B170" s="24" t="s">
        <v>84</v>
      </c>
      <c r="C170" s="24" t="s">
        <v>48</v>
      </c>
      <c r="D170" s="52">
        <f>Table3[[#This Row],[Residential CLM $ Collected]]+Table3[[#This Row],[C&amp;I CLM $ Collected]]</f>
        <v>76930.412739840016</v>
      </c>
      <c r="E170" s="53">
        <f>Table3[[#This Row],[CLM $ Collected ]]/'1.) CLM Reference'!$B$4</f>
        <v>6.8249904824607037E-4</v>
      </c>
      <c r="F170" s="52">
        <f>Table3[[#This Row],[Residential Incentive Disbursements]]+Table3[[#This Row],[C&amp;I Incentive Disbursements]]</f>
        <v>15684.3472</v>
      </c>
      <c r="G170" s="53">
        <f>Table3[[#This Row],[Incentive Disbursements]]/'1.) CLM Reference'!$B$5</f>
        <v>1.9189253116148059E-4</v>
      </c>
      <c r="H170" s="52">
        <v>76930.412739840016</v>
      </c>
      <c r="I170" s="53">
        <f>Table3[[#This Row],[Residential CLM $ Collected]]/'1.) CLM Reference'!$B$4</f>
        <v>6.8249904824607037E-4</v>
      </c>
      <c r="J170" s="79">
        <v>15684.3472</v>
      </c>
      <c r="K170" s="53">
        <f>Table3[[#This Row],[Residential Incentive Disbursements]]/'1.) CLM Reference'!$B$5</f>
        <v>1.9189253116148059E-4</v>
      </c>
      <c r="L170" s="54">
        <v>0</v>
      </c>
      <c r="M170" s="53">
        <f>Table3[[#This Row],[C&amp;I CLM $ Collected]]/'1.) CLM Reference'!$B$4</f>
        <v>0</v>
      </c>
      <c r="N170" s="79">
        <v>0</v>
      </c>
      <c r="O170" s="53">
        <f>Table3[[#This Row],[C&amp;I Incentive Disbursements]]/'1.) CLM Reference'!$B$5</f>
        <v>0</v>
      </c>
    </row>
    <row r="171" spans="1:15" x14ac:dyDescent="0.35">
      <c r="A171" s="23">
        <v>9007550202</v>
      </c>
      <c r="B171" s="24" t="s">
        <v>84</v>
      </c>
      <c r="C171" s="24" t="s">
        <v>48</v>
      </c>
      <c r="D171" s="52">
        <f>Table3[[#This Row],[Residential CLM $ Collected]]+Table3[[#This Row],[C&amp;I CLM $ Collected]]</f>
        <v>72378.179726400005</v>
      </c>
      <c r="E171" s="53">
        <f>Table3[[#This Row],[CLM $ Collected ]]/'1.) CLM Reference'!$B$4</f>
        <v>6.4211326857303115E-4</v>
      </c>
      <c r="F171" s="52">
        <f>Table3[[#This Row],[Residential Incentive Disbursements]]+Table3[[#This Row],[C&amp;I Incentive Disbursements]]</f>
        <v>17842.5468</v>
      </c>
      <c r="G171" s="53">
        <f>Table3[[#This Row],[Incentive Disbursements]]/'1.) CLM Reference'!$B$5</f>
        <v>2.1829735239597194E-4</v>
      </c>
      <c r="H171" s="52">
        <v>72315.440712000011</v>
      </c>
      <c r="I171" s="53">
        <f>Table3[[#This Row],[Residential CLM $ Collected]]/'1.) CLM Reference'!$B$4</f>
        <v>6.4155667052434139E-4</v>
      </c>
      <c r="J171" s="79">
        <v>17842.5468</v>
      </c>
      <c r="K171" s="53">
        <f>Table3[[#This Row],[Residential Incentive Disbursements]]/'1.) CLM Reference'!$B$5</f>
        <v>2.1829735239597194E-4</v>
      </c>
      <c r="L171" s="54">
        <v>62.739014400000002</v>
      </c>
      <c r="M171" s="53">
        <f>Table3[[#This Row],[C&amp;I CLM $ Collected]]/'1.) CLM Reference'!$B$4</f>
        <v>5.5659804868980808E-7</v>
      </c>
      <c r="N171" s="79">
        <v>0</v>
      </c>
      <c r="O171" s="53">
        <f>Table3[[#This Row],[C&amp;I Incentive Disbursements]]/'1.) CLM Reference'!$B$5</f>
        <v>0</v>
      </c>
    </row>
    <row r="172" spans="1:15" x14ac:dyDescent="0.35">
      <c r="A172" s="23">
        <v>9007590100</v>
      </c>
      <c r="B172" s="24" t="s">
        <v>84</v>
      </c>
      <c r="C172" s="24" t="s">
        <v>48</v>
      </c>
      <c r="D172" s="52">
        <f>Table3[[#This Row],[Residential CLM $ Collected]]+Table3[[#This Row],[C&amp;I CLM $ Collected]]</f>
        <v>775.89023040000006</v>
      </c>
      <c r="E172" s="53">
        <f>Table3[[#This Row],[CLM $ Collected ]]/'1.) CLM Reference'!$B$4</f>
        <v>6.8834200276841713E-6</v>
      </c>
      <c r="F172" s="52">
        <f>Table3[[#This Row],[Residential Incentive Disbursements]]+Table3[[#This Row],[C&amp;I Incentive Disbursements]]</f>
        <v>515.64</v>
      </c>
      <c r="G172" s="53">
        <f>Table3[[#This Row],[Incentive Disbursements]]/'1.) CLM Reference'!$B$5</f>
        <v>6.3086760007522563E-6</v>
      </c>
      <c r="H172" s="52">
        <v>775.89023040000006</v>
      </c>
      <c r="I172" s="53">
        <f>Table3[[#This Row],[Residential CLM $ Collected]]/'1.) CLM Reference'!$B$4</f>
        <v>6.8834200276841713E-6</v>
      </c>
      <c r="J172" s="79">
        <v>515.64</v>
      </c>
      <c r="K172" s="53">
        <f>Table3[[#This Row],[Residential Incentive Disbursements]]/'1.) CLM Reference'!$B$5</f>
        <v>6.3086760007522563E-6</v>
      </c>
      <c r="L172" s="54">
        <v>0</v>
      </c>
      <c r="M172" s="53">
        <f>Table3[[#This Row],[C&amp;I CLM $ Collected]]/'1.) CLM Reference'!$B$4</f>
        <v>0</v>
      </c>
      <c r="N172" s="79">
        <v>0</v>
      </c>
      <c r="O172" s="53">
        <f>Table3[[#This Row],[C&amp;I Incentive Disbursements]]/'1.) CLM Reference'!$B$5</f>
        <v>0</v>
      </c>
    </row>
    <row r="173" spans="1:15" x14ac:dyDescent="0.35">
      <c r="A173" s="23">
        <v>9003496900</v>
      </c>
      <c r="B173" s="24" t="s">
        <v>85</v>
      </c>
      <c r="C173" s="24" t="s">
        <v>48</v>
      </c>
      <c r="D173" s="52">
        <f>Table3[[#This Row],[Residential CLM $ Collected]]+Table3[[#This Row],[C&amp;I CLM $ Collected]]</f>
        <v>236.11936320000001</v>
      </c>
      <c r="E173" s="53">
        <f>Table3[[#This Row],[CLM $ Collected ]]/'1.) CLM Reference'!$B$4</f>
        <v>2.0947663598457818E-6</v>
      </c>
      <c r="F173" s="52">
        <f>Table3[[#This Row],[Residential Incentive Disbursements]]+Table3[[#This Row],[C&amp;I Incentive Disbursements]]</f>
        <v>0</v>
      </c>
      <c r="G173" s="53">
        <f>Table3[[#This Row],[Incentive Disbursements]]/'1.) CLM Reference'!$B$5</f>
        <v>0</v>
      </c>
      <c r="H173" s="52">
        <v>236.11936320000001</v>
      </c>
      <c r="I173" s="53">
        <f>Table3[[#This Row],[Residential CLM $ Collected]]/'1.) CLM Reference'!$B$4</f>
        <v>2.0947663598457818E-6</v>
      </c>
      <c r="J173" s="79">
        <v>0</v>
      </c>
      <c r="K173" s="53">
        <f>Table3[[#This Row],[Residential Incentive Disbursements]]/'1.) CLM Reference'!$B$5</f>
        <v>0</v>
      </c>
      <c r="L173" s="54">
        <v>0</v>
      </c>
      <c r="M173" s="53">
        <f>Table3[[#This Row],[C&amp;I CLM $ Collected]]/'1.) CLM Reference'!$B$4</f>
        <v>0</v>
      </c>
      <c r="N173" s="79">
        <v>0</v>
      </c>
      <c r="O173" s="53">
        <f>Table3[[#This Row],[C&amp;I Incentive Disbursements]]/'1.) CLM Reference'!$B$5</f>
        <v>0</v>
      </c>
    </row>
    <row r="174" spans="1:15" x14ac:dyDescent="0.35">
      <c r="A174" s="23">
        <v>9003510100</v>
      </c>
      <c r="B174" s="24" t="s">
        <v>85</v>
      </c>
      <c r="C174" s="24" t="s">
        <v>48</v>
      </c>
      <c r="D174" s="52">
        <f>Table3[[#This Row],[Residential CLM $ Collected]]+Table3[[#This Row],[C&amp;I CLM $ Collected]]</f>
        <v>28572.322570560002</v>
      </c>
      <c r="E174" s="53">
        <f>Table3[[#This Row],[CLM $ Collected ]]/'1.) CLM Reference'!$B$4</f>
        <v>2.5348340488609041E-4</v>
      </c>
      <c r="F174" s="52">
        <f>Table3[[#This Row],[Residential Incentive Disbursements]]+Table3[[#This Row],[C&amp;I Incentive Disbursements]]</f>
        <v>22163.206699999999</v>
      </c>
      <c r="G174" s="53">
        <f>Table3[[#This Row],[Incentive Disbursements]]/'1.) CLM Reference'!$B$5</f>
        <v>2.7115912304709024E-4</v>
      </c>
      <c r="H174" s="52">
        <v>28572.322570560002</v>
      </c>
      <c r="I174" s="53">
        <f>Table3[[#This Row],[Residential CLM $ Collected]]/'1.) CLM Reference'!$B$4</f>
        <v>2.5348340488609041E-4</v>
      </c>
      <c r="J174" s="79">
        <v>22163.206699999999</v>
      </c>
      <c r="K174" s="53">
        <f>Table3[[#This Row],[Residential Incentive Disbursements]]/'1.) CLM Reference'!$B$5</f>
        <v>2.7115912304709024E-4</v>
      </c>
      <c r="L174" s="54">
        <v>0</v>
      </c>
      <c r="M174" s="53">
        <f>Table3[[#This Row],[C&amp;I CLM $ Collected]]/'1.) CLM Reference'!$B$4</f>
        <v>0</v>
      </c>
      <c r="N174" s="79">
        <v>0</v>
      </c>
      <c r="O174" s="53">
        <f>Table3[[#This Row],[C&amp;I Incentive Disbursements]]/'1.) CLM Reference'!$B$5</f>
        <v>0</v>
      </c>
    </row>
    <row r="175" spans="1:15" x14ac:dyDescent="0.35">
      <c r="A175" s="23">
        <v>9003510200</v>
      </c>
      <c r="B175" s="24" t="s">
        <v>85</v>
      </c>
      <c r="C175" s="24" t="s">
        <v>48</v>
      </c>
      <c r="D175" s="52">
        <f>Table3[[#This Row],[Residential CLM $ Collected]]+Table3[[#This Row],[C&amp;I CLM $ Collected]]</f>
        <v>23940.745948800002</v>
      </c>
      <c r="E175" s="53">
        <f>Table3[[#This Row],[CLM $ Collected ]]/'1.) CLM Reference'!$B$4</f>
        <v>2.1239371715856136E-4</v>
      </c>
      <c r="F175" s="52">
        <f>Table3[[#This Row],[Residential Incentive Disbursements]]+Table3[[#This Row],[C&amp;I Incentive Disbursements]]</f>
        <v>2074.27</v>
      </c>
      <c r="G175" s="53">
        <f>Table3[[#This Row],[Incentive Disbursements]]/'1.) CLM Reference'!$B$5</f>
        <v>2.5377971778916262E-5</v>
      </c>
      <c r="H175" s="52">
        <v>23940.745948800002</v>
      </c>
      <c r="I175" s="53">
        <f>Table3[[#This Row],[Residential CLM $ Collected]]/'1.) CLM Reference'!$B$4</f>
        <v>2.1239371715856136E-4</v>
      </c>
      <c r="J175" s="79">
        <v>2074.27</v>
      </c>
      <c r="K175" s="53">
        <f>Table3[[#This Row],[Residential Incentive Disbursements]]/'1.) CLM Reference'!$B$5</f>
        <v>2.5377971778916262E-5</v>
      </c>
      <c r="L175" s="54">
        <v>0</v>
      </c>
      <c r="M175" s="53">
        <f>Table3[[#This Row],[C&amp;I CLM $ Collected]]/'1.) CLM Reference'!$B$4</f>
        <v>0</v>
      </c>
      <c r="N175" s="79">
        <v>0</v>
      </c>
      <c r="O175" s="53">
        <f>Table3[[#This Row],[C&amp;I Incentive Disbursements]]/'1.) CLM Reference'!$B$5</f>
        <v>0</v>
      </c>
    </row>
    <row r="176" spans="1:15" x14ac:dyDescent="0.35">
      <c r="A176" s="23">
        <v>9003510300</v>
      </c>
      <c r="B176" s="24" t="s">
        <v>85</v>
      </c>
      <c r="C176" s="24" t="s">
        <v>48</v>
      </c>
      <c r="D176" s="52">
        <f>Table3[[#This Row],[Residential CLM $ Collected]]+Table3[[#This Row],[C&amp;I CLM $ Collected]]</f>
        <v>45262.2046176</v>
      </c>
      <c r="E176" s="53">
        <f>Table3[[#This Row],[CLM $ Collected ]]/'1.) CLM Reference'!$B$4</f>
        <v>4.0155005638014901E-4</v>
      </c>
      <c r="F176" s="52">
        <f>Table3[[#This Row],[Residential Incentive Disbursements]]+Table3[[#This Row],[C&amp;I Incentive Disbursements]]</f>
        <v>42202.34</v>
      </c>
      <c r="G176" s="53">
        <f>Table3[[#This Row],[Incentive Disbursements]]/'1.) CLM Reference'!$B$5</f>
        <v>5.1633094704364854E-4</v>
      </c>
      <c r="H176" s="52">
        <v>45069.819638400004</v>
      </c>
      <c r="I176" s="53">
        <f>Table3[[#This Row],[Residential CLM $ Collected]]/'1.) CLM Reference'!$B$4</f>
        <v>3.9984328579976915E-4</v>
      </c>
      <c r="J176" s="79">
        <v>42202.34</v>
      </c>
      <c r="K176" s="53">
        <f>Table3[[#This Row],[Residential Incentive Disbursements]]/'1.) CLM Reference'!$B$5</f>
        <v>5.1633094704364854E-4</v>
      </c>
      <c r="L176" s="54">
        <v>192.38497919999998</v>
      </c>
      <c r="M176" s="53">
        <f>Table3[[#This Row],[C&amp;I CLM $ Collected]]/'1.) CLM Reference'!$B$4</f>
        <v>1.7067705803798743E-6</v>
      </c>
      <c r="N176" s="79">
        <v>0</v>
      </c>
      <c r="O176" s="53">
        <f>Table3[[#This Row],[C&amp;I Incentive Disbursements]]/'1.) CLM Reference'!$B$5</f>
        <v>0</v>
      </c>
    </row>
    <row r="177" spans="1:15" x14ac:dyDescent="0.35">
      <c r="A177" s="23">
        <v>9003510400</v>
      </c>
      <c r="B177" s="24" t="s">
        <v>85</v>
      </c>
      <c r="C177" s="24" t="s">
        <v>48</v>
      </c>
      <c r="D177" s="52">
        <f>Table3[[#This Row],[Residential CLM $ Collected]]+Table3[[#This Row],[C&amp;I CLM $ Collected]]</f>
        <v>57149.46894816</v>
      </c>
      <c r="E177" s="53">
        <f>Table3[[#This Row],[CLM $ Collected ]]/'1.) CLM Reference'!$B$4</f>
        <v>5.070096048592793E-4</v>
      </c>
      <c r="F177" s="52">
        <f>Table3[[#This Row],[Residential Incentive Disbursements]]+Table3[[#This Row],[C&amp;I Incentive Disbursements]]</f>
        <v>9259.56</v>
      </c>
      <c r="G177" s="53">
        <f>Table3[[#This Row],[Incentive Disbursements]]/'1.) CLM Reference'!$B$5</f>
        <v>1.1328749505376922E-4</v>
      </c>
      <c r="H177" s="52">
        <v>57149.46894816</v>
      </c>
      <c r="I177" s="53">
        <f>Table3[[#This Row],[Residential CLM $ Collected]]/'1.) CLM Reference'!$B$4</f>
        <v>5.070096048592793E-4</v>
      </c>
      <c r="J177" s="79">
        <v>9259.56</v>
      </c>
      <c r="K177" s="53">
        <f>Table3[[#This Row],[Residential Incentive Disbursements]]/'1.) CLM Reference'!$B$5</f>
        <v>1.1328749505376922E-4</v>
      </c>
      <c r="L177" s="54">
        <v>0</v>
      </c>
      <c r="M177" s="53">
        <f>Table3[[#This Row],[C&amp;I CLM $ Collected]]/'1.) CLM Reference'!$B$4</f>
        <v>0</v>
      </c>
      <c r="N177" s="79">
        <v>0</v>
      </c>
      <c r="O177" s="53">
        <f>Table3[[#This Row],[C&amp;I Incentive Disbursements]]/'1.) CLM Reference'!$B$5</f>
        <v>0</v>
      </c>
    </row>
    <row r="178" spans="1:15" x14ac:dyDescent="0.35">
      <c r="A178" s="23">
        <v>9003510500</v>
      </c>
      <c r="B178" s="24" t="s">
        <v>85</v>
      </c>
      <c r="C178" s="24" t="s">
        <v>48</v>
      </c>
      <c r="D178" s="52">
        <f>Table3[[#This Row],[Residential CLM $ Collected]]+Table3[[#This Row],[C&amp;I CLM $ Collected]]</f>
        <v>47422.277971200005</v>
      </c>
      <c r="E178" s="53">
        <f>Table3[[#This Row],[CLM $ Collected ]]/'1.) CLM Reference'!$B$4</f>
        <v>4.2071345295465135E-4</v>
      </c>
      <c r="F178" s="52">
        <f>Table3[[#This Row],[Residential Incentive Disbursements]]+Table3[[#This Row],[C&amp;I Incentive Disbursements]]</f>
        <v>3607.91</v>
      </c>
      <c r="G178" s="53">
        <f>Table3[[#This Row],[Incentive Disbursements]]/'1.) CLM Reference'!$B$5</f>
        <v>4.4141523601493431E-5</v>
      </c>
      <c r="H178" s="52">
        <v>47422.277971200005</v>
      </c>
      <c r="I178" s="53">
        <f>Table3[[#This Row],[Residential CLM $ Collected]]/'1.) CLM Reference'!$B$4</f>
        <v>4.2071345295465135E-4</v>
      </c>
      <c r="J178" s="79">
        <v>3607.91</v>
      </c>
      <c r="K178" s="53">
        <f>Table3[[#This Row],[Residential Incentive Disbursements]]/'1.) CLM Reference'!$B$5</f>
        <v>4.4141523601493431E-5</v>
      </c>
      <c r="L178" s="54">
        <v>0</v>
      </c>
      <c r="M178" s="53">
        <f>Table3[[#This Row],[C&amp;I CLM $ Collected]]/'1.) CLM Reference'!$B$4</f>
        <v>0</v>
      </c>
      <c r="N178" s="79">
        <v>0</v>
      </c>
      <c r="O178" s="53">
        <f>Table3[[#This Row],[C&amp;I Incentive Disbursements]]/'1.) CLM Reference'!$B$5</f>
        <v>0</v>
      </c>
    </row>
    <row r="179" spans="1:15" x14ac:dyDescent="0.35">
      <c r="A179" s="23">
        <v>9003510600</v>
      </c>
      <c r="B179" s="24" t="s">
        <v>85</v>
      </c>
      <c r="C179" s="24" t="s">
        <v>48</v>
      </c>
      <c r="D179" s="52">
        <f>Table3[[#This Row],[Residential CLM $ Collected]]+Table3[[#This Row],[C&amp;I CLM $ Collected]]</f>
        <v>59338.273852800005</v>
      </c>
      <c r="E179" s="53">
        <f>Table3[[#This Row],[CLM $ Collected ]]/'1.) CLM Reference'!$B$4</f>
        <v>5.2642789745657747E-4</v>
      </c>
      <c r="F179" s="52">
        <f>Table3[[#This Row],[Residential Incentive Disbursements]]+Table3[[#This Row],[C&amp;I Incentive Disbursements]]</f>
        <v>16098.58</v>
      </c>
      <c r="G179" s="53">
        <f>Table3[[#This Row],[Incentive Disbursements]]/'1.) CLM Reference'!$B$5</f>
        <v>1.9696052535138906E-4</v>
      </c>
      <c r="H179" s="52">
        <v>59338.273852800005</v>
      </c>
      <c r="I179" s="53">
        <f>Table3[[#This Row],[Residential CLM $ Collected]]/'1.) CLM Reference'!$B$4</f>
        <v>5.2642789745657747E-4</v>
      </c>
      <c r="J179" s="79">
        <v>16098.58</v>
      </c>
      <c r="K179" s="53">
        <f>Table3[[#This Row],[Residential Incentive Disbursements]]/'1.) CLM Reference'!$B$5</f>
        <v>1.9696052535138906E-4</v>
      </c>
      <c r="L179" s="54">
        <v>0</v>
      </c>
      <c r="M179" s="53">
        <f>Table3[[#This Row],[C&amp;I CLM $ Collected]]/'1.) CLM Reference'!$B$4</f>
        <v>0</v>
      </c>
      <c r="N179" s="79">
        <v>0</v>
      </c>
      <c r="O179" s="53">
        <f>Table3[[#This Row],[C&amp;I Incentive Disbursements]]/'1.) CLM Reference'!$B$5</f>
        <v>0</v>
      </c>
    </row>
    <row r="180" spans="1:15" x14ac:dyDescent="0.35">
      <c r="A180" s="23">
        <v>9003510700</v>
      </c>
      <c r="B180" s="24" t="s">
        <v>85</v>
      </c>
      <c r="C180" s="24" t="s">
        <v>48</v>
      </c>
      <c r="D180" s="52">
        <f>Table3[[#This Row],[Residential CLM $ Collected]]+Table3[[#This Row],[C&amp;I CLM $ Collected]]</f>
        <v>682247.42991647997</v>
      </c>
      <c r="E180" s="53">
        <f>Table3[[#This Row],[CLM $ Collected ]]/'1.) CLM Reference'!$B$4</f>
        <v>6.052654665469997E-3</v>
      </c>
      <c r="F180" s="52">
        <f>Table3[[#This Row],[Residential Incentive Disbursements]]+Table3[[#This Row],[C&amp;I Incentive Disbursements]]</f>
        <v>698719.04249999998</v>
      </c>
      <c r="G180" s="53">
        <f>Table3[[#This Row],[Incentive Disbursements]]/'1.) CLM Reference'!$B$5</f>
        <v>8.5485843896678793E-3</v>
      </c>
      <c r="H180" s="52">
        <v>98289.779944319991</v>
      </c>
      <c r="I180" s="53">
        <f>Table3[[#This Row],[Residential CLM $ Collected]]/'1.) CLM Reference'!$B$4</f>
        <v>8.7199169840894311E-4</v>
      </c>
      <c r="J180" s="79">
        <v>409325.7415</v>
      </c>
      <c r="K180" s="53">
        <f>Table3[[#This Row],[Residential Incentive Disbursements]]/'1.) CLM Reference'!$B$5</f>
        <v>5.0079580364036378E-3</v>
      </c>
      <c r="L180" s="54">
        <v>583957.64997216</v>
      </c>
      <c r="M180" s="53">
        <f>Table3[[#This Row],[C&amp;I CLM $ Collected]]/'1.) CLM Reference'!$B$4</f>
        <v>5.1806629670610544E-3</v>
      </c>
      <c r="N180" s="79">
        <v>289393.30099999998</v>
      </c>
      <c r="O180" s="53">
        <f>Table3[[#This Row],[C&amp;I Incentive Disbursements]]/'1.) CLM Reference'!$B$5</f>
        <v>3.5406263532642419E-3</v>
      </c>
    </row>
    <row r="181" spans="1:15" x14ac:dyDescent="0.35">
      <c r="A181" s="23">
        <v>9003510800</v>
      </c>
      <c r="B181" s="24" t="s">
        <v>85</v>
      </c>
      <c r="C181" s="24" t="s">
        <v>48</v>
      </c>
      <c r="D181" s="52">
        <f>Table3[[#This Row],[Residential CLM $ Collected]]+Table3[[#This Row],[C&amp;I CLM $ Collected]]</f>
        <v>40521.756297600004</v>
      </c>
      <c r="E181" s="53">
        <f>Table3[[#This Row],[CLM $ Collected ]]/'1.) CLM Reference'!$B$4</f>
        <v>3.5949449796788814E-4</v>
      </c>
      <c r="F181" s="52">
        <f>Table3[[#This Row],[Residential Incentive Disbursements]]+Table3[[#This Row],[C&amp;I Incentive Disbursements]]</f>
        <v>5767.2932000000001</v>
      </c>
      <c r="G181" s="53">
        <f>Table3[[#This Row],[Incentive Disbursements]]/'1.) CLM Reference'!$B$5</f>
        <v>7.056082577019177E-5</v>
      </c>
      <c r="H181" s="52">
        <v>40521.756297600004</v>
      </c>
      <c r="I181" s="53">
        <f>Table3[[#This Row],[Residential CLM $ Collected]]/'1.) CLM Reference'!$B$4</f>
        <v>3.5949449796788814E-4</v>
      </c>
      <c r="J181" s="79">
        <v>5767.2932000000001</v>
      </c>
      <c r="K181" s="53">
        <f>Table3[[#This Row],[Residential Incentive Disbursements]]/'1.) CLM Reference'!$B$5</f>
        <v>7.056082577019177E-5</v>
      </c>
      <c r="L181" s="54">
        <v>0</v>
      </c>
      <c r="M181" s="53">
        <f>Table3[[#This Row],[C&amp;I CLM $ Collected]]/'1.) CLM Reference'!$B$4</f>
        <v>0</v>
      </c>
      <c r="N181" s="79">
        <v>0</v>
      </c>
      <c r="O181" s="53">
        <f>Table3[[#This Row],[C&amp;I Incentive Disbursements]]/'1.) CLM Reference'!$B$5</f>
        <v>0</v>
      </c>
    </row>
    <row r="182" spans="1:15" x14ac:dyDescent="0.35">
      <c r="A182" s="23">
        <v>9003510900</v>
      </c>
      <c r="B182" s="24" t="s">
        <v>85</v>
      </c>
      <c r="C182" s="24" t="s">
        <v>48</v>
      </c>
      <c r="D182" s="52">
        <f>Table3[[#This Row],[Residential CLM $ Collected]]+Table3[[#This Row],[C&amp;I CLM $ Collected]]</f>
        <v>56760.885907200005</v>
      </c>
      <c r="E182" s="53">
        <f>Table3[[#This Row],[CLM $ Collected ]]/'1.) CLM Reference'!$B$4</f>
        <v>5.0356223539674142E-4</v>
      </c>
      <c r="F182" s="52">
        <f>Table3[[#This Row],[Residential Incentive Disbursements]]+Table3[[#This Row],[C&amp;I Incentive Disbursements]]</f>
        <v>28094.3</v>
      </c>
      <c r="G182" s="53">
        <f>Table3[[#This Row],[Incentive Disbursements]]/'1.) CLM Reference'!$B$5</f>
        <v>3.4372398605215674E-4</v>
      </c>
      <c r="H182" s="52">
        <v>56760.885907200005</v>
      </c>
      <c r="I182" s="53">
        <f>Table3[[#This Row],[Residential CLM $ Collected]]/'1.) CLM Reference'!$B$4</f>
        <v>5.0356223539674142E-4</v>
      </c>
      <c r="J182" s="79">
        <v>28094.3</v>
      </c>
      <c r="K182" s="53">
        <f>Table3[[#This Row],[Residential Incentive Disbursements]]/'1.) CLM Reference'!$B$5</f>
        <v>3.4372398605215674E-4</v>
      </c>
      <c r="L182" s="54">
        <v>0</v>
      </c>
      <c r="M182" s="53">
        <f>Table3[[#This Row],[C&amp;I CLM $ Collected]]/'1.) CLM Reference'!$B$4</f>
        <v>0</v>
      </c>
      <c r="N182" s="79">
        <v>0</v>
      </c>
      <c r="O182" s="53">
        <f>Table3[[#This Row],[C&amp;I Incentive Disbursements]]/'1.) CLM Reference'!$B$5</f>
        <v>0</v>
      </c>
    </row>
    <row r="183" spans="1:15" x14ac:dyDescent="0.35">
      <c r="A183" s="23">
        <v>9003511000</v>
      </c>
      <c r="B183" s="24" t="s">
        <v>85</v>
      </c>
      <c r="C183" s="24" t="s">
        <v>48</v>
      </c>
      <c r="D183" s="52">
        <f>Table3[[#This Row],[Residential CLM $ Collected]]+Table3[[#This Row],[C&amp;I CLM $ Collected]]</f>
        <v>52835.4427392</v>
      </c>
      <c r="E183" s="53">
        <f>Table3[[#This Row],[CLM $ Collected ]]/'1.) CLM Reference'!$B$4</f>
        <v>4.6873711057693644E-4</v>
      </c>
      <c r="F183" s="52">
        <f>Table3[[#This Row],[Residential Incentive Disbursements]]+Table3[[#This Row],[C&amp;I Incentive Disbursements]]</f>
        <v>18406.3269</v>
      </c>
      <c r="G183" s="53">
        <f>Table3[[#This Row],[Incentive Disbursements]]/'1.) CLM Reference'!$B$5</f>
        <v>2.2519500577152795E-4</v>
      </c>
      <c r="H183" s="52">
        <v>52835.4427392</v>
      </c>
      <c r="I183" s="53">
        <f>Table3[[#This Row],[Residential CLM $ Collected]]/'1.) CLM Reference'!$B$4</f>
        <v>4.6873711057693644E-4</v>
      </c>
      <c r="J183" s="79">
        <v>18406.3269</v>
      </c>
      <c r="K183" s="53">
        <f>Table3[[#This Row],[Residential Incentive Disbursements]]/'1.) CLM Reference'!$B$5</f>
        <v>2.2519500577152795E-4</v>
      </c>
      <c r="L183" s="54">
        <v>0</v>
      </c>
      <c r="M183" s="53">
        <f>Table3[[#This Row],[C&amp;I CLM $ Collected]]/'1.) CLM Reference'!$B$4</f>
        <v>0</v>
      </c>
      <c r="N183" s="79">
        <v>0</v>
      </c>
      <c r="O183" s="53">
        <f>Table3[[#This Row],[C&amp;I Incentive Disbursements]]/'1.) CLM Reference'!$B$5</f>
        <v>0</v>
      </c>
    </row>
    <row r="184" spans="1:15" x14ac:dyDescent="0.35">
      <c r="A184" s="23">
        <v>9003511100</v>
      </c>
      <c r="B184" s="24" t="s">
        <v>85</v>
      </c>
      <c r="C184" s="24" t="s">
        <v>48</v>
      </c>
      <c r="D184" s="52">
        <f>Table3[[#This Row],[Residential CLM $ Collected]]+Table3[[#This Row],[C&amp;I CLM $ Collected]]</f>
        <v>56665.462170240004</v>
      </c>
      <c r="E184" s="53">
        <f>Table3[[#This Row],[CLM $ Collected ]]/'1.) CLM Reference'!$B$4</f>
        <v>5.0271567020443539E-4</v>
      </c>
      <c r="F184" s="52">
        <f>Table3[[#This Row],[Residential Incentive Disbursements]]+Table3[[#This Row],[C&amp;I Incentive Disbursements]]</f>
        <v>32384.834299999999</v>
      </c>
      <c r="G184" s="53">
        <f>Table3[[#This Row],[Incentive Disbursements]]/'1.) CLM Reference'!$B$5</f>
        <v>3.9621718046844404E-4</v>
      </c>
      <c r="H184" s="52">
        <v>56665.462170240004</v>
      </c>
      <c r="I184" s="53">
        <f>Table3[[#This Row],[Residential CLM $ Collected]]/'1.) CLM Reference'!$B$4</f>
        <v>5.0271567020443539E-4</v>
      </c>
      <c r="J184" s="79">
        <v>32384.834299999999</v>
      </c>
      <c r="K184" s="53">
        <f>Table3[[#This Row],[Residential Incentive Disbursements]]/'1.) CLM Reference'!$B$5</f>
        <v>3.9621718046844404E-4</v>
      </c>
      <c r="L184" s="54">
        <v>0</v>
      </c>
      <c r="M184" s="53">
        <f>Table3[[#This Row],[C&amp;I CLM $ Collected]]/'1.) CLM Reference'!$B$4</f>
        <v>0</v>
      </c>
      <c r="N184" s="79">
        <v>0</v>
      </c>
      <c r="O184" s="53">
        <f>Table3[[#This Row],[C&amp;I Incentive Disbursements]]/'1.) CLM Reference'!$B$5</f>
        <v>0</v>
      </c>
    </row>
    <row r="185" spans="1:15" x14ac:dyDescent="0.35">
      <c r="A185" s="23">
        <v>9003511200</v>
      </c>
      <c r="B185" s="24" t="s">
        <v>85</v>
      </c>
      <c r="C185" s="24" t="s">
        <v>48</v>
      </c>
      <c r="D185" s="52">
        <f>Table3[[#This Row],[Residential CLM $ Collected]]+Table3[[#This Row],[C&amp;I CLM $ Collected]]</f>
        <v>37711.687535999998</v>
      </c>
      <c r="E185" s="53">
        <f>Table3[[#This Row],[CLM $ Collected ]]/'1.) CLM Reference'!$B$4</f>
        <v>3.3456457510651225E-4</v>
      </c>
      <c r="F185" s="52">
        <f>Table3[[#This Row],[Residential Incentive Disbursements]]+Table3[[#This Row],[C&amp;I Incentive Disbursements]]</f>
        <v>16579.5</v>
      </c>
      <c r="G185" s="53">
        <f>Table3[[#This Row],[Incentive Disbursements]]/'1.) CLM Reference'!$B$5</f>
        <v>2.0284441423177416E-4</v>
      </c>
      <c r="H185" s="52">
        <v>37711.687535999998</v>
      </c>
      <c r="I185" s="53">
        <f>Table3[[#This Row],[Residential CLM $ Collected]]/'1.) CLM Reference'!$B$4</f>
        <v>3.3456457510651225E-4</v>
      </c>
      <c r="J185" s="79">
        <v>16579.5</v>
      </c>
      <c r="K185" s="53">
        <f>Table3[[#This Row],[Residential Incentive Disbursements]]/'1.) CLM Reference'!$B$5</f>
        <v>2.0284441423177416E-4</v>
      </c>
      <c r="L185" s="54">
        <v>0</v>
      </c>
      <c r="M185" s="53">
        <f>Table3[[#This Row],[C&amp;I CLM $ Collected]]/'1.) CLM Reference'!$B$4</f>
        <v>0</v>
      </c>
      <c r="N185" s="79">
        <v>0</v>
      </c>
      <c r="O185" s="53">
        <f>Table3[[#This Row],[C&amp;I Incentive Disbursements]]/'1.) CLM Reference'!$B$5</f>
        <v>0</v>
      </c>
    </row>
    <row r="186" spans="1:15" x14ac:dyDescent="0.35">
      <c r="A186" s="23">
        <v>9003511300</v>
      </c>
      <c r="B186" s="24" t="s">
        <v>85</v>
      </c>
      <c r="C186" s="24" t="s">
        <v>48</v>
      </c>
      <c r="D186" s="52">
        <f>Table3[[#This Row],[Residential CLM $ Collected]]+Table3[[#This Row],[C&amp;I CLM $ Collected]]</f>
        <v>38897.82654912</v>
      </c>
      <c r="E186" s="53">
        <f>Table3[[#This Row],[CLM $ Collected ]]/'1.) CLM Reference'!$B$4</f>
        <v>3.4508757529214232E-4</v>
      </c>
      <c r="F186" s="52">
        <f>Table3[[#This Row],[Residential Incentive Disbursements]]+Table3[[#This Row],[C&amp;I Incentive Disbursements]]</f>
        <v>21005.37</v>
      </c>
      <c r="G186" s="53">
        <f>Table3[[#This Row],[Incentive Disbursements]]/'1.) CLM Reference'!$B$5</f>
        <v>2.5699339385214763E-4</v>
      </c>
      <c r="H186" s="52">
        <v>38897.82654912</v>
      </c>
      <c r="I186" s="53">
        <f>Table3[[#This Row],[Residential CLM $ Collected]]/'1.) CLM Reference'!$B$4</f>
        <v>3.4508757529214232E-4</v>
      </c>
      <c r="J186" s="79">
        <v>21005.37</v>
      </c>
      <c r="K186" s="53">
        <f>Table3[[#This Row],[Residential Incentive Disbursements]]/'1.) CLM Reference'!$B$5</f>
        <v>2.5699339385214763E-4</v>
      </c>
      <c r="L186" s="54">
        <v>0</v>
      </c>
      <c r="M186" s="53">
        <f>Table3[[#This Row],[C&amp;I CLM $ Collected]]/'1.) CLM Reference'!$B$4</f>
        <v>0</v>
      </c>
      <c r="N186" s="79">
        <v>0</v>
      </c>
      <c r="O186" s="53">
        <f>Table3[[#This Row],[C&amp;I Incentive Disbursements]]/'1.) CLM Reference'!$B$5</f>
        <v>0</v>
      </c>
    </row>
    <row r="187" spans="1:15" x14ac:dyDescent="0.35">
      <c r="A187" s="23">
        <v>9003511400</v>
      </c>
      <c r="B187" s="24" t="s">
        <v>85</v>
      </c>
      <c r="C187" s="24" t="s">
        <v>48</v>
      </c>
      <c r="D187" s="52">
        <f>Table3[[#This Row],[Residential CLM $ Collected]]+Table3[[#This Row],[C&amp;I CLM $ Collected]]</f>
        <v>33981.297984000004</v>
      </c>
      <c r="E187" s="53">
        <f>Table3[[#This Row],[CLM $ Collected ]]/'1.) CLM Reference'!$B$4</f>
        <v>3.0146989605627769E-4</v>
      </c>
      <c r="F187" s="52">
        <f>Table3[[#This Row],[Residential Incentive Disbursements]]+Table3[[#This Row],[C&amp;I Incentive Disbursements]]</f>
        <v>15077.28</v>
      </c>
      <c r="G187" s="53">
        <f>Table3[[#This Row],[Incentive Disbursements]]/'1.) CLM Reference'!$B$5</f>
        <v>1.8446527517768595E-4</v>
      </c>
      <c r="H187" s="52">
        <v>33981.297984000004</v>
      </c>
      <c r="I187" s="53">
        <f>Table3[[#This Row],[Residential CLM $ Collected]]/'1.) CLM Reference'!$B$4</f>
        <v>3.0146989605627769E-4</v>
      </c>
      <c r="J187" s="79">
        <v>15077.28</v>
      </c>
      <c r="K187" s="53">
        <f>Table3[[#This Row],[Residential Incentive Disbursements]]/'1.) CLM Reference'!$B$5</f>
        <v>1.8446527517768595E-4</v>
      </c>
      <c r="L187" s="54">
        <v>0</v>
      </c>
      <c r="M187" s="53">
        <f>Table3[[#This Row],[C&amp;I CLM $ Collected]]/'1.) CLM Reference'!$B$4</f>
        <v>0</v>
      </c>
      <c r="N187" s="79">
        <v>0</v>
      </c>
      <c r="O187" s="53">
        <f>Table3[[#This Row],[C&amp;I Incentive Disbursements]]/'1.) CLM Reference'!$B$5</f>
        <v>0</v>
      </c>
    </row>
    <row r="188" spans="1:15" x14ac:dyDescent="0.35">
      <c r="A188" s="23">
        <v>9003514102</v>
      </c>
      <c r="B188" s="24" t="s">
        <v>85</v>
      </c>
      <c r="C188" s="24" t="s">
        <v>48</v>
      </c>
      <c r="D188" s="52">
        <f>Table3[[#This Row],[Residential CLM $ Collected]]+Table3[[#This Row],[C&amp;I CLM $ Collected]]</f>
        <v>1951.9243142400001</v>
      </c>
      <c r="E188" s="53">
        <f>Table3[[#This Row],[CLM $ Collected ]]/'1.) CLM Reference'!$B$4</f>
        <v>1.731677290257489E-5</v>
      </c>
      <c r="F188" s="52">
        <f>Table3[[#This Row],[Residential Incentive Disbursements]]+Table3[[#This Row],[C&amp;I Incentive Disbursements]]</f>
        <v>0</v>
      </c>
      <c r="G188" s="53">
        <f>Table3[[#This Row],[Incentive Disbursements]]/'1.) CLM Reference'!$B$5</f>
        <v>0</v>
      </c>
      <c r="H188" s="52">
        <v>1951.9243142400001</v>
      </c>
      <c r="I188" s="53">
        <f>Table3[[#This Row],[Residential CLM $ Collected]]/'1.) CLM Reference'!$B$4</f>
        <v>1.731677290257489E-5</v>
      </c>
      <c r="J188" s="79">
        <v>0</v>
      </c>
      <c r="K188" s="53">
        <f>Table3[[#This Row],[Residential Incentive Disbursements]]/'1.) CLM Reference'!$B$5</f>
        <v>0</v>
      </c>
      <c r="L188" s="54">
        <v>0</v>
      </c>
      <c r="M188" s="53">
        <f>Table3[[#This Row],[C&amp;I CLM $ Collected]]/'1.) CLM Reference'!$B$4</f>
        <v>0</v>
      </c>
      <c r="N188" s="79">
        <v>0</v>
      </c>
      <c r="O188" s="53">
        <f>Table3[[#This Row],[C&amp;I Incentive Disbursements]]/'1.) CLM Reference'!$B$5</f>
        <v>0</v>
      </c>
    </row>
    <row r="189" spans="1:15" x14ac:dyDescent="0.35">
      <c r="A189" s="23">
        <v>9011695202</v>
      </c>
      <c r="B189" s="24" t="s">
        <v>86</v>
      </c>
      <c r="C189" s="24" t="s">
        <v>48</v>
      </c>
      <c r="D189" s="52">
        <f>Table3[[#This Row],[Residential CLM $ Collected]]+Table3[[#This Row],[C&amp;I CLM $ Collected]]</f>
        <v>70.605993600000005</v>
      </c>
      <c r="E189" s="53">
        <f>Table3[[#This Row],[CLM $ Collected ]]/'1.) CLM Reference'!$B$4</f>
        <v>6.2639106845078325E-7</v>
      </c>
      <c r="F189" s="52">
        <f>Table3[[#This Row],[Residential Incentive Disbursements]]+Table3[[#This Row],[C&amp;I Incentive Disbursements]]</f>
        <v>0</v>
      </c>
      <c r="G189" s="53">
        <f>Table3[[#This Row],[Incentive Disbursements]]/'1.) CLM Reference'!$B$5</f>
        <v>0</v>
      </c>
      <c r="H189" s="52">
        <v>70.605993600000005</v>
      </c>
      <c r="I189" s="53">
        <f>Table3[[#This Row],[Residential CLM $ Collected]]/'1.) CLM Reference'!$B$4</f>
        <v>6.2639106845078325E-7</v>
      </c>
      <c r="J189" s="79">
        <v>0</v>
      </c>
      <c r="K189" s="53">
        <f>Table3[[#This Row],[Residential Incentive Disbursements]]/'1.) CLM Reference'!$B$5</f>
        <v>0</v>
      </c>
      <c r="L189" s="54">
        <v>0</v>
      </c>
      <c r="M189" s="53">
        <f>Table3[[#This Row],[C&amp;I CLM $ Collected]]/'1.) CLM Reference'!$B$4</f>
        <v>0</v>
      </c>
      <c r="N189" s="79">
        <v>0</v>
      </c>
      <c r="O189" s="53">
        <f>Table3[[#This Row],[C&amp;I Incentive Disbursements]]/'1.) CLM Reference'!$B$5</f>
        <v>0</v>
      </c>
    </row>
    <row r="190" spans="1:15" x14ac:dyDescent="0.35">
      <c r="A190" s="23">
        <v>9011716101</v>
      </c>
      <c r="B190" s="24" t="s">
        <v>86</v>
      </c>
      <c r="C190" s="24" t="s">
        <v>48</v>
      </c>
      <c r="D190" s="52">
        <f>Table3[[#This Row],[Residential CLM $ Collected]]+Table3[[#This Row],[C&amp;I CLM $ Collected]]</f>
        <v>94268.427937920002</v>
      </c>
      <c r="E190" s="53">
        <f>Table3[[#This Row],[CLM $ Collected ]]/'1.) CLM Reference'!$B$4</f>
        <v>8.3631570475072774E-4</v>
      </c>
      <c r="F190" s="52">
        <f>Table3[[#This Row],[Residential Incentive Disbursements]]+Table3[[#This Row],[C&amp;I Incentive Disbursements]]</f>
        <v>40280.123399999997</v>
      </c>
      <c r="G190" s="53">
        <f>Table3[[#This Row],[Incentive Disbursements]]/'1.) CLM Reference'!$B$5</f>
        <v>4.928132957119683E-4</v>
      </c>
      <c r="H190" s="52">
        <v>94268.427937920002</v>
      </c>
      <c r="I190" s="53">
        <f>Table3[[#This Row],[Residential CLM $ Collected]]/'1.) CLM Reference'!$B$4</f>
        <v>8.3631570475072774E-4</v>
      </c>
      <c r="J190" s="79">
        <v>40280.123399999997</v>
      </c>
      <c r="K190" s="53">
        <f>Table3[[#This Row],[Residential Incentive Disbursements]]/'1.) CLM Reference'!$B$5</f>
        <v>4.928132957119683E-4</v>
      </c>
      <c r="L190" s="54">
        <v>0</v>
      </c>
      <c r="M190" s="53">
        <f>Table3[[#This Row],[C&amp;I CLM $ Collected]]/'1.) CLM Reference'!$B$4</f>
        <v>0</v>
      </c>
      <c r="N190" s="79">
        <v>0</v>
      </c>
      <c r="O190" s="53">
        <f>Table3[[#This Row],[C&amp;I Incentive Disbursements]]/'1.) CLM Reference'!$B$5</f>
        <v>0</v>
      </c>
    </row>
    <row r="191" spans="1:15" x14ac:dyDescent="0.35">
      <c r="A191" s="23">
        <v>9011716102</v>
      </c>
      <c r="B191" s="24" t="s">
        <v>86</v>
      </c>
      <c r="C191" s="24" t="s">
        <v>48</v>
      </c>
      <c r="D191" s="52">
        <f>Table3[[#This Row],[Residential CLM $ Collected]]+Table3[[#This Row],[C&amp;I CLM $ Collected]]</f>
        <v>255083.41237536</v>
      </c>
      <c r="E191" s="53">
        <f>Table3[[#This Row],[CLM $ Collected ]]/'1.) CLM Reference'!$B$4</f>
        <v>2.2630086069898958E-3</v>
      </c>
      <c r="F191" s="52">
        <f>Table3[[#This Row],[Residential Incentive Disbursements]]+Table3[[#This Row],[C&amp;I Incentive Disbursements]]</f>
        <v>240683.9578</v>
      </c>
      <c r="G191" s="53">
        <f>Table3[[#This Row],[Incentive Disbursements]]/'1.) CLM Reference'!$B$5</f>
        <v>2.9446844859571191E-3</v>
      </c>
      <c r="H191" s="52">
        <v>138124.48498847999</v>
      </c>
      <c r="I191" s="53">
        <f>Table3[[#This Row],[Residential CLM $ Collected]]/'1.) CLM Reference'!$B$4</f>
        <v>1.2253909239108584E-3</v>
      </c>
      <c r="J191" s="79">
        <v>220651.68780000001</v>
      </c>
      <c r="K191" s="53">
        <f>Table3[[#This Row],[Residential Incentive Disbursements]]/'1.) CLM Reference'!$B$5</f>
        <v>2.6995966320482109E-3</v>
      </c>
      <c r="L191" s="54">
        <v>116958.92738688001</v>
      </c>
      <c r="M191" s="53">
        <f>Table3[[#This Row],[C&amp;I CLM $ Collected]]/'1.) CLM Reference'!$B$4</f>
        <v>1.0376176830790374E-3</v>
      </c>
      <c r="N191" s="79">
        <v>20032.27</v>
      </c>
      <c r="O191" s="53">
        <f>Table3[[#This Row],[C&amp;I Incentive Disbursements]]/'1.) CLM Reference'!$B$5</f>
        <v>2.4508785390890816E-4</v>
      </c>
    </row>
    <row r="192" spans="1:15" x14ac:dyDescent="0.35">
      <c r="A192" s="23">
        <v>9011870701</v>
      </c>
      <c r="B192" s="24" t="s">
        <v>86</v>
      </c>
      <c r="C192" s="24" t="s">
        <v>48</v>
      </c>
      <c r="D192" s="52">
        <f>Table3[[#This Row],[Residential CLM $ Collected]]+Table3[[#This Row],[C&amp;I CLM $ Collected]]</f>
        <v>50602.6302192</v>
      </c>
      <c r="E192" s="53">
        <f>Table3[[#This Row],[CLM $ Collected ]]/'1.) CLM Reference'!$B$4</f>
        <v>4.4892839818947865E-4</v>
      </c>
      <c r="F192" s="52">
        <f>Table3[[#This Row],[Residential Incentive Disbursements]]+Table3[[#This Row],[C&amp;I Incentive Disbursements]]</f>
        <v>7191.9422999999997</v>
      </c>
      <c r="G192" s="53">
        <f>Table3[[#This Row],[Incentive Disbursements]]/'1.) CLM Reference'!$B$5</f>
        <v>8.7990911850913396E-5</v>
      </c>
      <c r="H192" s="52">
        <v>50602.6302192</v>
      </c>
      <c r="I192" s="53">
        <f>Table3[[#This Row],[Residential CLM $ Collected]]/'1.) CLM Reference'!$B$4</f>
        <v>4.4892839818947865E-4</v>
      </c>
      <c r="J192" s="79">
        <v>7191.9422999999997</v>
      </c>
      <c r="K192" s="53">
        <f>Table3[[#This Row],[Residential Incentive Disbursements]]/'1.) CLM Reference'!$B$5</f>
        <v>8.7990911850913396E-5</v>
      </c>
      <c r="L192" s="54">
        <v>0</v>
      </c>
      <c r="M192" s="53">
        <f>Table3[[#This Row],[C&amp;I CLM $ Collected]]/'1.) CLM Reference'!$B$4</f>
        <v>0</v>
      </c>
      <c r="N192" s="79">
        <v>0</v>
      </c>
      <c r="O192" s="53">
        <f>Table3[[#This Row],[C&amp;I Incentive Disbursements]]/'1.) CLM Reference'!$B$5</f>
        <v>0</v>
      </c>
    </row>
    <row r="193" spans="1:15" x14ac:dyDescent="0.35">
      <c r="A193" s="23">
        <v>9011870703</v>
      </c>
      <c r="B193" s="24" t="s">
        <v>86</v>
      </c>
      <c r="C193" s="24" t="s">
        <v>48</v>
      </c>
      <c r="D193" s="52">
        <f>Table3[[#This Row],[Residential CLM $ Collected]]+Table3[[#This Row],[C&amp;I CLM $ Collected]]</f>
        <v>42616.216497600006</v>
      </c>
      <c r="E193" s="53">
        <f>Table3[[#This Row],[CLM $ Collected ]]/'1.) CLM Reference'!$B$4</f>
        <v>3.7807579816087405E-4</v>
      </c>
      <c r="F193" s="52">
        <f>Table3[[#This Row],[Residential Incentive Disbursements]]+Table3[[#This Row],[C&amp;I Incentive Disbursements]]</f>
        <v>14608.0656</v>
      </c>
      <c r="G193" s="53">
        <f>Table3[[#This Row],[Incentive Disbursements]]/'1.) CLM Reference'!$B$5</f>
        <v>1.787246002407389E-4</v>
      </c>
      <c r="H193" s="52">
        <v>42616.216497600006</v>
      </c>
      <c r="I193" s="53">
        <f>Table3[[#This Row],[Residential CLM $ Collected]]/'1.) CLM Reference'!$B$4</f>
        <v>3.7807579816087405E-4</v>
      </c>
      <c r="J193" s="79">
        <v>14608.0656</v>
      </c>
      <c r="K193" s="53">
        <f>Table3[[#This Row],[Residential Incentive Disbursements]]/'1.) CLM Reference'!$B$5</f>
        <v>1.787246002407389E-4</v>
      </c>
      <c r="L193" s="54">
        <v>0</v>
      </c>
      <c r="M193" s="53">
        <f>Table3[[#This Row],[C&amp;I CLM $ Collected]]/'1.) CLM Reference'!$B$4</f>
        <v>0</v>
      </c>
      <c r="N193" s="79">
        <v>0</v>
      </c>
      <c r="O193" s="53">
        <f>Table3[[#This Row],[C&amp;I Incentive Disbursements]]/'1.) CLM Reference'!$B$5</f>
        <v>0</v>
      </c>
    </row>
    <row r="194" spans="1:15" x14ac:dyDescent="0.35">
      <c r="A194" s="23">
        <v>9011870704</v>
      </c>
      <c r="B194" s="24" t="s">
        <v>86</v>
      </c>
      <c r="C194" s="24" t="s">
        <v>48</v>
      </c>
      <c r="D194" s="52">
        <f>Table3[[#This Row],[Residential CLM $ Collected]]+Table3[[#This Row],[C&amp;I CLM $ Collected]]</f>
        <v>110586.99898655999</v>
      </c>
      <c r="E194" s="53">
        <f>Table3[[#This Row],[CLM $ Collected ]]/'1.) CLM Reference'!$B$4</f>
        <v>9.8108821815315393E-4</v>
      </c>
      <c r="F194" s="52">
        <f>Table3[[#This Row],[Residential Incentive Disbursements]]+Table3[[#This Row],[C&amp;I Incentive Disbursements]]</f>
        <v>67520.932400000005</v>
      </c>
      <c r="G194" s="53">
        <f>Table3[[#This Row],[Incentive Disbursements]]/'1.) CLM Reference'!$B$5</f>
        <v>8.2609511632203761E-4</v>
      </c>
      <c r="H194" s="52">
        <v>110586.99898655999</v>
      </c>
      <c r="I194" s="53">
        <f>Table3[[#This Row],[Residential CLM $ Collected]]/'1.) CLM Reference'!$B$4</f>
        <v>9.8108821815315393E-4</v>
      </c>
      <c r="J194" s="79">
        <v>67520.932400000005</v>
      </c>
      <c r="K194" s="53">
        <f>Table3[[#This Row],[Residential Incentive Disbursements]]/'1.) CLM Reference'!$B$5</f>
        <v>8.2609511632203761E-4</v>
      </c>
      <c r="L194" s="54">
        <v>0</v>
      </c>
      <c r="M194" s="53">
        <f>Table3[[#This Row],[C&amp;I CLM $ Collected]]/'1.) CLM Reference'!$B$4</f>
        <v>0</v>
      </c>
      <c r="N194" s="79">
        <v>0</v>
      </c>
      <c r="O194" s="53">
        <f>Table3[[#This Row],[C&amp;I Incentive Disbursements]]/'1.) CLM Reference'!$B$5</f>
        <v>0</v>
      </c>
    </row>
    <row r="195" spans="1:15" x14ac:dyDescent="0.35">
      <c r="A195" s="23">
        <v>9003484100</v>
      </c>
      <c r="B195" s="24" t="s">
        <v>87</v>
      </c>
      <c r="C195" s="24" t="s">
        <v>48</v>
      </c>
      <c r="D195" s="52">
        <f>Table3[[#This Row],[Residential CLM $ Collected]]+Table3[[#This Row],[C&amp;I CLM $ Collected]]</f>
        <v>173372.84362080001</v>
      </c>
      <c r="E195" s="53">
        <f>Table3[[#This Row],[CLM $ Collected ]]/'1.) CLM Reference'!$B$4</f>
        <v>1.5381017278961353E-3</v>
      </c>
      <c r="F195" s="52">
        <f>Table3[[#This Row],[Residential Incentive Disbursements]]+Table3[[#This Row],[C&amp;I Incentive Disbursements]]</f>
        <v>304630.3566</v>
      </c>
      <c r="G195" s="53">
        <f>Table3[[#This Row],[Incentive Disbursements]]/'1.) CLM Reference'!$B$5</f>
        <v>3.7270464273194896E-3</v>
      </c>
      <c r="H195" s="52">
        <v>108316.02669695999</v>
      </c>
      <c r="I195" s="53">
        <f>Table3[[#This Row],[Residential CLM $ Collected]]/'1.) CLM Reference'!$B$4</f>
        <v>9.609409659671205E-4</v>
      </c>
      <c r="J195" s="79">
        <v>234607.06659999999</v>
      </c>
      <c r="K195" s="53">
        <f>Table3[[#This Row],[Residential Incentive Disbursements]]/'1.) CLM Reference'!$B$5</f>
        <v>2.8703358363709294E-3</v>
      </c>
      <c r="L195" s="54">
        <v>65056.816923840001</v>
      </c>
      <c r="M195" s="53">
        <f>Table3[[#This Row],[C&amp;I CLM $ Collected]]/'1.) CLM Reference'!$B$4</f>
        <v>5.7716076192901474E-4</v>
      </c>
      <c r="N195" s="79">
        <v>70023.289999999994</v>
      </c>
      <c r="O195" s="53">
        <f>Table3[[#This Row],[C&amp;I Incentive Disbursements]]/'1.) CLM Reference'!$B$5</f>
        <v>8.5671059094855984E-4</v>
      </c>
    </row>
    <row r="196" spans="1:15" x14ac:dyDescent="0.35">
      <c r="A196" s="23">
        <v>9003484200</v>
      </c>
      <c r="B196" s="24" t="s">
        <v>87</v>
      </c>
      <c r="C196" s="24" t="s">
        <v>48</v>
      </c>
      <c r="D196" s="52">
        <f>Table3[[#This Row],[Residential CLM $ Collected]]+Table3[[#This Row],[C&amp;I CLM $ Collected]]</f>
        <v>95034.406584960001</v>
      </c>
      <c r="E196" s="53">
        <f>Table3[[#This Row],[CLM $ Collected ]]/'1.) CLM Reference'!$B$4</f>
        <v>8.4311119276337537E-4</v>
      </c>
      <c r="F196" s="52">
        <f>Table3[[#This Row],[Residential Incentive Disbursements]]+Table3[[#This Row],[C&amp;I Incentive Disbursements]]</f>
        <v>25148.027699999999</v>
      </c>
      <c r="G196" s="53">
        <f>Table3[[#This Row],[Incentive Disbursements]]/'1.) CLM Reference'!$B$5</f>
        <v>3.0767736951602467E-4</v>
      </c>
      <c r="H196" s="52">
        <v>95034.406584960001</v>
      </c>
      <c r="I196" s="53">
        <f>Table3[[#This Row],[Residential CLM $ Collected]]/'1.) CLM Reference'!$B$4</f>
        <v>8.4311119276337537E-4</v>
      </c>
      <c r="J196" s="79">
        <v>25148.027699999999</v>
      </c>
      <c r="K196" s="53">
        <f>Table3[[#This Row],[Residential Incentive Disbursements]]/'1.) CLM Reference'!$B$5</f>
        <v>3.0767736951602467E-4</v>
      </c>
      <c r="L196" s="54">
        <v>0</v>
      </c>
      <c r="M196" s="53">
        <f>Table3[[#This Row],[C&amp;I CLM $ Collected]]/'1.) CLM Reference'!$B$4</f>
        <v>0</v>
      </c>
      <c r="N196" s="79">
        <v>0</v>
      </c>
      <c r="O196" s="53">
        <f>Table3[[#This Row],[C&amp;I Incentive Disbursements]]/'1.) CLM Reference'!$B$5</f>
        <v>0</v>
      </c>
    </row>
    <row r="197" spans="1:15" x14ac:dyDescent="0.35">
      <c r="A197" s="23">
        <v>9003487100</v>
      </c>
      <c r="B197" s="24" t="s">
        <v>87</v>
      </c>
      <c r="C197" s="24" t="s">
        <v>48</v>
      </c>
      <c r="D197" s="52">
        <f>Table3[[#This Row],[Residential CLM $ Collected]]+Table3[[#This Row],[C&amp;I CLM $ Collected]]</f>
        <v>330.62152320000001</v>
      </c>
      <c r="E197" s="53">
        <f>Table3[[#This Row],[CLM $ Collected ]]/'1.) CLM Reference'!$B$4</f>
        <v>2.9331556516764806E-6</v>
      </c>
      <c r="F197" s="52">
        <f>Table3[[#This Row],[Residential Incentive Disbursements]]+Table3[[#This Row],[C&amp;I Incentive Disbursements]]</f>
        <v>792.94</v>
      </c>
      <c r="G197" s="53">
        <f>Table3[[#This Row],[Incentive Disbursements]]/'1.) CLM Reference'!$B$5</f>
        <v>9.7013450237306931E-6</v>
      </c>
      <c r="H197" s="52">
        <v>330.62152320000001</v>
      </c>
      <c r="I197" s="53">
        <f>Table3[[#This Row],[Residential CLM $ Collected]]/'1.) CLM Reference'!$B$4</f>
        <v>2.9331556516764806E-6</v>
      </c>
      <c r="J197" s="79">
        <v>792.94</v>
      </c>
      <c r="K197" s="53">
        <f>Table3[[#This Row],[Residential Incentive Disbursements]]/'1.) CLM Reference'!$B$5</f>
        <v>9.7013450237306931E-6</v>
      </c>
      <c r="L197" s="54">
        <v>0</v>
      </c>
      <c r="M197" s="53">
        <f>Table3[[#This Row],[C&amp;I CLM $ Collected]]/'1.) CLM Reference'!$B$4</f>
        <v>0</v>
      </c>
      <c r="N197" s="79">
        <v>0</v>
      </c>
      <c r="O197" s="53">
        <f>Table3[[#This Row],[C&amp;I Incentive Disbursements]]/'1.) CLM Reference'!$B$5</f>
        <v>0</v>
      </c>
    </row>
    <row r="198" spans="1:15" x14ac:dyDescent="0.35">
      <c r="A198" s="23">
        <v>9015902200</v>
      </c>
      <c r="B198" s="24" t="s">
        <v>88</v>
      </c>
      <c r="C198" s="24" t="s">
        <v>48</v>
      </c>
      <c r="D198" s="52">
        <f>Table3[[#This Row],[Residential CLM $ Collected]]+Table3[[#This Row],[C&amp;I CLM $ Collected]]</f>
        <v>42614.721250560004</v>
      </c>
      <c r="E198" s="53">
        <f>Table3[[#This Row],[CLM $ Collected ]]/'1.) CLM Reference'!$B$4</f>
        <v>3.7806253286506514E-4</v>
      </c>
      <c r="F198" s="52">
        <f>Table3[[#This Row],[Residential Incentive Disbursements]]+Table3[[#This Row],[C&amp;I Incentive Disbursements]]</f>
        <v>21504.103599999999</v>
      </c>
      <c r="G198" s="53">
        <f>Table3[[#This Row],[Incentive Disbursements]]/'1.) CLM Reference'!$B$5</f>
        <v>2.6309522593090178E-4</v>
      </c>
      <c r="H198" s="52">
        <v>35663.583467520002</v>
      </c>
      <c r="I198" s="53">
        <f>Table3[[#This Row],[Residential CLM $ Collected]]/'1.) CLM Reference'!$B$4</f>
        <v>3.1639452989729673E-4</v>
      </c>
      <c r="J198" s="79">
        <v>21504.103599999999</v>
      </c>
      <c r="K198" s="53">
        <f>Table3[[#This Row],[Residential Incentive Disbursements]]/'1.) CLM Reference'!$B$5</f>
        <v>2.6309522593090178E-4</v>
      </c>
      <c r="L198" s="54">
        <v>6951.1377830399997</v>
      </c>
      <c r="M198" s="53">
        <f>Table3[[#This Row],[C&amp;I CLM $ Collected]]/'1.) CLM Reference'!$B$4</f>
        <v>6.1668002967768358E-5</v>
      </c>
      <c r="N198" s="79">
        <v>0</v>
      </c>
      <c r="O198" s="53">
        <f>Table3[[#This Row],[C&amp;I Incentive Disbursements]]/'1.) CLM Reference'!$B$5</f>
        <v>0</v>
      </c>
    </row>
    <row r="199" spans="1:15" x14ac:dyDescent="0.35">
      <c r="A199" s="23">
        <v>9013530100</v>
      </c>
      <c r="B199" s="24" t="s">
        <v>89</v>
      </c>
      <c r="C199" s="24" t="s">
        <v>48</v>
      </c>
      <c r="D199" s="52">
        <f>Table3[[#This Row],[Residential CLM $ Collected]]+Table3[[#This Row],[C&amp;I CLM $ Collected]]</f>
        <v>41.766192000000004</v>
      </c>
      <c r="E199" s="53">
        <f>Table3[[#This Row],[CLM $ Collected ]]/'1.) CLM Reference'!$B$4</f>
        <v>3.705346854859721E-7</v>
      </c>
      <c r="F199" s="52">
        <f>Table3[[#This Row],[Residential Incentive Disbursements]]+Table3[[#This Row],[C&amp;I Incentive Disbursements]]</f>
        <v>0</v>
      </c>
      <c r="G199" s="53">
        <f>Table3[[#This Row],[Incentive Disbursements]]/'1.) CLM Reference'!$B$5</f>
        <v>0</v>
      </c>
      <c r="H199" s="52">
        <v>41.766192000000004</v>
      </c>
      <c r="I199" s="53">
        <f>Table3[[#This Row],[Residential CLM $ Collected]]/'1.) CLM Reference'!$B$4</f>
        <v>3.705346854859721E-7</v>
      </c>
      <c r="J199" s="79">
        <v>0</v>
      </c>
      <c r="K199" s="53">
        <f>Table3[[#This Row],[Residential Incentive Disbursements]]/'1.) CLM Reference'!$B$5</f>
        <v>0</v>
      </c>
      <c r="L199" s="54">
        <v>0</v>
      </c>
      <c r="M199" s="53">
        <f>Table3[[#This Row],[C&amp;I CLM $ Collected]]/'1.) CLM Reference'!$B$4</f>
        <v>0</v>
      </c>
      <c r="N199" s="79">
        <v>0</v>
      </c>
      <c r="O199" s="53">
        <f>Table3[[#This Row],[C&amp;I Incentive Disbursements]]/'1.) CLM Reference'!$B$5</f>
        <v>0</v>
      </c>
    </row>
    <row r="200" spans="1:15" x14ac:dyDescent="0.35">
      <c r="A200" s="23">
        <v>9013535100</v>
      </c>
      <c r="B200" s="24" t="s">
        <v>89</v>
      </c>
      <c r="C200" s="24" t="s">
        <v>48</v>
      </c>
      <c r="D200" s="52">
        <f>Table3[[#This Row],[Residential CLM $ Collected]]+Table3[[#This Row],[C&amp;I CLM $ Collected]]</f>
        <v>267742.94314752001</v>
      </c>
      <c r="E200" s="53">
        <f>Table3[[#This Row],[CLM $ Collected ]]/'1.) CLM Reference'!$B$4</f>
        <v>2.3753194265413238E-3</v>
      </c>
      <c r="F200" s="52">
        <f>Table3[[#This Row],[Residential Incentive Disbursements]]+Table3[[#This Row],[C&amp;I Incentive Disbursements]]</f>
        <v>200257.17310000001</v>
      </c>
      <c r="G200" s="53">
        <f>Table3[[#This Row],[Incentive Disbursements]]/'1.) CLM Reference'!$B$5</f>
        <v>2.4500768402654183E-3</v>
      </c>
      <c r="H200" s="52">
        <v>207453.90752064</v>
      </c>
      <c r="I200" s="53">
        <f>Table3[[#This Row],[Residential CLM $ Collected]]/'1.) CLM Reference'!$B$4</f>
        <v>1.8404567113994082E-3</v>
      </c>
      <c r="J200" s="79">
        <v>175122.63310000001</v>
      </c>
      <c r="K200" s="53">
        <f>Table3[[#This Row],[Residential Incentive Disbursements]]/'1.) CLM Reference'!$B$5</f>
        <v>2.1425644880663113E-3</v>
      </c>
      <c r="L200" s="54">
        <v>60289.035626880002</v>
      </c>
      <c r="M200" s="53">
        <f>Table3[[#This Row],[C&amp;I CLM $ Collected]]/'1.) CLM Reference'!$B$4</f>
        <v>5.348627151419154E-4</v>
      </c>
      <c r="N200" s="79">
        <v>25134.54</v>
      </c>
      <c r="O200" s="53">
        <f>Table3[[#This Row],[C&amp;I Incentive Disbursements]]/'1.) CLM Reference'!$B$5</f>
        <v>3.0751235219910714E-4</v>
      </c>
    </row>
    <row r="201" spans="1:15" x14ac:dyDescent="0.35">
      <c r="A201" s="23">
        <v>9013535200</v>
      </c>
      <c r="B201" s="24" t="s">
        <v>89</v>
      </c>
      <c r="C201" s="24" t="s">
        <v>48</v>
      </c>
      <c r="D201" s="52">
        <f>Table3[[#This Row],[Residential CLM $ Collected]]+Table3[[#This Row],[C&amp;I CLM $ Collected]]</f>
        <v>127771.96699584002</v>
      </c>
      <c r="E201" s="53">
        <f>Table3[[#This Row],[CLM $ Collected ]]/'1.) CLM Reference'!$B$4</f>
        <v>1.1335470948543162E-3</v>
      </c>
      <c r="F201" s="52">
        <f>Table3[[#This Row],[Residential Incentive Disbursements]]+Table3[[#This Row],[C&amp;I Incentive Disbursements]]</f>
        <v>36380.263400000003</v>
      </c>
      <c r="G201" s="53">
        <f>Table3[[#This Row],[Incentive Disbursements]]/'1.) CLM Reference'!$B$5</f>
        <v>4.4509986543446141E-4</v>
      </c>
      <c r="H201" s="52">
        <v>127771.96699584002</v>
      </c>
      <c r="I201" s="53">
        <f>Table3[[#This Row],[Residential CLM $ Collected]]/'1.) CLM Reference'!$B$4</f>
        <v>1.1335470948543162E-3</v>
      </c>
      <c r="J201" s="79">
        <v>36380.263400000003</v>
      </c>
      <c r="K201" s="53">
        <f>Table3[[#This Row],[Residential Incentive Disbursements]]/'1.) CLM Reference'!$B$5</f>
        <v>4.4509986543446141E-4</v>
      </c>
      <c r="L201" s="54">
        <v>0</v>
      </c>
      <c r="M201" s="53">
        <f>Table3[[#This Row],[C&amp;I CLM $ Collected]]/'1.) CLM Reference'!$B$4</f>
        <v>0</v>
      </c>
      <c r="N201" s="79">
        <v>0</v>
      </c>
      <c r="O201" s="53">
        <f>Table3[[#This Row],[C&amp;I Incentive Disbursements]]/'1.) CLM Reference'!$B$5</f>
        <v>0</v>
      </c>
    </row>
    <row r="202" spans="1:15" x14ac:dyDescent="0.35">
      <c r="A202" s="23">
        <v>9013538201</v>
      </c>
      <c r="B202" s="24" t="s">
        <v>89</v>
      </c>
      <c r="C202" s="24" t="s">
        <v>48</v>
      </c>
      <c r="D202" s="52">
        <f>Table3[[#This Row],[Residential CLM $ Collected]]+Table3[[#This Row],[C&amp;I CLM $ Collected]]</f>
        <v>165.72176639999998</v>
      </c>
      <c r="E202" s="53">
        <f>Table3[[#This Row],[CLM $ Collected ]]/'1.) CLM Reference'!$B$4</f>
        <v>1.4702241131105207E-6</v>
      </c>
      <c r="F202" s="52">
        <f>Table3[[#This Row],[Residential Incentive Disbursements]]+Table3[[#This Row],[C&amp;I Incentive Disbursements]]</f>
        <v>0</v>
      </c>
      <c r="G202" s="53">
        <f>Table3[[#This Row],[Incentive Disbursements]]/'1.) CLM Reference'!$B$5</f>
        <v>0</v>
      </c>
      <c r="H202" s="52">
        <v>165.72176639999998</v>
      </c>
      <c r="I202" s="53">
        <f>Table3[[#This Row],[Residential CLM $ Collected]]/'1.) CLM Reference'!$B$4</f>
        <v>1.4702241131105207E-6</v>
      </c>
      <c r="J202" s="79">
        <v>0</v>
      </c>
      <c r="K202" s="53">
        <f>Table3[[#This Row],[Residential Incentive Disbursements]]/'1.) CLM Reference'!$B$5</f>
        <v>0</v>
      </c>
      <c r="L202" s="54">
        <v>0</v>
      </c>
      <c r="M202" s="53">
        <f>Table3[[#This Row],[C&amp;I CLM $ Collected]]/'1.) CLM Reference'!$B$4</f>
        <v>0</v>
      </c>
      <c r="N202" s="79">
        <v>0</v>
      </c>
      <c r="O202" s="53">
        <f>Table3[[#This Row],[C&amp;I Incentive Disbursements]]/'1.) CLM Reference'!$B$5</f>
        <v>0</v>
      </c>
    </row>
    <row r="203" spans="1:15" x14ac:dyDescent="0.35">
      <c r="A203" s="23">
        <v>9013538202</v>
      </c>
      <c r="B203" s="24" t="s">
        <v>89</v>
      </c>
      <c r="C203" s="24" t="s">
        <v>48</v>
      </c>
      <c r="D203" s="52">
        <f>Table3[[#This Row],[Residential CLM $ Collected]]+Table3[[#This Row],[C&amp;I CLM $ Collected]]</f>
        <v>227.66771520000003</v>
      </c>
      <c r="E203" s="53">
        <f>Table3[[#This Row],[CLM $ Collected ]]/'1.) CLM Reference'!$B$4</f>
        <v>2.0197863680495906E-6</v>
      </c>
      <c r="F203" s="52">
        <f>Table3[[#This Row],[Residential Incentive Disbursements]]+Table3[[#This Row],[C&amp;I Incentive Disbursements]]</f>
        <v>0</v>
      </c>
      <c r="G203" s="53">
        <f>Table3[[#This Row],[Incentive Disbursements]]/'1.) CLM Reference'!$B$5</f>
        <v>0</v>
      </c>
      <c r="H203" s="52">
        <v>227.66771520000003</v>
      </c>
      <c r="I203" s="53">
        <f>Table3[[#This Row],[Residential CLM $ Collected]]/'1.) CLM Reference'!$B$4</f>
        <v>2.0197863680495906E-6</v>
      </c>
      <c r="J203" s="79">
        <v>0</v>
      </c>
      <c r="K203" s="53">
        <f>Table3[[#This Row],[Residential Incentive Disbursements]]/'1.) CLM Reference'!$B$5</f>
        <v>0</v>
      </c>
      <c r="L203" s="54">
        <v>0</v>
      </c>
      <c r="M203" s="53">
        <f>Table3[[#This Row],[C&amp;I CLM $ Collected]]/'1.) CLM Reference'!$B$4</f>
        <v>0</v>
      </c>
      <c r="N203" s="79">
        <v>0</v>
      </c>
      <c r="O203" s="53">
        <f>Table3[[#This Row],[C&amp;I Incentive Disbursements]]/'1.) CLM Reference'!$B$5</f>
        <v>0</v>
      </c>
    </row>
    <row r="204" spans="1:15" x14ac:dyDescent="0.35">
      <c r="A204" s="23">
        <v>9003480300</v>
      </c>
      <c r="B204" s="24" t="s">
        <v>90</v>
      </c>
      <c r="C204" s="24" t="s">
        <v>48</v>
      </c>
      <c r="D204" s="52">
        <f>Table3[[#This Row],[Residential CLM $ Collected]]+Table3[[#This Row],[C&amp;I CLM $ Collected]]</f>
        <v>34392.488025599996</v>
      </c>
      <c r="E204" s="53">
        <f>Table3[[#This Row],[CLM $ Collected ]]/'1.) CLM Reference'!$B$4</f>
        <v>3.0511782672563862E-4</v>
      </c>
      <c r="F204" s="52">
        <f>Table3[[#This Row],[Residential Incentive Disbursements]]+Table3[[#This Row],[C&amp;I Incentive Disbursements]]</f>
        <v>14221.0897</v>
      </c>
      <c r="G204" s="53">
        <f>Table3[[#This Row],[Incentive Disbursements]]/'1.) CLM Reference'!$B$5</f>
        <v>1.7399008473922717E-4</v>
      </c>
      <c r="H204" s="52">
        <v>34392.488025599996</v>
      </c>
      <c r="I204" s="53">
        <f>Table3[[#This Row],[Residential CLM $ Collected]]/'1.) CLM Reference'!$B$4</f>
        <v>3.0511782672563862E-4</v>
      </c>
      <c r="J204" s="79">
        <v>14221.0897</v>
      </c>
      <c r="K204" s="53">
        <f>Table3[[#This Row],[Residential Incentive Disbursements]]/'1.) CLM Reference'!$B$5</f>
        <v>1.7399008473922717E-4</v>
      </c>
      <c r="L204" s="54">
        <v>0</v>
      </c>
      <c r="M204" s="53">
        <f>Table3[[#This Row],[C&amp;I CLM $ Collected]]/'1.) CLM Reference'!$B$4</f>
        <v>0</v>
      </c>
      <c r="N204" s="79">
        <v>0</v>
      </c>
      <c r="O204" s="53">
        <f>Table3[[#This Row],[C&amp;I Incentive Disbursements]]/'1.) CLM Reference'!$B$5</f>
        <v>0</v>
      </c>
    </row>
    <row r="205" spans="1:15" x14ac:dyDescent="0.35">
      <c r="A205" s="23">
        <v>9003480400</v>
      </c>
      <c r="B205" s="24" t="s">
        <v>90</v>
      </c>
      <c r="C205" s="24" t="s">
        <v>48</v>
      </c>
      <c r="D205" s="52">
        <f>Table3[[#This Row],[Residential CLM $ Collected]]+Table3[[#This Row],[C&amp;I CLM $ Collected]]</f>
        <v>58521.540743999998</v>
      </c>
      <c r="E205" s="53">
        <f>Table3[[#This Row],[CLM $ Collected ]]/'1.) CLM Reference'!$B$4</f>
        <v>5.1918213405073024E-4</v>
      </c>
      <c r="F205" s="52">
        <f>Table3[[#This Row],[Residential Incentive Disbursements]]+Table3[[#This Row],[C&amp;I Incentive Disbursements]]</f>
        <v>9810.43</v>
      </c>
      <c r="G205" s="53">
        <f>Table3[[#This Row],[Incentive Disbursements]]/'1.) CLM Reference'!$B$5</f>
        <v>1.2002719784745163E-4</v>
      </c>
      <c r="H205" s="52">
        <v>58521.540743999998</v>
      </c>
      <c r="I205" s="53">
        <f>Table3[[#This Row],[Residential CLM $ Collected]]/'1.) CLM Reference'!$B$4</f>
        <v>5.1918213405073024E-4</v>
      </c>
      <c r="J205" s="79">
        <v>9810.43</v>
      </c>
      <c r="K205" s="53">
        <f>Table3[[#This Row],[Residential Incentive Disbursements]]/'1.) CLM Reference'!$B$5</f>
        <v>1.2002719784745163E-4</v>
      </c>
      <c r="L205" s="54">
        <v>0</v>
      </c>
      <c r="M205" s="53">
        <f>Table3[[#This Row],[C&amp;I CLM $ Collected]]/'1.) CLM Reference'!$B$4</f>
        <v>0</v>
      </c>
      <c r="N205" s="79">
        <v>0</v>
      </c>
      <c r="O205" s="53">
        <f>Table3[[#This Row],[C&amp;I Incentive Disbursements]]/'1.) CLM Reference'!$B$5</f>
        <v>0</v>
      </c>
    </row>
    <row r="206" spans="1:15" x14ac:dyDescent="0.35">
      <c r="A206" s="23">
        <v>9003480500</v>
      </c>
      <c r="B206" s="24" t="s">
        <v>90</v>
      </c>
      <c r="C206" s="24" t="s">
        <v>48</v>
      </c>
      <c r="D206" s="52">
        <f>Table3[[#This Row],[Residential CLM $ Collected]]+Table3[[#This Row],[C&amp;I CLM $ Collected]]</f>
        <v>53208.866649600001</v>
      </c>
      <c r="E206" s="53">
        <f>Table3[[#This Row],[CLM $ Collected ]]/'1.) CLM Reference'!$B$4</f>
        <v>4.7204999366651771E-4</v>
      </c>
      <c r="F206" s="52">
        <f>Table3[[#This Row],[Residential Incentive Disbursements]]+Table3[[#This Row],[C&amp;I Incentive Disbursements]]</f>
        <v>14584.495500000001</v>
      </c>
      <c r="G206" s="53">
        <f>Table3[[#This Row],[Incentive Disbursements]]/'1.) CLM Reference'!$B$5</f>
        <v>1.7843622826764659E-4</v>
      </c>
      <c r="H206" s="52">
        <v>53208.866649600001</v>
      </c>
      <c r="I206" s="53">
        <f>Table3[[#This Row],[Residential CLM $ Collected]]/'1.) CLM Reference'!$B$4</f>
        <v>4.7204999366651771E-4</v>
      </c>
      <c r="J206" s="79">
        <v>14584.495500000001</v>
      </c>
      <c r="K206" s="53">
        <f>Table3[[#This Row],[Residential Incentive Disbursements]]/'1.) CLM Reference'!$B$5</f>
        <v>1.7843622826764659E-4</v>
      </c>
      <c r="L206" s="54">
        <v>0</v>
      </c>
      <c r="M206" s="53">
        <f>Table3[[#This Row],[C&amp;I CLM $ Collected]]/'1.) CLM Reference'!$B$4</f>
        <v>0</v>
      </c>
      <c r="N206" s="79">
        <v>0</v>
      </c>
      <c r="O206" s="53">
        <f>Table3[[#This Row],[C&amp;I Incentive Disbursements]]/'1.) CLM Reference'!$B$5</f>
        <v>0</v>
      </c>
    </row>
    <row r="207" spans="1:15" x14ac:dyDescent="0.35">
      <c r="A207" s="23">
        <v>9003480600</v>
      </c>
      <c r="B207" s="24" t="s">
        <v>90</v>
      </c>
      <c r="C207" s="24" t="s">
        <v>48</v>
      </c>
      <c r="D207" s="52">
        <f>Table3[[#This Row],[Residential CLM $ Collected]]+Table3[[#This Row],[C&amp;I CLM $ Collected]]</f>
        <v>52973.169868800003</v>
      </c>
      <c r="E207" s="53">
        <f>Table3[[#This Row],[CLM $ Collected ]]/'1.) CLM Reference'!$B$4</f>
        <v>4.6995897630626178E-4</v>
      </c>
      <c r="F207" s="52">
        <f>Table3[[#This Row],[Residential Incentive Disbursements]]+Table3[[#This Row],[C&amp;I Incentive Disbursements]]</f>
        <v>43649.13</v>
      </c>
      <c r="G207" s="53">
        <f>Table3[[#This Row],[Incentive Disbursements]]/'1.) CLM Reference'!$B$5</f>
        <v>5.3403191933270363E-4</v>
      </c>
      <c r="H207" s="52">
        <v>52973.169868800003</v>
      </c>
      <c r="I207" s="53">
        <f>Table3[[#This Row],[Residential CLM $ Collected]]/'1.) CLM Reference'!$B$4</f>
        <v>4.6995897630626178E-4</v>
      </c>
      <c r="J207" s="79">
        <v>43649.13</v>
      </c>
      <c r="K207" s="53">
        <f>Table3[[#This Row],[Residential Incentive Disbursements]]/'1.) CLM Reference'!$B$5</f>
        <v>5.3403191933270363E-4</v>
      </c>
      <c r="L207" s="54">
        <v>0</v>
      </c>
      <c r="M207" s="53">
        <f>Table3[[#This Row],[C&amp;I CLM $ Collected]]/'1.) CLM Reference'!$B$4</f>
        <v>0</v>
      </c>
      <c r="N207" s="79">
        <v>0</v>
      </c>
      <c r="O207" s="53">
        <f>Table3[[#This Row],[C&amp;I Incentive Disbursements]]/'1.) CLM Reference'!$B$5</f>
        <v>0</v>
      </c>
    </row>
    <row r="208" spans="1:15" x14ac:dyDescent="0.35">
      <c r="A208" s="23">
        <v>9003480700</v>
      </c>
      <c r="B208" s="24" t="s">
        <v>90</v>
      </c>
      <c r="C208" s="24" t="s">
        <v>48</v>
      </c>
      <c r="D208" s="52">
        <f>Table3[[#This Row],[Residential CLM $ Collected]]+Table3[[#This Row],[C&amp;I CLM $ Collected]]</f>
        <v>28925.4816288</v>
      </c>
      <c r="E208" s="53">
        <f>Table3[[#This Row],[CLM $ Collected ]]/'1.) CLM Reference'!$B$4</f>
        <v>2.5661650547068477E-4</v>
      </c>
      <c r="F208" s="52">
        <f>Table3[[#This Row],[Residential Incentive Disbursements]]+Table3[[#This Row],[C&amp;I Incentive Disbursements]]</f>
        <v>16334.19</v>
      </c>
      <c r="G208" s="53">
        <f>Table3[[#This Row],[Incentive Disbursements]]/'1.) CLM Reference'!$B$5</f>
        <v>1.9984313172897273E-4</v>
      </c>
      <c r="H208" s="52">
        <v>28925.4816288</v>
      </c>
      <c r="I208" s="53">
        <f>Table3[[#This Row],[Residential CLM $ Collected]]/'1.) CLM Reference'!$B$4</f>
        <v>2.5661650547068477E-4</v>
      </c>
      <c r="J208" s="79">
        <v>16334.19</v>
      </c>
      <c r="K208" s="53">
        <f>Table3[[#This Row],[Residential Incentive Disbursements]]/'1.) CLM Reference'!$B$5</f>
        <v>1.9984313172897273E-4</v>
      </c>
      <c r="L208" s="54">
        <v>0</v>
      </c>
      <c r="M208" s="53">
        <f>Table3[[#This Row],[C&amp;I CLM $ Collected]]/'1.) CLM Reference'!$B$4</f>
        <v>0</v>
      </c>
      <c r="N208" s="79">
        <v>0</v>
      </c>
      <c r="O208" s="53">
        <f>Table3[[#This Row],[C&amp;I Incentive Disbursements]]/'1.) CLM Reference'!$B$5</f>
        <v>0</v>
      </c>
    </row>
    <row r="209" spans="1:15" x14ac:dyDescent="0.35">
      <c r="A209" s="23">
        <v>9003480800</v>
      </c>
      <c r="B209" s="24" t="s">
        <v>90</v>
      </c>
      <c r="C209" s="24" t="s">
        <v>48</v>
      </c>
      <c r="D209" s="52">
        <f>Table3[[#This Row],[Residential CLM $ Collected]]+Table3[[#This Row],[C&amp;I CLM $ Collected]]</f>
        <v>400528.32643296011</v>
      </c>
      <c r="E209" s="53">
        <f>Table3[[#This Row],[CLM $ Collected ]]/'1.) CLM Reference'!$B$4</f>
        <v>3.5533437537963626E-3</v>
      </c>
      <c r="F209" s="52">
        <f>Table3[[#This Row],[Residential Incentive Disbursements]]+Table3[[#This Row],[C&amp;I Incentive Disbursements]]</f>
        <v>936957.13520000002</v>
      </c>
      <c r="G209" s="53">
        <f>Table3[[#This Row],[Incentive Disbursements]]/'1.) CLM Reference'!$B$5</f>
        <v>1.1463344567081349E-2</v>
      </c>
      <c r="H209" s="52">
        <v>93708.069782400009</v>
      </c>
      <c r="I209" s="53">
        <f>Table3[[#This Row],[Residential CLM $ Collected]]/'1.) CLM Reference'!$B$4</f>
        <v>8.3134440803985931E-4</v>
      </c>
      <c r="J209" s="79">
        <v>798268.12080000003</v>
      </c>
      <c r="K209" s="53">
        <f>Table3[[#This Row],[Residential Incentive Disbursements]]/'1.) CLM Reference'!$B$5</f>
        <v>9.7665327279818533E-3</v>
      </c>
      <c r="L209" s="54">
        <v>306820.25665056007</v>
      </c>
      <c r="M209" s="53">
        <f>Table3[[#This Row],[C&amp;I CLM $ Collected]]/'1.) CLM Reference'!$B$4</f>
        <v>2.7219993457565034E-3</v>
      </c>
      <c r="N209" s="79">
        <v>138689.01439999999</v>
      </c>
      <c r="O209" s="53">
        <f>Table3[[#This Row],[C&amp;I Incentive Disbursements]]/'1.) CLM Reference'!$B$5</f>
        <v>1.6968118390994957E-3</v>
      </c>
    </row>
    <row r="210" spans="1:15" x14ac:dyDescent="0.35">
      <c r="A210" s="23">
        <v>9003480900</v>
      </c>
      <c r="B210" s="24" t="s">
        <v>90</v>
      </c>
      <c r="C210" s="24" t="s">
        <v>48</v>
      </c>
      <c r="D210" s="52">
        <f>Table3[[#This Row],[Residential CLM $ Collected]]+Table3[[#This Row],[C&amp;I CLM $ Collected]]</f>
        <v>35031.230585279998</v>
      </c>
      <c r="E210" s="53">
        <f>Table3[[#This Row],[CLM $ Collected ]]/'1.) CLM Reference'!$B$4</f>
        <v>3.1078452177548982E-4</v>
      </c>
      <c r="F210" s="52">
        <f>Table3[[#This Row],[Residential Incentive Disbursements]]+Table3[[#This Row],[C&amp;I Incentive Disbursements]]</f>
        <v>12948.832700000001</v>
      </c>
      <c r="G210" s="53">
        <f>Table3[[#This Row],[Incentive Disbursements]]/'1.) CLM Reference'!$B$5</f>
        <v>1.5842446298240252E-4</v>
      </c>
      <c r="H210" s="52">
        <v>35031.230585279998</v>
      </c>
      <c r="I210" s="53">
        <f>Table3[[#This Row],[Residential CLM $ Collected]]/'1.) CLM Reference'!$B$4</f>
        <v>3.1078452177548982E-4</v>
      </c>
      <c r="J210" s="79">
        <v>12948.832700000001</v>
      </c>
      <c r="K210" s="53">
        <f>Table3[[#This Row],[Residential Incentive Disbursements]]/'1.) CLM Reference'!$B$5</f>
        <v>1.5842446298240252E-4</v>
      </c>
      <c r="L210" s="54">
        <v>0</v>
      </c>
      <c r="M210" s="53">
        <f>Table3[[#This Row],[C&amp;I CLM $ Collected]]/'1.) CLM Reference'!$B$4</f>
        <v>0</v>
      </c>
      <c r="N210" s="79">
        <v>0</v>
      </c>
      <c r="O210" s="53">
        <f>Table3[[#This Row],[C&amp;I Incentive Disbursements]]/'1.) CLM Reference'!$B$5</f>
        <v>0</v>
      </c>
    </row>
    <row r="211" spans="1:15" x14ac:dyDescent="0.35">
      <c r="A211" s="23">
        <v>9003481000</v>
      </c>
      <c r="B211" s="24" t="s">
        <v>90</v>
      </c>
      <c r="C211" s="24" t="s">
        <v>48</v>
      </c>
      <c r="D211" s="52">
        <f>Table3[[#This Row],[Residential CLM $ Collected]]+Table3[[#This Row],[C&amp;I CLM $ Collected]]</f>
        <v>63039.794659200001</v>
      </c>
      <c r="E211" s="53">
        <f>Table3[[#This Row],[CLM $ Collected ]]/'1.) CLM Reference'!$B$4</f>
        <v>5.5926646334305348E-4</v>
      </c>
      <c r="F211" s="52">
        <f>Table3[[#This Row],[Residential Incentive Disbursements]]+Table3[[#This Row],[C&amp;I Incentive Disbursements]]</f>
        <v>5864.6796999999997</v>
      </c>
      <c r="G211" s="53">
        <f>Table3[[#This Row],[Incentive Disbursements]]/'1.) CLM Reference'!$B$5</f>
        <v>7.1752315715400167E-5</v>
      </c>
      <c r="H211" s="52">
        <v>63039.794659200001</v>
      </c>
      <c r="I211" s="53">
        <f>Table3[[#This Row],[Residential CLM $ Collected]]/'1.) CLM Reference'!$B$4</f>
        <v>5.5926646334305348E-4</v>
      </c>
      <c r="J211" s="79">
        <v>5864.6796999999997</v>
      </c>
      <c r="K211" s="53">
        <f>Table3[[#This Row],[Residential Incentive Disbursements]]/'1.) CLM Reference'!$B$5</f>
        <v>7.1752315715400167E-5</v>
      </c>
      <c r="L211" s="54">
        <v>0</v>
      </c>
      <c r="M211" s="53">
        <f>Table3[[#This Row],[C&amp;I CLM $ Collected]]/'1.) CLM Reference'!$B$4</f>
        <v>0</v>
      </c>
      <c r="N211" s="79">
        <v>0</v>
      </c>
      <c r="O211" s="53">
        <f>Table3[[#This Row],[C&amp;I Incentive Disbursements]]/'1.) CLM Reference'!$B$5</f>
        <v>0</v>
      </c>
    </row>
    <row r="212" spans="1:15" x14ac:dyDescent="0.35">
      <c r="A212" s="23">
        <v>9003481100</v>
      </c>
      <c r="B212" s="24" t="s">
        <v>90</v>
      </c>
      <c r="C212" s="24" t="s">
        <v>48</v>
      </c>
      <c r="D212" s="52">
        <f>Table3[[#This Row],[Residential CLM $ Collected]]+Table3[[#This Row],[C&amp;I CLM $ Collected]]</f>
        <v>63124.477856640005</v>
      </c>
      <c r="E212" s="53">
        <f>Table3[[#This Row],[CLM $ Collected ]]/'1.) CLM Reference'!$B$4</f>
        <v>5.6001774231838786E-4</v>
      </c>
      <c r="F212" s="52">
        <f>Table3[[#This Row],[Residential Incentive Disbursements]]+Table3[[#This Row],[C&amp;I Incentive Disbursements]]</f>
        <v>8987.7000000000007</v>
      </c>
      <c r="G212" s="53">
        <f>Table3[[#This Row],[Incentive Disbursements]]/'1.) CLM Reference'!$B$5</f>
        <v>1.0996138253812943E-4</v>
      </c>
      <c r="H212" s="52">
        <v>63124.477856640005</v>
      </c>
      <c r="I212" s="53">
        <f>Table3[[#This Row],[Residential CLM $ Collected]]/'1.) CLM Reference'!$B$4</f>
        <v>5.6001774231838786E-4</v>
      </c>
      <c r="J212" s="79">
        <v>8987.7000000000007</v>
      </c>
      <c r="K212" s="53">
        <f>Table3[[#This Row],[Residential Incentive Disbursements]]/'1.) CLM Reference'!$B$5</f>
        <v>1.0996138253812943E-4</v>
      </c>
      <c r="L212" s="54">
        <v>0</v>
      </c>
      <c r="M212" s="53">
        <f>Table3[[#This Row],[C&amp;I CLM $ Collected]]/'1.) CLM Reference'!$B$4</f>
        <v>0</v>
      </c>
      <c r="N212" s="79">
        <v>0</v>
      </c>
      <c r="O212" s="53">
        <f>Table3[[#This Row],[C&amp;I Incentive Disbursements]]/'1.) CLM Reference'!$B$5</f>
        <v>0</v>
      </c>
    </row>
    <row r="213" spans="1:15" x14ac:dyDescent="0.35">
      <c r="A213" s="23">
        <v>9003481200</v>
      </c>
      <c r="B213" s="24" t="s">
        <v>90</v>
      </c>
      <c r="C213" s="24" t="s">
        <v>48</v>
      </c>
      <c r="D213" s="52">
        <f>Table3[[#This Row],[Residential CLM $ Collected]]+Table3[[#This Row],[C&amp;I CLM $ Collected]]</f>
        <v>64998.361042559998</v>
      </c>
      <c r="E213" s="53">
        <f>Table3[[#This Row],[CLM $ Collected ]]/'1.) CLM Reference'!$B$4</f>
        <v>5.7664216230219473E-4</v>
      </c>
      <c r="F213" s="52">
        <f>Table3[[#This Row],[Residential Incentive Disbursements]]+Table3[[#This Row],[C&amp;I Incentive Disbursements]]</f>
        <v>15440.29</v>
      </c>
      <c r="G213" s="53">
        <f>Table3[[#This Row],[Incentive Disbursements]]/'1.) CLM Reference'!$B$5</f>
        <v>1.8890657623081038E-4</v>
      </c>
      <c r="H213" s="52">
        <v>64998.361042559998</v>
      </c>
      <c r="I213" s="53">
        <f>Table3[[#This Row],[Residential CLM $ Collected]]/'1.) CLM Reference'!$B$4</f>
        <v>5.7664216230219473E-4</v>
      </c>
      <c r="J213" s="79">
        <v>15440.29</v>
      </c>
      <c r="K213" s="53">
        <f>Table3[[#This Row],[Residential Incentive Disbursements]]/'1.) CLM Reference'!$B$5</f>
        <v>1.8890657623081038E-4</v>
      </c>
      <c r="L213" s="54">
        <v>0</v>
      </c>
      <c r="M213" s="53">
        <f>Table3[[#This Row],[C&amp;I CLM $ Collected]]/'1.) CLM Reference'!$B$4</f>
        <v>0</v>
      </c>
      <c r="N213" s="79">
        <v>0</v>
      </c>
      <c r="O213" s="53">
        <f>Table3[[#This Row],[C&amp;I Incentive Disbursements]]/'1.) CLM Reference'!$B$5</f>
        <v>0</v>
      </c>
    </row>
    <row r="214" spans="1:15" x14ac:dyDescent="0.35">
      <c r="A214" s="23">
        <v>9003481300</v>
      </c>
      <c r="B214" s="24" t="s">
        <v>90</v>
      </c>
      <c r="C214" s="24" t="s">
        <v>48</v>
      </c>
      <c r="D214" s="52">
        <f>Table3[[#This Row],[Residential CLM $ Collected]]+Table3[[#This Row],[C&amp;I CLM $ Collected]]</f>
        <v>47713.246214400002</v>
      </c>
      <c r="E214" s="53">
        <f>Table3[[#This Row],[CLM $ Collected ]]/'1.) CLM Reference'!$B$4</f>
        <v>4.2329481891879086E-4</v>
      </c>
      <c r="F214" s="52">
        <f>Table3[[#This Row],[Residential Incentive Disbursements]]+Table3[[#This Row],[C&amp;I Incentive Disbursements]]</f>
        <v>5946.1067999999996</v>
      </c>
      <c r="G214" s="53">
        <f>Table3[[#This Row],[Incentive Disbursements]]/'1.) CLM Reference'!$B$5</f>
        <v>7.2748547954134272E-5</v>
      </c>
      <c r="H214" s="52">
        <v>47713.246214400002</v>
      </c>
      <c r="I214" s="53">
        <f>Table3[[#This Row],[Residential CLM $ Collected]]/'1.) CLM Reference'!$B$4</f>
        <v>4.2329481891879086E-4</v>
      </c>
      <c r="J214" s="79">
        <v>5946.1067999999996</v>
      </c>
      <c r="K214" s="53">
        <f>Table3[[#This Row],[Residential Incentive Disbursements]]/'1.) CLM Reference'!$B$5</f>
        <v>7.2748547954134272E-5</v>
      </c>
      <c r="L214" s="54">
        <v>0</v>
      </c>
      <c r="M214" s="53">
        <f>Table3[[#This Row],[C&amp;I CLM $ Collected]]/'1.) CLM Reference'!$B$4</f>
        <v>0</v>
      </c>
      <c r="N214" s="79">
        <v>0</v>
      </c>
      <c r="O214" s="53">
        <f>Table3[[#This Row],[C&amp;I Incentive Disbursements]]/'1.) CLM Reference'!$B$5</f>
        <v>0</v>
      </c>
    </row>
    <row r="215" spans="1:15" x14ac:dyDescent="0.35">
      <c r="A215" s="23">
        <v>9003484200</v>
      </c>
      <c r="B215" s="24" t="s">
        <v>90</v>
      </c>
      <c r="C215" s="24" t="s">
        <v>48</v>
      </c>
      <c r="D215" s="52">
        <f>Table3[[#This Row],[Residential CLM $ Collected]]+Table3[[#This Row],[C&amp;I CLM $ Collected]]</f>
        <v>658.84648319999997</v>
      </c>
      <c r="E215" s="53">
        <f>Table3[[#This Row],[CLM $ Collected ]]/'1.) CLM Reference'!$B$4</f>
        <v>5.8450498536244516E-6</v>
      </c>
      <c r="F215" s="52">
        <f>Table3[[#This Row],[Residential Incentive Disbursements]]+Table3[[#This Row],[C&amp;I Incentive Disbursements]]</f>
        <v>0</v>
      </c>
      <c r="G215" s="53">
        <f>Table3[[#This Row],[Incentive Disbursements]]/'1.) CLM Reference'!$B$5</f>
        <v>0</v>
      </c>
      <c r="H215" s="52">
        <v>658.84648319999997</v>
      </c>
      <c r="I215" s="53">
        <f>Table3[[#This Row],[Residential CLM $ Collected]]/'1.) CLM Reference'!$B$4</f>
        <v>5.8450498536244516E-6</v>
      </c>
      <c r="J215" s="79">
        <v>0</v>
      </c>
      <c r="K215" s="53">
        <f>Table3[[#This Row],[Residential Incentive Disbursements]]/'1.) CLM Reference'!$B$5</f>
        <v>0</v>
      </c>
      <c r="L215" s="54">
        <v>0</v>
      </c>
      <c r="M215" s="53">
        <f>Table3[[#This Row],[C&amp;I CLM $ Collected]]/'1.) CLM Reference'!$B$4</f>
        <v>0</v>
      </c>
      <c r="N215" s="79">
        <v>0</v>
      </c>
      <c r="O215" s="53">
        <f>Table3[[#This Row],[C&amp;I Incentive Disbursements]]/'1.) CLM Reference'!$B$5</f>
        <v>0</v>
      </c>
    </row>
    <row r="216" spans="1:15" x14ac:dyDescent="0.35">
      <c r="A216" s="23">
        <v>9003524300</v>
      </c>
      <c r="B216" s="24" t="s">
        <v>90</v>
      </c>
      <c r="C216" s="24" t="s">
        <v>48</v>
      </c>
      <c r="D216" s="52">
        <f>Table3[[#This Row],[Residential CLM $ Collected]]+Table3[[#This Row],[C&amp;I CLM $ Collected]]</f>
        <v>77128.346283840016</v>
      </c>
      <c r="E216" s="53">
        <f>Table3[[#This Row],[CLM $ Collected ]]/'1.) CLM Reference'!$B$4</f>
        <v>6.8425504370462601E-4</v>
      </c>
      <c r="F216" s="52">
        <f>Table3[[#This Row],[Residential Incentive Disbursements]]+Table3[[#This Row],[C&amp;I Incentive Disbursements]]</f>
        <v>31690.293099999999</v>
      </c>
      <c r="G216" s="53">
        <f>Table3[[#This Row],[Incentive Disbursements]]/'1.) CLM Reference'!$B$5</f>
        <v>3.8771971052822671E-4</v>
      </c>
      <c r="H216" s="52">
        <v>77128.346283840016</v>
      </c>
      <c r="I216" s="53">
        <f>Table3[[#This Row],[Residential CLM $ Collected]]/'1.) CLM Reference'!$B$4</f>
        <v>6.8425504370462601E-4</v>
      </c>
      <c r="J216" s="79">
        <v>31690.293099999999</v>
      </c>
      <c r="K216" s="53">
        <f>Table3[[#This Row],[Residential Incentive Disbursements]]/'1.) CLM Reference'!$B$5</f>
        <v>3.8771971052822671E-4</v>
      </c>
      <c r="L216" s="54">
        <v>0</v>
      </c>
      <c r="M216" s="53">
        <f>Table3[[#This Row],[C&amp;I CLM $ Collected]]/'1.) CLM Reference'!$B$4</f>
        <v>0</v>
      </c>
      <c r="N216" s="79">
        <v>0</v>
      </c>
      <c r="O216" s="53">
        <f>Table3[[#This Row],[C&amp;I Incentive Disbursements]]/'1.) CLM Reference'!$B$5</f>
        <v>0</v>
      </c>
    </row>
    <row r="217" spans="1:15" x14ac:dyDescent="0.35">
      <c r="A217" s="23">
        <v>9007630100</v>
      </c>
      <c r="B217" s="24" t="s">
        <v>91</v>
      </c>
      <c r="C217" s="24" t="s">
        <v>48</v>
      </c>
      <c r="D217" s="52">
        <f>Table3[[#This Row],[Residential CLM $ Collected]]+Table3[[#This Row],[C&amp;I CLM $ Collected]]</f>
        <v>243904.75794719998</v>
      </c>
      <c r="E217" s="53">
        <f>Table3[[#This Row],[CLM $ Collected ]]/'1.) CLM Reference'!$B$4</f>
        <v>2.1638355915832089E-3</v>
      </c>
      <c r="F217" s="52">
        <f>Table3[[#This Row],[Residential Incentive Disbursements]]+Table3[[#This Row],[C&amp;I Incentive Disbursements]]</f>
        <v>111069.48940000001</v>
      </c>
      <c r="G217" s="53">
        <f>Table3[[#This Row],[Incentive Disbursements]]/'1.) CLM Reference'!$B$5</f>
        <v>1.3588965599906663E-3</v>
      </c>
      <c r="H217" s="52">
        <v>175416.2494992</v>
      </c>
      <c r="I217" s="53">
        <f>Table3[[#This Row],[Residential CLM $ Collected]]/'1.) CLM Reference'!$B$4</f>
        <v>1.5562300924468976E-3</v>
      </c>
      <c r="J217" s="79">
        <v>96197.329400000002</v>
      </c>
      <c r="K217" s="53">
        <f>Table3[[#This Row],[Residential Incentive Disbursements]]/'1.) CLM Reference'!$B$5</f>
        <v>1.1769408566485134E-3</v>
      </c>
      <c r="L217" s="54">
        <v>68488.508447999993</v>
      </c>
      <c r="M217" s="53">
        <f>Table3[[#This Row],[C&amp;I CLM $ Collected]]/'1.) CLM Reference'!$B$4</f>
        <v>6.0760549913631138E-4</v>
      </c>
      <c r="N217" s="79">
        <v>14872.16</v>
      </c>
      <c r="O217" s="53">
        <f>Table3[[#This Row],[C&amp;I Incentive Disbursements]]/'1.) CLM Reference'!$B$5</f>
        <v>1.819557033421528E-4</v>
      </c>
    </row>
    <row r="218" spans="1:15" x14ac:dyDescent="0.35">
      <c r="A218" s="23">
        <v>9007670100</v>
      </c>
      <c r="B218" s="24" t="s">
        <v>91</v>
      </c>
      <c r="C218" s="24" t="s">
        <v>48</v>
      </c>
      <c r="D218" s="52">
        <f>Table3[[#This Row],[Residential CLM $ Collected]]+Table3[[#This Row],[C&amp;I CLM $ Collected]]</f>
        <v>449.22824639999999</v>
      </c>
      <c r="E218" s="53">
        <f>Table3[[#This Row],[CLM $ Collected ]]/'1.) CLM Reference'!$B$4</f>
        <v>3.9853919886026175E-6</v>
      </c>
      <c r="F218" s="52">
        <f>Table3[[#This Row],[Residential Incentive Disbursements]]+Table3[[#This Row],[C&amp;I Incentive Disbursements]]</f>
        <v>0</v>
      </c>
      <c r="G218" s="53">
        <f>Table3[[#This Row],[Incentive Disbursements]]/'1.) CLM Reference'!$B$5</f>
        <v>0</v>
      </c>
      <c r="H218" s="52">
        <v>449.22824639999999</v>
      </c>
      <c r="I218" s="53">
        <f>Table3[[#This Row],[Residential CLM $ Collected]]/'1.) CLM Reference'!$B$4</f>
        <v>3.9853919886026175E-6</v>
      </c>
      <c r="J218" s="79">
        <v>0</v>
      </c>
      <c r="K218" s="53">
        <f>Table3[[#This Row],[Residential Incentive Disbursements]]/'1.) CLM Reference'!$B$5</f>
        <v>0</v>
      </c>
      <c r="L218" s="54">
        <v>0</v>
      </c>
      <c r="M218" s="53">
        <f>Table3[[#This Row],[C&amp;I CLM $ Collected]]/'1.) CLM Reference'!$B$4</f>
        <v>0</v>
      </c>
      <c r="N218" s="79">
        <v>0</v>
      </c>
      <c r="O218" s="53">
        <f>Table3[[#This Row],[C&amp;I Incentive Disbursements]]/'1.) CLM Reference'!$B$5</f>
        <v>0</v>
      </c>
    </row>
    <row r="219" spans="1:15" x14ac:dyDescent="0.35">
      <c r="A219" s="23">
        <v>9003406002</v>
      </c>
      <c r="B219" s="24" t="s">
        <v>92</v>
      </c>
      <c r="C219" s="24" t="s">
        <v>48</v>
      </c>
      <c r="D219" s="52">
        <f>Table3[[#This Row],[Residential CLM $ Collected]]+Table3[[#This Row],[C&amp;I CLM $ Collected]]</f>
        <v>1028.8434240000001</v>
      </c>
      <c r="E219" s="53">
        <f>Table3[[#This Row],[CLM $ Collected ]]/'1.) CLM Reference'!$B$4</f>
        <v>9.127530097217162E-6</v>
      </c>
      <c r="F219" s="52">
        <f>Table3[[#This Row],[Residential Incentive Disbursements]]+Table3[[#This Row],[C&amp;I Incentive Disbursements]]</f>
        <v>0</v>
      </c>
      <c r="G219" s="53">
        <f>Table3[[#This Row],[Incentive Disbursements]]/'1.) CLM Reference'!$B$5</f>
        <v>0</v>
      </c>
      <c r="H219" s="52">
        <v>1028.8434240000001</v>
      </c>
      <c r="I219" s="53">
        <f>Table3[[#This Row],[Residential CLM $ Collected]]/'1.) CLM Reference'!$B$4</f>
        <v>9.127530097217162E-6</v>
      </c>
      <c r="J219" s="79">
        <v>0</v>
      </c>
      <c r="K219" s="53">
        <f>Table3[[#This Row],[Residential Incentive Disbursements]]/'1.) CLM Reference'!$B$5</f>
        <v>0</v>
      </c>
      <c r="L219" s="54">
        <v>0</v>
      </c>
      <c r="M219" s="53">
        <f>Table3[[#This Row],[C&amp;I CLM $ Collected]]/'1.) CLM Reference'!$B$4</f>
        <v>0</v>
      </c>
      <c r="N219" s="79">
        <v>0</v>
      </c>
      <c r="O219" s="53">
        <f>Table3[[#This Row],[C&amp;I Incentive Disbursements]]/'1.) CLM Reference'!$B$5</f>
        <v>0</v>
      </c>
    </row>
    <row r="220" spans="1:15" x14ac:dyDescent="0.35">
      <c r="A220" s="23">
        <v>9003410101</v>
      </c>
      <c r="B220" s="24" t="s">
        <v>92</v>
      </c>
      <c r="C220" s="24" t="s">
        <v>48</v>
      </c>
      <c r="D220" s="52">
        <f>Table3[[#This Row],[Residential CLM $ Collected]]+Table3[[#This Row],[C&amp;I CLM $ Collected]]</f>
        <v>170.59593599999999</v>
      </c>
      <c r="E220" s="53">
        <f>Table3[[#This Row],[CLM $ Collected ]]/'1.) CLM Reference'!$B$4</f>
        <v>1.513465998790242E-6</v>
      </c>
      <c r="F220" s="52">
        <f>Table3[[#This Row],[Residential Incentive Disbursements]]+Table3[[#This Row],[C&amp;I Incentive Disbursements]]</f>
        <v>0</v>
      </c>
      <c r="G220" s="53">
        <f>Table3[[#This Row],[Incentive Disbursements]]/'1.) CLM Reference'!$B$5</f>
        <v>0</v>
      </c>
      <c r="H220" s="52">
        <v>170.59593599999999</v>
      </c>
      <c r="I220" s="53">
        <f>Table3[[#This Row],[Residential CLM $ Collected]]/'1.) CLM Reference'!$B$4</f>
        <v>1.513465998790242E-6</v>
      </c>
      <c r="J220" s="79">
        <v>0</v>
      </c>
      <c r="K220" s="53">
        <f>Table3[[#This Row],[Residential Incentive Disbursements]]/'1.) CLM Reference'!$B$5</f>
        <v>0</v>
      </c>
      <c r="L220" s="54">
        <v>0</v>
      </c>
      <c r="M220" s="53">
        <f>Table3[[#This Row],[C&amp;I CLM $ Collected]]/'1.) CLM Reference'!$B$4</f>
        <v>0</v>
      </c>
      <c r="N220" s="79">
        <v>0</v>
      </c>
      <c r="O220" s="53">
        <f>Table3[[#This Row],[C&amp;I Incentive Disbursements]]/'1.) CLM Reference'!$B$5</f>
        <v>0</v>
      </c>
    </row>
    <row r="221" spans="1:15" x14ac:dyDescent="0.35">
      <c r="A221" s="23">
        <v>9003410102</v>
      </c>
      <c r="B221" s="24" t="s">
        <v>92</v>
      </c>
      <c r="C221" s="24" t="s">
        <v>48</v>
      </c>
      <c r="D221" s="52">
        <f>Table3[[#This Row],[Residential CLM $ Collected]]+Table3[[#This Row],[C&amp;I CLM $ Collected]]</f>
        <v>37.430380799999995</v>
      </c>
      <c r="E221" s="53">
        <f>Table3[[#This Row],[CLM $ Collected ]]/'1.) CLM Reference'!$B$4</f>
        <v>3.3206892257135066E-7</v>
      </c>
      <c r="F221" s="52">
        <f>Table3[[#This Row],[Residential Incentive Disbursements]]+Table3[[#This Row],[C&amp;I Incentive Disbursements]]</f>
        <v>361.58</v>
      </c>
      <c r="G221" s="53">
        <f>Table3[[#This Row],[Incentive Disbursements]]/'1.) CLM Reference'!$B$5</f>
        <v>4.423805500643861E-6</v>
      </c>
      <c r="H221" s="52">
        <v>37.430380799999995</v>
      </c>
      <c r="I221" s="53">
        <f>Table3[[#This Row],[Residential CLM $ Collected]]/'1.) CLM Reference'!$B$4</f>
        <v>3.3206892257135066E-7</v>
      </c>
      <c r="J221" s="79">
        <v>361.58</v>
      </c>
      <c r="K221" s="53">
        <f>Table3[[#This Row],[Residential Incentive Disbursements]]/'1.) CLM Reference'!$B$5</f>
        <v>4.423805500643861E-6</v>
      </c>
      <c r="L221" s="54">
        <v>0</v>
      </c>
      <c r="M221" s="53">
        <f>Table3[[#This Row],[C&amp;I CLM $ Collected]]/'1.) CLM Reference'!$B$4</f>
        <v>0</v>
      </c>
      <c r="N221" s="79">
        <v>0</v>
      </c>
      <c r="O221" s="53">
        <f>Table3[[#This Row],[C&amp;I Incentive Disbursements]]/'1.) CLM Reference'!$B$5</f>
        <v>0</v>
      </c>
    </row>
    <row r="222" spans="1:15" x14ac:dyDescent="0.35">
      <c r="A222" s="23">
        <v>9003420600</v>
      </c>
      <c r="B222" s="24" t="s">
        <v>92</v>
      </c>
      <c r="C222" s="24" t="s">
        <v>48</v>
      </c>
      <c r="D222" s="52">
        <f>Table3[[#This Row],[Residential CLM $ Collected]]+Table3[[#This Row],[C&amp;I CLM $ Collected]]</f>
        <v>1096.0629696000001</v>
      </c>
      <c r="E222" s="53">
        <f>Table3[[#This Row],[CLM $ Collected ]]/'1.) CLM Reference'!$B$4</f>
        <v>9.7238778127907042E-6</v>
      </c>
      <c r="F222" s="52">
        <f>Table3[[#This Row],[Residential Incentive Disbursements]]+Table3[[#This Row],[C&amp;I Incentive Disbursements]]</f>
        <v>1548.06</v>
      </c>
      <c r="G222" s="53">
        <f>Table3[[#This Row],[Incentive Disbursements]]/'1.) CLM Reference'!$B$5</f>
        <v>1.8939975505632879E-5</v>
      </c>
      <c r="H222" s="52">
        <v>1096.0629696000001</v>
      </c>
      <c r="I222" s="53">
        <f>Table3[[#This Row],[Residential CLM $ Collected]]/'1.) CLM Reference'!$B$4</f>
        <v>9.7238778127907042E-6</v>
      </c>
      <c r="J222" s="79">
        <v>1548.06</v>
      </c>
      <c r="K222" s="53">
        <f>Table3[[#This Row],[Residential Incentive Disbursements]]/'1.) CLM Reference'!$B$5</f>
        <v>1.8939975505632879E-5</v>
      </c>
      <c r="L222" s="54">
        <v>0</v>
      </c>
      <c r="M222" s="53">
        <f>Table3[[#This Row],[C&amp;I CLM $ Collected]]/'1.) CLM Reference'!$B$4</f>
        <v>0</v>
      </c>
      <c r="N222" s="79">
        <v>0</v>
      </c>
      <c r="O222" s="53">
        <f>Table3[[#This Row],[C&amp;I Incentive Disbursements]]/'1.) CLM Reference'!$B$5</f>
        <v>0</v>
      </c>
    </row>
    <row r="223" spans="1:15" x14ac:dyDescent="0.35">
      <c r="A223" s="23">
        <v>9003460100</v>
      </c>
      <c r="B223" s="24" t="s">
        <v>92</v>
      </c>
      <c r="C223" s="24" t="s">
        <v>48</v>
      </c>
      <c r="D223" s="52">
        <f>Table3[[#This Row],[Residential CLM $ Collected]]+Table3[[#This Row],[C&amp;I CLM $ Collected]]</f>
        <v>58080.654737279998</v>
      </c>
      <c r="E223" s="53">
        <f>Table3[[#This Row],[CLM $ Collected ]]/'1.) CLM Reference'!$B$4</f>
        <v>5.1527075142252324E-4</v>
      </c>
      <c r="F223" s="52">
        <f>Table3[[#This Row],[Residential Incentive Disbursements]]+Table3[[#This Row],[C&amp;I Incentive Disbursements]]</f>
        <v>4140.0200000000004</v>
      </c>
      <c r="G223" s="53">
        <f>Table3[[#This Row],[Incentive Disbursements]]/'1.) CLM Reference'!$B$5</f>
        <v>5.0651704322074235E-5</v>
      </c>
      <c r="H223" s="52">
        <v>58080.654737279998</v>
      </c>
      <c r="I223" s="53">
        <f>Table3[[#This Row],[Residential CLM $ Collected]]/'1.) CLM Reference'!$B$4</f>
        <v>5.1527075142252324E-4</v>
      </c>
      <c r="J223" s="79">
        <v>4140.0200000000004</v>
      </c>
      <c r="K223" s="53">
        <f>Table3[[#This Row],[Residential Incentive Disbursements]]/'1.) CLM Reference'!$B$5</f>
        <v>5.0651704322074235E-5</v>
      </c>
      <c r="L223" s="54">
        <v>0</v>
      </c>
      <c r="M223" s="53">
        <f>Table3[[#This Row],[C&amp;I CLM $ Collected]]/'1.) CLM Reference'!$B$4</f>
        <v>0</v>
      </c>
      <c r="N223" s="79">
        <v>0</v>
      </c>
      <c r="O223" s="53">
        <f>Table3[[#This Row],[C&amp;I Incentive Disbursements]]/'1.) CLM Reference'!$B$5</f>
        <v>0</v>
      </c>
    </row>
    <row r="224" spans="1:15" x14ac:dyDescent="0.35">
      <c r="A224" s="23">
        <v>9003460202</v>
      </c>
      <c r="B224" s="24" t="s">
        <v>92</v>
      </c>
      <c r="C224" s="24" t="s">
        <v>48</v>
      </c>
      <c r="D224" s="52">
        <f>Table3[[#This Row],[Residential CLM $ Collected]]+Table3[[#This Row],[C&amp;I CLM $ Collected]]</f>
        <v>92611.060343999998</v>
      </c>
      <c r="E224" s="53">
        <f>Table3[[#This Row],[CLM $ Collected ]]/'1.) CLM Reference'!$B$4</f>
        <v>8.2161213349511058E-4</v>
      </c>
      <c r="F224" s="52">
        <f>Table3[[#This Row],[Residential Incentive Disbursements]]+Table3[[#This Row],[C&amp;I Incentive Disbursements]]</f>
        <v>17059.78</v>
      </c>
      <c r="G224" s="53">
        <f>Table3[[#This Row],[Incentive Disbursements]]/'1.) CLM Reference'!$B$5</f>
        <v>2.087204729348253E-4</v>
      </c>
      <c r="H224" s="52">
        <v>92611.060343999998</v>
      </c>
      <c r="I224" s="53">
        <f>Table3[[#This Row],[Residential CLM $ Collected]]/'1.) CLM Reference'!$B$4</f>
        <v>8.2161213349511058E-4</v>
      </c>
      <c r="J224" s="79">
        <v>17059.78</v>
      </c>
      <c r="K224" s="53">
        <f>Table3[[#This Row],[Residential Incentive Disbursements]]/'1.) CLM Reference'!$B$5</f>
        <v>2.087204729348253E-4</v>
      </c>
      <c r="L224" s="54">
        <v>0</v>
      </c>
      <c r="M224" s="53">
        <f>Table3[[#This Row],[C&amp;I CLM $ Collected]]/'1.) CLM Reference'!$B$4</f>
        <v>0</v>
      </c>
      <c r="N224" s="79">
        <v>0</v>
      </c>
      <c r="O224" s="53">
        <f>Table3[[#This Row],[C&amp;I Incentive Disbursements]]/'1.) CLM Reference'!$B$5</f>
        <v>0</v>
      </c>
    </row>
    <row r="225" spans="1:15" x14ac:dyDescent="0.35">
      <c r="A225" s="23">
        <v>9003460203</v>
      </c>
      <c r="B225" s="24" t="s">
        <v>92</v>
      </c>
      <c r="C225" s="24" t="s">
        <v>48</v>
      </c>
      <c r="D225" s="52">
        <f>Table3[[#This Row],[Residential CLM $ Collected]]+Table3[[#This Row],[C&amp;I CLM $ Collected]]</f>
        <v>101702.457576</v>
      </c>
      <c r="E225" s="53">
        <f>Table3[[#This Row],[CLM $ Collected ]]/'1.) CLM Reference'!$B$4</f>
        <v>9.0226775117716203E-4</v>
      </c>
      <c r="F225" s="52">
        <f>Table3[[#This Row],[Residential Incentive Disbursements]]+Table3[[#This Row],[C&amp;I Incentive Disbursements]]</f>
        <v>21242.799999999999</v>
      </c>
      <c r="G225" s="53">
        <f>Table3[[#This Row],[Incentive Disbursements]]/'1.) CLM Reference'!$B$5</f>
        <v>2.5989826729652476E-4</v>
      </c>
      <c r="H225" s="52">
        <v>101695.72983264001</v>
      </c>
      <c r="I225" s="53">
        <f>Table3[[#This Row],[Residential CLM $ Collected]]/'1.) CLM Reference'!$B$4</f>
        <v>9.0220806504944591E-4</v>
      </c>
      <c r="J225" s="79">
        <v>21242.799999999999</v>
      </c>
      <c r="K225" s="53">
        <f>Table3[[#This Row],[Residential Incentive Disbursements]]/'1.) CLM Reference'!$B$5</f>
        <v>2.5989826729652476E-4</v>
      </c>
      <c r="L225" s="54">
        <v>6.7277433599999998</v>
      </c>
      <c r="M225" s="53">
        <f>Table3[[#This Row],[C&amp;I CLM $ Collected]]/'1.) CLM Reference'!$B$4</f>
        <v>5.9686127716118744E-8</v>
      </c>
      <c r="N225" s="79">
        <v>0</v>
      </c>
      <c r="O225" s="53">
        <f>Table3[[#This Row],[C&amp;I Incentive Disbursements]]/'1.) CLM Reference'!$B$5</f>
        <v>0</v>
      </c>
    </row>
    <row r="226" spans="1:15" x14ac:dyDescent="0.35">
      <c r="A226" s="23">
        <v>9003460204</v>
      </c>
      <c r="B226" s="24" t="s">
        <v>92</v>
      </c>
      <c r="C226" s="24" t="s">
        <v>48</v>
      </c>
      <c r="D226" s="52">
        <f>Table3[[#This Row],[Residential CLM $ Collected]]+Table3[[#This Row],[C&amp;I CLM $ Collected]]</f>
        <v>197109.42727680001</v>
      </c>
      <c r="E226" s="53">
        <f>Table3[[#This Row],[CLM $ Collected ]]/'1.) CLM Reference'!$B$4</f>
        <v>1.7486841903693105E-3</v>
      </c>
      <c r="F226" s="52">
        <f>Table3[[#This Row],[Residential Incentive Disbursements]]+Table3[[#This Row],[C&amp;I Incentive Disbursements]]</f>
        <v>142165.11420000001</v>
      </c>
      <c r="G226" s="53">
        <f>Table3[[#This Row],[Incentive Disbursements]]/'1.) CLM Reference'!$B$5</f>
        <v>1.7393407107628264E-3</v>
      </c>
      <c r="H226" s="52">
        <v>122782.0920192</v>
      </c>
      <c r="I226" s="53">
        <f>Table3[[#This Row],[Residential CLM $ Collected]]/'1.) CLM Reference'!$B$4</f>
        <v>1.0892787125444416E-3</v>
      </c>
      <c r="J226" s="79">
        <v>95321.2546</v>
      </c>
      <c r="K226" s="53">
        <f>Table3[[#This Row],[Residential Incentive Disbursements]]/'1.) CLM Reference'!$B$5</f>
        <v>1.1662223862706842E-3</v>
      </c>
      <c r="L226" s="54">
        <v>74327.335257600003</v>
      </c>
      <c r="M226" s="53">
        <f>Table3[[#This Row],[C&amp;I CLM $ Collected]]/'1.) CLM Reference'!$B$4</f>
        <v>6.5940547782486893E-4</v>
      </c>
      <c r="N226" s="79">
        <v>46843.859600000003</v>
      </c>
      <c r="O226" s="53">
        <f>Table3[[#This Row],[C&amp;I Incentive Disbursements]]/'1.) CLM Reference'!$B$5</f>
        <v>5.7311832449214221E-4</v>
      </c>
    </row>
    <row r="227" spans="1:15" x14ac:dyDescent="0.35">
      <c r="A227" s="23">
        <v>9003460301</v>
      </c>
      <c r="B227" s="24" t="s">
        <v>92</v>
      </c>
      <c r="C227" s="24" t="s">
        <v>48</v>
      </c>
      <c r="D227" s="52">
        <f>Table3[[#This Row],[Residential CLM $ Collected]]+Table3[[#This Row],[C&amp;I CLM $ Collected]]</f>
        <v>85855.085585280001</v>
      </c>
      <c r="E227" s="53">
        <f>Table3[[#This Row],[CLM $ Collected ]]/'1.) CLM Reference'!$B$4</f>
        <v>7.6167554692831315E-4</v>
      </c>
      <c r="F227" s="52">
        <f>Table3[[#This Row],[Residential Incentive Disbursements]]+Table3[[#This Row],[C&amp;I Incentive Disbursements]]</f>
        <v>15872.5816</v>
      </c>
      <c r="G227" s="53">
        <f>Table3[[#This Row],[Incentive Disbursements]]/'1.) CLM Reference'!$B$5</f>
        <v>1.9419551355577891E-4</v>
      </c>
      <c r="H227" s="52">
        <v>85855.085585280001</v>
      </c>
      <c r="I227" s="53">
        <f>Table3[[#This Row],[Residential CLM $ Collected]]/'1.) CLM Reference'!$B$4</f>
        <v>7.6167554692831315E-4</v>
      </c>
      <c r="J227" s="79">
        <v>15872.5816</v>
      </c>
      <c r="K227" s="53">
        <f>Table3[[#This Row],[Residential Incentive Disbursements]]/'1.) CLM Reference'!$B$5</f>
        <v>1.9419551355577891E-4</v>
      </c>
      <c r="L227" s="54">
        <v>0</v>
      </c>
      <c r="M227" s="53">
        <f>Table3[[#This Row],[C&amp;I CLM $ Collected]]/'1.) CLM Reference'!$B$4</f>
        <v>0</v>
      </c>
      <c r="N227" s="79">
        <v>0</v>
      </c>
      <c r="O227" s="53">
        <f>Table3[[#This Row],[C&amp;I Incentive Disbursements]]/'1.) CLM Reference'!$B$5</f>
        <v>0</v>
      </c>
    </row>
    <row r="228" spans="1:15" x14ac:dyDescent="0.35">
      <c r="A228" s="23">
        <v>9003460302</v>
      </c>
      <c r="B228" s="24" t="s">
        <v>92</v>
      </c>
      <c r="C228" s="24" t="s">
        <v>48</v>
      </c>
      <c r="D228" s="52">
        <f>Table3[[#This Row],[Residential CLM $ Collected]]+Table3[[#This Row],[C&amp;I CLM $ Collected]]</f>
        <v>62555.017970879999</v>
      </c>
      <c r="E228" s="53">
        <f>Table3[[#This Row],[CLM $ Collected ]]/'1.) CLM Reference'!$B$4</f>
        <v>5.5496569831909378E-4</v>
      </c>
      <c r="F228" s="52">
        <f>Table3[[#This Row],[Residential Incentive Disbursements]]+Table3[[#This Row],[C&amp;I Incentive Disbursements]]</f>
        <v>11949.12</v>
      </c>
      <c r="G228" s="53">
        <f>Table3[[#This Row],[Incentive Disbursements]]/'1.) CLM Reference'!$B$5</f>
        <v>1.4619332591363899E-4</v>
      </c>
      <c r="H228" s="52">
        <v>62555.017970879999</v>
      </c>
      <c r="I228" s="53">
        <f>Table3[[#This Row],[Residential CLM $ Collected]]/'1.) CLM Reference'!$B$4</f>
        <v>5.5496569831909378E-4</v>
      </c>
      <c r="J228" s="79">
        <v>11949.12</v>
      </c>
      <c r="K228" s="53">
        <f>Table3[[#This Row],[Residential Incentive Disbursements]]/'1.) CLM Reference'!$B$5</f>
        <v>1.4619332591363899E-4</v>
      </c>
      <c r="L228" s="54">
        <v>0</v>
      </c>
      <c r="M228" s="53">
        <f>Table3[[#This Row],[C&amp;I CLM $ Collected]]/'1.) CLM Reference'!$B$4</f>
        <v>0</v>
      </c>
      <c r="N228" s="79">
        <v>0</v>
      </c>
      <c r="O228" s="53">
        <f>Table3[[#This Row],[C&amp;I Incentive Disbursements]]/'1.) CLM Reference'!$B$5</f>
        <v>0</v>
      </c>
    </row>
    <row r="229" spans="1:15" x14ac:dyDescent="0.35">
      <c r="A229" s="23">
        <v>9003462101</v>
      </c>
      <c r="B229" s="24" t="s">
        <v>92</v>
      </c>
      <c r="C229" s="24" t="s">
        <v>48</v>
      </c>
      <c r="D229" s="52">
        <f>Table3[[#This Row],[Residential CLM $ Collected]]+Table3[[#This Row],[C&amp;I CLM $ Collected]]</f>
        <v>634.86348480000004</v>
      </c>
      <c r="E229" s="53">
        <f>Table3[[#This Row],[CLM $ Collected ]]/'1.) CLM Reference'!$B$4</f>
        <v>5.6322812878630688E-6</v>
      </c>
      <c r="F229" s="52">
        <f>Table3[[#This Row],[Residential Incentive Disbursements]]+Table3[[#This Row],[C&amp;I Incentive Disbursements]]</f>
        <v>599.75</v>
      </c>
      <c r="G229" s="53">
        <f>Table3[[#This Row],[Incentive Disbursements]]/'1.) CLM Reference'!$B$5</f>
        <v>7.3377325875633496E-6</v>
      </c>
      <c r="H229" s="52">
        <v>634.86348480000004</v>
      </c>
      <c r="I229" s="53">
        <f>Table3[[#This Row],[Residential CLM $ Collected]]/'1.) CLM Reference'!$B$4</f>
        <v>5.6322812878630688E-6</v>
      </c>
      <c r="J229" s="79">
        <v>599.75</v>
      </c>
      <c r="K229" s="53">
        <f>Table3[[#This Row],[Residential Incentive Disbursements]]/'1.) CLM Reference'!$B$5</f>
        <v>7.3377325875633496E-6</v>
      </c>
      <c r="L229" s="54">
        <v>0</v>
      </c>
      <c r="M229" s="53">
        <f>Table3[[#This Row],[C&amp;I CLM $ Collected]]/'1.) CLM Reference'!$B$4</f>
        <v>0</v>
      </c>
      <c r="N229" s="79">
        <v>0</v>
      </c>
      <c r="O229" s="53">
        <f>Table3[[#This Row],[C&amp;I Incentive Disbursements]]/'1.) CLM Reference'!$B$5</f>
        <v>0</v>
      </c>
    </row>
    <row r="230" spans="1:15" x14ac:dyDescent="0.35">
      <c r="A230" s="23">
        <v>9003496200</v>
      </c>
      <c r="B230" s="24" t="s">
        <v>92</v>
      </c>
      <c r="C230" s="24" t="s">
        <v>48</v>
      </c>
      <c r="D230" s="52">
        <f>Table3[[#This Row],[Residential CLM $ Collected]]+Table3[[#This Row],[C&amp;I CLM $ Collected]]</f>
        <v>151394.14717631997</v>
      </c>
      <c r="E230" s="53">
        <f>Table3[[#This Row],[CLM $ Collected ]]/'1.) CLM Reference'!$B$4</f>
        <v>1.3431146106974436E-3</v>
      </c>
      <c r="F230" s="52">
        <f>Table3[[#This Row],[Residential Incentive Disbursements]]+Table3[[#This Row],[C&amp;I Incentive Disbursements]]</f>
        <v>61.31</v>
      </c>
      <c r="G230" s="53">
        <f>Table3[[#This Row],[Incentive Disbursements]]/'1.) CLM Reference'!$B$5</f>
        <v>7.5010651928888531E-7</v>
      </c>
      <c r="H230" s="52">
        <v>5802.2531712</v>
      </c>
      <c r="I230" s="53">
        <f>Table3[[#This Row],[Residential CLM $ Collected]]/'1.) CLM Reference'!$B$4</f>
        <v>5.1475510477483219E-5</v>
      </c>
      <c r="J230" s="79">
        <v>61.31</v>
      </c>
      <c r="K230" s="53">
        <f>Table3[[#This Row],[Residential Incentive Disbursements]]/'1.) CLM Reference'!$B$5</f>
        <v>7.5010651928888531E-7</v>
      </c>
      <c r="L230" s="54">
        <v>145591.89400511998</v>
      </c>
      <c r="M230" s="53">
        <f>Table3[[#This Row],[C&amp;I CLM $ Collected]]/'1.) CLM Reference'!$B$4</f>
        <v>1.2916391002199604E-3</v>
      </c>
      <c r="N230" s="79">
        <v>0</v>
      </c>
      <c r="O230" s="53">
        <f>Table3[[#This Row],[C&amp;I Incentive Disbursements]]/'1.) CLM Reference'!$B$5</f>
        <v>0</v>
      </c>
    </row>
    <row r="231" spans="1:15" x14ac:dyDescent="0.35">
      <c r="A231" s="23">
        <v>9011712100</v>
      </c>
      <c r="B231" s="24" t="s">
        <v>93</v>
      </c>
      <c r="C231" s="24" t="s">
        <v>48</v>
      </c>
      <c r="D231" s="52">
        <f>Table3[[#This Row],[Residential CLM $ Collected]]+Table3[[#This Row],[C&amp;I CLM $ Collected]]</f>
        <v>45315.20629152</v>
      </c>
      <c r="E231" s="53">
        <f>Table3[[#This Row],[CLM $ Collected ]]/'1.) CLM Reference'!$B$4</f>
        <v>4.0202026823418102E-4</v>
      </c>
      <c r="F231" s="52">
        <f>Table3[[#This Row],[Residential Incentive Disbursements]]+Table3[[#This Row],[C&amp;I Incentive Disbursements]]</f>
        <v>14386.054400000001</v>
      </c>
      <c r="G231" s="53">
        <f>Table3[[#This Row],[Incentive Disbursements]]/'1.) CLM Reference'!$B$5</f>
        <v>1.7600837044991932E-4</v>
      </c>
      <c r="H231" s="52">
        <v>40434.531238080002</v>
      </c>
      <c r="I231" s="53">
        <f>Table3[[#This Row],[Residential CLM $ Collected]]/'1.) CLM Reference'!$B$4</f>
        <v>3.5872066850324027E-4</v>
      </c>
      <c r="J231" s="79">
        <v>13070.7744</v>
      </c>
      <c r="K231" s="53">
        <f>Table3[[#This Row],[Residential Incentive Disbursements]]/'1.) CLM Reference'!$B$5</f>
        <v>1.5991637725647152E-4</v>
      </c>
      <c r="L231" s="54">
        <v>4880.6750534399998</v>
      </c>
      <c r="M231" s="53">
        <f>Table3[[#This Row],[C&amp;I CLM $ Collected]]/'1.) CLM Reference'!$B$4</f>
        <v>4.3299599730940758E-5</v>
      </c>
      <c r="N231" s="79">
        <v>1315.28</v>
      </c>
      <c r="O231" s="53">
        <f>Table3[[#This Row],[C&amp;I Incentive Disbursements]]/'1.) CLM Reference'!$B$5</f>
        <v>1.6091993193447806E-5</v>
      </c>
    </row>
    <row r="232" spans="1:15" x14ac:dyDescent="0.35">
      <c r="A232" s="23">
        <v>9011870100</v>
      </c>
      <c r="B232" s="24" t="s">
        <v>93</v>
      </c>
      <c r="C232" s="24" t="s">
        <v>48</v>
      </c>
      <c r="D232" s="52">
        <f>Table3[[#This Row],[Residential CLM $ Collected]]+Table3[[#This Row],[C&amp;I CLM $ Collected]]</f>
        <v>49.980499199999997</v>
      </c>
      <c r="E232" s="53">
        <f>Table3[[#This Row],[CLM $ Collected ]]/'1.) CLM Reference'!$B$4</f>
        <v>4.4340907477281809E-7</v>
      </c>
      <c r="F232" s="52">
        <f>Table3[[#This Row],[Residential Incentive Disbursements]]+Table3[[#This Row],[C&amp;I Incentive Disbursements]]</f>
        <v>0</v>
      </c>
      <c r="G232" s="53">
        <f>Table3[[#This Row],[Incentive Disbursements]]/'1.) CLM Reference'!$B$5</f>
        <v>0</v>
      </c>
      <c r="H232" s="52">
        <v>49.980499199999997</v>
      </c>
      <c r="I232" s="53">
        <f>Table3[[#This Row],[Residential CLM $ Collected]]/'1.) CLM Reference'!$B$4</f>
        <v>4.4340907477281809E-7</v>
      </c>
      <c r="J232" s="79">
        <v>0</v>
      </c>
      <c r="K232" s="53">
        <f>Table3[[#This Row],[Residential Incentive Disbursements]]/'1.) CLM Reference'!$B$5</f>
        <v>0</v>
      </c>
      <c r="L232" s="54">
        <v>0</v>
      </c>
      <c r="M232" s="53">
        <f>Table3[[#This Row],[C&amp;I CLM $ Collected]]/'1.) CLM Reference'!$B$4</f>
        <v>0</v>
      </c>
      <c r="N232" s="79">
        <v>0</v>
      </c>
      <c r="O232" s="53">
        <f>Table3[[#This Row],[C&amp;I Incentive Disbursements]]/'1.) CLM Reference'!$B$5</f>
        <v>0</v>
      </c>
    </row>
    <row r="233" spans="1:15" x14ac:dyDescent="0.35">
      <c r="A233" s="23">
        <v>9003510700</v>
      </c>
      <c r="B233" s="24" t="s">
        <v>94</v>
      </c>
      <c r="C233" s="24" t="s">
        <v>48</v>
      </c>
      <c r="D233" s="52">
        <f>Table3[[#This Row],[Residential CLM $ Collected]]+Table3[[#This Row],[C&amp;I CLM $ Collected]]</f>
        <v>132.70245120000001</v>
      </c>
      <c r="E233" s="53">
        <f>Table3[[#This Row],[CLM $ Collected ]]/'1.) CLM Reference'!$B$4</f>
        <v>1.1772885835177304E-6</v>
      </c>
      <c r="F233" s="52">
        <f>Table3[[#This Row],[Residential Incentive Disbursements]]+Table3[[#This Row],[C&amp;I Incentive Disbursements]]</f>
        <v>0</v>
      </c>
      <c r="G233" s="53">
        <f>Table3[[#This Row],[Incentive Disbursements]]/'1.) CLM Reference'!$B$5</f>
        <v>0</v>
      </c>
      <c r="H233" s="52">
        <v>132.70245120000001</v>
      </c>
      <c r="I233" s="53">
        <f>Table3[[#This Row],[Residential CLM $ Collected]]/'1.) CLM Reference'!$B$4</f>
        <v>1.1772885835177304E-6</v>
      </c>
      <c r="J233" s="79">
        <v>0</v>
      </c>
      <c r="K233" s="53">
        <f>Table3[[#This Row],[Residential Incentive Disbursements]]/'1.) CLM Reference'!$B$5</f>
        <v>0</v>
      </c>
      <c r="L233" s="54">
        <v>0</v>
      </c>
      <c r="M233" s="53">
        <f>Table3[[#This Row],[C&amp;I CLM $ Collected]]/'1.) CLM Reference'!$B$4</f>
        <v>0</v>
      </c>
      <c r="N233" s="79">
        <v>0</v>
      </c>
      <c r="O233" s="53">
        <f>Table3[[#This Row],[C&amp;I Incentive Disbursements]]/'1.) CLM Reference'!$B$5</f>
        <v>0</v>
      </c>
    </row>
    <row r="234" spans="1:15" x14ac:dyDescent="0.35">
      <c r="A234" s="23">
        <v>9003520100</v>
      </c>
      <c r="B234" s="24" t="s">
        <v>94</v>
      </c>
      <c r="C234" s="24" t="s">
        <v>48</v>
      </c>
      <c r="D234" s="52">
        <f>Table3[[#This Row],[Residential CLM $ Collected]]+Table3[[#This Row],[C&amp;I CLM $ Collected]]</f>
        <v>99045.453948480019</v>
      </c>
      <c r="E234" s="53">
        <f>Table3[[#This Row],[CLM $ Collected ]]/'1.) CLM Reference'!$B$4</f>
        <v>8.7869576732337419E-4</v>
      </c>
      <c r="F234" s="52">
        <f>Table3[[#This Row],[Residential Incentive Disbursements]]+Table3[[#This Row],[C&amp;I Incentive Disbursements]]</f>
        <v>7809.0663999999997</v>
      </c>
      <c r="G234" s="53">
        <f>Table3[[#This Row],[Incentive Disbursements]]/'1.) CLM Reference'!$B$5</f>
        <v>9.5541210507254706E-5</v>
      </c>
      <c r="H234" s="52">
        <v>99045.453948480019</v>
      </c>
      <c r="I234" s="53">
        <f>Table3[[#This Row],[Residential CLM $ Collected]]/'1.) CLM Reference'!$B$4</f>
        <v>8.7869576732337419E-4</v>
      </c>
      <c r="J234" s="79">
        <v>7809.0663999999997</v>
      </c>
      <c r="K234" s="53">
        <f>Table3[[#This Row],[Residential Incentive Disbursements]]/'1.) CLM Reference'!$B$5</f>
        <v>9.5541210507254706E-5</v>
      </c>
      <c r="L234" s="54">
        <v>0</v>
      </c>
      <c r="M234" s="53">
        <f>Table3[[#This Row],[C&amp;I CLM $ Collected]]/'1.) CLM Reference'!$B$4</f>
        <v>0</v>
      </c>
      <c r="N234" s="79">
        <v>0</v>
      </c>
      <c r="O234" s="53">
        <f>Table3[[#This Row],[C&amp;I Incentive Disbursements]]/'1.) CLM Reference'!$B$5</f>
        <v>0</v>
      </c>
    </row>
    <row r="235" spans="1:15" x14ac:dyDescent="0.35">
      <c r="A235" s="23">
        <v>9003520201</v>
      </c>
      <c r="B235" s="24" t="s">
        <v>94</v>
      </c>
      <c r="C235" s="24" t="s">
        <v>48</v>
      </c>
      <c r="D235" s="52">
        <f>Table3[[#This Row],[Residential CLM $ Collected]]+Table3[[#This Row],[C&amp;I CLM $ Collected]]</f>
        <v>82610.552332799998</v>
      </c>
      <c r="E235" s="53">
        <f>Table3[[#This Row],[CLM $ Collected ]]/'1.) CLM Reference'!$B$4</f>
        <v>7.3289121082564768E-4</v>
      </c>
      <c r="F235" s="52">
        <f>Table3[[#This Row],[Residential Incentive Disbursements]]+Table3[[#This Row],[C&amp;I Incentive Disbursements]]</f>
        <v>23410.549800000001</v>
      </c>
      <c r="G235" s="53">
        <f>Table3[[#This Row],[Incentive Disbursements]]/'1.) CLM Reference'!$B$5</f>
        <v>2.8641993190535166E-4</v>
      </c>
      <c r="H235" s="52">
        <v>82572.919343999994</v>
      </c>
      <c r="I235" s="53">
        <f>Table3[[#This Row],[Residential CLM $ Collected]]/'1.) CLM Reference'!$B$4</f>
        <v>7.3255734443751963E-4</v>
      </c>
      <c r="J235" s="79">
        <v>23410.549800000001</v>
      </c>
      <c r="K235" s="53">
        <f>Table3[[#This Row],[Residential Incentive Disbursements]]/'1.) CLM Reference'!$B$5</f>
        <v>2.8641993190535166E-4</v>
      </c>
      <c r="L235" s="54">
        <v>37.6329888</v>
      </c>
      <c r="M235" s="53">
        <f>Table3[[#This Row],[C&amp;I CLM $ Collected]]/'1.) CLM Reference'!$B$4</f>
        <v>3.3386638812810869E-7</v>
      </c>
      <c r="N235" s="79">
        <v>0</v>
      </c>
      <c r="O235" s="53">
        <f>Table3[[#This Row],[C&amp;I Incentive Disbursements]]/'1.) CLM Reference'!$B$5</f>
        <v>0</v>
      </c>
    </row>
    <row r="236" spans="1:15" x14ac:dyDescent="0.35">
      <c r="A236" s="23">
        <v>9003520202</v>
      </c>
      <c r="B236" s="24" t="s">
        <v>94</v>
      </c>
      <c r="C236" s="24" t="s">
        <v>48</v>
      </c>
      <c r="D236" s="52">
        <f>Table3[[#This Row],[Residential CLM $ Collected]]+Table3[[#This Row],[C&amp;I CLM $ Collected]]</f>
        <v>92569.522809600006</v>
      </c>
      <c r="E236" s="53">
        <f>Table3[[#This Row],[CLM $ Collected ]]/'1.) CLM Reference'!$B$4</f>
        <v>8.2124362737789587E-4</v>
      </c>
      <c r="F236" s="52">
        <f>Table3[[#This Row],[Residential Incentive Disbursements]]+Table3[[#This Row],[C&amp;I Incentive Disbursements]]</f>
        <v>20573.626</v>
      </c>
      <c r="G236" s="53">
        <f>Table3[[#This Row],[Incentive Disbursements]]/'1.) CLM Reference'!$B$5</f>
        <v>2.5171115622266046E-4</v>
      </c>
      <c r="H236" s="52">
        <v>92512.798358400003</v>
      </c>
      <c r="I236" s="53">
        <f>Table3[[#This Row],[Residential CLM $ Collected]]/'1.) CLM Reference'!$B$4</f>
        <v>8.2074038837816235E-4</v>
      </c>
      <c r="J236" s="79">
        <v>20573.626</v>
      </c>
      <c r="K236" s="53">
        <f>Table3[[#This Row],[Residential Incentive Disbursements]]/'1.) CLM Reference'!$B$5</f>
        <v>2.5171115622266046E-4</v>
      </c>
      <c r="L236" s="54">
        <v>56.724451200000004</v>
      </c>
      <c r="M236" s="53">
        <f>Table3[[#This Row],[C&amp;I CLM $ Collected]]/'1.) CLM Reference'!$B$4</f>
        <v>5.0323899973347751E-7</v>
      </c>
      <c r="N236" s="79">
        <v>0</v>
      </c>
      <c r="O236" s="53">
        <f>Table3[[#This Row],[C&amp;I Incentive Disbursements]]/'1.) CLM Reference'!$B$5</f>
        <v>0</v>
      </c>
    </row>
    <row r="237" spans="1:15" x14ac:dyDescent="0.35">
      <c r="A237" s="23">
        <v>9003520301</v>
      </c>
      <c r="B237" s="24" t="s">
        <v>94</v>
      </c>
      <c r="C237" s="24" t="s">
        <v>48</v>
      </c>
      <c r="D237" s="52">
        <f>Table3[[#This Row],[Residential CLM $ Collected]]+Table3[[#This Row],[C&amp;I CLM $ Collected]]</f>
        <v>90725.333852160009</v>
      </c>
      <c r="E237" s="53">
        <f>Table3[[#This Row],[CLM $ Collected ]]/'1.) CLM Reference'!$B$4</f>
        <v>8.0488264394608735E-4</v>
      </c>
      <c r="F237" s="52">
        <f>Table3[[#This Row],[Residential Incentive Disbursements]]+Table3[[#This Row],[C&amp;I Incentive Disbursements]]</f>
        <v>19678.828099999999</v>
      </c>
      <c r="G237" s="53">
        <f>Table3[[#This Row],[Incentive Disbursements]]/'1.) CLM Reference'!$B$5</f>
        <v>2.4076361523039157E-4</v>
      </c>
      <c r="H237" s="52">
        <v>90718.103640960006</v>
      </c>
      <c r="I237" s="53">
        <f>Table3[[#This Row],[Residential CLM $ Collected]]/'1.) CLM Reference'!$B$4</f>
        <v>8.0481850010379042E-4</v>
      </c>
      <c r="J237" s="79">
        <v>19678.828099999999</v>
      </c>
      <c r="K237" s="53">
        <f>Table3[[#This Row],[Residential Incentive Disbursements]]/'1.) CLM Reference'!$B$5</f>
        <v>2.4076361523039157E-4</v>
      </c>
      <c r="L237" s="54">
        <v>7.2302111999999994</v>
      </c>
      <c r="M237" s="53">
        <f>Table3[[#This Row],[C&amp;I CLM $ Collected]]/'1.) CLM Reference'!$B$4</f>
        <v>6.4143842296878594E-8</v>
      </c>
      <c r="N237" s="79">
        <v>0</v>
      </c>
      <c r="O237" s="53">
        <f>Table3[[#This Row],[C&amp;I Incentive Disbursements]]/'1.) CLM Reference'!$B$5</f>
        <v>0</v>
      </c>
    </row>
    <row r="238" spans="1:15" x14ac:dyDescent="0.35">
      <c r="A238" s="23">
        <v>9003520302</v>
      </c>
      <c r="B238" s="24" t="s">
        <v>94</v>
      </c>
      <c r="C238" s="24" t="s">
        <v>48</v>
      </c>
      <c r="D238" s="52">
        <f>Table3[[#This Row],[Residential CLM $ Collected]]+Table3[[#This Row],[C&amp;I CLM $ Collected]]</f>
        <v>57957.166319040007</v>
      </c>
      <c r="E238" s="53">
        <f>Table3[[#This Row],[CLM $ Collected ]]/'1.) CLM Reference'!$B$4</f>
        <v>5.1417520643691104E-4</v>
      </c>
      <c r="F238" s="52">
        <f>Table3[[#This Row],[Residential Incentive Disbursements]]+Table3[[#This Row],[C&amp;I Incentive Disbursements]]</f>
        <v>28100.66</v>
      </c>
      <c r="G238" s="53">
        <f>Table3[[#This Row],[Incentive Disbursements]]/'1.) CLM Reference'!$B$5</f>
        <v>3.4380179843941297E-4</v>
      </c>
      <c r="H238" s="52">
        <v>57957.166319040007</v>
      </c>
      <c r="I238" s="53">
        <f>Table3[[#This Row],[Residential CLM $ Collected]]/'1.) CLM Reference'!$B$4</f>
        <v>5.1417520643691104E-4</v>
      </c>
      <c r="J238" s="79">
        <v>28100.66</v>
      </c>
      <c r="K238" s="53">
        <f>Table3[[#This Row],[Residential Incentive Disbursements]]/'1.) CLM Reference'!$B$5</f>
        <v>3.4380179843941297E-4</v>
      </c>
      <c r="L238" s="54">
        <v>0</v>
      </c>
      <c r="M238" s="53">
        <f>Table3[[#This Row],[C&amp;I CLM $ Collected]]/'1.) CLM Reference'!$B$4</f>
        <v>0</v>
      </c>
      <c r="N238" s="79">
        <v>0</v>
      </c>
      <c r="O238" s="53">
        <f>Table3[[#This Row],[C&amp;I Incentive Disbursements]]/'1.) CLM Reference'!$B$5</f>
        <v>0</v>
      </c>
    </row>
    <row r="239" spans="1:15" x14ac:dyDescent="0.35">
      <c r="A239" s="23">
        <v>9003520400</v>
      </c>
      <c r="B239" s="24" t="s">
        <v>94</v>
      </c>
      <c r="C239" s="24" t="s">
        <v>48</v>
      </c>
      <c r="D239" s="52">
        <f>Table3[[#This Row],[Residential CLM $ Collected]]+Table3[[#This Row],[C&amp;I CLM $ Collected]]</f>
        <v>409220.56738080003</v>
      </c>
      <c r="E239" s="53">
        <f>Table3[[#This Row],[CLM $ Collected ]]/'1.) CLM Reference'!$B$4</f>
        <v>3.6304581999918924E-3</v>
      </c>
      <c r="F239" s="52">
        <f>Table3[[#This Row],[Residential Incentive Disbursements]]+Table3[[#This Row],[C&amp;I Incentive Disbursements]]</f>
        <v>412347.66379999998</v>
      </c>
      <c r="G239" s="53">
        <f>Table3[[#This Row],[Incentive Disbursements]]/'1.) CLM Reference'!$B$5</f>
        <v>5.0449302043699476E-3</v>
      </c>
      <c r="H239" s="52">
        <v>167362.33605407999</v>
      </c>
      <c r="I239" s="53">
        <f>Table3[[#This Row],[Residential CLM $ Collected]]/'1.) CLM Reference'!$B$4</f>
        <v>1.4847786590646351E-3</v>
      </c>
      <c r="J239" s="79">
        <v>366228.74699999997</v>
      </c>
      <c r="K239" s="53">
        <f>Table3[[#This Row],[Residential Incentive Disbursements]]/'1.) CLM Reference'!$B$5</f>
        <v>4.4806813028168292E-3</v>
      </c>
      <c r="L239" s="54">
        <v>241858.23132672001</v>
      </c>
      <c r="M239" s="53">
        <f>Table3[[#This Row],[C&amp;I CLM $ Collected]]/'1.) CLM Reference'!$B$4</f>
        <v>2.1456795409272567E-3</v>
      </c>
      <c r="N239" s="79">
        <v>46118.916799999999</v>
      </c>
      <c r="O239" s="53">
        <f>Table3[[#This Row],[C&amp;I Incentive Disbursements]]/'1.) CLM Reference'!$B$5</f>
        <v>5.6424890155311856E-4</v>
      </c>
    </row>
    <row r="240" spans="1:15" x14ac:dyDescent="0.35">
      <c r="A240" s="23">
        <v>9003520501</v>
      </c>
      <c r="B240" s="24" t="s">
        <v>94</v>
      </c>
      <c r="C240" s="24" t="s">
        <v>48</v>
      </c>
      <c r="D240" s="52">
        <f>Table3[[#This Row],[Residential CLM $ Collected]]+Table3[[#This Row],[C&amp;I CLM $ Collected]]</f>
        <v>94824.764035200002</v>
      </c>
      <c r="E240" s="53">
        <f>Table3[[#This Row],[CLM $ Collected ]]/'1.) CLM Reference'!$B$4</f>
        <v>8.4125131920248671E-4</v>
      </c>
      <c r="F240" s="52">
        <f>Table3[[#This Row],[Residential Incentive Disbursements]]+Table3[[#This Row],[C&amp;I Incentive Disbursements]]</f>
        <v>16202.107099999999</v>
      </c>
      <c r="G240" s="53">
        <f>Table3[[#This Row],[Incentive Disbursements]]/'1.) CLM Reference'!$B$5</f>
        <v>1.9822714340118634E-4</v>
      </c>
      <c r="H240" s="52">
        <v>94824.764035200002</v>
      </c>
      <c r="I240" s="53">
        <f>Table3[[#This Row],[Residential CLM $ Collected]]/'1.) CLM Reference'!$B$4</f>
        <v>8.4125131920248671E-4</v>
      </c>
      <c r="J240" s="79">
        <v>16202.107099999999</v>
      </c>
      <c r="K240" s="53">
        <f>Table3[[#This Row],[Residential Incentive Disbursements]]/'1.) CLM Reference'!$B$5</f>
        <v>1.9822714340118634E-4</v>
      </c>
      <c r="L240" s="54">
        <v>0</v>
      </c>
      <c r="M240" s="53">
        <f>Table3[[#This Row],[C&amp;I CLM $ Collected]]/'1.) CLM Reference'!$B$4</f>
        <v>0</v>
      </c>
      <c r="N240" s="79">
        <v>0</v>
      </c>
      <c r="O240" s="53">
        <f>Table3[[#This Row],[C&amp;I Incentive Disbursements]]/'1.) CLM Reference'!$B$5</f>
        <v>0</v>
      </c>
    </row>
    <row r="241" spans="1:15" x14ac:dyDescent="0.35">
      <c r="A241" s="23">
        <v>9007560100</v>
      </c>
      <c r="B241" s="24" t="s">
        <v>94</v>
      </c>
      <c r="C241" s="24" t="s">
        <v>48</v>
      </c>
      <c r="D241" s="52">
        <f>Table3[[#This Row],[Residential CLM $ Collected]]+Table3[[#This Row],[C&amp;I CLM $ Collected]]</f>
        <v>360.64802880000002</v>
      </c>
      <c r="E241" s="53">
        <f>Table3[[#This Row],[CLM $ Collected ]]/'1.) CLM Reference'!$B$4</f>
        <v>3.1995400471880173E-6</v>
      </c>
      <c r="F241" s="52">
        <f>Table3[[#This Row],[Residential Incentive Disbursements]]+Table3[[#This Row],[C&amp;I Incentive Disbursements]]</f>
        <v>0</v>
      </c>
      <c r="G241" s="53">
        <f>Table3[[#This Row],[Incentive Disbursements]]/'1.) CLM Reference'!$B$5</f>
        <v>0</v>
      </c>
      <c r="H241" s="52">
        <v>360.64802880000002</v>
      </c>
      <c r="I241" s="53">
        <f>Table3[[#This Row],[Residential CLM $ Collected]]/'1.) CLM Reference'!$B$4</f>
        <v>3.1995400471880173E-6</v>
      </c>
      <c r="J241" s="79">
        <v>0</v>
      </c>
      <c r="K241" s="53">
        <f>Table3[[#This Row],[Residential Incentive Disbursements]]/'1.) CLM Reference'!$B$5</f>
        <v>0</v>
      </c>
      <c r="L241" s="54">
        <v>0</v>
      </c>
      <c r="M241" s="53">
        <f>Table3[[#This Row],[C&amp;I CLM $ Collected]]/'1.) CLM Reference'!$B$4</f>
        <v>0</v>
      </c>
      <c r="N241" s="79">
        <v>0</v>
      </c>
      <c r="O241" s="53">
        <f>Table3[[#This Row],[C&amp;I Incentive Disbursements]]/'1.) CLM Reference'!$B$5</f>
        <v>0</v>
      </c>
    </row>
    <row r="242" spans="1:15" x14ac:dyDescent="0.35">
      <c r="A242" s="23">
        <v>9005296100</v>
      </c>
      <c r="B242" s="24" t="s">
        <v>95</v>
      </c>
      <c r="C242" s="24" t="s">
        <v>48</v>
      </c>
      <c r="D242" s="52">
        <f>Table3[[#This Row],[Residential CLM $ Collected]]+Table3[[#This Row],[C&amp;I CLM $ Collected]]</f>
        <v>100384.60425984001</v>
      </c>
      <c r="E242" s="53">
        <f>Table3[[#This Row],[CLM $ Collected ]]/'1.) CLM Reference'!$B$4</f>
        <v>8.9057622890431544E-4</v>
      </c>
      <c r="F242" s="52">
        <f>Table3[[#This Row],[Residential Incentive Disbursements]]+Table3[[#This Row],[C&amp;I Incentive Disbursements]]</f>
        <v>47056.84</v>
      </c>
      <c r="G242" s="53">
        <f>Table3[[#This Row],[Incentive Disbursements]]/'1.) CLM Reference'!$B$5</f>
        <v>5.7572406558691871E-4</v>
      </c>
      <c r="H242" s="52">
        <v>87595.087141440003</v>
      </c>
      <c r="I242" s="53">
        <f>Table3[[#This Row],[Residential CLM $ Collected]]/'1.) CLM Reference'!$B$4</f>
        <v>7.7711221707906202E-4</v>
      </c>
      <c r="J242" s="79">
        <v>47056.84</v>
      </c>
      <c r="K242" s="53">
        <f>Table3[[#This Row],[Residential Incentive Disbursements]]/'1.) CLM Reference'!$B$5</f>
        <v>5.7572406558691871E-4</v>
      </c>
      <c r="L242" s="54">
        <v>12789.517118399999</v>
      </c>
      <c r="M242" s="53">
        <f>Table3[[#This Row],[C&amp;I CLM $ Collected]]/'1.) CLM Reference'!$B$4</f>
        <v>1.1346401182525328E-4</v>
      </c>
      <c r="N242" s="79">
        <v>0</v>
      </c>
      <c r="O242" s="53">
        <f>Table3[[#This Row],[C&amp;I Incentive Disbursements]]/'1.) CLM Reference'!$B$5</f>
        <v>0</v>
      </c>
    </row>
    <row r="243" spans="1:15" x14ac:dyDescent="0.35">
      <c r="A243" s="23">
        <v>9003330100</v>
      </c>
      <c r="B243" s="24" t="s">
        <v>96</v>
      </c>
      <c r="C243" s="24" t="s">
        <v>48</v>
      </c>
      <c r="D243" s="52">
        <f>Table3[[#This Row],[Residential CLM $ Collected]]+Table3[[#This Row],[C&amp;I CLM $ Collected]]</f>
        <v>47.225030400000001</v>
      </c>
      <c r="E243" s="53">
        <f>Table3[[#This Row],[CLM $ Collected ]]/'1.) CLM Reference'!$B$4</f>
        <v>4.189635432009092E-7</v>
      </c>
      <c r="F243" s="52">
        <f>Table3[[#This Row],[Residential Incentive Disbursements]]+Table3[[#This Row],[C&amp;I Incentive Disbursements]]</f>
        <v>0</v>
      </c>
      <c r="G243" s="53">
        <f>Table3[[#This Row],[Incentive Disbursements]]/'1.) CLM Reference'!$B$5</f>
        <v>0</v>
      </c>
      <c r="H243" s="52">
        <v>47.225030400000001</v>
      </c>
      <c r="I243" s="53">
        <f>Table3[[#This Row],[Residential CLM $ Collected]]/'1.) CLM Reference'!$B$4</f>
        <v>4.189635432009092E-7</v>
      </c>
      <c r="J243" s="79">
        <v>0</v>
      </c>
      <c r="K243" s="53">
        <f>Table3[[#This Row],[Residential Incentive Disbursements]]/'1.) CLM Reference'!$B$5</f>
        <v>0</v>
      </c>
      <c r="L243" s="54">
        <v>0</v>
      </c>
      <c r="M243" s="53">
        <f>Table3[[#This Row],[C&amp;I CLM $ Collected]]/'1.) CLM Reference'!$B$4</f>
        <v>0</v>
      </c>
      <c r="N243" s="79">
        <v>0</v>
      </c>
      <c r="O243" s="53">
        <f>Table3[[#This Row],[C&amp;I Incentive Disbursements]]/'1.) CLM Reference'!$B$5</f>
        <v>0</v>
      </c>
    </row>
    <row r="244" spans="1:15" x14ac:dyDescent="0.35">
      <c r="A244" s="23">
        <v>9003468101</v>
      </c>
      <c r="B244" s="24" t="s">
        <v>96</v>
      </c>
      <c r="C244" s="24" t="s">
        <v>48</v>
      </c>
      <c r="D244" s="52">
        <f>Table3[[#This Row],[Residential CLM $ Collected]]+Table3[[#This Row],[C&amp;I CLM $ Collected]]</f>
        <v>203015.85685056</v>
      </c>
      <c r="E244" s="53">
        <f>Table3[[#This Row],[CLM $ Collected ]]/'1.) CLM Reference'!$B$4</f>
        <v>1.8010839165511516E-3</v>
      </c>
      <c r="F244" s="52">
        <f>Table3[[#This Row],[Residential Incentive Disbursements]]+Table3[[#This Row],[C&amp;I Incentive Disbursements]]</f>
        <v>112382.2395</v>
      </c>
      <c r="G244" s="53">
        <f>Table3[[#This Row],[Incentive Disbursements]]/'1.) CLM Reference'!$B$5</f>
        <v>1.3749576007378059E-3</v>
      </c>
      <c r="H244" s="52">
        <v>151167.66732288001</v>
      </c>
      <c r="I244" s="53">
        <f>Table3[[#This Row],[Residential CLM $ Collected]]/'1.) CLM Reference'!$B$4</f>
        <v>1.3411053626131728E-3</v>
      </c>
      <c r="J244" s="79">
        <v>101117.8395</v>
      </c>
      <c r="K244" s="53">
        <f>Table3[[#This Row],[Residential Incentive Disbursements]]/'1.) CLM Reference'!$B$5</f>
        <v>1.2371415857993339E-3</v>
      </c>
      <c r="L244" s="54">
        <v>51848.189527679999</v>
      </c>
      <c r="M244" s="53">
        <f>Table3[[#This Row],[C&amp;I CLM $ Collected]]/'1.) CLM Reference'!$B$4</f>
        <v>4.5997855393797876E-4</v>
      </c>
      <c r="N244" s="79">
        <v>11264.4</v>
      </c>
      <c r="O244" s="53">
        <f>Table3[[#This Row],[C&amp;I Incentive Disbursements]]/'1.) CLM Reference'!$B$5</f>
        <v>1.3781601493847201E-4</v>
      </c>
    </row>
    <row r="245" spans="1:15" x14ac:dyDescent="0.35">
      <c r="A245" s="23">
        <v>9003468102</v>
      </c>
      <c r="B245" s="24" t="s">
        <v>96</v>
      </c>
      <c r="C245" s="24" t="s">
        <v>48</v>
      </c>
      <c r="D245" s="52">
        <f>Table3[[#This Row],[Residential CLM $ Collected]]+Table3[[#This Row],[C&amp;I CLM $ Collected]]</f>
        <v>81276.893277120005</v>
      </c>
      <c r="E245" s="53">
        <f>Table3[[#This Row],[CLM $ Collected ]]/'1.) CLM Reference'!$B$4</f>
        <v>7.2105946569691053E-4</v>
      </c>
      <c r="F245" s="52">
        <f>Table3[[#This Row],[Residential Incentive Disbursements]]+Table3[[#This Row],[C&amp;I Incentive Disbursements]]</f>
        <v>23168.03</v>
      </c>
      <c r="G245" s="53">
        <f>Table3[[#This Row],[Incentive Disbursements]]/'1.) CLM Reference'!$B$5</f>
        <v>2.8345278652879582E-4</v>
      </c>
      <c r="H245" s="52">
        <v>81261.084064320006</v>
      </c>
      <c r="I245" s="53">
        <f>Table3[[#This Row],[Residential CLM $ Collected]]/'1.) CLM Reference'!$B$4</f>
        <v>7.2091921202732461E-4</v>
      </c>
      <c r="J245" s="79">
        <v>23168.03</v>
      </c>
      <c r="K245" s="53">
        <f>Table3[[#This Row],[Residential Incentive Disbursements]]/'1.) CLM Reference'!$B$5</f>
        <v>2.8345278652879582E-4</v>
      </c>
      <c r="L245" s="54">
        <v>15.809212799999999</v>
      </c>
      <c r="M245" s="53">
        <f>Table3[[#This Row],[C&amp;I CLM $ Collected]]/'1.) CLM Reference'!$B$4</f>
        <v>1.4025366958588906E-7</v>
      </c>
      <c r="N245" s="79">
        <v>0</v>
      </c>
      <c r="O245" s="53">
        <f>Table3[[#This Row],[C&amp;I Incentive Disbursements]]/'1.) CLM Reference'!$B$5</f>
        <v>0</v>
      </c>
    </row>
    <row r="246" spans="1:15" x14ac:dyDescent="0.35">
      <c r="A246" s="23">
        <v>9003470100</v>
      </c>
      <c r="B246" s="24" t="s">
        <v>96</v>
      </c>
      <c r="C246" s="24" t="s">
        <v>48</v>
      </c>
      <c r="D246" s="52">
        <f>Table3[[#This Row],[Residential CLM $ Collected]]+Table3[[#This Row],[C&amp;I CLM $ Collected]]</f>
        <v>761.58031679999999</v>
      </c>
      <c r="E246" s="53">
        <f>Table3[[#This Row],[CLM $ Collected ]]/'1.) CLM Reference'!$B$4</f>
        <v>6.7564676032182905E-6</v>
      </c>
      <c r="F246" s="52">
        <f>Table3[[#This Row],[Residential Incentive Disbursements]]+Table3[[#This Row],[C&amp;I Incentive Disbursements]]</f>
        <v>0</v>
      </c>
      <c r="G246" s="53">
        <f>Table3[[#This Row],[Incentive Disbursements]]/'1.) CLM Reference'!$B$5</f>
        <v>0</v>
      </c>
      <c r="H246" s="52">
        <v>761.58031679999999</v>
      </c>
      <c r="I246" s="53">
        <f>Table3[[#This Row],[Residential CLM $ Collected]]/'1.) CLM Reference'!$B$4</f>
        <v>6.7564676032182905E-6</v>
      </c>
      <c r="J246" s="79">
        <v>0</v>
      </c>
      <c r="K246" s="53">
        <f>Table3[[#This Row],[Residential Incentive Disbursements]]/'1.) CLM Reference'!$B$5</f>
        <v>0</v>
      </c>
      <c r="L246" s="54">
        <v>0</v>
      </c>
      <c r="M246" s="53">
        <f>Table3[[#This Row],[C&amp;I CLM $ Collected]]/'1.) CLM Reference'!$B$4</f>
        <v>0</v>
      </c>
      <c r="N246" s="79">
        <v>0</v>
      </c>
      <c r="O246" s="53">
        <f>Table3[[#This Row],[C&amp;I Incentive Disbursements]]/'1.) CLM Reference'!$B$5</f>
        <v>0</v>
      </c>
    </row>
    <row r="247" spans="1:15" x14ac:dyDescent="0.35">
      <c r="A247" s="23">
        <v>9001010101</v>
      </c>
      <c r="B247" s="24" t="s">
        <v>97</v>
      </c>
      <c r="C247" s="24" t="s">
        <v>48</v>
      </c>
      <c r="D247" s="52">
        <f>Table3[[#This Row],[Residential CLM $ Collected]]+Table3[[#This Row],[C&amp;I CLM $ Collected]]</f>
        <v>240578.94357504</v>
      </c>
      <c r="E247" s="53">
        <f>Table3[[#This Row],[CLM $ Collected ]]/'1.) CLM Reference'!$B$4</f>
        <v>2.1343301585197154E-3</v>
      </c>
      <c r="F247" s="52">
        <f>Table3[[#This Row],[Residential Incentive Disbursements]]+Table3[[#This Row],[C&amp;I Incentive Disbursements]]</f>
        <v>21123.27</v>
      </c>
      <c r="G247" s="53">
        <f>Table3[[#This Row],[Incentive Disbursements]]/'1.) CLM Reference'!$B$5</f>
        <v>2.5843585933288751E-4</v>
      </c>
      <c r="H247" s="52">
        <v>240328.44483264</v>
      </c>
      <c r="I247" s="53">
        <f>Table3[[#This Row],[Residential CLM $ Collected]]/'1.) CLM Reference'!$B$4</f>
        <v>2.1321078234614985E-3</v>
      </c>
      <c r="J247" s="79">
        <v>21123.27</v>
      </c>
      <c r="K247" s="53">
        <f>Table3[[#This Row],[Residential Incentive Disbursements]]/'1.) CLM Reference'!$B$5</f>
        <v>2.5843585933288751E-4</v>
      </c>
      <c r="L247" s="54">
        <v>250.49874240000003</v>
      </c>
      <c r="M247" s="53">
        <f>Table3[[#This Row],[C&amp;I CLM $ Collected]]/'1.) CLM Reference'!$B$4</f>
        <v>2.2223350582168356E-6</v>
      </c>
      <c r="N247" s="79">
        <v>0</v>
      </c>
      <c r="O247" s="53">
        <f>Table3[[#This Row],[C&amp;I Incentive Disbursements]]/'1.) CLM Reference'!$B$5</f>
        <v>0</v>
      </c>
    </row>
    <row r="248" spans="1:15" x14ac:dyDescent="0.35">
      <c r="A248" s="23">
        <v>9001010102</v>
      </c>
      <c r="B248" s="24" t="s">
        <v>97</v>
      </c>
      <c r="C248" s="24" t="s">
        <v>48</v>
      </c>
      <c r="D248" s="52">
        <f>Table3[[#This Row],[Residential CLM $ Collected]]+Table3[[#This Row],[C&amp;I CLM $ Collected]]</f>
        <v>815679.35501184</v>
      </c>
      <c r="E248" s="53">
        <f>Table3[[#This Row],[CLM $ Collected ]]/'1.) CLM Reference'!$B$4</f>
        <v>7.23641487992759E-3</v>
      </c>
      <c r="F248" s="52">
        <f>Table3[[#This Row],[Residential Incentive Disbursements]]+Table3[[#This Row],[C&amp;I Incentive Disbursements]]</f>
        <v>354251.39610000001</v>
      </c>
      <c r="G248" s="53">
        <f>Table3[[#This Row],[Incentive Disbursements]]/'1.) CLM Reference'!$B$5</f>
        <v>4.3341425816636634E-3</v>
      </c>
      <c r="H248" s="52">
        <v>347737.14485856006</v>
      </c>
      <c r="I248" s="53">
        <f>Table3[[#This Row],[Residential CLM $ Collected]]/'1.) CLM Reference'!$B$4</f>
        <v>3.0849993124093394E-3</v>
      </c>
      <c r="J248" s="79">
        <v>199896.71350000001</v>
      </c>
      <c r="K248" s="53">
        <f>Table3[[#This Row],[Residential Incentive Disbursements]]/'1.) CLM Reference'!$B$5</f>
        <v>2.44566674246897E-3</v>
      </c>
      <c r="L248" s="54">
        <v>467942.21015327994</v>
      </c>
      <c r="M248" s="53">
        <f>Table3[[#This Row],[C&amp;I CLM $ Collected]]/'1.) CLM Reference'!$B$4</f>
        <v>4.1514155675182506E-3</v>
      </c>
      <c r="N248" s="79">
        <v>154354.6826</v>
      </c>
      <c r="O248" s="53">
        <f>Table3[[#This Row],[C&amp;I Incentive Disbursements]]/'1.) CLM Reference'!$B$5</f>
        <v>1.8884758391946937E-3</v>
      </c>
    </row>
    <row r="249" spans="1:15" x14ac:dyDescent="0.35">
      <c r="A249" s="23">
        <v>9001010201</v>
      </c>
      <c r="B249" s="24" t="s">
        <v>97</v>
      </c>
      <c r="C249" s="24" t="s">
        <v>48</v>
      </c>
      <c r="D249" s="52">
        <f>Table3[[#This Row],[Residential CLM $ Collected]]+Table3[[#This Row],[C&amp;I CLM $ Collected]]</f>
        <v>185024.45169216002</v>
      </c>
      <c r="E249" s="53">
        <f>Table3[[#This Row],[CLM $ Collected ]]/'1.) CLM Reference'!$B$4</f>
        <v>1.6414706185081211E-3</v>
      </c>
      <c r="F249" s="52">
        <f>Table3[[#This Row],[Residential Incentive Disbursements]]+Table3[[#This Row],[C&amp;I Incentive Disbursements]]</f>
        <v>4279.21</v>
      </c>
      <c r="G249" s="53">
        <f>Table3[[#This Row],[Incentive Disbursements]]/'1.) CLM Reference'!$B$5</f>
        <v>5.2354645545688974E-5</v>
      </c>
      <c r="H249" s="52">
        <v>184550.60946816002</v>
      </c>
      <c r="I249" s="53">
        <f>Table3[[#This Row],[Residential CLM $ Collected]]/'1.) CLM Reference'!$B$4</f>
        <v>1.6372668601324519E-3</v>
      </c>
      <c r="J249" s="79">
        <v>4279.21</v>
      </c>
      <c r="K249" s="53">
        <f>Table3[[#This Row],[Residential Incentive Disbursements]]/'1.) CLM Reference'!$B$5</f>
        <v>5.2354645545688974E-5</v>
      </c>
      <c r="L249" s="54">
        <v>473.84222399999999</v>
      </c>
      <c r="M249" s="53">
        <f>Table3[[#This Row],[C&amp;I CLM $ Collected]]/'1.) CLM Reference'!$B$4</f>
        <v>4.2037583756693337E-6</v>
      </c>
      <c r="N249" s="79">
        <v>0</v>
      </c>
      <c r="O249" s="53">
        <f>Table3[[#This Row],[C&amp;I Incentive Disbursements]]/'1.) CLM Reference'!$B$5</f>
        <v>0</v>
      </c>
    </row>
    <row r="250" spans="1:15" x14ac:dyDescent="0.35">
      <c r="A250" s="23">
        <v>9001010202</v>
      </c>
      <c r="B250" s="24" t="s">
        <v>97</v>
      </c>
      <c r="C250" s="24" t="s">
        <v>48</v>
      </c>
      <c r="D250" s="52">
        <f>Table3[[#This Row],[Residential CLM $ Collected]]+Table3[[#This Row],[C&amp;I CLM $ Collected]]</f>
        <v>149235.83767008001</v>
      </c>
      <c r="E250" s="53">
        <f>Table3[[#This Row],[CLM $ Collected ]]/'1.) CLM Reference'!$B$4</f>
        <v>1.3239668623445172E-3</v>
      </c>
      <c r="F250" s="52">
        <f>Table3[[#This Row],[Residential Incentive Disbursements]]+Table3[[#This Row],[C&amp;I Incentive Disbursements]]</f>
        <v>12605.017599999999</v>
      </c>
      <c r="G250" s="53">
        <f>Table3[[#This Row],[Incentive Disbursements]]/'1.) CLM Reference'!$B$5</f>
        <v>1.5421800485257116E-4</v>
      </c>
      <c r="H250" s="52">
        <v>149235.83767008001</v>
      </c>
      <c r="I250" s="53">
        <f>Table3[[#This Row],[Residential CLM $ Collected]]/'1.) CLM Reference'!$B$4</f>
        <v>1.3239668623445172E-3</v>
      </c>
      <c r="J250" s="79">
        <v>12605.017599999999</v>
      </c>
      <c r="K250" s="53">
        <f>Table3[[#This Row],[Residential Incentive Disbursements]]/'1.) CLM Reference'!$B$5</f>
        <v>1.5421800485257116E-4</v>
      </c>
      <c r="L250" s="54">
        <v>0</v>
      </c>
      <c r="M250" s="53">
        <f>Table3[[#This Row],[C&amp;I CLM $ Collected]]/'1.) CLM Reference'!$B$4</f>
        <v>0</v>
      </c>
      <c r="N250" s="79">
        <v>0</v>
      </c>
      <c r="O250" s="53">
        <f>Table3[[#This Row],[C&amp;I Incentive Disbursements]]/'1.) CLM Reference'!$B$5</f>
        <v>0</v>
      </c>
    </row>
    <row r="251" spans="1:15" x14ac:dyDescent="0.35">
      <c r="A251" s="23">
        <v>9001010300</v>
      </c>
      <c r="B251" s="24" t="s">
        <v>97</v>
      </c>
      <c r="C251" s="24" t="s">
        <v>48</v>
      </c>
      <c r="D251" s="52">
        <f>Table3[[#This Row],[Residential CLM $ Collected]]+Table3[[#This Row],[C&amp;I CLM $ Collected]]</f>
        <v>232331.66626463999</v>
      </c>
      <c r="E251" s="53">
        <f>Table3[[#This Row],[CLM $ Collected ]]/'1.) CLM Reference'!$B$4</f>
        <v>2.0611632702306256E-3</v>
      </c>
      <c r="F251" s="52">
        <f>Table3[[#This Row],[Residential Incentive Disbursements]]+Table3[[#This Row],[C&amp;I Incentive Disbursements]]</f>
        <v>14940.7438</v>
      </c>
      <c r="G251" s="53">
        <f>Table3[[#This Row],[Incentive Disbursements]]/'1.) CLM Reference'!$B$5</f>
        <v>1.8279480227377252E-4</v>
      </c>
      <c r="H251" s="52">
        <v>232331.66626463999</v>
      </c>
      <c r="I251" s="53">
        <f>Table3[[#This Row],[Residential CLM $ Collected]]/'1.) CLM Reference'!$B$4</f>
        <v>2.0611632702306256E-3</v>
      </c>
      <c r="J251" s="79">
        <v>14940.7438</v>
      </c>
      <c r="K251" s="53">
        <f>Table3[[#This Row],[Residential Incentive Disbursements]]/'1.) CLM Reference'!$B$5</f>
        <v>1.8279480227377252E-4</v>
      </c>
      <c r="L251" s="54">
        <v>0</v>
      </c>
      <c r="M251" s="53">
        <f>Table3[[#This Row],[C&amp;I CLM $ Collected]]/'1.) CLM Reference'!$B$4</f>
        <v>0</v>
      </c>
      <c r="N251" s="79">
        <v>0</v>
      </c>
      <c r="O251" s="53">
        <f>Table3[[#This Row],[C&amp;I Incentive Disbursements]]/'1.) CLM Reference'!$B$5</f>
        <v>0</v>
      </c>
    </row>
    <row r="252" spans="1:15" x14ac:dyDescent="0.35">
      <c r="A252" s="23">
        <v>9001010400</v>
      </c>
      <c r="B252" s="24" t="s">
        <v>97</v>
      </c>
      <c r="C252" s="24" t="s">
        <v>48</v>
      </c>
      <c r="D252" s="52">
        <f>Table3[[#This Row],[Residential CLM $ Collected]]+Table3[[#This Row],[C&amp;I CLM $ Collected]]</f>
        <v>104263.06610592001</v>
      </c>
      <c r="E252" s="53">
        <f>Table3[[#This Row],[CLM $ Collected ]]/'1.) CLM Reference'!$B$4</f>
        <v>9.2498455227520344E-4</v>
      </c>
      <c r="F252" s="52">
        <f>Table3[[#This Row],[Residential Incentive Disbursements]]+Table3[[#This Row],[C&amp;I Incentive Disbursements]]</f>
        <v>6235.2754999999997</v>
      </c>
      <c r="G252" s="53">
        <f>Table3[[#This Row],[Incentive Disbursements]]/'1.) CLM Reference'!$B$5</f>
        <v>7.6286426392305722E-5</v>
      </c>
      <c r="H252" s="52">
        <v>104263.06610592001</v>
      </c>
      <c r="I252" s="53">
        <f>Table3[[#This Row],[Residential CLM $ Collected]]/'1.) CLM Reference'!$B$4</f>
        <v>9.2498455227520344E-4</v>
      </c>
      <c r="J252" s="79">
        <v>6235.2754999999997</v>
      </c>
      <c r="K252" s="53">
        <f>Table3[[#This Row],[Residential Incentive Disbursements]]/'1.) CLM Reference'!$B$5</f>
        <v>7.6286426392305722E-5</v>
      </c>
      <c r="L252" s="54">
        <v>0</v>
      </c>
      <c r="M252" s="53">
        <f>Table3[[#This Row],[C&amp;I CLM $ Collected]]/'1.) CLM Reference'!$B$4</f>
        <v>0</v>
      </c>
      <c r="N252" s="79">
        <v>0</v>
      </c>
      <c r="O252" s="53">
        <f>Table3[[#This Row],[C&amp;I Incentive Disbursements]]/'1.) CLM Reference'!$B$5</f>
        <v>0</v>
      </c>
    </row>
    <row r="253" spans="1:15" x14ac:dyDescent="0.35">
      <c r="A253" s="23">
        <v>9001010500</v>
      </c>
      <c r="B253" s="24" t="s">
        <v>97</v>
      </c>
      <c r="C253" s="24" t="s">
        <v>48</v>
      </c>
      <c r="D253" s="52">
        <f>Table3[[#This Row],[Residential CLM $ Collected]]+Table3[[#This Row],[C&amp;I CLM $ Collected]]</f>
        <v>79218.90946368</v>
      </c>
      <c r="E253" s="53">
        <f>Table3[[#This Row],[CLM $ Collected ]]/'1.) CLM Reference'!$B$4</f>
        <v>7.0280177093153147E-4</v>
      </c>
      <c r="F253" s="52">
        <f>Table3[[#This Row],[Residential Incentive Disbursements]]+Table3[[#This Row],[C&amp;I Incentive Disbursements]]</f>
        <v>2031.71</v>
      </c>
      <c r="G253" s="53">
        <f>Table3[[#This Row],[Incentive Disbursements]]/'1.) CLM Reference'!$B$5</f>
        <v>2.4857264986208143E-5</v>
      </c>
      <c r="H253" s="52">
        <v>79218.90946368</v>
      </c>
      <c r="I253" s="53">
        <f>Table3[[#This Row],[Residential CLM $ Collected]]/'1.) CLM Reference'!$B$4</f>
        <v>7.0280177093153147E-4</v>
      </c>
      <c r="J253" s="79">
        <v>2031.71</v>
      </c>
      <c r="K253" s="53">
        <f>Table3[[#This Row],[Residential Incentive Disbursements]]/'1.) CLM Reference'!$B$5</f>
        <v>2.4857264986208143E-5</v>
      </c>
      <c r="L253" s="54">
        <v>0</v>
      </c>
      <c r="M253" s="53">
        <f>Table3[[#This Row],[C&amp;I CLM $ Collected]]/'1.) CLM Reference'!$B$4</f>
        <v>0</v>
      </c>
      <c r="N253" s="79">
        <v>0</v>
      </c>
      <c r="O253" s="53">
        <f>Table3[[#This Row],[C&amp;I Incentive Disbursements]]/'1.) CLM Reference'!$B$5</f>
        <v>0</v>
      </c>
    </row>
    <row r="254" spans="1:15" x14ac:dyDescent="0.35">
      <c r="A254" s="23">
        <v>9001010600</v>
      </c>
      <c r="B254" s="24" t="s">
        <v>97</v>
      </c>
      <c r="C254" s="24" t="s">
        <v>48</v>
      </c>
      <c r="D254" s="52">
        <f>Table3[[#This Row],[Residential CLM $ Collected]]+Table3[[#This Row],[C&amp;I CLM $ Collected]]</f>
        <v>37228.613912640001</v>
      </c>
      <c r="E254" s="53">
        <f>Table3[[#This Row],[CLM $ Collected ]]/'1.) CLM Reference'!$B$4</f>
        <v>3.3027891906446118E-4</v>
      </c>
      <c r="F254" s="52">
        <f>Table3[[#This Row],[Residential Incentive Disbursements]]+Table3[[#This Row],[C&amp;I Incentive Disbursements]]</f>
        <v>0</v>
      </c>
      <c r="G254" s="53">
        <f>Table3[[#This Row],[Incentive Disbursements]]/'1.) CLM Reference'!$B$5</f>
        <v>0</v>
      </c>
      <c r="H254" s="52">
        <v>37228.613912640001</v>
      </c>
      <c r="I254" s="53">
        <f>Table3[[#This Row],[Residential CLM $ Collected]]/'1.) CLM Reference'!$B$4</f>
        <v>3.3027891906446118E-4</v>
      </c>
      <c r="J254" s="79">
        <v>0</v>
      </c>
      <c r="K254" s="53">
        <f>Table3[[#This Row],[Residential Incentive Disbursements]]/'1.) CLM Reference'!$B$5</f>
        <v>0</v>
      </c>
      <c r="L254" s="54">
        <v>0</v>
      </c>
      <c r="M254" s="53">
        <f>Table3[[#This Row],[C&amp;I CLM $ Collected]]/'1.) CLM Reference'!$B$4</f>
        <v>0</v>
      </c>
      <c r="N254" s="79">
        <v>0</v>
      </c>
      <c r="O254" s="53">
        <f>Table3[[#This Row],[C&amp;I Incentive Disbursements]]/'1.) CLM Reference'!$B$5</f>
        <v>0</v>
      </c>
    </row>
    <row r="255" spans="1:15" x14ac:dyDescent="0.35">
      <c r="A255" s="23">
        <v>9001010700</v>
      </c>
      <c r="B255" s="24" t="s">
        <v>97</v>
      </c>
      <c r="C255" s="24" t="s">
        <v>48</v>
      </c>
      <c r="D255" s="52">
        <f>Table3[[#This Row],[Residential CLM $ Collected]]+Table3[[#This Row],[C&amp;I CLM $ Collected]]</f>
        <v>75171.932176319999</v>
      </c>
      <c r="E255" s="53">
        <f>Table3[[#This Row],[CLM $ Collected ]]/'1.) CLM Reference'!$B$4</f>
        <v>6.6689843896531318E-4</v>
      </c>
      <c r="F255" s="52">
        <f>Table3[[#This Row],[Residential Incentive Disbursements]]+Table3[[#This Row],[C&amp;I Incentive Disbursements]]</f>
        <v>287.59500000000003</v>
      </c>
      <c r="G255" s="53">
        <f>Table3[[#This Row],[Incentive Disbursements]]/'1.) CLM Reference'!$B$5</f>
        <v>3.5186247661863806E-6</v>
      </c>
      <c r="H255" s="52">
        <v>75171.932176319999</v>
      </c>
      <c r="I255" s="53">
        <f>Table3[[#This Row],[Residential CLM $ Collected]]/'1.) CLM Reference'!$B$4</f>
        <v>6.6689843896531318E-4</v>
      </c>
      <c r="J255" s="79">
        <v>287.59500000000003</v>
      </c>
      <c r="K255" s="53">
        <f>Table3[[#This Row],[Residential Incentive Disbursements]]/'1.) CLM Reference'!$B$5</f>
        <v>3.5186247661863806E-6</v>
      </c>
      <c r="L255" s="54">
        <v>0</v>
      </c>
      <c r="M255" s="53">
        <f>Table3[[#This Row],[C&amp;I CLM $ Collected]]/'1.) CLM Reference'!$B$4</f>
        <v>0</v>
      </c>
      <c r="N255" s="79">
        <v>0</v>
      </c>
      <c r="O255" s="53">
        <f>Table3[[#This Row],[C&amp;I Incentive Disbursements]]/'1.) CLM Reference'!$B$5</f>
        <v>0</v>
      </c>
    </row>
    <row r="256" spans="1:15" x14ac:dyDescent="0.35">
      <c r="A256" s="23">
        <v>9001010800</v>
      </c>
      <c r="B256" s="24" t="s">
        <v>97</v>
      </c>
      <c r="C256" s="24" t="s">
        <v>48</v>
      </c>
      <c r="D256" s="52">
        <f>Table3[[#This Row],[Residential CLM $ Collected]]+Table3[[#This Row],[C&amp;I CLM $ Collected]]</f>
        <v>69440.01003071999</v>
      </c>
      <c r="E256" s="53">
        <f>Table3[[#This Row],[CLM $ Collected ]]/'1.) CLM Reference'!$B$4</f>
        <v>6.1604688013873943E-4</v>
      </c>
      <c r="F256" s="52">
        <f>Table3[[#This Row],[Residential Incentive Disbursements]]+Table3[[#This Row],[C&amp;I Incentive Disbursements]]</f>
        <v>4273.3671000000004</v>
      </c>
      <c r="G256" s="53">
        <f>Table3[[#This Row],[Incentive Disbursements]]/'1.) CLM Reference'!$B$5</f>
        <v>5.2283159697025576E-5</v>
      </c>
      <c r="H256" s="52">
        <v>69433.055366399989</v>
      </c>
      <c r="I256" s="53">
        <f>Table3[[#This Row],[Residential CLM $ Collected]]/'1.) CLM Reference'!$B$4</f>
        <v>6.1598518084959972E-4</v>
      </c>
      <c r="J256" s="79">
        <v>4273.3671000000004</v>
      </c>
      <c r="K256" s="53">
        <f>Table3[[#This Row],[Residential Incentive Disbursements]]/'1.) CLM Reference'!$B$5</f>
        <v>5.2283159697025576E-5</v>
      </c>
      <c r="L256" s="54">
        <v>6.9546643200000009</v>
      </c>
      <c r="M256" s="53">
        <f>Table3[[#This Row],[C&amp;I CLM $ Collected]]/'1.) CLM Reference'!$B$4</f>
        <v>6.1699289139687715E-8</v>
      </c>
      <c r="N256" s="79">
        <v>0</v>
      </c>
      <c r="O256" s="53">
        <f>Table3[[#This Row],[C&amp;I Incentive Disbursements]]/'1.) CLM Reference'!$B$5</f>
        <v>0</v>
      </c>
    </row>
    <row r="257" spans="1:15" x14ac:dyDescent="0.35">
      <c r="A257" s="23">
        <v>9001010900</v>
      </c>
      <c r="B257" s="24" t="s">
        <v>97</v>
      </c>
      <c r="C257" s="24" t="s">
        <v>48</v>
      </c>
      <c r="D257" s="52">
        <f>Table3[[#This Row],[Residential CLM $ Collected]]+Table3[[#This Row],[C&amp;I CLM $ Collected]]</f>
        <v>95240.909289600007</v>
      </c>
      <c r="E257" s="53">
        <f>Table3[[#This Row],[CLM $ Collected ]]/'1.) CLM Reference'!$B$4</f>
        <v>8.4494321074375016E-4</v>
      </c>
      <c r="F257" s="52">
        <f>Table3[[#This Row],[Residential Incentive Disbursements]]+Table3[[#This Row],[C&amp;I Incentive Disbursements]]</f>
        <v>5192.7631000000001</v>
      </c>
      <c r="G257" s="53">
        <f>Table3[[#This Row],[Incentive Disbursements]]/'1.) CLM Reference'!$B$5</f>
        <v>6.3531649884729445E-5</v>
      </c>
      <c r="H257" s="52">
        <v>95240.909289600007</v>
      </c>
      <c r="I257" s="53">
        <f>Table3[[#This Row],[Residential CLM $ Collected]]/'1.) CLM Reference'!$B$4</f>
        <v>8.4494321074375016E-4</v>
      </c>
      <c r="J257" s="79">
        <v>5192.7631000000001</v>
      </c>
      <c r="K257" s="53">
        <f>Table3[[#This Row],[Residential Incentive Disbursements]]/'1.) CLM Reference'!$B$5</f>
        <v>6.3531649884729445E-5</v>
      </c>
      <c r="L257" s="54">
        <v>0</v>
      </c>
      <c r="M257" s="53">
        <f>Table3[[#This Row],[C&amp;I CLM $ Collected]]/'1.) CLM Reference'!$B$4</f>
        <v>0</v>
      </c>
      <c r="N257" s="79">
        <v>0</v>
      </c>
      <c r="O257" s="53">
        <f>Table3[[#This Row],[C&amp;I Incentive Disbursements]]/'1.) CLM Reference'!$B$5</f>
        <v>0</v>
      </c>
    </row>
    <row r="258" spans="1:15" x14ac:dyDescent="0.35">
      <c r="A258" s="23">
        <v>9001011000</v>
      </c>
      <c r="B258" s="24" t="s">
        <v>97</v>
      </c>
      <c r="C258" s="24" t="s">
        <v>48</v>
      </c>
      <c r="D258" s="52">
        <f>Table3[[#This Row],[Residential CLM $ Collected]]+Table3[[#This Row],[C&amp;I CLM $ Collected]]</f>
        <v>149163.66117504</v>
      </c>
      <c r="E258" s="53">
        <f>Table3[[#This Row],[CLM $ Collected ]]/'1.) CLM Reference'!$B$4</f>
        <v>1.3233265383501935E-3</v>
      </c>
      <c r="F258" s="52">
        <f>Table3[[#This Row],[Residential Incentive Disbursements]]+Table3[[#This Row],[C&amp;I Incentive Disbursements]]</f>
        <v>6130.23</v>
      </c>
      <c r="G258" s="53">
        <f>Table3[[#This Row],[Incentive Disbursements]]/'1.) CLM Reference'!$B$5</f>
        <v>7.5001231246783613E-5</v>
      </c>
      <c r="H258" s="52">
        <v>149163.66117504</v>
      </c>
      <c r="I258" s="53">
        <f>Table3[[#This Row],[Residential CLM $ Collected]]/'1.) CLM Reference'!$B$4</f>
        <v>1.3233265383501935E-3</v>
      </c>
      <c r="J258" s="79">
        <v>6130.23</v>
      </c>
      <c r="K258" s="53">
        <f>Table3[[#This Row],[Residential Incentive Disbursements]]/'1.) CLM Reference'!$B$5</f>
        <v>7.5001231246783613E-5</v>
      </c>
      <c r="L258" s="54">
        <v>0</v>
      </c>
      <c r="M258" s="53">
        <f>Table3[[#This Row],[C&amp;I CLM $ Collected]]/'1.) CLM Reference'!$B$4</f>
        <v>0</v>
      </c>
      <c r="N258" s="79">
        <v>0</v>
      </c>
      <c r="O258" s="53">
        <f>Table3[[#This Row],[C&amp;I Incentive Disbursements]]/'1.) CLM Reference'!$B$5</f>
        <v>0</v>
      </c>
    </row>
    <row r="259" spans="1:15" x14ac:dyDescent="0.35">
      <c r="A259" s="23">
        <v>9001011100</v>
      </c>
      <c r="B259" s="24" t="s">
        <v>97</v>
      </c>
      <c r="C259" s="24" t="s">
        <v>48</v>
      </c>
      <c r="D259" s="52">
        <f>Table3[[#This Row],[Residential CLM $ Collected]]+Table3[[#This Row],[C&amp;I CLM $ Collected]]</f>
        <v>156251.62535040002</v>
      </c>
      <c r="E259" s="53">
        <f>Table3[[#This Row],[CLM $ Collected ]]/'1.) CLM Reference'!$B$4</f>
        <v>1.3862084160289837E-3</v>
      </c>
      <c r="F259" s="52">
        <f>Table3[[#This Row],[Residential Incentive Disbursements]]+Table3[[#This Row],[C&amp;I Incentive Disbursements]]</f>
        <v>3011.9016999999999</v>
      </c>
      <c r="G259" s="53">
        <f>Table3[[#This Row],[Incentive Disbursements]]/'1.) CLM Reference'!$B$5</f>
        <v>3.6849569411633932E-5</v>
      </c>
      <c r="H259" s="52">
        <v>155955.16353600001</v>
      </c>
      <c r="I259" s="53">
        <f>Table3[[#This Row],[Residential CLM $ Collected]]/'1.) CLM Reference'!$B$4</f>
        <v>1.3835783130701764E-3</v>
      </c>
      <c r="J259" s="79">
        <v>3011.9016999999999</v>
      </c>
      <c r="K259" s="53">
        <f>Table3[[#This Row],[Residential Incentive Disbursements]]/'1.) CLM Reference'!$B$5</f>
        <v>3.6849569411633932E-5</v>
      </c>
      <c r="L259" s="54">
        <v>296.46181439999998</v>
      </c>
      <c r="M259" s="53">
        <f>Table3[[#This Row],[C&amp;I CLM $ Collected]]/'1.) CLM Reference'!$B$4</f>
        <v>2.6301029588070805E-6</v>
      </c>
      <c r="N259" s="79">
        <v>0</v>
      </c>
      <c r="O259" s="53">
        <f>Table3[[#This Row],[C&amp;I Incentive Disbursements]]/'1.) CLM Reference'!$B$5</f>
        <v>0</v>
      </c>
    </row>
    <row r="260" spans="1:15" x14ac:dyDescent="0.35">
      <c r="A260" s="23">
        <v>9001011200</v>
      </c>
      <c r="B260" s="24" t="s">
        <v>97</v>
      </c>
      <c r="C260" s="24" t="s">
        <v>48</v>
      </c>
      <c r="D260" s="52">
        <f>Table3[[#This Row],[Residential CLM $ Collected]]+Table3[[#This Row],[C&amp;I CLM $ Collected]]</f>
        <v>117303.06865248001</v>
      </c>
      <c r="E260" s="53">
        <f>Table3[[#This Row],[CLM $ Collected ]]/'1.) CLM Reference'!$B$4</f>
        <v>1.0406707810395085E-3</v>
      </c>
      <c r="F260" s="52">
        <f>Table3[[#This Row],[Residential Incentive Disbursements]]+Table3[[#This Row],[C&amp;I Incentive Disbursements]]</f>
        <v>2614.33</v>
      </c>
      <c r="G260" s="53">
        <f>Table3[[#This Row],[Incentive Disbursements]]/'1.) CLM Reference'!$B$5</f>
        <v>3.1985417983567306E-5</v>
      </c>
      <c r="H260" s="52">
        <v>117112.78500768001</v>
      </c>
      <c r="I260" s="53">
        <f>Table3[[#This Row],[Residential CLM $ Collected]]/'1.) CLM Reference'!$B$4</f>
        <v>1.0389826527447601E-3</v>
      </c>
      <c r="J260" s="79">
        <v>2614.33</v>
      </c>
      <c r="K260" s="53">
        <f>Table3[[#This Row],[Residential Incentive Disbursements]]/'1.) CLM Reference'!$B$5</f>
        <v>3.1985417983567306E-5</v>
      </c>
      <c r="L260" s="54">
        <v>190.28364479999999</v>
      </c>
      <c r="M260" s="53">
        <f>Table3[[#This Row],[C&amp;I CLM $ Collected]]/'1.) CLM Reference'!$B$4</f>
        <v>1.6881282947483556E-6</v>
      </c>
      <c r="N260" s="79">
        <v>0</v>
      </c>
      <c r="O260" s="53">
        <f>Table3[[#This Row],[C&amp;I Incentive Disbursements]]/'1.) CLM Reference'!$B$5</f>
        <v>0</v>
      </c>
    </row>
    <row r="261" spans="1:15" x14ac:dyDescent="0.35">
      <c r="A261" s="23">
        <v>9001011300</v>
      </c>
      <c r="B261" s="24" t="s">
        <v>97</v>
      </c>
      <c r="C261" s="24" t="s">
        <v>48</v>
      </c>
      <c r="D261" s="52">
        <f>Table3[[#This Row],[Residential CLM $ Collected]]+Table3[[#This Row],[C&amp;I CLM $ Collected]]</f>
        <v>58602.084949439995</v>
      </c>
      <c r="E261" s="53">
        <f>Table3[[#This Row],[CLM $ Collected ]]/'1.) CLM Reference'!$B$4</f>
        <v>5.1989669337254791E-4</v>
      </c>
      <c r="F261" s="52">
        <f>Table3[[#This Row],[Residential Incentive Disbursements]]+Table3[[#This Row],[C&amp;I Incentive Disbursements]]</f>
        <v>628.98</v>
      </c>
      <c r="G261" s="53">
        <f>Table3[[#This Row],[Incentive Disbursements]]/'1.) CLM Reference'!$B$5</f>
        <v>7.6953514679876551E-6</v>
      </c>
      <c r="H261" s="52">
        <v>58601.731832639998</v>
      </c>
      <c r="I261" s="53">
        <f>Table3[[#This Row],[Residential CLM $ Collected]]/'1.) CLM Reference'!$B$4</f>
        <v>5.1989356064686336E-4</v>
      </c>
      <c r="J261" s="79">
        <v>628.98</v>
      </c>
      <c r="K261" s="53">
        <f>Table3[[#This Row],[Residential Incentive Disbursements]]/'1.) CLM Reference'!$B$5</f>
        <v>7.6953514679876551E-6</v>
      </c>
      <c r="L261" s="54">
        <v>0.35311680000000001</v>
      </c>
      <c r="M261" s="53">
        <f>Table3[[#This Row],[C&amp;I CLM $ Collected]]/'1.) CLM Reference'!$B$4</f>
        <v>3.1327256846353841E-9</v>
      </c>
      <c r="N261" s="79">
        <v>0</v>
      </c>
      <c r="O261" s="53">
        <f>Table3[[#This Row],[C&amp;I Incentive Disbursements]]/'1.) CLM Reference'!$B$5</f>
        <v>0</v>
      </c>
    </row>
    <row r="262" spans="1:15" x14ac:dyDescent="0.35">
      <c r="A262" s="23">
        <v>9001020200</v>
      </c>
      <c r="B262" s="24" t="s">
        <v>97</v>
      </c>
      <c r="C262" s="24" t="s">
        <v>48</v>
      </c>
      <c r="D262" s="52">
        <f>Table3[[#This Row],[Residential CLM $ Collected]]+Table3[[#This Row],[C&amp;I CLM $ Collected]]</f>
        <v>19079.450639999999</v>
      </c>
      <c r="E262" s="53">
        <f>Table3[[#This Row],[CLM $ Collected ]]/'1.) CLM Reference'!$B$4</f>
        <v>1.6926604757593243E-4</v>
      </c>
      <c r="F262" s="52">
        <f>Table3[[#This Row],[Residential Incentive Disbursements]]+Table3[[#This Row],[C&amp;I Incentive Disbursements]]</f>
        <v>0</v>
      </c>
      <c r="G262" s="53">
        <f>Table3[[#This Row],[Incentive Disbursements]]/'1.) CLM Reference'!$B$5</f>
        <v>0</v>
      </c>
      <c r="H262" s="52">
        <v>19079.450639999999</v>
      </c>
      <c r="I262" s="53">
        <f>Table3[[#This Row],[Residential CLM $ Collected]]/'1.) CLM Reference'!$B$4</f>
        <v>1.6926604757593243E-4</v>
      </c>
      <c r="J262" s="79">
        <v>0</v>
      </c>
      <c r="K262" s="53">
        <f>Table3[[#This Row],[Residential Incentive Disbursements]]/'1.) CLM Reference'!$B$5</f>
        <v>0</v>
      </c>
      <c r="L262" s="54">
        <v>0</v>
      </c>
      <c r="M262" s="53">
        <f>Table3[[#This Row],[C&amp;I CLM $ Collected]]/'1.) CLM Reference'!$B$4</f>
        <v>0</v>
      </c>
      <c r="N262" s="79">
        <v>0</v>
      </c>
      <c r="O262" s="53">
        <f>Table3[[#This Row],[C&amp;I Incentive Disbursements]]/'1.) CLM Reference'!$B$5</f>
        <v>0</v>
      </c>
    </row>
    <row r="263" spans="1:15" x14ac:dyDescent="0.35">
      <c r="A263" s="23">
        <v>9001021400</v>
      </c>
      <c r="B263" s="24" t="s">
        <v>97</v>
      </c>
      <c r="C263" s="24" t="s">
        <v>48</v>
      </c>
      <c r="D263" s="52">
        <f>Table3[[#This Row],[Residential CLM $ Collected]]+Table3[[#This Row],[C&amp;I CLM $ Collected]]</f>
        <v>1134.8595072000003</v>
      </c>
      <c r="E263" s="53">
        <f>Table3[[#This Row],[CLM $ Collected ]]/'1.) CLM Reference'!$B$4</f>
        <v>1.0068066788830481E-5</v>
      </c>
      <c r="F263" s="52">
        <f>Table3[[#This Row],[Residential Incentive Disbursements]]+Table3[[#This Row],[C&amp;I Incentive Disbursements]]</f>
        <v>615.08000000000004</v>
      </c>
      <c r="G263" s="53">
        <f>Table3[[#This Row],[Incentive Disbursements]]/'1.) CLM Reference'!$B$5</f>
        <v>7.5252898040157824E-6</v>
      </c>
      <c r="H263" s="52">
        <v>1134.8595072000003</v>
      </c>
      <c r="I263" s="53">
        <f>Table3[[#This Row],[Residential CLM $ Collected]]/'1.) CLM Reference'!$B$4</f>
        <v>1.0068066788830481E-5</v>
      </c>
      <c r="J263" s="79">
        <v>615.08000000000004</v>
      </c>
      <c r="K263" s="53">
        <f>Table3[[#This Row],[Residential Incentive Disbursements]]/'1.) CLM Reference'!$B$5</f>
        <v>7.5252898040157824E-6</v>
      </c>
      <c r="L263" s="54">
        <v>0</v>
      </c>
      <c r="M263" s="53">
        <f>Table3[[#This Row],[C&amp;I CLM $ Collected]]/'1.) CLM Reference'!$B$4</f>
        <v>0</v>
      </c>
      <c r="N263" s="79">
        <v>0</v>
      </c>
      <c r="O263" s="53">
        <f>Table3[[#This Row],[C&amp;I Incentive Disbursements]]/'1.) CLM Reference'!$B$5</f>
        <v>0</v>
      </c>
    </row>
    <row r="264" spans="1:15" x14ac:dyDescent="0.35">
      <c r="A264" s="23">
        <v>9011709100</v>
      </c>
      <c r="B264" s="24" t="s">
        <v>98</v>
      </c>
      <c r="C264" s="24" t="s">
        <v>48</v>
      </c>
      <c r="D264" s="52">
        <f>Table3[[#This Row],[Residential CLM $ Collected]]+Table3[[#This Row],[C&amp;I CLM $ Collected]]</f>
        <v>154501.39903680002</v>
      </c>
      <c r="E264" s="53">
        <f>Table3[[#This Row],[CLM $ Collected ]]/'1.) CLM Reference'!$B$4</f>
        <v>1.370681035495009E-3</v>
      </c>
      <c r="F264" s="52">
        <f>Table3[[#This Row],[Residential Incentive Disbursements]]+Table3[[#This Row],[C&amp;I Incentive Disbursements]]</f>
        <v>76633.350099999996</v>
      </c>
      <c r="G264" s="53">
        <f>Table3[[#This Row],[Incentive Disbursements]]/'1.) CLM Reference'!$B$5</f>
        <v>9.375823765284219E-4</v>
      </c>
      <c r="H264" s="52">
        <v>132624.27114048001</v>
      </c>
      <c r="I264" s="53">
        <f>Table3[[#This Row],[Residential CLM $ Collected]]/'1.) CLM Reference'!$B$4</f>
        <v>1.1765949980511519E-3</v>
      </c>
      <c r="J264" s="77">
        <v>76633.350099999996</v>
      </c>
      <c r="K264" s="53">
        <f>Table3[[#This Row],[Residential Incentive Disbursements]]/'1.) CLM Reference'!$B$5</f>
        <v>9.375823765284219E-4</v>
      </c>
      <c r="L264" s="54">
        <v>21877.127896320002</v>
      </c>
      <c r="M264" s="53">
        <f>Table3[[#This Row],[C&amp;I CLM $ Collected]]/'1.) CLM Reference'!$B$4</f>
        <v>1.9408603744385691E-4</v>
      </c>
      <c r="N264" s="79">
        <v>0</v>
      </c>
      <c r="O264" s="53">
        <f>Table3[[#This Row],[C&amp;I Incentive Disbursements]]/'1.) CLM Reference'!$B$5</f>
        <v>0</v>
      </c>
    </row>
    <row r="265" spans="1:15" x14ac:dyDescent="0.35">
      <c r="A265" s="23">
        <v>9011709200</v>
      </c>
      <c r="B265" s="24" t="s">
        <v>98</v>
      </c>
      <c r="C265" s="24" t="s">
        <v>48</v>
      </c>
      <c r="D265" s="52">
        <f>Table3[[#This Row],[Residential CLM $ Collected]]+Table3[[#This Row],[C&amp;I CLM $ Collected]]</f>
        <v>26264.613977280002</v>
      </c>
      <c r="E265" s="53">
        <f>Table3[[#This Row],[CLM $ Collected ]]/'1.) CLM Reference'!$B$4</f>
        <v>2.3301024138092146E-4</v>
      </c>
      <c r="F265" s="52">
        <f>Table3[[#This Row],[Residential Incentive Disbursements]]+Table3[[#This Row],[C&amp;I Incentive Disbursements]]</f>
        <v>3627.62</v>
      </c>
      <c r="G265" s="53">
        <f>Table3[[#This Row],[Incentive Disbursements]]/'1.) CLM Reference'!$B$5</f>
        <v>4.4382668594075126E-5</v>
      </c>
      <c r="H265" s="52">
        <v>26264.613977280002</v>
      </c>
      <c r="I265" s="53">
        <f>Table3[[#This Row],[Residential CLM $ Collected]]/'1.) CLM Reference'!$B$4</f>
        <v>2.3301024138092146E-4</v>
      </c>
      <c r="J265" s="79">
        <v>3627.62</v>
      </c>
      <c r="K265" s="53">
        <f>Table3[[#This Row],[Residential Incentive Disbursements]]/'1.) CLM Reference'!$B$5</f>
        <v>4.4382668594075126E-5</v>
      </c>
      <c r="L265" s="54">
        <v>0</v>
      </c>
      <c r="M265" s="53">
        <f>Table3[[#This Row],[C&amp;I CLM $ Collected]]/'1.) CLM Reference'!$B$4</f>
        <v>0</v>
      </c>
      <c r="N265" s="79">
        <v>0</v>
      </c>
      <c r="O265" s="53">
        <f>Table3[[#This Row],[C&amp;I Incentive Disbursements]]/'1.) CLM Reference'!$B$5</f>
        <v>0</v>
      </c>
    </row>
    <row r="266" spans="1:15" x14ac:dyDescent="0.35">
      <c r="A266" s="23">
        <v>9011710100</v>
      </c>
      <c r="B266" s="24" t="s">
        <v>98</v>
      </c>
      <c r="C266" s="24" t="s">
        <v>48</v>
      </c>
      <c r="D266" s="52">
        <f>Table3[[#This Row],[Residential CLM $ Collected]]+Table3[[#This Row],[C&amp;I CLM $ Collected]]</f>
        <v>230.99048640000001</v>
      </c>
      <c r="E266" s="53">
        <f>Table3[[#This Row],[CLM $ Collected ]]/'1.) CLM Reference'!$B$4</f>
        <v>2.0492648031804218E-6</v>
      </c>
      <c r="F266" s="52">
        <f>Table3[[#This Row],[Residential Incentive Disbursements]]+Table3[[#This Row],[C&amp;I Incentive Disbursements]]</f>
        <v>0</v>
      </c>
      <c r="G266" s="53">
        <f>Table3[[#This Row],[Incentive Disbursements]]/'1.) CLM Reference'!$B$5</f>
        <v>0</v>
      </c>
      <c r="H266" s="52">
        <v>230.99048640000001</v>
      </c>
      <c r="I266" s="53">
        <f>Table3[[#This Row],[Residential CLM $ Collected]]/'1.) CLM Reference'!$B$4</f>
        <v>2.0492648031804218E-6</v>
      </c>
      <c r="J266" s="79">
        <v>0</v>
      </c>
      <c r="K266" s="53">
        <f>Table3[[#This Row],[Residential Incentive Disbursements]]/'1.) CLM Reference'!$B$5</f>
        <v>0</v>
      </c>
      <c r="L266" s="54">
        <v>0</v>
      </c>
      <c r="M266" s="53">
        <f>Table3[[#This Row],[C&amp;I CLM $ Collected]]/'1.) CLM Reference'!$B$4</f>
        <v>0</v>
      </c>
      <c r="N266" s="79">
        <v>0</v>
      </c>
      <c r="O266" s="53">
        <f>Table3[[#This Row],[C&amp;I Incentive Disbursements]]/'1.) CLM Reference'!$B$5</f>
        <v>0</v>
      </c>
    </row>
    <row r="267" spans="1:15" x14ac:dyDescent="0.35">
      <c r="A267" s="23">
        <v>9011702100</v>
      </c>
      <c r="B267" s="24" t="s">
        <v>99</v>
      </c>
      <c r="C267" s="24" t="s">
        <v>48</v>
      </c>
      <c r="D267" s="52">
        <f>Table3[[#This Row],[Residential CLM $ Collected]]+Table3[[#This Row],[C&amp;I CLM $ Collected]]</f>
        <v>1500.225408</v>
      </c>
      <c r="E267" s="53">
        <f>Table3[[#This Row],[CLM $ Collected ]]/'1.) CLM Reference'!$B$4</f>
        <v>1.3309462105411576E-5</v>
      </c>
      <c r="F267" s="52">
        <f>Table3[[#This Row],[Residential Incentive Disbursements]]+Table3[[#This Row],[C&amp;I Incentive Disbursements]]</f>
        <v>0</v>
      </c>
      <c r="G267" s="53">
        <f>Table3[[#This Row],[Incentive Disbursements]]/'1.) CLM Reference'!$B$5</f>
        <v>0</v>
      </c>
      <c r="H267" s="52">
        <v>1500.225408</v>
      </c>
      <c r="I267" s="53">
        <f>Table3[[#This Row],[Residential CLM $ Collected]]/'1.) CLM Reference'!$B$4</f>
        <v>1.3309462105411576E-5</v>
      </c>
      <c r="J267" s="79">
        <v>0</v>
      </c>
      <c r="K267" s="53">
        <f>Table3[[#This Row],[Residential Incentive Disbursements]]/'1.) CLM Reference'!$B$5</f>
        <v>0</v>
      </c>
      <c r="L267" s="54">
        <v>0</v>
      </c>
      <c r="M267" s="53">
        <f>Table3[[#This Row],[C&amp;I CLM $ Collected]]/'1.) CLM Reference'!$B$4</f>
        <v>0</v>
      </c>
      <c r="N267" s="79">
        <v>0</v>
      </c>
      <c r="O267" s="53">
        <f>Table3[[#This Row],[C&amp;I Incentive Disbursements]]/'1.) CLM Reference'!$B$5</f>
        <v>0</v>
      </c>
    </row>
    <row r="268" spans="1:15" x14ac:dyDescent="0.35">
      <c r="A268" s="23">
        <v>9011702400</v>
      </c>
      <c r="B268" s="24" t="s">
        <v>99</v>
      </c>
      <c r="C268" s="24" t="s">
        <v>48</v>
      </c>
      <c r="D268" s="52">
        <f>Table3[[#This Row],[Residential CLM $ Collected]]+Table3[[#This Row],[C&amp;I CLM $ Collected]]</f>
        <v>159.43512960000001</v>
      </c>
      <c r="E268" s="53">
        <f>Table3[[#This Row],[CLM $ Collected ]]/'1.) CLM Reference'!$B$4</f>
        <v>1.4144513246922582E-6</v>
      </c>
      <c r="F268" s="52">
        <f>Table3[[#This Row],[Residential Incentive Disbursements]]+Table3[[#This Row],[C&amp;I Incentive Disbursements]]</f>
        <v>0</v>
      </c>
      <c r="G268" s="53">
        <f>Table3[[#This Row],[Incentive Disbursements]]/'1.) CLM Reference'!$B$5</f>
        <v>0</v>
      </c>
      <c r="H268" s="52">
        <v>159.43512960000001</v>
      </c>
      <c r="I268" s="53">
        <f>Table3[[#This Row],[Residential CLM $ Collected]]/'1.) CLM Reference'!$B$4</f>
        <v>1.4144513246922582E-6</v>
      </c>
      <c r="J268" s="79">
        <v>0</v>
      </c>
      <c r="K268" s="53">
        <f>Table3[[#This Row],[Residential Incentive Disbursements]]/'1.) CLM Reference'!$B$5</f>
        <v>0</v>
      </c>
      <c r="L268" s="54">
        <v>0</v>
      </c>
      <c r="M268" s="53">
        <f>Table3[[#This Row],[C&amp;I CLM $ Collected]]/'1.) CLM Reference'!$B$4</f>
        <v>0</v>
      </c>
      <c r="N268" s="79">
        <v>0</v>
      </c>
      <c r="O268" s="53">
        <f>Table3[[#This Row],[C&amp;I Incentive Disbursements]]/'1.) CLM Reference'!$B$5</f>
        <v>0</v>
      </c>
    </row>
    <row r="269" spans="1:15" x14ac:dyDescent="0.35">
      <c r="A269" s="23">
        <v>9011702600</v>
      </c>
      <c r="B269" s="24" t="s">
        <v>99</v>
      </c>
      <c r="C269" s="24" t="s">
        <v>48</v>
      </c>
      <c r="D269" s="52">
        <f>Table3[[#This Row],[Residential CLM $ Collected]]+Table3[[#This Row],[C&amp;I CLM $ Collected]]</f>
        <v>30.819571199999999</v>
      </c>
      <c r="E269" s="53">
        <f>Table3[[#This Row],[CLM $ Collected ]]/'1.) CLM Reference'!$B$4</f>
        <v>2.7342018926227514E-7</v>
      </c>
      <c r="F269" s="52">
        <f>Table3[[#This Row],[Residential Incentive Disbursements]]+Table3[[#This Row],[C&amp;I Incentive Disbursements]]</f>
        <v>0</v>
      </c>
      <c r="G269" s="53">
        <f>Table3[[#This Row],[Incentive Disbursements]]/'1.) CLM Reference'!$B$5</f>
        <v>0</v>
      </c>
      <c r="H269" s="52">
        <v>30.819571199999999</v>
      </c>
      <c r="I269" s="53">
        <f>Table3[[#This Row],[Residential CLM $ Collected]]/'1.) CLM Reference'!$B$4</f>
        <v>2.7342018926227514E-7</v>
      </c>
      <c r="J269" s="79">
        <v>0</v>
      </c>
      <c r="K269" s="53">
        <f>Table3[[#This Row],[Residential Incentive Disbursements]]/'1.) CLM Reference'!$B$5</f>
        <v>0</v>
      </c>
      <c r="L269" s="54">
        <v>0</v>
      </c>
      <c r="M269" s="53">
        <f>Table3[[#This Row],[C&amp;I CLM $ Collected]]/'1.) CLM Reference'!$B$4</f>
        <v>0</v>
      </c>
      <c r="N269" s="79">
        <v>0</v>
      </c>
      <c r="O269" s="53">
        <f>Table3[[#This Row],[C&amp;I Incentive Disbursements]]/'1.) CLM Reference'!$B$5</f>
        <v>0</v>
      </c>
    </row>
    <row r="270" spans="1:15" x14ac:dyDescent="0.35">
      <c r="A270" s="23">
        <v>9011702700</v>
      </c>
      <c r="B270" s="24" t="s">
        <v>99</v>
      </c>
      <c r="C270" s="24" t="s">
        <v>48</v>
      </c>
      <c r="D270" s="52">
        <f>Table3[[#This Row],[Residential CLM $ Collected]]+Table3[[#This Row],[C&amp;I CLM $ Collected]]</f>
        <v>2747.5092</v>
      </c>
      <c r="E270" s="53">
        <f>Table3[[#This Row],[CLM $ Collected ]]/'1.) CLM Reference'!$B$4</f>
        <v>2.4374916853607691E-5</v>
      </c>
      <c r="F270" s="52">
        <f>Table3[[#This Row],[Residential Incentive Disbursements]]+Table3[[#This Row],[C&amp;I Incentive Disbursements]]</f>
        <v>59.2</v>
      </c>
      <c r="G270" s="53">
        <f>Table3[[#This Row],[Incentive Disbursements]]/'1.) CLM Reference'!$B$5</f>
        <v>7.242914033909968E-7</v>
      </c>
      <c r="H270" s="52">
        <v>2747.5092</v>
      </c>
      <c r="I270" s="53">
        <f>Table3[[#This Row],[Residential CLM $ Collected]]/'1.) CLM Reference'!$B$4</f>
        <v>2.4374916853607691E-5</v>
      </c>
      <c r="J270" s="79">
        <v>59.2</v>
      </c>
      <c r="K270" s="53">
        <f>Table3[[#This Row],[Residential Incentive Disbursements]]/'1.) CLM Reference'!$B$5</f>
        <v>7.242914033909968E-7</v>
      </c>
      <c r="L270" s="54">
        <v>0</v>
      </c>
      <c r="M270" s="53">
        <f>Table3[[#This Row],[C&amp;I CLM $ Collected]]/'1.) CLM Reference'!$B$4</f>
        <v>0</v>
      </c>
      <c r="N270" s="79">
        <v>0</v>
      </c>
      <c r="O270" s="53">
        <f>Table3[[#This Row],[C&amp;I Incentive Disbursements]]/'1.) CLM Reference'!$B$5</f>
        <v>0</v>
      </c>
    </row>
    <row r="271" spans="1:15" x14ac:dyDescent="0.35">
      <c r="A271" s="23">
        <v>9011702800</v>
      </c>
      <c r="B271" s="24" t="s">
        <v>99</v>
      </c>
      <c r="C271" s="24" t="s">
        <v>48</v>
      </c>
      <c r="D271" s="52">
        <f>Table3[[#This Row],[Residential CLM $ Collected]]+Table3[[#This Row],[C&amp;I CLM $ Collected]]</f>
        <v>4683.0465792000005</v>
      </c>
      <c r="E271" s="53">
        <f>Table3[[#This Row],[CLM $ Collected ]]/'1.) CLM Reference'!$B$4</f>
        <v>4.1546310741951998E-5</v>
      </c>
      <c r="F271" s="52">
        <f>Table3[[#This Row],[Residential Incentive Disbursements]]+Table3[[#This Row],[C&amp;I Incentive Disbursements]]</f>
        <v>456.93</v>
      </c>
      <c r="G271" s="53">
        <f>Table3[[#This Row],[Incentive Disbursements]]/'1.) CLM Reference'!$B$5</f>
        <v>5.5903795768825697E-6</v>
      </c>
      <c r="H271" s="52">
        <v>4683.0465792000005</v>
      </c>
      <c r="I271" s="53">
        <f>Table3[[#This Row],[Residential CLM $ Collected]]/'1.) CLM Reference'!$B$4</f>
        <v>4.1546310741951998E-5</v>
      </c>
      <c r="J271" s="79">
        <v>456.93</v>
      </c>
      <c r="K271" s="53">
        <f>Table3[[#This Row],[Residential Incentive Disbursements]]/'1.) CLM Reference'!$B$5</f>
        <v>5.5903795768825697E-6</v>
      </c>
      <c r="L271" s="54">
        <v>0</v>
      </c>
      <c r="M271" s="53">
        <f>Table3[[#This Row],[C&amp;I CLM $ Collected]]/'1.) CLM Reference'!$B$4</f>
        <v>0</v>
      </c>
      <c r="N271" s="79">
        <v>0</v>
      </c>
      <c r="O271" s="53">
        <f>Table3[[#This Row],[C&amp;I Incentive Disbursements]]/'1.) CLM Reference'!$B$5</f>
        <v>0</v>
      </c>
    </row>
    <row r="272" spans="1:15" x14ac:dyDescent="0.35">
      <c r="A272" s="23">
        <v>9011702900</v>
      </c>
      <c r="B272" s="24" t="s">
        <v>99</v>
      </c>
      <c r="C272" s="24" t="s">
        <v>48</v>
      </c>
      <c r="D272" s="52">
        <f>Table3[[#This Row],[Residential CLM $ Collected]]+Table3[[#This Row],[C&amp;I CLM $ Collected]]</f>
        <v>50928.539080319999</v>
      </c>
      <c r="E272" s="53">
        <f>Table3[[#This Row],[CLM $ Collected ]]/'1.) CLM Reference'!$B$4</f>
        <v>4.5181974479230493E-4</v>
      </c>
      <c r="F272" s="52">
        <f>Table3[[#This Row],[Residential Incentive Disbursements]]+Table3[[#This Row],[C&amp;I Incentive Disbursements]]</f>
        <v>58206.132299999997</v>
      </c>
      <c r="G272" s="53">
        <f>Table3[[#This Row],[Incentive Disbursements]]/'1.) CLM Reference'!$B$5</f>
        <v>7.1213177786366591E-4</v>
      </c>
      <c r="H272" s="52">
        <v>35301.1096512</v>
      </c>
      <c r="I272" s="53">
        <f>Table3[[#This Row],[Residential CLM $ Collected]]/'1.) CLM Reference'!$B$4</f>
        <v>3.131787921176344E-4</v>
      </c>
      <c r="J272" s="79">
        <v>49359.212299999999</v>
      </c>
      <c r="K272" s="53">
        <f>Table3[[#This Row],[Residential Incentive Disbursements]]/'1.) CLM Reference'!$B$5</f>
        <v>6.0389278964596534E-4</v>
      </c>
      <c r="L272" s="54">
        <v>15627.429429119999</v>
      </c>
      <c r="M272" s="53">
        <f>Table3[[#This Row],[C&amp;I CLM $ Collected]]/'1.) CLM Reference'!$B$4</f>
        <v>1.3864095267467053E-4</v>
      </c>
      <c r="N272" s="79">
        <v>8846.92</v>
      </c>
      <c r="O272" s="53">
        <f>Table3[[#This Row],[C&amp;I Incentive Disbursements]]/'1.) CLM Reference'!$B$5</f>
        <v>1.0823898821770063E-4</v>
      </c>
    </row>
    <row r="273" spans="1:15" x14ac:dyDescent="0.35">
      <c r="A273" s="23">
        <v>9011703000</v>
      </c>
      <c r="B273" s="24" t="s">
        <v>99</v>
      </c>
      <c r="C273" s="24" t="s">
        <v>48</v>
      </c>
      <c r="D273" s="52">
        <f>Table3[[#This Row],[Residential CLM $ Collected]]+Table3[[#This Row],[C&amp;I CLM $ Collected]]</f>
        <v>39.334896000000001</v>
      </c>
      <c r="E273" s="53">
        <f>Table3[[#This Row],[CLM $ Collected ]]/'1.) CLM Reference'!$B$4</f>
        <v>3.4896509880487595E-7</v>
      </c>
      <c r="F273" s="52">
        <f>Table3[[#This Row],[Residential Incentive Disbursements]]+Table3[[#This Row],[C&amp;I Incentive Disbursements]]</f>
        <v>0</v>
      </c>
      <c r="G273" s="53">
        <f>Table3[[#This Row],[Incentive Disbursements]]/'1.) CLM Reference'!$B$5</f>
        <v>0</v>
      </c>
      <c r="H273" s="52">
        <v>39.334896000000001</v>
      </c>
      <c r="I273" s="53">
        <f>Table3[[#This Row],[Residential CLM $ Collected]]/'1.) CLM Reference'!$B$4</f>
        <v>3.4896509880487595E-7</v>
      </c>
      <c r="J273" s="79">
        <v>0</v>
      </c>
      <c r="K273" s="53">
        <f>Table3[[#This Row],[Residential Incentive Disbursements]]/'1.) CLM Reference'!$B$5</f>
        <v>0</v>
      </c>
      <c r="L273" s="54">
        <v>0</v>
      </c>
      <c r="M273" s="53">
        <f>Table3[[#This Row],[C&amp;I CLM $ Collected]]/'1.) CLM Reference'!$B$4</f>
        <v>0</v>
      </c>
      <c r="N273" s="79">
        <v>0</v>
      </c>
      <c r="O273" s="53">
        <f>Table3[[#This Row],[C&amp;I Incentive Disbursements]]/'1.) CLM Reference'!$B$5</f>
        <v>0</v>
      </c>
    </row>
    <row r="274" spans="1:15" x14ac:dyDescent="0.35">
      <c r="A274" s="23">
        <v>9009190100</v>
      </c>
      <c r="B274" s="24" t="s">
        <v>100</v>
      </c>
      <c r="C274" s="24" t="s">
        <v>48</v>
      </c>
      <c r="D274" s="52">
        <f>Table3[[#This Row],[Residential CLM $ Collected]]+Table3[[#This Row],[C&amp;I CLM $ Collected]]</f>
        <v>74457.283976639999</v>
      </c>
      <c r="E274" s="53">
        <f>Table3[[#This Row],[CLM $ Collected ]]/'1.) CLM Reference'!$B$4</f>
        <v>6.6055833628366238E-4</v>
      </c>
      <c r="F274" s="52">
        <f>Table3[[#This Row],[Residential Incentive Disbursements]]+Table3[[#This Row],[C&amp;I Incentive Disbursements]]</f>
        <v>30283.0586</v>
      </c>
      <c r="G274" s="53">
        <f>Table3[[#This Row],[Incentive Disbursements]]/'1.) CLM Reference'!$B$5</f>
        <v>3.7050268601969248E-4</v>
      </c>
      <c r="H274" s="52">
        <v>74457.283976639999</v>
      </c>
      <c r="I274" s="53">
        <f>Table3[[#This Row],[Residential CLM $ Collected]]/'1.) CLM Reference'!$B$4</f>
        <v>6.6055833628366238E-4</v>
      </c>
      <c r="J274" s="79">
        <v>30283.0586</v>
      </c>
      <c r="K274" s="53">
        <f>Table3[[#This Row],[Residential Incentive Disbursements]]/'1.) CLM Reference'!$B$5</f>
        <v>3.7050268601969248E-4</v>
      </c>
      <c r="L274" s="54">
        <v>0</v>
      </c>
      <c r="M274" s="53">
        <f>Table3[[#This Row],[C&amp;I CLM $ Collected]]/'1.) CLM Reference'!$B$4</f>
        <v>0</v>
      </c>
      <c r="N274" s="79">
        <v>0</v>
      </c>
      <c r="O274" s="53">
        <f>Table3[[#This Row],[C&amp;I Incentive Disbursements]]/'1.) CLM Reference'!$B$5</f>
        <v>0</v>
      </c>
    </row>
    <row r="275" spans="1:15" x14ac:dyDescent="0.35">
      <c r="A275" s="23">
        <v>9009190200</v>
      </c>
      <c r="B275" s="24" t="s">
        <v>100</v>
      </c>
      <c r="C275" s="24" t="s">
        <v>48</v>
      </c>
      <c r="D275" s="52">
        <f>Table3[[#This Row],[Residential CLM $ Collected]]+Table3[[#This Row],[C&amp;I CLM $ Collected]]</f>
        <v>99217.489559040012</v>
      </c>
      <c r="E275" s="53">
        <f>Table3[[#This Row],[CLM $ Collected ]]/'1.) CLM Reference'!$B$4</f>
        <v>8.8022200559884913E-4</v>
      </c>
      <c r="F275" s="52">
        <f>Table3[[#This Row],[Residential Incentive Disbursements]]+Table3[[#This Row],[C&amp;I Incentive Disbursements]]</f>
        <v>24604.87</v>
      </c>
      <c r="G275" s="53">
        <f>Table3[[#This Row],[Incentive Disbursements]]/'1.) CLM Reference'!$B$5</f>
        <v>3.0103202402961203E-4</v>
      </c>
      <c r="H275" s="52">
        <v>99217.489559040012</v>
      </c>
      <c r="I275" s="53">
        <f>Table3[[#This Row],[Residential CLM $ Collected]]/'1.) CLM Reference'!$B$4</f>
        <v>8.8022200559884913E-4</v>
      </c>
      <c r="J275" s="79">
        <v>24604.87</v>
      </c>
      <c r="K275" s="53">
        <f>Table3[[#This Row],[Residential Incentive Disbursements]]/'1.) CLM Reference'!$B$5</f>
        <v>3.0103202402961203E-4</v>
      </c>
      <c r="L275" s="54">
        <v>0</v>
      </c>
      <c r="M275" s="53">
        <f>Table3[[#This Row],[C&amp;I CLM $ Collected]]/'1.) CLM Reference'!$B$4</f>
        <v>0</v>
      </c>
      <c r="N275" s="79">
        <v>0</v>
      </c>
      <c r="O275" s="53">
        <f>Table3[[#This Row],[C&amp;I Incentive Disbursements]]/'1.) CLM Reference'!$B$5</f>
        <v>0</v>
      </c>
    </row>
    <row r="276" spans="1:15" x14ac:dyDescent="0.35">
      <c r="A276" s="23">
        <v>9009190301</v>
      </c>
      <c r="B276" s="24" t="s">
        <v>100</v>
      </c>
      <c r="C276" s="24" t="s">
        <v>48</v>
      </c>
      <c r="D276" s="52">
        <f>Table3[[#This Row],[Residential CLM $ Collected]]+Table3[[#This Row],[C&amp;I CLM $ Collected]]</f>
        <v>304348.46683679998</v>
      </c>
      <c r="E276" s="53">
        <f>Table3[[#This Row],[CLM $ Collected ]]/'1.) CLM Reference'!$B$4</f>
        <v>2.7000705124736167E-3</v>
      </c>
      <c r="F276" s="52">
        <f>Table3[[#This Row],[Residential Incentive Disbursements]]+Table3[[#This Row],[C&amp;I Incentive Disbursements]]</f>
        <v>204784.0661</v>
      </c>
      <c r="G276" s="53">
        <f>Table3[[#This Row],[Incentive Disbursements]]/'1.) CLM Reference'!$B$5</f>
        <v>2.5054618011433045E-3</v>
      </c>
      <c r="H276" s="52">
        <v>168002.32320576001</v>
      </c>
      <c r="I276" s="53">
        <f>Table3[[#This Row],[Residential CLM $ Collected]]/'1.) CLM Reference'!$B$4</f>
        <v>1.4904563956886208E-3</v>
      </c>
      <c r="J276" s="79">
        <v>178510.27609999999</v>
      </c>
      <c r="K276" s="53">
        <f>Table3[[#This Row],[Residential Incentive Disbursements]]/'1.) CLM Reference'!$B$5</f>
        <v>2.1840111215571502E-3</v>
      </c>
      <c r="L276" s="54">
        <v>136346.14363104</v>
      </c>
      <c r="M276" s="53">
        <f>Table3[[#This Row],[C&amp;I CLM $ Collected]]/'1.) CLM Reference'!$B$4</f>
        <v>1.2096141167849963E-3</v>
      </c>
      <c r="N276" s="79">
        <v>26273.79</v>
      </c>
      <c r="O276" s="53">
        <f>Table3[[#This Row],[C&amp;I Incentive Disbursements]]/'1.) CLM Reference'!$B$5</f>
        <v>3.2145067958615437E-4</v>
      </c>
    </row>
    <row r="277" spans="1:15" x14ac:dyDescent="0.35">
      <c r="A277" s="23">
        <v>9009190302</v>
      </c>
      <c r="B277" s="24" t="s">
        <v>100</v>
      </c>
      <c r="C277" s="24" t="s">
        <v>48</v>
      </c>
      <c r="D277" s="52">
        <f>Table3[[#This Row],[Residential CLM $ Collected]]+Table3[[#This Row],[C&amp;I CLM $ Collected]]</f>
        <v>114957.60608448001</v>
      </c>
      <c r="E277" s="53">
        <f>Table3[[#This Row],[CLM $ Collected ]]/'1.) CLM Reference'!$B$4</f>
        <v>1.0198626778024932E-3</v>
      </c>
      <c r="F277" s="52">
        <f>Table3[[#This Row],[Residential Incentive Disbursements]]+Table3[[#This Row],[C&amp;I Incentive Disbursements]]</f>
        <v>20711.39</v>
      </c>
      <c r="G277" s="53">
        <f>Table3[[#This Row],[Incentive Disbursements]]/'1.) CLM Reference'!$B$5</f>
        <v>2.5339665083240297E-4</v>
      </c>
      <c r="H277" s="52">
        <v>114957.60608448001</v>
      </c>
      <c r="I277" s="53">
        <f>Table3[[#This Row],[Residential CLM $ Collected]]/'1.) CLM Reference'!$B$4</f>
        <v>1.0198626778024932E-3</v>
      </c>
      <c r="J277" s="79">
        <v>20711.39</v>
      </c>
      <c r="K277" s="53">
        <f>Table3[[#This Row],[Residential Incentive Disbursements]]/'1.) CLM Reference'!$B$5</f>
        <v>2.5339665083240297E-4</v>
      </c>
      <c r="L277" s="54">
        <v>0</v>
      </c>
      <c r="M277" s="53">
        <f>Table3[[#This Row],[C&amp;I CLM $ Collected]]/'1.) CLM Reference'!$B$4</f>
        <v>0</v>
      </c>
      <c r="N277" s="79">
        <v>0</v>
      </c>
      <c r="O277" s="53">
        <f>Table3[[#This Row],[C&amp;I Incentive Disbursements]]/'1.) CLM Reference'!$B$5</f>
        <v>0</v>
      </c>
    </row>
    <row r="278" spans="1:15" x14ac:dyDescent="0.35">
      <c r="A278" s="23">
        <v>9009190303</v>
      </c>
      <c r="B278" s="24" t="s">
        <v>100</v>
      </c>
      <c r="C278" s="24" t="s">
        <v>48</v>
      </c>
      <c r="D278" s="52">
        <f>Table3[[#This Row],[Residential CLM $ Collected]]+Table3[[#This Row],[C&amp;I CLM $ Collected]]</f>
        <v>79355.569138560008</v>
      </c>
      <c r="E278" s="53">
        <f>Table3[[#This Row],[CLM $ Collected ]]/'1.) CLM Reference'!$B$4</f>
        <v>7.0401416658518075E-4</v>
      </c>
      <c r="F278" s="52">
        <f>Table3[[#This Row],[Residential Incentive Disbursements]]+Table3[[#This Row],[C&amp;I Incentive Disbursements]]</f>
        <v>18373.099999999999</v>
      </c>
      <c r="G278" s="53">
        <f>Table3[[#This Row],[Incentive Disbursements]]/'1.) CLM Reference'!$B$5</f>
        <v>2.2478848621018785E-4</v>
      </c>
      <c r="H278" s="52">
        <v>79310.844869760011</v>
      </c>
      <c r="I278" s="53">
        <f>Table3[[#This Row],[Residential CLM $ Collected]]/'1.) CLM Reference'!$B$4</f>
        <v>7.036173889025661E-4</v>
      </c>
      <c r="J278" s="79">
        <v>18373.099999999999</v>
      </c>
      <c r="K278" s="53">
        <f>Table3[[#This Row],[Residential Incentive Disbursements]]/'1.) CLM Reference'!$B$5</f>
        <v>2.2478848621018785E-4</v>
      </c>
      <c r="L278" s="54">
        <v>44.724268800000004</v>
      </c>
      <c r="M278" s="53">
        <f>Table3[[#This Row],[C&amp;I CLM $ Collected]]/'1.) CLM Reference'!$B$4</f>
        <v>3.9677768261463897E-7</v>
      </c>
      <c r="N278" s="79">
        <v>0</v>
      </c>
      <c r="O278" s="53">
        <f>Table3[[#This Row],[C&amp;I Incentive Disbursements]]/'1.) CLM Reference'!$B$5</f>
        <v>0</v>
      </c>
    </row>
    <row r="279" spans="1:15" x14ac:dyDescent="0.35">
      <c r="A279" s="23">
        <v>9009194201</v>
      </c>
      <c r="B279" s="24" t="s">
        <v>100</v>
      </c>
      <c r="C279" s="24" t="s">
        <v>48</v>
      </c>
      <c r="D279" s="52">
        <f>Table3[[#This Row],[Residential CLM $ Collected]]+Table3[[#This Row],[C&amp;I CLM $ Collected]]</f>
        <v>910.06882560000008</v>
      </c>
      <c r="E279" s="53">
        <f>Table3[[#This Row],[CLM $ Collected ]]/'1.) CLM Reference'!$B$4</f>
        <v>8.0738044316868533E-6</v>
      </c>
      <c r="F279" s="52">
        <f>Table3[[#This Row],[Residential Incentive Disbursements]]+Table3[[#This Row],[C&amp;I Incentive Disbursements]]</f>
        <v>0</v>
      </c>
      <c r="G279" s="53">
        <f>Table3[[#This Row],[Incentive Disbursements]]/'1.) CLM Reference'!$B$5</f>
        <v>0</v>
      </c>
      <c r="H279" s="52">
        <v>910.06882560000008</v>
      </c>
      <c r="I279" s="53">
        <f>Table3[[#This Row],[Residential CLM $ Collected]]/'1.) CLM Reference'!$B$4</f>
        <v>8.0738044316868533E-6</v>
      </c>
      <c r="J279" s="79">
        <v>0</v>
      </c>
      <c r="K279" s="53">
        <f>Table3[[#This Row],[Residential Incentive Disbursements]]/'1.) CLM Reference'!$B$5</f>
        <v>0</v>
      </c>
      <c r="L279" s="54">
        <v>0</v>
      </c>
      <c r="M279" s="53">
        <f>Table3[[#This Row],[C&amp;I CLM $ Collected]]/'1.) CLM Reference'!$B$4</f>
        <v>0</v>
      </c>
      <c r="N279" s="79">
        <v>0</v>
      </c>
      <c r="O279" s="53">
        <f>Table3[[#This Row],[C&amp;I Incentive Disbursements]]/'1.) CLM Reference'!$B$5</f>
        <v>0</v>
      </c>
    </row>
    <row r="280" spans="1:15" x14ac:dyDescent="0.35">
      <c r="A280" s="23">
        <v>9007590100</v>
      </c>
      <c r="B280" s="24" t="s">
        <v>101</v>
      </c>
      <c r="C280" s="24" t="s">
        <v>48</v>
      </c>
      <c r="D280" s="52">
        <f>Table3[[#This Row],[Residential CLM $ Collected]]+Table3[[#This Row],[C&amp;I CLM $ Collected]]</f>
        <v>217943.65422720002</v>
      </c>
      <c r="E280" s="53">
        <f>Table3[[#This Row],[CLM $ Collected ]]/'1.) CLM Reference'!$B$4</f>
        <v>1.9335179844200065E-3</v>
      </c>
      <c r="F280" s="52">
        <f>Table3[[#This Row],[Residential Incentive Disbursements]]+Table3[[#This Row],[C&amp;I Incentive Disbursements]]</f>
        <v>74360.083700000003</v>
      </c>
      <c r="G280" s="53">
        <f>Table3[[#This Row],[Incentive Disbursements]]/'1.) CLM Reference'!$B$5</f>
        <v>9.0976975302947607E-4</v>
      </c>
      <c r="H280" s="52">
        <v>183426.55475616001</v>
      </c>
      <c r="I280" s="53">
        <f>Table3[[#This Row],[Residential CLM $ Collected]]/'1.) CLM Reference'!$B$4</f>
        <v>1.6272946496139551E-3</v>
      </c>
      <c r="J280" s="79">
        <v>59673.923699999999</v>
      </c>
      <c r="K280" s="53">
        <f>Table3[[#This Row],[Residential Incentive Disbursements]]/'1.) CLM Reference'!$B$5</f>
        <v>7.3008969497500437E-4</v>
      </c>
      <c r="L280" s="54">
        <v>34517.099471039997</v>
      </c>
      <c r="M280" s="53">
        <f>Table3[[#This Row],[C&amp;I CLM $ Collected]]/'1.) CLM Reference'!$B$4</f>
        <v>3.0622333480605121E-4</v>
      </c>
      <c r="N280" s="79">
        <v>14686.16</v>
      </c>
      <c r="O280" s="53">
        <f>Table3[[#This Row],[C&amp;I Incentive Disbursements]]/'1.) CLM Reference'!$B$5</f>
        <v>1.7968005805447164E-4</v>
      </c>
    </row>
    <row r="281" spans="1:15" x14ac:dyDescent="0.35">
      <c r="A281" s="23">
        <v>9015820000</v>
      </c>
      <c r="B281" s="24" t="s">
        <v>102</v>
      </c>
      <c r="C281" s="24" t="s">
        <v>48</v>
      </c>
      <c r="D281" s="52">
        <f>Table3[[#This Row],[Residential CLM $ Collected]]+Table3[[#This Row],[C&amp;I CLM $ Collected]]</f>
        <v>44289.82572768</v>
      </c>
      <c r="E281" s="53">
        <f>Table3[[#This Row],[CLM $ Collected ]]/'1.) CLM Reference'!$B$4</f>
        <v>3.9292345939113678E-4</v>
      </c>
      <c r="F281" s="52">
        <f>Table3[[#This Row],[Residential Incentive Disbursements]]+Table3[[#This Row],[C&amp;I Incentive Disbursements]]</f>
        <v>11419.08</v>
      </c>
      <c r="G281" s="53">
        <f>Table3[[#This Row],[Incentive Disbursements]]/'1.) CLM Reference'!$B$5</f>
        <v>1.3970847092287269E-4</v>
      </c>
      <c r="H281" s="52">
        <v>39907.668815999998</v>
      </c>
      <c r="I281" s="53">
        <f>Table3[[#This Row],[Residential CLM $ Collected]]/'1.) CLM Reference'!$B$4</f>
        <v>3.540465339338308E-4</v>
      </c>
      <c r="J281" s="79">
        <v>11419.08</v>
      </c>
      <c r="K281" s="53">
        <f>Table3[[#This Row],[Residential Incentive Disbursements]]/'1.) CLM Reference'!$B$5</f>
        <v>1.3970847092287269E-4</v>
      </c>
      <c r="L281" s="54">
        <v>4382.1569116800001</v>
      </c>
      <c r="M281" s="53">
        <f>Table3[[#This Row],[C&amp;I CLM $ Collected]]/'1.) CLM Reference'!$B$4</f>
        <v>3.8876925457305935E-5</v>
      </c>
      <c r="N281" s="79">
        <v>0</v>
      </c>
      <c r="O281" s="53">
        <f>Table3[[#This Row],[C&amp;I Incentive Disbursements]]/'1.) CLM Reference'!$B$5</f>
        <v>0</v>
      </c>
    </row>
    <row r="282" spans="1:15" x14ac:dyDescent="0.35">
      <c r="A282" s="23">
        <v>9003471100</v>
      </c>
      <c r="B282" s="24" t="s">
        <v>103</v>
      </c>
      <c r="C282" s="24" t="s">
        <v>48</v>
      </c>
      <c r="D282" s="52">
        <f>Table3[[#This Row],[Residential CLM $ Collected]]+Table3[[#This Row],[C&amp;I CLM $ Collected]]</f>
        <v>393.70786559999999</v>
      </c>
      <c r="E282" s="53">
        <f>Table3[[#This Row],[CLM $ Collected ]]/'1.) CLM Reference'!$B$4</f>
        <v>3.4928350698921594E-6</v>
      </c>
      <c r="F282" s="52">
        <f>Table3[[#This Row],[Residential Incentive Disbursements]]+Table3[[#This Row],[C&amp;I Incentive Disbursements]]</f>
        <v>823.31</v>
      </c>
      <c r="G282" s="53">
        <f>Table3[[#This Row],[Incentive Disbursements]]/'1.) CLM Reference'!$B$5</f>
        <v>1.0072911407531107E-5</v>
      </c>
      <c r="H282" s="52">
        <v>393.70786559999999</v>
      </c>
      <c r="I282" s="53">
        <f>Table3[[#This Row],[Residential CLM $ Collected]]/'1.) CLM Reference'!$B$4</f>
        <v>3.4928350698921594E-6</v>
      </c>
      <c r="J282" s="79">
        <v>823.31</v>
      </c>
      <c r="K282" s="53">
        <f>Table3[[#This Row],[Residential Incentive Disbursements]]/'1.) CLM Reference'!$B$5</f>
        <v>1.0072911407531107E-5</v>
      </c>
      <c r="L282" s="54">
        <v>0</v>
      </c>
      <c r="M282" s="53">
        <f>Table3[[#This Row],[C&amp;I CLM $ Collected]]/'1.) CLM Reference'!$B$4</f>
        <v>0</v>
      </c>
      <c r="N282" s="79">
        <v>0</v>
      </c>
      <c r="O282" s="53">
        <f>Table3[[#This Row],[C&amp;I Incentive Disbursements]]/'1.) CLM Reference'!$B$5</f>
        <v>0</v>
      </c>
    </row>
    <row r="283" spans="1:15" x14ac:dyDescent="0.35">
      <c r="A283" s="23">
        <v>9003496700</v>
      </c>
      <c r="B283" s="24" t="s">
        <v>103</v>
      </c>
      <c r="C283" s="24" t="s">
        <v>48</v>
      </c>
      <c r="D283" s="52">
        <f>Table3[[#This Row],[Residential CLM $ Collected]]+Table3[[#This Row],[C&amp;I CLM $ Collected]]</f>
        <v>144.50581439999999</v>
      </c>
      <c r="E283" s="53">
        <f>Table3[[#This Row],[CLM $ Collected ]]/'1.) CLM Reference'!$B$4</f>
        <v>1.2820037912385751E-6</v>
      </c>
      <c r="F283" s="52">
        <f>Table3[[#This Row],[Residential Incentive Disbursements]]+Table3[[#This Row],[C&amp;I Incentive Disbursements]]</f>
        <v>0</v>
      </c>
      <c r="G283" s="53">
        <f>Table3[[#This Row],[Incentive Disbursements]]/'1.) CLM Reference'!$B$5</f>
        <v>0</v>
      </c>
      <c r="H283" s="52">
        <v>144.50581439999999</v>
      </c>
      <c r="I283" s="53">
        <f>Table3[[#This Row],[Residential CLM $ Collected]]/'1.) CLM Reference'!$B$4</f>
        <v>1.2820037912385751E-6</v>
      </c>
      <c r="J283" s="79">
        <v>0</v>
      </c>
      <c r="K283" s="53">
        <f>Table3[[#This Row],[Residential Incentive Disbursements]]/'1.) CLM Reference'!$B$5</f>
        <v>0</v>
      </c>
      <c r="L283" s="54">
        <v>0</v>
      </c>
      <c r="M283" s="53">
        <f>Table3[[#This Row],[C&amp;I CLM $ Collected]]/'1.) CLM Reference'!$B$4</f>
        <v>0</v>
      </c>
      <c r="N283" s="79">
        <v>0</v>
      </c>
      <c r="O283" s="53">
        <f>Table3[[#This Row],[C&amp;I Incentive Disbursements]]/'1.) CLM Reference'!$B$5</f>
        <v>0</v>
      </c>
    </row>
    <row r="284" spans="1:15" x14ac:dyDescent="0.35">
      <c r="A284" s="23">
        <v>9003496800</v>
      </c>
      <c r="B284" s="24" t="s">
        <v>103</v>
      </c>
      <c r="C284" s="24" t="s">
        <v>48</v>
      </c>
      <c r="D284" s="52">
        <f>Table3[[#This Row],[Residential CLM $ Collected]]+Table3[[#This Row],[C&amp;I CLM $ Collected]]</f>
        <v>153.42635519999999</v>
      </c>
      <c r="E284" s="53">
        <f>Table3[[#This Row],[CLM $ Collected ]]/'1.) CLM Reference'!$B$4</f>
        <v>1.3611436318946919E-6</v>
      </c>
      <c r="F284" s="52">
        <f>Table3[[#This Row],[Residential Incentive Disbursements]]+Table3[[#This Row],[C&amp;I Incentive Disbursements]]</f>
        <v>0</v>
      </c>
      <c r="G284" s="53">
        <f>Table3[[#This Row],[Incentive Disbursements]]/'1.) CLM Reference'!$B$5</f>
        <v>0</v>
      </c>
      <c r="H284" s="52">
        <v>153.42635519999999</v>
      </c>
      <c r="I284" s="53">
        <f>Table3[[#This Row],[Residential CLM $ Collected]]/'1.) CLM Reference'!$B$4</f>
        <v>1.3611436318946919E-6</v>
      </c>
      <c r="J284" s="79">
        <v>0</v>
      </c>
      <c r="K284" s="53">
        <f>Table3[[#This Row],[Residential Incentive Disbursements]]/'1.) CLM Reference'!$B$5</f>
        <v>0</v>
      </c>
      <c r="L284" s="54">
        <v>0</v>
      </c>
      <c r="M284" s="53">
        <f>Table3[[#This Row],[C&amp;I CLM $ Collected]]/'1.) CLM Reference'!$B$4</f>
        <v>0</v>
      </c>
      <c r="N284" s="79">
        <v>0</v>
      </c>
      <c r="O284" s="53">
        <f>Table3[[#This Row],[C&amp;I Incentive Disbursements]]/'1.) CLM Reference'!$B$5</f>
        <v>0</v>
      </c>
    </row>
    <row r="285" spans="1:15" x14ac:dyDescent="0.35">
      <c r="A285" s="23">
        <v>9003496900</v>
      </c>
      <c r="B285" s="24" t="s">
        <v>103</v>
      </c>
      <c r="C285" s="24" t="s">
        <v>48</v>
      </c>
      <c r="D285" s="52">
        <f>Table3[[#This Row],[Residential CLM $ Collected]]+Table3[[#This Row],[C&amp;I CLM $ Collected]]</f>
        <v>284.866848</v>
      </c>
      <c r="E285" s="53">
        <f>Table3[[#This Row],[CLM $ Collected ]]/'1.) CLM Reference'!$B$4</f>
        <v>2.527236572801758E-6</v>
      </c>
      <c r="F285" s="52">
        <f>Table3[[#This Row],[Residential Incentive Disbursements]]+Table3[[#This Row],[C&amp;I Incentive Disbursements]]</f>
        <v>0</v>
      </c>
      <c r="G285" s="53">
        <f>Table3[[#This Row],[Incentive Disbursements]]/'1.) CLM Reference'!$B$5</f>
        <v>0</v>
      </c>
      <c r="H285" s="52">
        <v>284.866848</v>
      </c>
      <c r="I285" s="53">
        <f>Table3[[#This Row],[Residential CLM $ Collected]]/'1.) CLM Reference'!$B$4</f>
        <v>2.527236572801758E-6</v>
      </c>
      <c r="J285" s="79">
        <v>0</v>
      </c>
      <c r="K285" s="53">
        <f>Table3[[#This Row],[Residential Incentive Disbursements]]/'1.) CLM Reference'!$B$5</f>
        <v>0</v>
      </c>
      <c r="L285" s="54">
        <v>0</v>
      </c>
      <c r="M285" s="53">
        <f>Table3[[#This Row],[C&amp;I CLM $ Collected]]/'1.) CLM Reference'!$B$4</f>
        <v>0</v>
      </c>
      <c r="N285" s="79">
        <v>0</v>
      </c>
      <c r="O285" s="53">
        <f>Table3[[#This Row],[C&amp;I Incentive Disbursements]]/'1.) CLM Reference'!$B$5</f>
        <v>0</v>
      </c>
    </row>
    <row r="286" spans="1:15" x14ac:dyDescent="0.35">
      <c r="A286" s="23">
        <v>9003497100</v>
      </c>
      <c r="B286" s="24" t="s">
        <v>103</v>
      </c>
      <c r="C286" s="24" t="s">
        <v>48</v>
      </c>
      <c r="D286" s="52">
        <f>Table3[[#This Row],[Residential CLM $ Collected]]+Table3[[#This Row],[C&amp;I CLM $ Collected]]</f>
        <v>80.979523199999988</v>
      </c>
      <c r="E286" s="53">
        <f>Table3[[#This Row],[CLM $ Collected ]]/'1.) CLM Reference'!$B$4</f>
        <v>7.1842130495679313E-7</v>
      </c>
      <c r="F286" s="52">
        <f>Table3[[#This Row],[Residential Incentive Disbursements]]+Table3[[#This Row],[C&amp;I Incentive Disbursements]]</f>
        <v>0</v>
      </c>
      <c r="G286" s="53">
        <f>Table3[[#This Row],[Incentive Disbursements]]/'1.) CLM Reference'!$B$5</f>
        <v>0</v>
      </c>
      <c r="H286" s="52">
        <v>80.979523199999988</v>
      </c>
      <c r="I286" s="53">
        <f>Table3[[#This Row],[Residential CLM $ Collected]]/'1.) CLM Reference'!$B$4</f>
        <v>7.1842130495679313E-7</v>
      </c>
      <c r="J286" s="79">
        <v>0</v>
      </c>
      <c r="K286" s="53">
        <f>Table3[[#This Row],[Residential Incentive Disbursements]]/'1.) CLM Reference'!$B$5</f>
        <v>0</v>
      </c>
      <c r="L286" s="54">
        <v>0</v>
      </c>
      <c r="M286" s="53">
        <f>Table3[[#This Row],[C&amp;I CLM $ Collected]]/'1.) CLM Reference'!$B$4</f>
        <v>0</v>
      </c>
      <c r="N286" s="79">
        <v>0</v>
      </c>
      <c r="O286" s="53">
        <f>Table3[[#This Row],[C&amp;I Incentive Disbursements]]/'1.) CLM Reference'!$B$5</f>
        <v>0</v>
      </c>
    </row>
    <row r="287" spans="1:15" x14ac:dyDescent="0.35">
      <c r="A287" s="23">
        <v>9003500100</v>
      </c>
      <c r="B287" s="24" t="s">
        <v>103</v>
      </c>
      <c r="C287" s="24" t="s">
        <v>48</v>
      </c>
      <c r="D287" s="52">
        <f>Table3[[#This Row],[Residential CLM $ Collected]]+Table3[[#This Row],[C&amp;I CLM $ Collected]]</f>
        <v>27599.33412</v>
      </c>
      <c r="E287" s="53">
        <f>Table3[[#This Row],[CLM $ Collected ]]/'1.) CLM Reference'!$B$4</f>
        <v>2.4485140009356031E-4</v>
      </c>
      <c r="F287" s="52">
        <f>Table3[[#This Row],[Residential Incentive Disbursements]]+Table3[[#This Row],[C&amp;I Incentive Disbursements]]</f>
        <v>2246.44</v>
      </c>
      <c r="G287" s="53">
        <f>Table3[[#This Row],[Incentive Disbursements]]/'1.) CLM Reference'!$B$5</f>
        <v>2.7484411828271466E-5</v>
      </c>
      <c r="H287" s="52">
        <v>27599.33412</v>
      </c>
      <c r="I287" s="53">
        <f>Table3[[#This Row],[Residential CLM $ Collected]]/'1.) CLM Reference'!$B$4</f>
        <v>2.4485140009356031E-4</v>
      </c>
      <c r="J287" s="79">
        <v>2246.44</v>
      </c>
      <c r="K287" s="53">
        <f>Table3[[#This Row],[Residential Incentive Disbursements]]/'1.) CLM Reference'!$B$5</f>
        <v>2.7484411828271466E-5</v>
      </c>
      <c r="L287" s="54">
        <v>0</v>
      </c>
      <c r="M287" s="53">
        <f>Table3[[#This Row],[C&amp;I CLM $ Collected]]/'1.) CLM Reference'!$B$4</f>
        <v>0</v>
      </c>
      <c r="N287" s="79">
        <v>0</v>
      </c>
      <c r="O287" s="53">
        <f>Table3[[#This Row],[C&amp;I Incentive Disbursements]]/'1.) CLM Reference'!$B$5</f>
        <v>0</v>
      </c>
    </row>
    <row r="288" spans="1:15" x14ac:dyDescent="0.35">
      <c r="A288" s="23">
        <v>9003500200</v>
      </c>
      <c r="B288" s="24" t="s">
        <v>103</v>
      </c>
      <c r="C288" s="24" t="s">
        <v>48</v>
      </c>
      <c r="D288" s="52">
        <f>Table3[[#This Row],[Residential CLM $ Collected]]+Table3[[#This Row],[C&amp;I CLM $ Collected]]</f>
        <v>18357.163539839996</v>
      </c>
      <c r="E288" s="53">
        <f>Table3[[#This Row],[CLM $ Collected ]]/'1.) CLM Reference'!$B$4</f>
        <v>1.6285817530717586E-4</v>
      </c>
      <c r="F288" s="52">
        <f>Table3[[#This Row],[Residential Incentive Disbursements]]+Table3[[#This Row],[C&amp;I Incentive Disbursements]]</f>
        <v>1257.69</v>
      </c>
      <c r="G288" s="53">
        <f>Table3[[#This Row],[Incentive Disbursements]]/'1.) CLM Reference'!$B$5</f>
        <v>1.5387399579912547E-5</v>
      </c>
      <c r="H288" s="52">
        <v>18357.163539839996</v>
      </c>
      <c r="I288" s="53">
        <f>Table3[[#This Row],[Residential CLM $ Collected]]/'1.) CLM Reference'!$B$4</f>
        <v>1.6285817530717586E-4</v>
      </c>
      <c r="J288" s="79">
        <v>1257.69</v>
      </c>
      <c r="K288" s="53">
        <f>Table3[[#This Row],[Residential Incentive Disbursements]]/'1.) CLM Reference'!$B$5</f>
        <v>1.5387399579912547E-5</v>
      </c>
      <c r="L288" s="54">
        <v>0</v>
      </c>
      <c r="M288" s="53">
        <f>Table3[[#This Row],[C&amp;I CLM $ Collected]]/'1.) CLM Reference'!$B$4</f>
        <v>0</v>
      </c>
      <c r="N288" s="79">
        <v>0</v>
      </c>
      <c r="O288" s="53">
        <f>Table3[[#This Row],[C&amp;I Incentive Disbursements]]/'1.) CLM Reference'!$B$5</f>
        <v>0</v>
      </c>
    </row>
    <row r="289" spans="1:15" x14ac:dyDescent="0.35">
      <c r="A289" s="23">
        <v>9003500300</v>
      </c>
      <c r="B289" s="24" t="s">
        <v>103</v>
      </c>
      <c r="C289" s="24" t="s">
        <v>104</v>
      </c>
      <c r="D289" s="52">
        <f>Table3[[#This Row],[Residential CLM $ Collected]]+Table3[[#This Row],[C&amp;I CLM $ Collected]]</f>
        <v>19192.581737280001</v>
      </c>
      <c r="E289" s="53">
        <f>Table3[[#This Row],[CLM $ Collected ]]/'1.) CLM Reference'!$B$4</f>
        <v>1.7026970612228322E-4</v>
      </c>
      <c r="F289" s="52">
        <f>Table3[[#This Row],[Residential Incentive Disbursements]]+Table3[[#This Row],[C&amp;I Incentive Disbursements]]</f>
        <v>15607.35</v>
      </c>
      <c r="G289" s="53">
        <f>Table3[[#This Row],[Incentive Disbursements]]/'1.) CLM Reference'!$B$5</f>
        <v>1.9095049720801476E-4</v>
      </c>
      <c r="H289" s="52">
        <v>19192.581737280001</v>
      </c>
      <c r="I289" s="53">
        <f>Table3[[#This Row],[Residential CLM $ Collected]]/'1.) CLM Reference'!$B$4</f>
        <v>1.7026970612228322E-4</v>
      </c>
      <c r="J289" s="79">
        <v>15607.35</v>
      </c>
      <c r="K289" s="53">
        <f>Table3[[#This Row],[Residential Incentive Disbursements]]/'1.) CLM Reference'!$B$5</f>
        <v>1.9095049720801476E-4</v>
      </c>
      <c r="L289" s="54">
        <v>0</v>
      </c>
      <c r="M289" s="53">
        <f>Table3[[#This Row],[C&amp;I CLM $ Collected]]/'1.) CLM Reference'!$B$4</f>
        <v>0</v>
      </c>
      <c r="N289" s="79">
        <v>0</v>
      </c>
      <c r="O289" s="53">
        <f>Table3[[#This Row],[C&amp;I Incentive Disbursements]]/'1.) CLM Reference'!$B$5</f>
        <v>0</v>
      </c>
    </row>
    <row r="290" spans="1:15" x14ac:dyDescent="0.35">
      <c r="A290" s="23">
        <v>9003500400</v>
      </c>
      <c r="B290" s="24" t="s">
        <v>103</v>
      </c>
      <c r="C290" s="24" t="s">
        <v>48</v>
      </c>
      <c r="D290" s="52">
        <f>Table3[[#This Row],[Residential CLM $ Collected]]+Table3[[#This Row],[C&amp;I CLM $ Collected]]</f>
        <v>20330.00047296</v>
      </c>
      <c r="E290" s="53">
        <f>Table3[[#This Row],[CLM $ Collected ]]/'1.) CLM Reference'!$B$4</f>
        <v>1.8036047746890349E-4</v>
      </c>
      <c r="F290" s="52">
        <f>Table3[[#This Row],[Residential Incentive Disbursements]]+Table3[[#This Row],[C&amp;I Incentive Disbursements]]</f>
        <v>601.65</v>
      </c>
      <c r="G290" s="53">
        <f>Table3[[#This Row],[Incentive Disbursements]]/'1.) CLM Reference'!$B$5</f>
        <v>7.3609784265235331E-6</v>
      </c>
      <c r="H290" s="52">
        <v>20330.00047296</v>
      </c>
      <c r="I290" s="53">
        <f>Table3[[#This Row],[Residential CLM $ Collected]]/'1.) CLM Reference'!$B$4</f>
        <v>1.8036047746890349E-4</v>
      </c>
      <c r="J290" s="79">
        <v>601.65</v>
      </c>
      <c r="K290" s="53">
        <f>Table3[[#This Row],[Residential Incentive Disbursements]]/'1.) CLM Reference'!$B$5</f>
        <v>7.3609784265235331E-6</v>
      </c>
      <c r="L290" s="54">
        <v>0</v>
      </c>
      <c r="M290" s="53">
        <f>Table3[[#This Row],[C&amp;I CLM $ Collected]]/'1.) CLM Reference'!$B$4</f>
        <v>0</v>
      </c>
      <c r="N290" s="79">
        <v>0</v>
      </c>
      <c r="O290" s="53">
        <f>Table3[[#This Row],[C&amp;I Incentive Disbursements]]/'1.) CLM Reference'!$B$5</f>
        <v>0</v>
      </c>
    </row>
    <row r="291" spans="1:15" x14ac:dyDescent="0.35">
      <c r="A291" s="23">
        <v>9003500500</v>
      </c>
      <c r="B291" s="24" t="s">
        <v>103</v>
      </c>
      <c r="C291" s="24" t="s">
        <v>48</v>
      </c>
      <c r="D291" s="52">
        <f>Table3[[#This Row],[Residential CLM $ Collected]]+Table3[[#This Row],[C&amp;I CLM $ Collected]]</f>
        <v>16445.239833600001</v>
      </c>
      <c r="E291" s="53">
        <f>Table3[[#This Row],[CLM $ Collected ]]/'1.) CLM Reference'!$B$4</f>
        <v>1.4589627346166381E-4</v>
      </c>
      <c r="F291" s="52">
        <f>Table3[[#This Row],[Residential Incentive Disbursements]]+Table3[[#This Row],[C&amp;I Incentive Disbursements]]</f>
        <v>148437.2053</v>
      </c>
      <c r="G291" s="53">
        <f>Table3[[#This Row],[Incentive Disbursements]]/'1.) CLM Reference'!$B$5</f>
        <v>1.8160775632124072E-3</v>
      </c>
      <c r="H291" s="52">
        <v>16445.239833600001</v>
      </c>
      <c r="I291" s="53">
        <f>Table3[[#This Row],[Residential CLM $ Collected]]/'1.) CLM Reference'!$B$4</f>
        <v>1.4589627346166381E-4</v>
      </c>
      <c r="J291" s="79">
        <v>148437.2053</v>
      </c>
      <c r="K291" s="53">
        <f>Table3[[#This Row],[Residential Incentive Disbursements]]/'1.) CLM Reference'!$B$5</f>
        <v>1.8160775632124072E-3</v>
      </c>
      <c r="L291" s="54">
        <v>0</v>
      </c>
      <c r="M291" s="53">
        <f>Table3[[#This Row],[C&amp;I CLM $ Collected]]/'1.) CLM Reference'!$B$4</f>
        <v>0</v>
      </c>
      <c r="N291" s="79">
        <v>0</v>
      </c>
      <c r="O291" s="53">
        <f>Table3[[#This Row],[C&amp;I Incentive Disbursements]]/'1.) CLM Reference'!$B$5</f>
        <v>0</v>
      </c>
    </row>
    <row r="292" spans="1:15" x14ac:dyDescent="0.35">
      <c r="A292" s="23">
        <v>9003500900</v>
      </c>
      <c r="B292" s="24" t="s">
        <v>103</v>
      </c>
      <c r="C292" s="24" t="s">
        <v>48</v>
      </c>
      <c r="D292" s="52">
        <f>Table3[[#This Row],[Residential CLM $ Collected]]+Table3[[#This Row],[C&amp;I CLM $ Collected]]</f>
        <v>20985.07844736</v>
      </c>
      <c r="E292" s="53">
        <f>Table3[[#This Row],[CLM $ Collected ]]/'1.) CLM Reference'!$B$4</f>
        <v>1.8617209446317222E-4</v>
      </c>
      <c r="F292" s="52">
        <f>Table3[[#This Row],[Residential Incentive Disbursements]]+Table3[[#This Row],[C&amp;I Incentive Disbursements]]</f>
        <v>8680.39</v>
      </c>
      <c r="G292" s="53">
        <f>Table3[[#This Row],[Incentive Disbursements]]/'1.) CLM Reference'!$B$5</f>
        <v>1.0620155160610091E-4</v>
      </c>
      <c r="H292" s="52">
        <v>20985.07844736</v>
      </c>
      <c r="I292" s="53">
        <f>Table3[[#This Row],[Residential CLM $ Collected]]/'1.) CLM Reference'!$B$4</f>
        <v>1.8617209446317222E-4</v>
      </c>
      <c r="J292" s="79">
        <v>8680.39</v>
      </c>
      <c r="K292" s="53">
        <f>Table3[[#This Row],[Residential Incentive Disbursements]]/'1.) CLM Reference'!$B$5</f>
        <v>1.0620155160610091E-4</v>
      </c>
      <c r="L292" s="54">
        <v>0</v>
      </c>
      <c r="M292" s="53">
        <f>Table3[[#This Row],[C&amp;I CLM $ Collected]]/'1.) CLM Reference'!$B$4</f>
        <v>0</v>
      </c>
      <c r="N292" s="79">
        <v>0</v>
      </c>
      <c r="O292" s="53">
        <f>Table3[[#This Row],[C&amp;I Incentive Disbursements]]/'1.) CLM Reference'!$B$5</f>
        <v>0</v>
      </c>
    </row>
    <row r="293" spans="1:15" x14ac:dyDescent="0.35">
      <c r="A293" s="23">
        <v>9003501200</v>
      </c>
      <c r="B293" s="24" t="s">
        <v>103</v>
      </c>
      <c r="C293" s="24" t="s">
        <v>48</v>
      </c>
      <c r="D293" s="52">
        <f>Table3[[#This Row],[Residential CLM $ Collected]]+Table3[[#This Row],[C&amp;I CLM $ Collected]]</f>
        <v>23903.896184639998</v>
      </c>
      <c r="E293" s="53">
        <f>Table3[[#This Row],[CLM $ Collected ]]/'1.) CLM Reference'!$B$4</f>
        <v>2.1206679925871405E-4</v>
      </c>
      <c r="F293" s="52">
        <f>Table3[[#This Row],[Residential Incentive Disbursements]]+Table3[[#This Row],[C&amp;I Incentive Disbursements]]</f>
        <v>1628.75</v>
      </c>
      <c r="G293" s="53">
        <f>Table3[[#This Row],[Incentive Disbursements]]/'1.) CLM Reference'!$B$5</f>
        <v>1.992718958231564E-5</v>
      </c>
      <c r="H293" s="52">
        <v>23903.896184639998</v>
      </c>
      <c r="I293" s="53">
        <f>Table3[[#This Row],[Residential CLM $ Collected]]/'1.) CLM Reference'!$B$4</f>
        <v>2.1206679925871405E-4</v>
      </c>
      <c r="J293" s="79">
        <v>1628.75</v>
      </c>
      <c r="K293" s="53">
        <f>Table3[[#This Row],[Residential Incentive Disbursements]]/'1.) CLM Reference'!$B$5</f>
        <v>1.992718958231564E-5</v>
      </c>
      <c r="L293" s="54">
        <v>0</v>
      </c>
      <c r="M293" s="53">
        <f>Table3[[#This Row],[C&amp;I CLM $ Collected]]/'1.) CLM Reference'!$B$4</f>
        <v>0</v>
      </c>
      <c r="N293" s="79">
        <v>0</v>
      </c>
      <c r="O293" s="53">
        <f>Table3[[#This Row],[C&amp;I Incentive Disbursements]]/'1.) CLM Reference'!$B$5</f>
        <v>0</v>
      </c>
    </row>
    <row r="294" spans="1:15" x14ac:dyDescent="0.35">
      <c r="A294" s="23">
        <v>9003501300</v>
      </c>
      <c r="B294" s="24" t="s">
        <v>103</v>
      </c>
      <c r="C294" s="24" t="s">
        <v>48</v>
      </c>
      <c r="D294" s="52">
        <f>Table3[[#This Row],[Residential CLM $ Collected]]+Table3[[#This Row],[C&amp;I CLM $ Collected]]</f>
        <v>14078.583889920001</v>
      </c>
      <c r="E294" s="53">
        <f>Table3[[#This Row],[CLM $ Collected ]]/'1.) CLM Reference'!$B$4</f>
        <v>1.249001501917958E-4</v>
      </c>
      <c r="F294" s="52">
        <f>Table3[[#This Row],[Residential Incentive Disbursements]]+Table3[[#This Row],[C&amp;I Incentive Disbursements]]</f>
        <v>2029.63</v>
      </c>
      <c r="G294" s="53">
        <f>Table3[[#This Row],[Incentive Disbursements]]/'1.) CLM Reference'!$B$5</f>
        <v>2.4831816909872782E-5</v>
      </c>
      <c r="H294" s="52">
        <v>14078.583889920001</v>
      </c>
      <c r="I294" s="53">
        <f>Table3[[#This Row],[Residential CLM $ Collected]]/'1.) CLM Reference'!$B$4</f>
        <v>1.249001501917958E-4</v>
      </c>
      <c r="J294" s="79">
        <v>2029.63</v>
      </c>
      <c r="K294" s="53">
        <f>Table3[[#This Row],[Residential Incentive Disbursements]]/'1.) CLM Reference'!$B$5</f>
        <v>2.4831816909872782E-5</v>
      </c>
      <c r="L294" s="54">
        <v>0</v>
      </c>
      <c r="M294" s="53">
        <f>Table3[[#This Row],[C&amp;I CLM $ Collected]]/'1.) CLM Reference'!$B$4</f>
        <v>0</v>
      </c>
      <c r="N294" s="79">
        <v>0</v>
      </c>
      <c r="O294" s="53">
        <f>Table3[[#This Row],[C&amp;I Incentive Disbursements]]/'1.) CLM Reference'!$B$5</f>
        <v>0</v>
      </c>
    </row>
    <row r="295" spans="1:15" x14ac:dyDescent="0.35">
      <c r="A295" s="23">
        <v>9003501400</v>
      </c>
      <c r="B295" s="24" t="s">
        <v>103</v>
      </c>
      <c r="C295" s="24" t="s">
        <v>48</v>
      </c>
      <c r="D295" s="52">
        <f>Table3[[#This Row],[Residential CLM $ Collected]]+Table3[[#This Row],[C&amp;I CLM $ Collected]]</f>
        <v>25922.267818560002</v>
      </c>
      <c r="E295" s="53">
        <f>Table3[[#This Row],[CLM $ Collected ]]/'1.) CLM Reference'!$B$4</f>
        <v>2.2997306896528334E-4</v>
      </c>
      <c r="F295" s="52">
        <f>Table3[[#This Row],[Residential Incentive Disbursements]]+Table3[[#This Row],[C&amp;I Incentive Disbursements]]</f>
        <v>53046.98</v>
      </c>
      <c r="G295" s="53">
        <f>Table3[[#This Row],[Incentive Disbursements]]/'1.) CLM Reference'!$B$5</f>
        <v>6.4901134442321175E-4</v>
      </c>
      <c r="H295" s="52">
        <v>25922.267818560002</v>
      </c>
      <c r="I295" s="53">
        <f>Table3[[#This Row],[Residential CLM $ Collected]]/'1.) CLM Reference'!$B$4</f>
        <v>2.2997306896528334E-4</v>
      </c>
      <c r="J295" s="79">
        <v>53046.98</v>
      </c>
      <c r="K295" s="53">
        <f>Table3[[#This Row],[Residential Incentive Disbursements]]/'1.) CLM Reference'!$B$5</f>
        <v>6.4901134442321175E-4</v>
      </c>
      <c r="L295" s="54">
        <v>0</v>
      </c>
      <c r="M295" s="53">
        <f>Table3[[#This Row],[C&amp;I CLM $ Collected]]/'1.) CLM Reference'!$B$4</f>
        <v>0</v>
      </c>
      <c r="N295" s="79">
        <v>0</v>
      </c>
      <c r="O295" s="53">
        <f>Table3[[#This Row],[C&amp;I Incentive Disbursements]]/'1.) CLM Reference'!$B$5</f>
        <v>0</v>
      </c>
    </row>
    <row r="296" spans="1:15" x14ac:dyDescent="0.35">
      <c r="A296" s="23">
        <v>9003501500</v>
      </c>
      <c r="B296" s="24" t="s">
        <v>103</v>
      </c>
      <c r="C296" s="24" t="s">
        <v>48</v>
      </c>
      <c r="D296" s="52">
        <f>Table3[[#This Row],[Residential CLM $ Collected]]+Table3[[#This Row],[C&amp;I CLM $ Collected]]</f>
        <v>34494.509257919999</v>
      </c>
      <c r="E296" s="53">
        <f>Table3[[#This Row],[CLM $ Collected ]]/'1.) CLM Reference'!$B$4</f>
        <v>3.0602292253208857E-4</v>
      </c>
      <c r="F296" s="52">
        <f>Table3[[#This Row],[Residential Incentive Disbursements]]+Table3[[#This Row],[C&amp;I Incentive Disbursements]]</f>
        <v>10977.39</v>
      </c>
      <c r="G296" s="53">
        <f>Table3[[#This Row],[Incentive Disbursements]]/'1.) CLM Reference'!$B$5</f>
        <v>1.3430454744375495E-4</v>
      </c>
      <c r="H296" s="52">
        <v>34494.509257919999</v>
      </c>
      <c r="I296" s="53">
        <f>Table3[[#This Row],[Residential CLM $ Collected]]/'1.) CLM Reference'!$B$4</f>
        <v>3.0602292253208857E-4</v>
      </c>
      <c r="J296" s="79">
        <v>10977.39</v>
      </c>
      <c r="K296" s="53">
        <f>Table3[[#This Row],[Residential Incentive Disbursements]]/'1.) CLM Reference'!$B$5</f>
        <v>1.3430454744375495E-4</v>
      </c>
      <c r="L296" s="54">
        <v>0</v>
      </c>
      <c r="M296" s="53">
        <f>Table3[[#This Row],[C&amp;I CLM $ Collected]]/'1.) CLM Reference'!$B$4</f>
        <v>0</v>
      </c>
      <c r="N296" s="79">
        <v>0</v>
      </c>
      <c r="O296" s="53">
        <f>Table3[[#This Row],[C&amp;I Incentive Disbursements]]/'1.) CLM Reference'!$B$5</f>
        <v>0</v>
      </c>
    </row>
    <row r="297" spans="1:15" x14ac:dyDescent="0.35">
      <c r="A297" s="23">
        <v>9003501700</v>
      </c>
      <c r="B297" s="24" t="s">
        <v>103</v>
      </c>
      <c r="C297" s="24" t="s">
        <v>48</v>
      </c>
      <c r="D297" s="52">
        <f>Table3[[#This Row],[Residential CLM $ Collected]]+Table3[[#This Row],[C&amp;I CLM $ Collected]]</f>
        <v>10912.4263584</v>
      </c>
      <c r="E297" s="53">
        <f>Table3[[#This Row],[CLM $ Collected ]]/'1.) CLM Reference'!$B$4</f>
        <v>9.6811135393874909E-5</v>
      </c>
      <c r="F297" s="52">
        <f>Table3[[#This Row],[Residential Incentive Disbursements]]+Table3[[#This Row],[C&amp;I Incentive Disbursements]]</f>
        <v>1164.8900000000001</v>
      </c>
      <c r="G297" s="53">
        <f>Table3[[#This Row],[Incentive Disbursements]]/'1.) CLM Reference'!$B$5</f>
        <v>1.4252023866488823E-5</v>
      </c>
      <c r="H297" s="52">
        <v>10912.4263584</v>
      </c>
      <c r="I297" s="53">
        <f>Table3[[#This Row],[Residential CLM $ Collected]]/'1.) CLM Reference'!$B$4</f>
        <v>9.6811135393874909E-5</v>
      </c>
      <c r="J297" s="79">
        <v>1164.8900000000001</v>
      </c>
      <c r="K297" s="53">
        <f>Table3[[#This Row],[Residential Incentive Disbursements]]/'1.) CLM Reference'!$B$5</f>
        <v>1.4252023866488823E-5</v>
      </c>
      <c r="L297" s="54">
        <v>0</v>
      </c>
      <c r="M297" s="53">
        <f>Table3[[#This Row],[C&amp;I CLM $ Collected]]/'1.) CLM Reference'!$B$4</f>
        <v>0</v>
      </c>
      <c r="N297" s="79">
        <v>0</v>
      </c>
      <c r="O297" s="53">
        <f>Table3[[#This Row],[C&amp;I Incentive Disbursements]]/'1.) CLM Reference'!$B$5</f>
        <v>0</v>
      </c>
    </row>
    <row r="298" spans="1:15" x14ac:dyDescent="0.35">
      <c r="A298" s="23">
        <v>9003501800</v>
      </c>
      <c r="B298" s="24" t="s">
        <v>103</v>
      </c>
      <c r="C298" s="24" t="s">
        <v>104</v>
      </c>
      <c r="D298" s="52">
        <f>Table3[[#This Row],[Residential CLM $ Collected]]+Table3[[#This Row],[C&amp;I CLM $ Collected]]</f>
        <v>19569.573285120001</v>
      </c>
      <c r="E298" s="53">
        <f>Table3[[#This Row],[CLM $ Collected ]]/'1.) CLM Reference'!$B$4</f>
        <v>1.7361424001251108E-4</v>
      </c>
      <c r="F298" s="52">
        <f>Table3[[#This Row],[Residential Incentive Disbursements]]+Table3[[#This Row],[C&amp;I Incentive Disbursements]]</f>
        <v>1213.1500000000001</v>
      </c>
      <c r="G298" s="53">
        <f>Table3[[#This Row],[Incentive Disbursements]]/'1.) CLM Reference'!$B$5</f>
        <v>1.4842468176077495E-5</v>
      </c>
      <c r="H298" s="52">
        <v>19569.573285120001</v>
      </c>
      <c r="I298" s="53">
        <f>Table3[[#This Row],[Residential CLM $ Collected]]/'1.) CLM Reference'!$B$4</f>
        <v>1.7361424001251108E-4</v>
      </c>
      <c r="J298" s="79">
        <v>1213.1500000000001</v>
      </c>
      <c r="K298" s="53">
        <f>Table3[[#This Row],[Residential Incentive Disbursements]]/'1.) CLM Reference'!$B$5</f>
        <v>1.4842468176077495E-5</v>
      </c>
      <c r="L298" s="54">
        <v>0</v>
      </c>
      <c r="M298" s="53">
        <f>Table3[[#This Row],[C&amp;I CLM $ Collected]]/'1.) CLM Reference'!$B$4</f>
        <v>0</v>
      </c>
      <c r="N298" s="79">
        <v>0</v>
      </c>
      <c r="O298" s="53">
        <f>Table3[[#This Row],[C&amp;I Incentive Disbursements]]/'1.) CLM Reference'!$B$5</f>
        <v>0</v>
      </c>
    </row>
    <row r="299" spans="1:15" x14ac:dyDescent="0.35">
      <c r="A299" s="23">
        <v>9003502100</v>
      </c>
      <c r="B299" s="24" t="s">
        <v>103</v>
      </c>
      <c r="C299" s="24" t="s">
        <v>48</v>
      </c>
      <c r="D299" s="52">
        <f>Table3[[#This Row],[Residential CLM $ Collected]]+Table3[[#This Row],[C&amp;I CLM $ Collected]]</f>
        <v>27091.375603200002</v>
      </c>
      <c r="E299" s="53">
        <f>Table3[[#This Row],[CLM $ Collected ]]/'1.) CLM Reference'!$B$4</f>
        <v>2.4034497419621231E-4</v>
      </c>
      <c r="F299" s="52">
        <f>Table3[[#This Row],[Residential Incentive Disbursements]]+Table3[[#This Row],[C&amp;I Incentive Disbursements]]</f>
        <v>2298.11</v>
      </c>
      <c r="G299" s="53">
        <f>Table3[[#This Row],[Incentive Disbursements]]/'1.) CLM Reference'!$B$5</f>
        <v>2.8116576301467627E-5</v>
      </c>
      <c r="H299" s="52">
        <v>27091.375603200002</v>
      </c>
      <c r="I299" s="53">
        <f>Table3[[#This Row],[Residential CLM $ Collected]]/'1.) CLM Reference'!$B$4</f>
        <v>2.4034497419621231E-4</v>
      </c>
      <c r="J299" s="79">
        <v>2298.11</v>
      </c>
      <c r="K299" s="53">
        <f>Table3[[#This Row],[Residential Incentive Disbursements]]/'1.) CLM Reference'!$B$5</f>
        <v>2.8116576301467627E-5</v>
      </c>
      <c r="L299" s="54">
        <v>0</v>
      </c>
      <c r="M299" s="53">
        <f>Table3[[#This Row],[C&amp;I CLM $ Collected]]/'1.) CLM Reference'!$B$4</f>
        <v>0</v>
      </c>
      <c r="N299" s="79">
        <v>0</v>
      </c>
      <c r="O299" s="53">
        <f>Table3[[#This Row],[C&amp;I Incentive Disbursements]]/'1.) CLM Reference'!$B$5</f>
        <v>0</v>
      </c>
    </row>
    <row r="300" spans="1:15" x14ac:dyDescent="0.35">
      <c r="A300" s="23">
        <v>9003502300</v>
      </c>
      <c r="B300" s="24" t="s">
        <v>103</v>
      </c>
      <c r="C300" s="24" t="s">
        <v>48</v>
      </c>
      <c r="D300" s="52">
        <f>Table3[[#This Row],[Residential CLM $ Collected]]+Table3[[#This Row],[C&amp;I CLM $ Collected]]</f>
        <v>61237.230647040007</v>
      </c>
      <c r="E300" s="53">
        <f>Table3[[#This Row],[CLM $ Collected ]]/'1.) CLM Reference'!$B$4</f>
        <v>5.4327476150645712E-4</v>
      </c>
      <c r="F300" s="52">
        <f>Table3[[#This Row],[Residential Incentive Disbursements]]+Table3[[#This Row],[C&amp;I Incentive Disbursements]]</f>
        <v>31422.542399999998</v>
      </c>
      <c r="G300" s="53">
        <f>Table3[[#This Row],[Incentive Disbursements]]/'1.) CLM Reference'!$B$5</f>
        <v>3.8444387386839691E-4</v>
      </c>
      <c r="H300" s="52">
        <v>61237.230647040007</v>
      </c>
      <c r="I300" s="53">
        <f>Table3[[#This Row],[Residential CLM $ Collected]]/'1.) CLM Reference'!$B$4</f>
        <v>5.4327476150645712E-4</v>
      </c>
      <c r="J300" s="79">
        <v>31422.542399999998</v>
      </c>
      <c r="K300" s="53">
        <f>Table3[[#This Row],[Residential Incentive Disbursements]]/'1.) CLM Reference'!$B$5</f>
        <v>3.8444387386839691E-4</v>
      </c>
      <c r="L300" s="54">
        <v>0</v>
      </c>
      <c r="M300" s="53">
        <f>Table3[[#This Row],[C&amp;I CLM $ Collected]]/'1.) CLM Reference'!$B$4</f>
        <v>0</v>
      </c>
      <c r="N300" s="79">
        <v>0</v>
      </c>
      <c r="O300" s="53">
        <f>Table3[[#This Row],[C&amp;I Incentive Disbursements]]/'1.) CLM Reference'!$B$5</f>
        <v>0</v>
      </c>
    </row>
    <row r="301" spans="1:15" x14ac:dyDescent="0.35">
      <c r="A301" s="23">
        <v>9003502400</v>
      </c>
      <c r="B301" s="24" t="s">
        <v>103</v>
      </c>
      <c r="C301" s="24" t="s">
        <v>48</v>
      </c>
      <c r="D301" s="52">
        <f>Table3[[#This Row],[Residential CLM $ Collected]]+Table3[[#This Row],[C&amp;I CLM $ Collected]]</f>
        <v>1035759.4729718401</v>
      </c>
      <c r="E301" s="53">
        <f>Table3[[#This Row],[CLM $ Collected ]]/'1.) CLM Reference'!$B$4</f>
        <v>9.1888868048285791E-3</v>
      </c>
      <c r="F301" s="52">
        <f>Table3[[#This Row],[Residential Incentive Disbursements]]+Table3[[#This Row],[C&amp;I Incentive Disbursements]]</f>
        <v>1565113.7553999999</v>
      </c>
      <c r="G301" s="53">
        <f>Table3[[#This Row],[Incentive Disbursements]]/'1.) CLM Reference'!$B$5</f>
        <v>1.9148622269682756E-2</v>
      </c>
      <c r="H301" s="52">
        <v>171829.57790591998</v>
      </c>
      <c r="I301" s="53">
        <f>Table3[[#This Row],[Residential CLM $ Collected]]/'1.) CLM Reference'!$B$4</f>
        <v>1.5244104276146936E-3</v>
      </c>
      <c r="J301" s="79">
        <v>1207764.3359999999</v>
      </c>
      <c r="K301" s="53">
        <f>Table3[[#This Row],[Residential Incentive Disbursements]]/'1.) CLM Reference'!$B$5</f>
        <v>1.4776576450794514E-2</v>
      </c>
      <c r="L301" s="54">
        <v>863929.89506592008</v>
      </c>
      <c r="M301" s="53">
        <f>Table3[[#This Row],[C&amp;I CLM $ Collected]]/'1.) CLM Reference'!$B$4</f>
        <v>7.6644763772138851E-3</v>
      </c>
      <c r="N301" s="79">
        <v>357349.41940000001</v>
      </c>
      <c r="O301" s="53">
        <f>Table3[[#This Row],[C&amp;I Incentive Disbursements]]/'1.) CLM Reference'!$B$5</f>
        <v>4.3720458188882417E-3</v>
      </c>
    </row>
    <row r="302" spans="1:15" x14ac:dyDescent="0.35">
      <c r="A302" s="23">
        <v>9003502500</v>
      </c>
      <c r="B302" s="24" t="s">
        <v>103</v>
      </c>
      <c r="C302" s="24" t="s">
        <v>48</v>
      </c>
      <c r="D302" s="52">
        <f>Table3[[#This Row],[Residential CLM $ Collected]]+Table3[[#This Row],[C&amp;I CLM $ Collected]]</f>
        <v>19614.414487680002</v>
      </c>
      <c r="E302" s="53">
        <f>Table3[[#This Row],[CLM $ Collected ]]/'1.) CLM Reference'!$B$4</f>
        <v>1.7401205508953276E-4</v>
      </c>
      <c r="F302" s="52">
        <f>Table3[[#This Row],[Residential Incentive Disbursements]]+Table3[[#This Row],[C&amp;I Incentive Disbursements]]</f>
        <v>18113.2</v>
      </c>
      <c r="G302" s="53">
        <f>Table3[[#This Row],[Incentive Disbursements]]/'1.) CLM Reference'!$B$5</f>
        <v>2.2160870013347641E-4</v>
      </c>
      <c r="H302" s="52">
        <v>19596.776592960003</v>
      </c>
      <c r="I302" s="53">
        <f>Table3[[#This Row],[Residential CLM $ Collected]]/'1.) CLM Reference'!$B$4</f>
        <v>1.7385557800939319E-4</v>
      </c>
      <c r="J302" s="79">
        <v>18113.2</v>
      </c>
      <c r="K302" s="53">
        <f>Table3[[#This Row],[Residential Incentive Disbursements]]/'1.) CLM Reference'!$B$5</f>
        <v>2.2160870013347641E-4</v>
      </c>
      <c r="L302" s="54">
        <v>17.637894720000002</v>
      </c>
      <c r="M302" s="53">
        <f>Table3[[#This Row],[C&amp;I CLM $ Collected]]/'1.) CLM Reference'!$B$4</f>
        <v>1.5647708013959921E-7</v>
      </c>
      <c r="N302" s="79">
        <v>0</v>
      </c>
      <c r="O302" s="53">
        <f>Table3[[#This Row],[C&amp;I Incentive Disbursements]]/'1.) CLM Reference'!$B$5</f>
        <v>0</v>
      </c>
    </row>
    <row r="303" spans="1:15" x14ac:dyDescent="0.35">
      <c r="A303" s="23">
        <v>9003502600</v>
      </c>
      <c r="B303" s="24" t="s">
        <v>103</v>
      </c>
      <c r="C303" s="24" t="s">
        <v>48</v>
      </c>
      <c r="D303" s="52">
        <f>Table3[[#This Row],[Residential CLM $ Collected]]+Table3[[#This Row],[C&amp;I CLM $ Collected]]</f>
        <v>36489.036245759999</v>
      </c>
      <c r="E303" s="53">
        <f>Table3[[#This Row],[CLM $ Collected ]]/'1.) CLM Reference'!$B$4</f>
        <v>3.237176510850909E-4</v>
      </c>
      <c r="F303" s="52">
        <f>Table3[[#This Row],[Residential Incentive Disbursements]]+Table3[[#This Row],[C&amp;I Incentive Disbursements]]</f>
        <v>8703.0400000000009</v>
      </c>
      <c r="G303" s="53">
        <f>Table3[[#This Row],[Incentive Disbursements]]/'1.) CLM Reference'!$B$5</f>
        <v>1.0647866647581049E-4</v>
      </c>
      <c r="H303" s="52">
        <v>36489.036245759999</v>
      </c>
      <c r="I303" s="53">
        <f>Table3[[#This Row],[Residential CLM $ Collected]]/'1.) CLM Reference'!$B$4</f>
        <v>3.237176510850909E-4</v>
      </c>
      <c r="J303" s="79">
        <v>8703.0400000000009</v>
      </c>
      <c r="K303" s="53">
        <f>Table3[[#This Row],[Residential Incentive Disbursements]]/'1.) CLM Reference'!$B$5</f>
        <v>1.0647866647581049E-4</v>
      </c>
      <c r="L303" s="54">
        <v>0</v>
      </c>
      <c r="M303" s="53">
        <f>Table3[[#This Row],[C&amp;I CLM $ Collected]]/'1.) CLM Reference'!$B$4</f>
        <v>0</v>
      </c>
      <c r="N303" s="79">
        <v>0</v>
      </c>
      <c r="O303" s="53">
        <f>Table3[[#This Row],[C&amp;I Incentive Disbursements]]/'1.) CLM Reference'!$B$5</f>
        <v>0</v>
      </c>
    </row>
    <row r="304" spans="1:15" x14ac:dyDescent="0.35">
      <c r="A304" s="23">
        <v>9003502700</v>
      </c>
      <c r="B304" s="24" t="s">
        <v>103</v>
      </c>
      <c r="C304" s="24" t="s">
        <v>48</v>
      </c>
      <c r="D304" s="52">
        <f>Table3[[#This Row],[Residential CLM $ Collected]]+Table3[[#This Row],[C&amp;I CLM $ Collected]]</f>
        <v>32741.750923200001</v>
      </c>
      <c r="E304" s="53">
        <f>Table3[[#This Row],[CLM $ Collected ]]/'1.) CLM Reference'!$B$4</f>
        <v>2.9047307881427035E-4</v>
      </c>
      <c r="F304" s="52">
        <f>Table3[[#This Row],[Residential Incentive Disbursements]]+Table3[[#This Row],[C&amp;I Incentive Disbursements]]</f>
        <v>2431</v>
      </c>
      <c r="G304" s="53">
        <f>Table3[[#This Row],[Incentive Disbursements]]/'1.) CLM Reference'!$B$5</f>
        <v>2.9742439216951235E-5</v>
      </c>
      <c r="H304" s="52">
        <v>32741.750923200001</v>
      </c>
      <c r="I304" s="53">
        <f>Table3[[#This Row],[Residential CLM $ Collected]]/'1.) CLM Reference'!$B$4</f>
        <v>2.9047307881427035E-4</v>
      </c>
      <c r="J304" s="79">
        <v>2431</v>
      </c>
      <c r="K304" s="53">
        <f>Table3[[#This Row],[Residential Incentive Disbursements]]/'1.) CLM Reference'!$B$5</f>
        <v>2.9742439216951235E-5</v>
      </c>
      <c r="L304" s="54">
        <v>0</v>
      </c>
      <c r="M304" s="53">
        <f>Table3[[#This Row],[C&amp;I CLM $ Collected]]/'1.) CLM Reference'!$B$4</f>
        <v>0</v>
      </c>
      <c r="N304" s="79">
        <v>0</v>
      </c>
      <c r="O304" s="53">
        <f>Table3[[#This Row],[C&amp;I Incentive Disbursements]]/'1.) CLM Reference'!$B$5</f>
        <v>0</v>
      </c>
    </row>
    <row r="305" spans="1:15" x14ac:dyDescent="0.35">
      <c r="A305" s="23">
        <v>9003502800</v>
      </c>
      <c r="B305" s="24" t="s">
        <v>103</v>
      </c>
      <c r="C305" s="24" t="s">
        <v>104</v>
      </c>
      <c r="D305" s="52">
        <f>Table3[[#This Row],[Residential CLM $ Collected]]+Table3[[#This Row],[C&amp;I CLM $ Collected]]</f>
        <v>34597.11747456</v>
      </c>
      <c r="E305" s="53">
        <f>Table3[[#This Row],[CLM $ Collected ]]/'1.) CLM Reference'!$B$4</f>
        <v>3.0693322585303724E-4</v>
      </c>
      <c r="F305" s="52">
        <f>Table3[[#This Row],[Residential Incentive Disbursements]]+Table3[[#This Row],[C&amp;I Incentive Disbursements]]</f>
        <v>3386.56</v>
      </c>
      <c r="G305" s="53">
        <f>Table3[[#This Row],[Incentive Disbursements]]/'1.) CLM Reference'!$B$5</f>
        <v>4.1433383362631992E-5</v>
      </c>
      <c r="H305" s="52">
        <v>34597.11747456</v>
      </c>
      <c r="I305" s="53">
        <f>Table3[[#This Row],[Residential CLM $ Collected]]/'1.) CLM Reference'!$B$4</f>
        <v>3.0693322585303724E-4</v>
      </c>
      <c r="J305" s="79">
        <v>3386.56</v>
      </c>
      <c r="K305" s="53">
        <f>Table3[[#This Row],[Residential Incentive Disbursements]]/'1.) CLM Reference'!$B$5</f>
        <v>4.1433383362631992E-5</v>
      </c>
      <c r="L305" s="54">
        <v>0</v>
      </c>
      <c r="M305" s="53">
        <f>Table3[[#This Row],[C&amp;I CLM $ Collected]]/'1.) CLM Reference'!$B$4</f>
        <v>0</v>
      </c>
      <c r="N305" s="79">
        <v>0</v>
      </c>
      <c r="O305" s="53">
        <f>Table3[[#This Row],[C&amp;I Incentive Disbursements]]/'1.) CLM Reference'!$B$5</f>
        <v>0</v>
      </c>
    </row>
    <row r="306" spans="1:15" x14ac:dyDescent="0.35">
      <c r="A306" s="23">
        <v>9003502900</v>
      </c>
      <c r="B306" s="24" t="s">
        <v>103</v>
      </c>
      <c r="C306" s="24" t="s">
        <v>48</v>
      </c>
      <c r="D306" s="52">
        <f>Table3[[#This Row],[Residential CLM $ Collected]]+Table3[[#This Row],[C&amp;I CLM $ Collected]]</f>
        <v>21805.829562239996</v>
      </c>
      <c r="E306" s="53">
        <f>Table3[[#This Row],[CLM $ Collected ]]/'1.) CLM Reference'!$B$4</f>
        <v>1.9345350417881784E-4</v>
      </c>
      <c r="F306" s="52">
        <f>Table3[[#This Row],[Residential Incentive Disbursements]]+Table3[[#This Row],[C&amp;I Incentive Disbursements]]</f>
        <v>534.38</v>
      </c>
      <c r="G306" s="53">
        <f>Table3[[#This Row],[Incentive Disbursements]]/'1.) CLM Reference'!$B$5</f>
        <v>6.5379533808121765E-6</v>
      </c>
      <c r="H306" s="52">
        <v>21805.829562239996</v>
      </c>
      <c r="I306" s="53">
        <f>Table3[[#This Row],[Residential CLM $ Collected]]/'1.) CLM Reference'!$B$4</f>
        <v>1.9345350417881784E-4</v>
      </c>
      <c r="J306" s="79">
        <v>534.38</v>
      </c>
      <c r="K306" s="53">
        <f>Table3[[#This Row],[Residential Incentive Disbursements]]/'1.) CLM Reference'!$B$5</f>
        <v>6.5379533808121765E-6</v>
      </c>
      <c r="L306" s="54">
        <v>0</v>
      </c>
      <c r="M306" s="53">
        <f>Table3[[#This Row],[C&amp;I CLM $ Collected]]/'1.) CLM Reference'!$B$4</f>
        <v>0</v>
      </c>
      <c r="N306" s="79">
        <v>0</v>
      </c>
      <c r="O306" s="53">
        <f>Table3[[#This Row],[C&amp;I Incentive Disbursements]]/'1.) CLM Reference'!$B$5</f>
        <v>0</v>
      </c>
    </row>
    <row r="307" spans="1:15" x14ac:dyDescent="0.35">
      <c r="A307" s="23">
        <v>9003503000</v>
      </c>
      <c r="B307" s="24" t="s">
        <v>103</v>
      </c>
      <c r="C307" s="24" t="s">
        <v>104</v>
      </c>
      <c r="D307" s="52">
        <f>Table3[[#This Row],[Residential CLM $ Collected]]+Table3[[#This Row],[C&amp;I CLM $ Collected]]</f>
        <v>27613.769650560003</v>
      </c>
      <c r="E307" s="53">
        <f>Table3[[#This Row],[CLM $ Collected ]]/'1.) CLM Reference'!$B$4</f>
        <v>2.4497946694667137E-4</v>
      </c>
      <c r="F307" s="52">
        <f>Table3[[#This Row],[Residential Incentive Disbursements]]+Table3[[#This Row],[C&amp;I Incentive Disbursements]]</f>
        <v>677.72</v>
      </c>
      <c r="G307" s="53">
        <f>Table3[[#This Row],[Incentive Disbursements]]/'1.) CLM Reference'!$B$5</f>
        <v>8.2916684105767965E-6</v>
      </c>
      <c r="H307" s="52">
        <v>27613.769650560003</v>
      </c>
      <c r="I307" s="53">
        <f>Table3[[#This Row],[Residential CLM $ Collected]]/'1.) CLM Reference'!$B$4</f>
        <v>2.4497946694667137E-4</v>
      </c>
      <c r="J307" s="79">
        <v>677.72</v>
      </c>
      <c r="K307" s="53">
        <f>Table3[[#This Row],[Residential Incentive Disbursements]]/'1.) CLM Reference'!$B$5</f>
        <v>8.2916684105767965E-6</v>
      </c>
      <c r="L307" s="54">
        <v>0</v>
      </c>
      <c r="M307" s="53">
        <f>Table3[[#This Row],[C&amp;I CLM $ Collected]]/'1.) CLM Reference'!$B$4</f>
        <v>0</v>
      </c>
      <c r="N307" s="79">
        <v>0</v>
      </c>
      <c r="O307" s="53">
        <f>Table3[[#This Row],[C&amp;I Incentive Disbursements]]/'1.) CLM Reference'!$B$5</f>
        <v>0</v>
      </c>
    </row>
    <row r="308" spans="1:15" x14ac:dyDescent="0.35">
      <c r="A308" s="23">
        <v>9003503100</v>
      </c>
      <c r="B308" s="24" t="s">
        <v>103</v>
      </c>
      <c r="C308" s="24" t="s">
        <v>48</v>
      </c>
      <c r="D308" s="52">
        <f>Table3[[#This Row],[Residential CLM $ Collected]]+Table3[[#This Row],[C&amp;I CLM $ Collected]]</f>
        <v>37160.74254816</v>
      </c>
      <c r="E308" s="53">
        <f>Table3[[#This Row],[CLM $ Collected ]]/'1.) CLM Reference'!$B$4</f>
        <v>3.2967678864541074E-4</v>
      </c>
      <c r="F308" s="52">
        <f>Table3[[#This Row],[Residential Incentive Disbursements]]+Table3[[#This Row],[C&amp;I Incentive Disbursements]]</f>
        <v>78848.03</v>
      </c>
      <c r="G308" s="53">
        <f>Table3[[#This Row],[Incentive Disbursements]]/'1.) CLM Reference'!$B$5</f>
        <v>9.6467821458303066E-4</v>
      </c>
      <c r="H308" s="52">
        <v>37160.74254816</v>
      </c>
      <c r="I308" s="53">
        <f>Table3[[#This Row],[Residential CLM $ Collected]]/'1.) CLM Reference'!$B$4</f>
        <v>3.2967678864541074E-4</v>
      </c>
      <c r="J308" s="79">
        <v>78848.03</v>
      </c>
      <c r="K308" s="53">
        <f>Table3[[#This Row],[Residential Incentive Disbursements]]/'1.) CLM Reference'!$B$5</f>
        <v>9.6467821458303066E-4</v>
      </c>
      <c r="L308" s="54">
        <v>0</v>
      </c>
      <c r="M308" s="53">
        <f>Table3[[#This Row],[C&amp;I CLM $ Collected]]/'1.) CLM Reference'!$B$4</f>
        <v>0</v>
      </c>
      <c r="N308" s="79">
        <v>0</v>
      </c>
      <c r="O308" s="53">
        <f>Table3[[#This Row],[C&amp;I Incentive Disbursements]]/'1.) CLM Reference'!$B$5</f>
        <v>0</v>
      </c>
    </row>
    <row r="309" spans="1:15" x14ac:dyDescent="0.35">
      <c r="A309" s="23">
        <v>9003503300</v>
      </c>
      <c r="B309" s="24" t="s">
        <v>103</v>
      </c>
      <c r="C309" s="24" t="s">
        <v>48</v>
      </c>
      <c r="D309" s="52">
        <f>Table3[[#This Row],[Residential CLM $ Collected]]+Table3[[#This Row],[C&amp;I CLM $ Collected]]</f>
        <v>24785.822180160001</v>
      </c>
      <c r="E309" s="53">
        <f>Table3[[#This Row],[CLM $ Collected ]]/'1.) CLM Reference'!$B$4</f>
        <v>2.1989093058895137E-4</v>
      </c>
      <c r="F309" s="52">
        <f>Table3[[#This Row],[Residential Incentive Disbursements]]+Table3[[#This Row],[C&amp;I Incentive Disbursements]]</f>
        <v>61180.35</v>
      </c>
      <c r="G309" s="53">
        <f>Table3[[#This Row],[Incentive Disbursements]]/'1.) CLM Reference'!$B$5</f>
        <v>7.4852029664615482E-4</v>
      </c>
      <c r="H309" s="52">
        <v>24785.822180160001</v>
      </c>
      <c r="I309" s="53">
        <f>Table3[[#This Row],[Residential CLM $ Collected]]/'1.) CLM Reference'!$B$4</f>
        <v>2.1989093058895137E-4</v>
      </c>
      <c r="J309" s="79">
        <v>61180.35</v>
      </c>
      <c r="K309" s="53">
        <f>Table3[[#This Row],[Residential Incentive Disbursements]]/'1.) CLM Reference'!$B$5</f>
        <v>7.4852029664615482E-4</v>
      </c>
      <c r="L309" s="54">
        <v>0</v>
      </c>
      <c r="M309" s="53">
        <f>Table3[[#This Row],[C&amp;I CLM $ Collected]]/'1.) CLM Reference'!$B$4</f>
        <v>0</v>
      </c>
      <c r="N309" s="79">
        <v>0</v>
      </c>
      <c r="O309" s="53">
        <f>Table3[[#This Row],[C&amp;I Incentive Disbursements]]/'1.) CLM Reference'!$B$5</f>
        <v>0</v>
      </c>
    </row>
    <row r="310" spans="1:15" x14ac:dyDescent="0.35">
      <c r="A310" s="23">
        <v>9003503500</v>
      </c>
      <c r="B310" s="24" t="s">
        <v>103</v>
      </c>
      <c r="C310" s="24" t="s">
        <v>48</v>
      </c>
      <c r="D310" s="52">
        <f>Table3[[#This Row],[Residential CLM $ Collected]]+Table3[[#This Row],[C&amp;I CLM $ Collected]]</f>
        <v>14693.71104</v>
      </c>
      <c r="E310" s="53">
        <f>Table3[[#This Row],[CLM $ Collected ]]/'1.) CLM Reference'!$B$4</f>
        <v>1.3035733779196714E-4</v>
      </c>
      <c r="F310" s="52">
        <f>Table3[[#This Row],[Residential Incentive Disbursements]]+Table3[[#This Row],[C&amp;I Incentive Disbursements]]</f>
        <v>2186.64</v>
      </c>
      <c r="G310" s="53">
        <f>Table3[[#This Row],[Incentive Disbursements]]/'1.) CLM Reference'!$B$5</f>
        <v>2.6752779633629883E-5</v>
      </c>
      <c r="H310" s="52">
        <v>14693.213203200001</v>
      </c>
      <c r="I310" s="53">
        <f>Table3[[#This Row],[Residential CLM $ Collected]]/'1.) CLM Reference'!$B$4</f>
        <v>1.3035292116231339E-4</v>
      </c>
      <c r="J310" s="79">
        <v>2186.64</v>
      </c>
      <c r="K310" s="53">
        <f>Table3[[#This Row],[Residential Incentive Disbursements]]/'1.) CLM Reference'!$B$5</f>
        <v>2.6752779633629883E-5</v>
      </c>
      <c r="L310" s="54">
        <v>0.49783680000000002</v>
      </c>
      <c r="M310" s="53">
        <f>Table3[[#This Row],[C&amp;I CLM $ Collected]]/'1.) CLM Reference'!$B$4</f>
        <v>4.4166296537482467E-9</v>
      </c>
      <c r="N310" s="79">
        <v>0</v>
      </c>
      <c r="O310" s="53">
        <f>Table3[[#This Row],[C&amp;I Incentive Disbursements]]/'1.) CLM Reference'!$B$5</f>
        <v>0</v>
      </c>
    </row>
    <row r="311" spans="1:15" x14ac:dyDescent="0.35">
      <c r="A311" s="23">
        <v>9003503700</v>
      </c>
      <c r="B311" s="24" t="s">
        <v>103</v>
      </c>
      <c r="C311" s="24" t="s">
        <v>48</v>
      </c>
      <c r="D311" s="52">
        <f>Table3[[#This Row],[Residential CLM $ Collected]]+Table3[[#This Row],[C&amp;I CLM $ Collected]]</f>
        <v>32750.498957759999</v>
      </c>
      <c r="E311" s="53">
        <f>Table3[[#This Row],[CLM $ Collected ]]/'1.) CLM Reference'!$B$4</f>
        <v>2.9055068824139523E-4</v>
      </c>
      <c r="F311" s="52">
        <f>Table3[[#This Row],[Residential Incentive Disbursements]]+Table3[[#This Row],[C&amp;I Incentive Disbursements]]</f>
        <v>26309.74</v>
      </c>
      <c r="G311" s="53">
        <f>Table3[[#This Row],[Incentive Disbursements]]/'1.) CLM Reference'!$B$5</f>
        <v>3.2189051532858522E-4</v>
      </c>
      <c r="H311" s="52">
        <v>32750.498957759999</v>
      </c>
      <c r="I311" s="53">
        <f>Table3[[#This Row],[Residential CLM $ Collected]]/'1.) CLM Reference'!$B$4</f>
        <v>2.9055068824139523E-4</v>
      </c>
      <c r="J311" s="79">
        <v>26309.74</v>
      </c>
      <c r="K311" s="53">
        <f>Table3[[#This Row],[Residential Incentive Disbursements]]/'1.) CLM Reference'!$B$5</f>
        <v>3.2189051532858522E-4</v>
      </c>
      <c r="L311" s="54">
        <v>0</v>
      </c>
      <c r="M311" s="53">
        <f>Table3[[#This Row],[C&amp;I CLM $ Collected]]/'1.) CLM Reference'!$B$4</f>
        <v>0</v>
      </c>
      <c r="N311" s="79">
        <v>0</v>
      </c>
      <c r="O311" s="53">
        <f>Table3[[#This Row],[C&amp;I Incentive Disbursements]]/'1.) CLM Reference'!$B$5</f>
        <v>0</v>
      </c>
    </row>
    <row r="312" spans="1:15" x14ac:dyDescent="0.35">
      <c r="A312" s="23">
        <v>9003503800</v>
      </c>
      <c r="B312" s="24" t="s">
        <v>103</v>
      </c>
      <c r="C312" s="24" t="s">
        <v>48</v>
      </c>
      <c r="D312" s="52">
        <f>Table3[[#This Row],[Residential CLM $ Collected]]+Table3[[#This Row],[C&amp;I CLM $ Collected]]</f>
        <v>5708.3524675200006</v>
      </c>
      <c r="E312" s="53">
        <f>Table3[[#This Row],[CLM $ Collected ]]/'1.) CLM Reference'!$B$4</f>
        <v>5.0642457090548158E-5</v>
      </c>
      <c r="F312" s="52">
        <f>Table3[[#This Row],[Residential Incentive Disbursements]]+Table3[[#This Row],[C&amp;I Incentive Disbursements]]</f>
        <v>98479.72</v>
      </c>
      <c r="G312" s="53">
        <f>Table3[[#This Row],[Incentive Disbursements]]/'1.) CLM Reference'!$B$5</f>
        <v>1.204865111560007E-3</v>
      </c>
      <c r="H312" s="52">
        <v>5708.3524675200006</v>
      </c>
      <c r="I312" s="53">
        <f>Table3[[#This Row],[Residential CLM $ Collected]]/'1.) CLM Reference'!$B$4</f>
        <v>5.0642457090548158E-5</v>
      </c>
      <c r="J312" s="79">
        <v>98479.72</v>
      </c>
      <c r="K312" s="53">
        <f>Table3[[#This Row],[Residential Incentive Disbursements]]/'1.) CLM Reference'!$B$5</f>
        <v>1.204865111560007E-3</v>
      </c>
      <c r="L312" s="54">
        <v>0</v>
      </c>
      <c r="M312" s="53">
        <f>Table3[[#This Row],[C&amp;I CLM $ Collected]]/'1.) CLM Reference'!$B$4</f>
        <v>0</v>
      </c>
      <c r="N312" s="79">
        <v>0</v>
      </c>
      <c r="O312" s="53">
        <f>Table3[[#This Row],[C&amp;I Incentive Disbursements]]/'1.) CLM Reference'!$B$5</f>
        <v>0</v>
      </c>
    </row>
    <row r="313" spans="1:15" x14ac:dyDescent="0.35">
      <c r="A313" s="23">
        <v>9003503900</v>
      </c>
      <c r="B313" s="24" t="s">
        <v>103</v>
      </c>
      <c r="C313" s="24" t="s">
        <v>48</v>
      </c>
      <c r="D313" s="52">
        <f>Table3[[#This Row],[Residential CLM $ Collected]]+Table3[[#This Row],[C&amp;I CLM $ Collected]]</f>
        <v>55706.715325440004</v>
      </c>
      <c r="E313" s="53">
        <f>Table3[[#This Row],[CLM $ Collected ]]/'1.) CLM Reference'!$B$4</f>
        <v>4.9421001183369768E-4</v>
      </c>
      <c r="F313" s="52">
        <f>Table3[[#This Row],[Residential Incentive Disbursements]]+Table3[[#This Row],[C&amp;I Incentive Disbursements]]</f>
        <v>43874.208400000003</v>
      </c>
      <c r="G313" s="53">
        <f>Table3[[#This Row],[Incentive Disbursements]]/'1.) CLM Reference'!$B$5</f>
        <v>5.3678567524839628E-4</v>
      </c>
      <c r="H313" s="52">
        <v>55706.715325440004</v>
      </c>
      <c r="I313" s="53">
        <f>Table3[[#This Row],[Residential CLM $ Collected]]/'1.) CLM Reference'!$B$4</f>
        <v>4.9421001183369768E-4</v>
      </c>
      <c r="J313" s="79">
        <v>43874.208400000003</v>
      </c>
      <c r="K313" s="53">
        <f>Table3[[#This Row],[Residential Incentive Disbursements]]/'1.) CLM Reference'!$B$5</f>
        <v>5.3678567524839628E-4</v>
      </c>
      <c r="L313" s="54">
        <v>0</v>
      </c>
      <c r="M313" s="53">
        <f>Table3[[#This Row],[C&amp;I CLM $ Collected]]/'1.) CLM Reference'!$B$4</f>
        <v>0</v>
      </c>
      <c r="N313" s="79">
        <v>0</v>
      </c>
      <c r="O313" s="53">
        <f>Table3[[#This Row],[C&amp;I Incentive Disbursements]]/'1.) CLM Reference'!$B$5</f>
        <v>0</v>
      </c>
    </row>
    <row r="314" spans="1:15" x14ac:dyDescent="0.35">
      <c r="A314" s="23">
        <v>9003504000</v>
      </c>
      <c r="B314" s="24" t="s">
        <v>103</v>
      </c>
      <c r="C314" s="24" t="s">
        <v>48</v>
      </c>
      <c r="D314" s="52">
        <f>Table3[[#This Row],[Residential CLM $ Collected]]+Table3[[#This Row],[C&amp;I CLM $ Collected]]</f>
        <v>32737.94073504</v>
      </c>
      <c r="E314" s="53">
        <f>Table3[[#This Row],[CLM $ Collected ]]/'1.) CLM Reference'!$B$4</f>
        <v>2.9043927619057153E-4</v>
      </c>
      <c r="F314" s="52">
        <f>Table3[[#This Row],[Residential Incentive Disbursements]]+Table3[[#This Row],[C&amp;I Incentive Disbursements]]</f>
        <v>14980.31</v>
      </c>
      <c r="G314" s="53">
        <f>Table3[[#This Row],[Incentive Disbursements]]/'1.) CLM Reference'!$B$5</f>
        <v>1.8327888096507063E-4</v>
      </c>
      <c r="H314" s="52">
        <v>32737.94073504</v>
      </c>
      <c r="I314" s="53">
        <f>Table3[[#This Row],[Residential CLM $ Collected]]/'1.) CLM Reference'!$B$4</f>
        <v>2.9043927619057153E-4</v>
      </c>
      <c r="J314" s="79">
        <v>14980.31</v>
      </c>
      <c r="K314" s="53">
        <f>Table3[[#This Row],[Residential Incentive Disbursements]]/'1.) CLM Reference'!$B$5</f>
        <v>1.8327888096507063E-4</v>
      </c>
      <c r="L314" s="54">
        <v>0</v>
      </c>
      <c r="M314" s="53">
        <f>Table3[[#This Row],[C&amp;I CLM $ Collected]]/'1.) CLM Reference'!$B$4</f>
        <v>0</v>
      </c>
      <c r="N314" s="79">
        <v>0</v>
      </c>
      <c r="O314" s="53">
        <f>Table3[[#This Row],[C&amp;I Incentive Disbursements]]/'1.) CLM Reference'!$B$5</f>
        <v>0</v>
      </c>
    </row>
    <row r="315" spans="1:15" x14ac:dyDescent="0.35">
      <c r="A315" s="23">
        <v>9003504100</v>
      </c>
      <c r="B315" s="24" t="s">
        <v>103</v>
      </c>
      <c r="C315" s="24" t="s">
        <v>48</v>
      </c>
      <c r="D315" s="52">
        <f>Table3[[#This Row],[Residential CLM $ Collected]]+Table3[[#This Row],[C&amp;I CLM $ Collected]]</f>
        <v>16383.093013440001</v>
      </c>
      <c r="E315" s="53">
        <f>Table3[[#This Row],[CLM $ Collected ]]/'1.) CLM Reference'!$B$4</f>
        <v>1.453449291480156E-4</v>
      </c>
      <c r="F315" s="52">
        <f>Table3[[#This Row],[Residential Incentive Disbursements]]+Table3[[#This Row],[C&amp;I Incentive Disbursements]]</f>
        <v>14080.65</v>
      </c>
      <c r="G315" s="53">
        <f>Table3[[#This Row],[Incentive Disbursements]]/'1.) CLM Reference'!$B$5</f>
        <v>1.7227185387090266E-4</v>
      </c>
      <c r="H315" s="52">
        <v>16383.093013440001</v>
      </c>
      <c r="I315" s="53">
        <f>Table3[[#This Row],[Residential CLM $ Collected]]/'1.) CLM Reference'!$B$4</f>
        <v>1.453449291480156E-4</v>
      </c>
      <c r="J315" s="79">
        <v>14080.65</v>
      </c>
      <c r="K315" s="53">
        <f>Table3[[#This Row],[Residential Incentive Disbursements]]/'1.) CLM Reference'!$B$5</f>
        <v>1.7227185387090266E-4</v>
      </c>
      <c r="L315" s="54">
        <v>0</v>
      </c>
      <c r="M315" s="53">
        <f>Table3[[#This Row],[C&amp;I CLM $ Collected]]/'1.) CLM Reference'!$B$4</f>
        <v>0</v>
      </c>
      <c r="N315" s="79">
        <v>0</v>
      </c>
      <c r="O315" s="53">
        <f>Table3[[#This Row],[C&amp;I Incentive Disbursements]]/'1.) CLM Reference'!$B$5</f>
        <v>0</v>
      </c>
    </row>
    <row r="316" spans="1:15" x14ac:dyDescent="0.35">
      <c r="A316" s="23">
        <v>9003504200</v>
      </c>
      <c r="B316" s="24" t="s">
        <v>103</v>
      </c>
      <c r="C316" s="24" t="s">
        <v>48</v>
      </c>
      <c r="D316" s="52">
        <f>Table3[[#This Row],[Residential CLM $ Collected]]+Table3[[#This Row],[C&amp;I CLM $ Collected]]</f>
        <v>54014.641560000004</v>
      </c>
      <c r="E316" s="53">
        <f>Table3[[#This Row],[CLM $ Collected ]]/'1.) CLM Reference'!$B$4</f>
        <v>4.7919853986382375E-4</v>
      </c>
      <c r="F316" s="52">
        <f>Table3[[#This Row],[Residential Incentive Disbursements]]+Table3[[#This Row],[C&amp;I Incentive Disbursements]]</f>
        <v>3657.96</v>
      </c>
      <c r="G316" s="53">
        <f>Table3[[#This Row],[Incentive Disbursements]]/'1.) CLM Reference'!$B$5</f>
        <v>4.4753867938313014E-5</v>
      </c>
      <c r="H316" s="52">
        <v>54014.641560000004</v>
      </c>
      <c r="I316" s="53">
        <f>Table3[[#This Row],[Residential CLM $ Collected]]/'1.) CLM Reference'!$B$4</f>
        <v>4.7919853986382375E-4</v>
      </c>
      <c r="J316" s="79">
        <v>3657.96</v>
      </c>
      <c r="K316" s="53">
        <f>Table3[[#This Row],[Residential Incentive Disbursements]]/'1.) CLM Reference'!$B$5</f>
        <v>4.4753867938313014E-5</v>
      </c>
      <c r="L316" s="54">
        <v>0</v>
      </c>
      <c r="M316" s="53">
        <f>Table3[[#This Row],[C&amp;I CLM $ Collected]]/'1.) CLM Reference'!$B$4</f>
        <v>0</v>
      </c>
      <c r="N316" s="79">
        <v>0</v>
      </c>
      <c r="O316" s="53">
        <f>Table3[[#This Row],[C&amp;I Incentive Disbursements]]/'1.) CLM Reference'!$B$5</f>
        <v>0</v>
      </c>
    </row>
    <row r="317" spans="1:15" x14ac:dyDescent="0.35">
      <c r="A317" s="23">
        <v>9003504300</v>
      </c>
      <c r="B317" s="24" t="s">
        <v>103</v>
      </c>
      <c r="C317" s="24" t="s">
        <v>48</v>
      </c>
      <c r="D317" s="52">
        <f>Table3[[#This Row],[Residential CLM $ Collected]]+Table3[[#This Row],[C&amp;I CLM $ Collected]]</f>
        <v>23985.625936320001</v>
      </c>
      <c r="E317" s="53">
        <f>Table3[[#This Row],[CLM $ Collected ]]/'1.) CLM Reference'!$B$4</f>
        <v>2.1279187632184676E-4</v>
      </c>
      <c r="F317" s="52">
        <f>Table3[[#This Row],[Residential Incentive Disbursements]]+Table3[[#This Row],[C&amp;I Incentive Disbursements]]</f>
        <v>18422.213</v>
      </c>
      <c r="G317" s="53">
        <f>Table3[[#This Row],[Incentive Disbursements]]/'1.) CLM Reference'!$B$5</f>
        <v>2.2538936667800447E-4</v>
      </c>
      <c r="H317" s="52">
        <v>23985.625936320001</v>
      </c>
      <c r="I317" s="53">
        <f>Table3[[#This Row],[Residential CLM $ Collected]]/'1.) CLM Reference'!$B$4</f>
        <v>2.1279187632184676E-4</v>
      </c>
      <c r="J317" s="79">
        <v>18422.213</v>
      </c>
      <c r="K317" s="53">
        <f>Table3[[#This Row],[Residential Incentive Disbursements]]/'1.) CLM Reference'!$B$5</f>
        <v>2.2538936667800447E-4</v>
      </c>
      <c r="L317" s="54">
        <v>0</v>
      </c>
      <c r="M317" s="53">
        <f>Table3[[#This Row],[C&amp;I CLM $ Collected]]/'1.) CLM Reference'!$B$4</f>
        <v>0</v>
      </c>
      <c r="N317" s="79">
        <v>0</v>
      </c>
      <c r="O317" s="53">
        <f>Table3[[#This Row],[C&amp;I Incentive Disbursements]]/'1.) CLM Reference'!$B$5</f>
        <v>0</v>
      </c>
    </row>
    <row r="318" spans="1:15" x14ac:dyDescent="0.35">
      <c r="A318" s="23">
        <v>9003504500</v>
      </c>
      <c r="B318" s="24" t="s">
        <v>103</v>
      </c>
      <c r="C318" s="24" t="s">
        <v>48</v>
      </c>
      <c r="D318" s="52">
        <f>Table3[[#This Row],[Residential CLM $ Collected]]+Table3[[#This Row],[C&amp;I CLM $ Collected]]</f>
        <v>37871.045095680005</v>
      </c>
      <c r="E318" s="53">
        <f>Table3[[#This Row],[CLM $ Collected ]]/'1.) CLM Reference'!$B$4</f>
        <v>3.3597833825867716E-4</v>
      </c>
      <c r="F318" s="52">
        <f>Table3[[#This Row],[Residential Incentive Disbursements]]+Table3[[#This Row],[C&amp;I Incentive Disbursements]]</f>
        <v>81361.004799999995</v>
      </c>
      <c r="G318" s="53">
        <f>Table3[[#This Row],[Incentive Disbursements]]/'1.) CLM Reference'!$B$5</f>
        <v>9.9542358695766243E-4</v>
      </c>
      <c r="H318" s="52">
        <v>37871.045095680005</v>
      </c>
      <c r="I318" s="53">
        <f>Table3[[#This Row],[Residential CLM $ Collected]]/'1.) CLM Reference'!$B$4</f>
        <v>3.3597833825867716E-4</v>
      </c>
      <c r="J318" s="79">
        <v>81361.004799999995</v>
      </c>
      <c r="K318" s="53">
        <f>Table3[[#This Row],[Residential Incentive Disbursements]]/'1.) CLM Reference'!$B$5</f>
        <v>9.9542358695766243E-4</v>
      </c>
      <c r="L318" s="54">
        <v>0</v>
      </c>
      <c r="M318" s="53">
        <f>Table3[[#This Row],[C&amp;I CLM $ Collected]]/'1.) CLM Reference'!$B$4</f>
        <v>0</v>
      </c>
      <c r="N318" s="79">
        <v>0</v>
      </c>
      <c r="O318" s="53">
        <f>Table3[[#This Row],[C&amp;I Incentive Disbursements]]/'1.) CLM Reference'!$B$5</f>
        <v>0</v>
      </c>
    </row>
    <row r="319" spans="1:15" x14ac:dyDescent="0.35">
      <c r="A319" s="23">
        <v>9003504800</v>
      </c>
      <c r="B319" s="24" t="s">
        <v>103</v>
      </c>
      <c r="C319" s="24" t="s">
        <v>48</v>
      </c>
      <c r="D319" s="52">
        <f>Table3[[#This Row],[Residential CLM $ Collected]]+Table3[[#This Row],[C&amp;I CLM $ Collected]]</f>
        <v>58254.756370559997</v>
      </c>
      <c r="E319" s="53">
        <f>Table3[[#This Row],[CLM $ Collected ]]/'1.) CLM Reference'!$B$4</f>
        <v>5.1681531871106124E-4</v>
      </c>
      <c r="F319" s="52">
        <f>Table3[[#This Row],[Residential Incentive Disbursements]]+Table3[[#This Row],[C&amp;I Incentive Disbursements]]</f>
        <v>18063.281900000002</v>
      </c>
      <c r="G319" s="53">
        <f>Table3[[#This Row],[Incentive Disbursements]]/'1.) CLM Reference'!$B$5</f>
        <v>2.2099796954726676E-4</v>
      </c>
      <c r="H319" s="52">
        <v>58254.756370559997</v>
      </c>
      <c r="I319" s="53">
        <f>Table3[[#This Row],[Residential CLM $ Collected]]/'1.) CLM Reference'!$B$4</f>
        <v>5.1681531871106124E-4</v>
      </c>
      <c r="J319" s="79">
        <v>18063.281900000002</v>
      </c>
      <c r="K319" s="53">
        <f>Table3[[#This Row],[Residential Incentive Disbursements]]/'1.) CLM Reference'!$B$5</f>
        <v>2.2099796954726676E-4</v>
      </c>
      <c r="L319" s="54">
        <v>0</v>
      </c>
      <c r="M319" s="53">
        <f>Table3[[#This Row],[C&amp;I CLM $ Collected]]/'1.) CLM Reference'!$B$4</f>
        <v>0</v>
      </c>
      <c r="N319" s="79">
        <v>0</v>
      </c>
      <c r="O319" s="53">
        <f>Table3[[#This Row],[C&amp;I Incentive Disbursements]]/'1.) CLM Reference'!$B$5</f>
        <v>0</v>
      </c>
    </row>
    <row r="320" spans="1:15" x14ac:dyDescent="0.35">
      <c r="A320" s="23">
        <v>9003504900</v>
      </c>
      <c r="B320" s="24" t="s">
        <v>103</v>
      </c>
      <c r="C320" s="24" t="s">
        <v>48</v>
      </c>
      <c r="D320" s="52">
        <f>Table3[[#This Row],[Residential CLM $ Collected]]+Table3[[#This Row],[C&amp;I CLM $ Collected]]</f>
        <v>42553.5758928</v>
      </c>
      <c r="E320" s="53">
        <f>Table3[[#This Row],[CLM $ Collected ]]/'1.) CLM Reference'!$B$4</f>
        <v>3.7752007316688315E-4</v>
      </c>
      <c r="F320" s="52">
        <f>Table3[[#This Row],[Residential Incentive Disbursements]]+Table3[[#This Row],[C&amp;I Incentive Disbursements]]</f>
        <v>30501.02</v>
      </c>
      <c r="G320" s="53">
        <f>Table3[[#This Row],[Incentive Disbursements]]/'1.) CLM Reference'!$B$5</f>
        <v>3.7316936791650099E-4</v>
      </c>
      <c r="H320" s="52">
        <v>42553.5758928</v>
      </c>
      <c r="I320" s="53">
        <f>Table3[[#This Row],[Residential CLM $ Collected]]/'1.) CLM Reference'!$B$4</f>
        <v>3.7752007316688315E-4</v>
      </c>
      <c r="J320" s="79">
        <v>30501.02</v>
      </c>
      <c r="K320" s="53">
        <f>Table3[[#This Row],[Residential Incentive Disbursements]]/'1.) CLM Reference'!$B$5</f>
        <v>3.7316936791650099E-4</v>
      </c>
      <c r="L320" s="54">
        <v>0</v>
      </c>
      <c r="M320" s="53">
        <f>Table3[[#This Row],[C&amp;I CLM $ Collected]]/'1.) CLM Reference'!$B$4</f>
        <v>0</v>
      </c>
      <c r="N320" s="79">
        <v>0</v>
      </c>
      <c r="O320" s="53">
        <f>Table3[[#This Row],[C&amp;I Incentive Disbursements]]/'1.) CLM Reference'!$B$5</f>
        <v>0</v>
      </c>
    </row>
    <row r="321" spans="1:15" x14ac:dyDescent="0.35">
      <c r="A321" s="23">
        <v>9003524400</v>
      </c>
      <c r="B321" s="24" t="s">
        <v>103</v>
      </c>
      <c r="C321" s="24" t="s">
        <v>48</v>
      </c>
      <c r="D321" s="52">
        <f>Table3[[#This Row],[Residential CLM $ Collected]]+Table3[[#This Row],[C&amp;I CLM $ Collected]]</f>
        <v>36222.419747520005</v>
      </c>
      <c r="E321" s="53">
        <f>Table3[[#This Row],[CLM $ Collected ]]/'1.) CLM Reference'!$B$4</f>
        <v>3.2135232507402608E-4</v>
      </c>
      <c r="F321" s="52">
        <f>Table3[[#This Row],[Residential Incentive Disbursements]]+Table3[[#This Row],[C&amp;I Incentive Disbursements]]</f>
        <v>28619.973300000001</v>
      </c>
      <c r="G321" s="53">
        <f>Table3[[#This Row],[Incentive Disbursements]]/'1.) CLM Reference'!$B$5</f>
        <v>3.5015541598766651E-4</v>
      </c>
      <c r="H321" s="52">
        <v>36222.419747520005</v>
      </c>
      <c r="I321" s="53">
        <f>Table3[[#This Row],[Residential CLM $ Collected]]/'1.) CLM Reference'!$B$4</f>
        <v>3.2135232507402608E-4</v>
      </c>
      <c r="J321" s="79">
        <v>28619.973300000001</v>
      </c>
      <c r="K321" s="53">
        <f>Table3[[#This Row],[Residential Incentive Disbursements]]/'1.) CLM Reference'!$B$5</f>
        <v>3.5015541598766651E-4</v>
      </c>
      <c r="L321" s="54">
        <v>0</v>
      </c>
      <c r="M321" s="53">
        <f>Table3[[#This Row],[C&amp;I CLM $ Collected]]/'1.) CLM Reference'!$B$4</f>
        <v>0</v>
      </c>
      <c r="N321" s="79">
        <v>0</v>
      </c>
      <c r="O321" s="53">
        <f>Table3[[#This Row],[C&amp;I Incentive Disbursements]]/'1.) CLM Reference'!$B$5</f>
        <v>0</v>
      </c>
    </row>
    <row r="322" spans="1:15" x14ac:dyDescent="0.35">
      <c r="A322" s="23">
        <v>9003524501</v>
      </c>
      <c r="B322" s="24" t="s">
        <v>103</v>
      </c>
      <c r="C322" s="24" t="s">
        <v>48</v>
      </c>
      <c r="D322" s="52">
        <f>Table3[[#This Row],[Residential CLM $ Collected]]+Table3[[#This Row],[C&amp;I CLM $ Collected]]</f>
        <v>26853.682265279996</v>
      </c>
      <c r="E322" s="53">
        <f>Table3[[#This Row],[CLM $ Collected ]]/'1.) CLM Reference'!$B$4</f>
        <v>2.382362440967984E-4</v>
      </c>
      <c r="F322" s="52">
        <f>Table3[[#This Row],[Residential Incentive Disbursements]]+Table3[[#This Row],[C&amp;I Incentive Disbursements]]</f>
        <v>1003.633</v>
      </c>
      <c r="G322" s="53">
        <f>Table3[[#This Row],[Incentive Disbursements]]/'1.) CLM Reference'!$B$5</f>
        <v>1.2279100575329666E-5</v>
      </c>
      <c r="H322" s="52">
        <v>26853.682265279996</v>
      </c>
      <c r="I322" s="53">
        <f>Table3[[#This Row],[Residential CLM $ Collected]]/'1.) CLM Reference'!$B$4</f>
        <v>2.382362440967984E-4</v>
      </c>
      <c r="J322" s="79">
        <v>1003.633</v>
      </c>
      <c r="K322" s="53">
        <f>Table3[[#This Row],[Residential Incentive Disbursements]]/'1.) CLM Reference'!$B$5</f>
        <v>1.2279100575329666E-5</v>
      </c>
      <c r="L322" s="54">
        <v>0</v>
      </c>
      <c r="M322" s="53">
        <f>Table3[[#This Row],[C&amp;I CLM $ Collected]]/'1.) CLM Reference'!$B$4</f>
        <v>0</v>
      </c>
      <c r="N322" s="79">
        <v>0</v>
      </c>
      <c r="O322" s="53">
        <f>Table3[[#This Row],[C&amp;I Incentive Disbursements]]/'1.) CLM Reference'!$B$5</f>
        <v>0</v>
      </c>
    </row>
    <row r="323" spans="1:15" x14ac:dyDescent="0.35">
      <c r="A323" s="23">
        <v>9003524502</v>
      </c>
      <c r="B323" s="24" t="s">
        <v>103</v>
      </c>
      <c r="C323" s="24" t="s">
        <v>48</v>
      </c>
      <c r="D323" s="52">
        <f>Table3[[#This Row],[Residential CLM $ Collected]]+Table3[[#This Row],[C&amp;I CLM $ Collected]]</f>
        <v>38598.850080000004</v>
      </c>
      <c r="E323" s="53">
        <f>Table3[[#This Row],[CLM $ Collected ]]/'1.) CLM Reference'!$B$4</f>
        <v>3.4243516321796799E-4</v>
      </c>
      <c r="F323" s="52">
        <f>Table3[[#This Row],[Residential Incentive Disbursements]]+Table3[[#This Row],[C&amp;I Incentive Disbursements]]</f>
        <v>2487.0500000000002</v>
      </c>
      <c r="G323" s="53">
        <f>Table3[[#This Row],[Incentive Disbursements]]/'1.) CLM Reference'!$B$5</f>
        <v>3.0428191466276665E-5</v>
      </c>
      <c r="H323" s="52">
        <v>38598.850080000004</v>
      </c>
      <c r="I323" s="53">
        <f>Table3[[#This Row],[Residential CLM $ Collected]]/'1.) CLM Reference'!$B$4</f>
        <v>3.4243516321796799E-4</v>
      </c>
      <c r="J323" s="79">
        <v>2487.0500000000002</v>
      </c>
      <c r="K323" s="53">
        <f>Table3[[#This Row],[Residential Incentive Disbursements]]/'1.) CLM Reference'!$B$5</f>
        <v>3.0428191466276665E-5</v>
      </c>
      <c r="L323" s="54">
        <v>0</v>
      </c>
      <c r="M323" s="53">
        <f>Table3[[#This Row],[C&amp;I CLM $ Collected]]/'1.) CLM Reference'!$B$4</f>
        <v>0</v>
      </c>
      <c r="N323" s="79">
        <v>0</v>
      </c>
      <c r="O323" s="53">
        <f>Table3[[#This Row],[C&amp;I Incentive Disbursements]]/'1.) CLM Reference'!$B$5</f>
        <v>0</v>
      </c>
    </row>
    <row r="324" spans="1:15" x14ac:dyDescent="0.35">
      <c r="A324" s="23">
        <v>9003524600</v>
      </c>
      <c r="B324" s="24" t="s">
        <v>103</v>
      </c>
      <c r="C324" s="24" t="s">
        <v>48</v>
      </c>
      <c r="D324" s="52">
        <f>Table3[[#This Row],[Residential CLM $ Collected]]+Table3[[#This Row],[C&amp;I CLM $ Collected]]</f>
        <v>29057.523577920001</v>
      </c>
      <c r="E324" s="53">
        <f>Table3[[#This Row],[CLM $ Collected ]]/'1.) CLM Reference'!$B$4</f>
        <v>2.577879343164875E-4</v>
      </c>
      <c r="F324" s="52">
        <f>Table3[[#This Row],[Residential Incentive Disbursements]]+Table3[[#This Row],[C&amp;I Incentive Disbursements]]</f>
        <v>2328.62</v>
      </c>
      <c r="G324" s="53">
        <f>Table3[[#This Row],[Incentive Disbursements]]/'1.) CLM Reference'!$B$5</f>
        <v>2.8489855536559844E-5</v>
      </c>
      <c r="H324" s="52">
        <v>29057.523577920001</v>
      </c>
      <c r="I324" s="53">
        <f>Table3[[#This Row],[Residential CLM $ Collected]]/'1.) CLM Reference'!$B$4</f>
        <v>2.577879343164875E-4</v>
      </c>
      <c r="J324" s="79">
        <v>2328.62</v>
      </c>
      <c r="K324" s="53">
        <f>Table3[[#This Row],[Residential Incentive Disbursements]]/'1.) CLM Reference'!$B$5</f>
        <v>2.8489855536559844E-5</v>
      </c>
      <c r="L324" s="54">
        <v>0</v>
      </c>
      <c r="M324" s="53">
        <f>Table3[[#This Row],[C&amp;I CLM $ Collected]]/'1.) CLM Reference'!$B$4</f>
        <v>0</v>
      </c>
      <c r="N324" s="79">
        <v>0</v>
      </c>
      <c r="O324" s="53">
        <f>Table3[[#This Row],[C&amp;I Incentive Disbursements]]/'1.) CLM Reference'!$B$5</f>
        <v>0</v>
      </c>
    </row>
    <row r="325" spans="1:15" x14ac:dyDescent="0.35">
      <c r="A325" s="23">
        <v>9003524700</v>
      </c>
      <c r="B325" s="24" t="s">
        <v>103</v>
      </c>
      <c r="C325" s="24" t="s">
        <v>48</v>
      </c>
      <c r="D325" s="52">
        <f>Table3[[#This Row],[Residential CLM $ Collected]]+Table3[[#This Row],[C&amp;I CLM $ Collected]]</f>
        <v>39743.093231999999</v>
      </c>
      <c r="E325" s="53">
        <f>Table3[[#This Row],[CLM $ Collected ]]/'1.) CLM Reference'!$B$4</f>
        <v>3.5258647834015568E-4</v>
      </c>
      <c r="F325" s="52">
        <f>Table3[[#This Row],[Residential Incentive Disbursements]]+Table3[[#This Row],[C&amp;I Incentive Disbursements]]</f>
        <v>14436.07</v>
      </c>
      <c r="G325" s="53">
        <f>Table3[[#This Row],[Incentive Disbursements]]/'1.) CLM Reference'!$B$5</f>
        <v>1.7662029391470719E-4</v>
      </c>
      <c r="H325" s="52">
        <v>39743.093231999999</v>
      </c>
      <c r="I325" s="53">
        <f>Table3[[#This Row],[Residential CLM $ Collected]]/'1.) CLM Reference'!$B$4</f>
        <v>3.5258647834015568E-4</v>
      </c>
      <c r="J325" s="79">
        <v>14436.07</v>
      </c>
      <c r="K325" s="53">
        <f>Table3[[#This Row],[Residential Incentive Disbursements]]/'1.) CLM Reference'!$B$5</f>
        <v>1.7662029391470719E-4</v>
      </c>
      <c r="L325" s="54">
        <v>0</v>
      </c>
      <c r="M325" s="53">
        <f>Table3[[#This Row],[C&amp;I CLM $ Collected]]/'1.) CLM Reference'!$B$4</f>
        <v>0</v>
      </c>
      <c r="N325" s="79">
        <v>0</v>
      </c>
      <c r="O325" s="53">
        <f>Table3[[#This Row],[C&amp;I Incentive Disbursements]]/'1.) CLM Reference'!$B$5</f>
        <v>0</v>
      </c>
    </row>
    <row r="326" spans="1:15" x14ac:dyDescent="0.35">
      <c r="A326" s="23">
        <v>9003330100</v>
      </c>
      <c r="B326" s="24" t="s">
        <v>105</v>
      </c>
      <c r="C326" s="24" t="s">
        <v>48</v>
      </c>
      <c r="D326" s="52">
        <f>Table3[[#This Row],[Residential CLM $ Collected]]+Table3[[#This Row],[C&amp;I CLM $ Collected]]</f>
        <v>40778.266129920004</v>
      </c>
      <c r="E326" s="53">
        <f>Table3[[#This Row],[CLM $ Collected ]]/'1.) CLM Reference'!$B$4</f>
        <v>3.61770161261366E-4</v>
      </c>
      <c r="F326" s="52">
        <f>Table3[[#This Row],[Residential Incentive Disbursements]]+Table3[[#This Row],[C&amp;I Incentive Disbursements]]</f>
        <v>12321.41</v>
      </c>
      <c r="G326" s="53">
        <f>Table3[[#This Row],[Incentive Disbursements]]/'1.) CLM Reference'!$B$5</f>
        <v>1.5074816453810577E-4</v>
      </c>
      <c r="H326" s="52">
        <v>36984.536107200001</v>
      </c>
      <c r="I326" s="53">
        <f>Table3[[#This Row],[Residential CLM $ Collected]]/'1.) CLM Reference'!$B$4</f>
        <v>3.2811354825754596E-4</v>
      </c>
      <c r="J326" s="79">
        <v>12321.41</v>
      </c>
      <c r="K326" s="53">
        <f>Table3[[#This Row],[Residential Incentive Disbursements]]/'1.) CLM Reference'!$B$5</f>
        <v>1.5074816453810577E-4</v>
      </c>
      <c r="L326" s="54">
        <v>3793.7300227200003</v>
      </c>
      <c r="M326" s="53">
        <f>Table3[[#This Row],[C&amp;I CLM $ Collected]]/'1.) CLM Reference'!$B$4</f>
        <v>3.3656613003820052E-5</v>
      </c>
      <c r="N326" s="79">
        <v>0</v>
      </c>
      <c r="O326" s="53">
        <f>Table3[[#This Row],[C&amp;I Incentive Disbursements]]/'1.) CLM Reference'!$B$5</f>
        <v>0</v>
      </c>
    </row>
    <row r="327" spans="1:15" x14ac:dyDescent="0.35">
      <c r="A327" s="23">
        <v>9003468101</v>
      </c>
      <c r="B327" s="24" t="s">
        <v>105</v>
      </c>
      <c r="C327" s="24" t="s">
        <v>48</v>
      </c>
      <c r="D327" s="52">
        <f>Table3[[#This Row],[Residential CLM $ Collected]]+Table3[[#This Row],[C&amp;I CLM $ Collected]]</f>
        <v>58.605811199999998</v>
      </c>
      <c r="E327" s="53">
        <f>Table3[[#This Row],[CLM $ Collected ]]/'1.) CLM Reference'!$B$4</f>
        <v>5.1992975133194472E-7</v>
      </c>
      <c r="F327" s="52">
        <f>Table3[[#This Row],[Residential Incentive Disbursements]]+Table3[[#This Row],[C&amp;I Incentive Disbursements]]</f>
        <v>0</v>
      </c>
      <c r="G327" s="53">
        <f>Table3[[#This Row],[Incentive Disbursements]]/'1.) CLM Reference'!$B$5</f>
        <v>0</v>
      </c>
      <c r="H327" s="52">
        <v>58.605811199999998</v>
      </c>
      <c r="I327" s="53">
        <f>Table3[[#This Row],[Residential CLM $ Collected]]/'1.) CLM Reference'!$B$4</f>
        <v>5.1992975133194472E-7</v>
      </c>
      <c r="J327" s="79">
        <v>0</v>
      </c>
      <c r="K327" s="53">
        <f>Table3[[#This Row],[Residential Incentive Disbursements]]/'1.) CLM Reference'!$B$5</f>
        <v>0</v>
      </c>
      <c r="L327" s="54">
        <v>0</v>
      </c>
      <c r="M327" s="53">
        <f>Table3[[#This Row],[C&amp;I CLM $ Collected]]/'1.) CLM Reference'!$B$4</f>
        <v>0</v>
      </c>
      <c r="N327" s="79">
        <v>0</v>
      </c>
      <c r="O327" s="53">
        <f>Table3[[#This Row],[C&amp;I Incentive Disbursements]]/'1.) CLM Reference'!$B$5</f>
        <v>0</v>
      </c>
    </row>
    <row r="328" spans="1:15" x14ac:dyDescent="0.35">
      <c r="A328" s="23">
        <v>9003410102</v>
      </c>
      <c r="B328" s="24" t="s">
        <v>106</v>
      </c>
      <c r="C328" s="24" t="s">
        <v>48</v>
      </c>
      <c r="D328" s="52">
        <f>Table3[[#This Row],[Residential CLM $ Collected]]+Table3[[#This Row],[C&amp;I CLM $ Collected]]</f>
        <v>819.44516160000001</v>
      </c>
      <c r="E328" s="53">
        <f>Table3[[#This Row],[CLM $ Collected ]]/'1.) CLM Reference'!$B$4</f>
        <v>7.2698237662283782E-6</v>
      </c>
      <c r="F328" s="52">
        <f>Table3[[#This Row],[Residential Incentive Disbursements]]+Table3[[#This Row],[C&amp;I Incentive Disbursements]]</f>
        <v>0</v>
      </c>
      <c r="G328" s="53">
        <f>Table3[[#This Row],[Incentive Disbursements]]/'1.) CLM Reference'!$B$5</f>
        <v>0</v>
      </c>
      <c r="H328" s="52">
        <v>819.44516160000001</v>
      </c>
      <c r="I328" s="53">
        <f>Table3[[#This Row],[Residential CLM $ Collected]]/'1.) CLM Reference'!$B$4</f>
        <v>7.2698237662283782E-6</v>
      </c>
      <c r="J328" s="79">
        <v>0</v>
      </c>
      <c r="K328" s="53">
        <f>Table3[[#This Row],[Residential Incentive Disbursements]]/'1.) CLM Reference'!$B$5</f>
        <v>0</v>
      </c>
      <c r="L328" s="54">
        <v>0</v>
      </c>
      <c r="M328" s="53">
        <f>Table3[[#This Row],[C&amp;I CLM $ Collected]]/'1.) CLM Reference'!$B$4</f>
        <v>0</v>
      </c>
      <c r="N328" s="79">
        <v>0</v>
      </c>
      <c r="O328" s="53">
        <f>Table3[[#This Row],[C&amp;I Incentive Disbursements]]/'1.) CLM Reference'!$B$5</f>
        <v>0</v>
      </c>
    </row>
    <row r="329" spans="1:15" x14ac:dyDescent="0.35">
      <c r="A329" s="23">
        <v>9005298300</v>
      </c>
      <c r="B329" s="24" t="s">
        <v>106</v>
      </c>
      <c r="C329" s="24" t="s">
        <v>48</v>
      </c>
      <c r="D329" s="52">
        <f>Table3[[#This Row],[Residential CLM $ Collected]]+Table3[[#This Row],[C&amp;I CLM $ Collected]]</f>
        <v>56629.998823680005</v>
      </c>
      <c r="E329" s="53">
        <f>Table3[[#This Row],[CLM $ Collected ]]/'1.) CLM Reference'!$B$4</f>
        <v>5.0240105210461227E-4</v>
      </c>
      <c r="F329" s="52">
        <f>Table3[[#This Row],[Residential Incentive Disbursements]]+Table3[[#This Row],[C&amp;I Incentive Disbursements]]</f>
        <v>11448.81</v>
      </c>
      <c r="G329" s="53">
        <f>Table3[[#This Row],[Incentive Disbursements]]/'1.) CLM Reference'!$B$5</f>
        <v>1.4007220712933914E-4</v>
      </c>
      <c r="H329" s="52">
        <v>56592.082183680002</v>
      </c>
      <c r="I329" s="53">
        <f>Table3[[#This Row],[Residential CLM $ Collected]]/'1.) CLM Reference'!$B$4</f>
        <v>5.0206466926470462E-4</v>
      </c>
      <c r="J329" s="79">
        <v>11448.81</v>
      </c>
      <c r="K329" s="53">
        <f>Table3[[#This Row],[Residential Incentive Disbursements]]/'1.) CLM Reference'!$B$5</f>
        <v>1.4007220712933914E-4</v>
      </c>
      <c r="L329" s="54">
        <v>37.916640000000001</v>
      </c>
      <c r="M329" s="53">
        <f>Table3[[#This Row],[C&amp;I CLM $ Collected]]/'1.) CLM Reference'!$B$4</f>
        <v>3.3638283990756994E-7</v>
      </c>
      <c r="N329" s="79">
        <v>0</v>
      </c>
      <c r="O329" s="53">
        <f>Table3[[#This Row],[C&amp;I Incentive Disbursements]]/'1.) CLM Reference'!$B$5</f>
        <v>0</v>
      </c>
    </row>
    <row r="330" spans="1:15" x14ac:dyDescent="0.35">
      <c r="A330" s="23">
        <v>9005298400</v>
      </c>
      <c r="B330" s="24" t="s">
        <v>106</v>
      </c>
      <c r="C330" s="24" t="s">
        <v>48</v>
      </c>
      <c r="D330" s="52">
        <f>Table3[[#This Row],[Residential CLM $ Collected]]+Table3[[#This Row],[C&amp;I CLM $ Collected]]</f>
        <v>84260.560625280006</v>
      </c>
      <c r="E330" s="53">
        <f>Table3[[#This Row],[CLM $ Collected ]]/'1.) CLM Reference'!$B$4</f>
        <v>7.4752949299662771E-4</v>
      </c>
      <c r="F330" s="52">
        <f>Table3[[#This Row],[Residential Incentive Disbursements]]+Table3[[#This Row],[C&amp;I Incentive Disbursements]]</f>
        <v>57299.408799999997</v>
      </c>
      <c r="G330" s="53">
        <f>Table3[[#This Row],[Incentive Disbursements]]/'1.) CLM Reference'!$B$5</f>
        <v>7.010383313045004E-4</v>
      </c>
      <c r="H330" s="52">
        <v>67464.014728320006</v>
      </c>
      <c r="I330" s="53">
        <f>Table3[[#This Row],[Residential CLM $ Collected]]/'1.) CLM Reference'!$B$4</f>
        <v>5.9851655805679002E-4</v>
      </c>
      <c r="J330" s="79">
        <v>51350.918799999999</v>
      </c>
      <c r="K330" s="53">
        <f>Table3[[#This Row],[Residential Incentive Disbursements]]/'1.) CLM Reference'!$B$5</f>
        <v>6.282606257275189E-4</v>
      </c>
      <c r="L330" s="54">
        <v>16796.54589696</v>
      </c>
      <c r="M330" s="53">
        <f>Table3[[#This Row],[C&amp;I CLM $ Collected]]/'1.) CLM Reference'!$B$4</f>
        <v>1.4901293493983767E-4</v>
      </c>
      <c r="N330" s="79">
        <v>5948.49</v>
      </c>
      <c r="O330" s="53">
        <f>Table3[[#This Row],[C&amp;I Incentive Disbursements]]/'1.) CLM Reference'!$B$5</f>
        <v>7.2777705576981591E-5</v>
      </c>
    </row>
    <row r="331" spans="1:15" x14ac:dyDescent="0.35">
      <c r="A331" s="23">
        <v>9005310400</v>
      </c>
      <c r="B331" s="24" t="s">
        <v>106</v>
      </c>
      <c r="C331" s="24" t="s">
        <v>48</v>
      </c>
      <c r="D331" s="52">
        <f>Table3[[#This Row],[Residential CLM $ Collected]]+Table3[[#This Row],[C&amp;I CLM $ Collected]]</f>
        <v>525.13099199999999</v>
      </c>
      <c r="E331" s="53">
        <f>Table3[[#This Row],[CLM $ Collected ]]/'1.) CLM Reference'!$B$4</f>
        <v>4.6587739423229321E-6</v>
      </c>
      <c r="F331" s="52">
        <f>Table3[[#This Row],[Residential Incentive Disbursements]]+Table3[[#This Row],[C&amp;I Incentive Disbursements]]</f>
        <v>841.03</v>
      </c>
      <c r="G331" s="53">
        <f>Table3[[#This Row],[Incentive Disbursements]]/'1.) CLM Reference'!$B$5</f>
        <v>1.0289709442465033E-5</v>
      </c>
      <c r="H331" s="52">
        <v>525.13099199999999</v>
      </c>
      <c r="I331" s="53">
        <f>Table3[[#This Row],[Residential CLM $ Collected]]/'1.) CLM Reference'!$B$4</f>
        <v>4.6587739423229321E-6</v>
      </c>
      <c r="J331" s="79">
        <v>841.03</v>
      </c>
      <c r="K331" s="53">
        <f>Table3[[#This Row],[Residential Incentive Disbursements]]/'1.) CLM Reference'!$B$5</f>
        <v>1.0289709442465033E-5</v>
      </c>
      <c r="L331" s="54">
        <v>0</v>
      </c>
      <c r="M331" s="53">
        <f>Table3[[#This Row],[C&amp;I CLM $ Collected]]/'1.) CLM Reference'!$B$4</f>
        <v>0</v>
      </c>
      <c r="N331" s="79">
        <v>0</v>
      </c>
      <c r="O331" s="53">
        <f>Table3[[#This Row],[C&amp;I Incentive Disbursements]]/'1.) CLM Reference'!$B$5</f>
        <v>0</v>
      </c>
    </row>
    <row r="332" spans="1:15" x14ac:dyDescent="0.35">
      <c r="A332" s="23">
        <v>9005349200</v>
      </c>
      <c r="B332" s="24" t="s">
        <v>106</v>
      </c>
      <c r="C332" s="24" t="s">
        <v>48</v>
      </c>
      <c r="D332" s="52">
        <f>Table3[[#This Row],[Residential CLM $ Collected]]+Table3[[#This Row],[C&amp;I CLM $ Collected]]</f>
        <v>24.486623999999999</v>
      </c>
      <c r="E332" s="53">
        <f>Table3[[#This Row],[CLM $ Collected ]]/'1.) CLM Reference'!$B$4</f>
        <v>2.1723655157389628E-7</v>
      </c>
      <c r="F332" s="52">
        <f>Table3[[#This Row],[Residential Incentive Disbursements]]+Table3[[#This Row],[C&amp;I Incentive Disbursements]]</f>
        <v>0</v>
      </c>
      <c r="G332" s="53">
        <f>Table3[[#This Row],[Incentive Disbursements]]/'1.) CLM Reference'!$B$5</f>
        <v>0</v>
      </c>
      <c r="H332" s="52">
        <v>24.486623999999999</v>
      </c>
      <c r="I332" s="53">
        <f>Table3[[#This Row],[Residential CLM $ Collected]]/'1.) CLM Reference'!$B$4</f>
        <v>2.1723655157389628E-7</v>
      </c>
      <c r="J332" s="79">
        <v>0</v>
      </c>
      <c r="K332" s="53">
        <f>Table3[[#This Row],[Residential Incentive Disbursements]]/'1.) CLM Reference'!$B$5</f>
        <v>0</v>
      </c>
      <c r="L332" s="54">
        <v>0</v>
      </c>
      <c r="M332" s="53">
        <f>Table3[[#This Row],[C&amp;I CLM $ Collected]]/'1.) CLM Reference'!$B$4</f>
        <v>0</v>
      </c>
      <c r="N332" s="79">
        <v>0</v>
      </c>
      <c r="O332" s="53">
        <f>Table3[[#This Row],[C&amp;I Incentive Disbursements]]/'1.) CLM Reference'!$B$5</f>
        <v>0</v>
      </c>
    </row>
    <row r="333" spans="1:15" x14ac:dyDescent="0.35">
      <c r="A333" s="23">
        <v>9005425300</v>
      </c>
      <c r="B333" s="24" t="s">
        <v>106</v>
      </c>
      <c r="C333" s="24" t="s">
        <v>48</v>
      </c>
      <c r="D333" s="52">
        <f>Table3[[#This Row],[Residential CLM $ Collected]]+Table3[[#This Row],[C&amp;I CLM $ Collected]]</f>
        <v>51.618729600000002</v>
      </c>
      <c r="E333" s="53">
        <f>Table3[[#This Row],[CLM $ Collected ]]/'1.) CLM Reference'!$B$4</f>
        <v>4.5794286770317574E-7</v>
      </c>
      <c r="F333" s="52">
        <f>Table3[[#This Row],[Residential Incentive Disbursements]]+Table3[[#This Row],[C&amp;I Incentive Disbursements]]</f>
        <v>0</v>
      </c>
      <c r="G333" s="53">
        <f>Table3[[#This Row],[Incentive Disbursements]]/'1.) CLM Reference'!$B$5</f>
        <v>0</v>
      </c>
      <c r="H333" s="52">
        <v>51.618729600000002</v>
      </c>
      <c r="I333" s="53">
        <f>Table3[[#This Row],[Residential CLM $ Collected]]/'1.) CLM Reference'!$B$4</f>
        <v>4.5794286770317574E-7</v>
      </c>
      <c r="J333" s="79">
        <v>0</v>
      </c>
      <c r="K333" s="53">
        <f>Table3[[#This Row],[Residential Incentive Disbursements]]/'1.) CLM Reference'!$B$5</f>
        <v>0</v>
      </c>
      <c r="L333" s="54">
        <v>0</v>
      </c>
      <c r="M333" s="53">
        <f>Table3[[#This Row],[C&amp;I CLM $ Collected]]/'1.) CLM Reference'!$B$4</f>
        <v>0</v>
      </c>
      <c r="N333" s="79">
        <v>0</v>
      </c>
      <c r="O333" s="53">
        <f>Table3[[#This Row],[C&amp;I Incentive Disbursements]]/'1.) CLM Reference'!$B$5</f>
        <v>0</v>
      </c>
    </row>
    <row r="334" spans="1:15" x14ac:dyDescent="0.35">
      <c r="A334" s="23">
        <v>9003520201</v>
      </c>
      <c r="B334" s="24" t="s">
        <v>107</v>
      </c>
      <c r="C334" s="24" t="s">
        <v>48</v>
      </c>
      <c r="D334" s="52">
        <f>Table3[[#This Row],[Residential CLM $ Collected]]+Table3[[#This Row],[C&amp;I CLM $ Collected]]</f>
        <v>66.993782400000001</v>
      </c>
      <c r="E334" s="53">
        <f>Table3[[#This Row],[CLM $ Collected ]]/'1.) CLM Reference'!$B$4</f>
        <v>5.9434482538172624E-7</v>
      </c>
      <c r="F334" s="52">
        <f>Table3[[#This Row],[Residential Incentive Disbursements]]+Table3[[#This Row],[C&amp;I Incentive Disbursements]]</f>
        <v>0</v>
      </c>
      <c r="G334" s="53">
        <f>Table3[[#This Row],[Incentive Disbursements]]/'1.) CLM Reference'!$B$5</f>
        <v>0</v>
      </c>
      <c r="H334" s="52">
        <v>66.993782400000001</v>
      </c>
      <c r="I334" s="53">
        <f>Table3[[#This Row],[Residential CLM $ Collected]]/'1.) CLM Reference'!$B$4</f>
        <v>5.9434482538172624E-7</v>
      </c>
      <c r="J334" s="79">
        <v>0</v>
      </c>
      <c r="K334" s="53">
        <f>Table3[[#This Row],[Residential Incentive Disbursements]]/'1.) CLM Reference'!$B$5</f>
        <v>0</v>
      </c>
      <c r="L334" s="54">
        <v>0</v>
      </c>
      <c r="M334" s="53">
        <f>Table3[[#This Row],[C&amp;I CLM $ Collected]]/'1.) CLM Reference'!$B$4</f>
        <v>0</v>
      </c>
      <c r="N334" s="79">
        <v>0</v>
      </c>
      <c r="O334" s="53">
        <f>Table3[[#This Row],[C&amp;I Incentive Disbursements]]/'1.) CLM Reference'!$B$5</f>
        <v>0</v>
      </c>
    </row>
    <row r="335" spans="1:15" x14ac:dyDescent="0.35">
      <c r="A335" s="23">
        <v>9011714104</v>
      </c>
      <c r="B335" s="24" t="s">
        <v>107</v>
      </c>
      <c r="C335" s="24" t="s">
        <v>48</v>
      </c>
      <c r="D335" s="52">
        <f>Table3[[#This Row],[Residential CLM $ Collected]]+Table3[[#This Row],[C&amp;I CLM $ Collected]]</f>
        <v>991.81825920000006</v>
      </c>
      <c r="E335" s="53">
        <f>Table3[[#This Row],[CLM $ Collected ]]/'1.) CLM Reference'!$B$4</f>
        <v>8.7990561057593257E-6</v>
      </c>
      <c r="F335" s="52">
        <f>Table3[[#This Row],[Residential Incentive Disbursements]]+Table3[[#This Row],[C&amp;I Incentive Disbursements]]</f>
        <v>0</v>
      </c>
      <c r="G335" s="53">
        <f>Table3[[#This Row],[Incentive Disbursements]]/'1.) CLM Reference'!$B$5</f>
        <v>0</v>
      </c>
      <c r="H335" s="52">
        <v>991.81825920000006</v>
      </c>
      <c r="I335" s="53">
        <f>Table3[[#This Row],[Residential CLM $ Collected]]/'1.) CLM Reference'!$B$4</f>
        <v>8.7990561057593257E-6</v>
      </c>
      <c r="J335" s="79">
        <v>0</v>
      </c>
      <c r="K335" s="53">
        <f>Table3[[#This Row],[Residential Incentive Disbursements]]/'1.) CLM Reference'!$B$5</f>
        <v>0</v>
      </c>
      <c r="L335" s="54">
        <v>0</v>
      </c>
      <c r="M335" s="53">
        <f>Table3[[#This Row],[C&amp;I CLM $ Collected]]/'1.) CLM Reference'!$B$4</f>
        <v>0</v>
      </c>
      <c r="N335" s="79">
        <v>0</v>
      </c>
      <c r="O335" s="53">
        <f>Table3[[#This Row],[C&amp;I Incentive Disbursements]]/'1.) CLM Reference'!$B$5</f>
        <v>0</v>
      </c>
    </row>
    <row r="336" spans="1:15" x14ac:dyDescent="0.35">
      <c r="A336" s="23">
        <v>9013526101</v>
      </c>
      <c r="B336" s="24" t="s">
        <v>107</v>
      </c>
      <c r="C336" s="24" t="s">
        <v>48</v>
      </c>
      <c r="D336" s="52">
        <f>Table3[[#This Row],[Residential CLM $ Collected]]+Table3[[#This Row],[C&amp;I CLM $ Collected]]</f>
        <v>49109.467147199997</v>
      </c>
      <c r="E336" s="53">
        <f>Table3[[#This Row],[CLM $ Collected ]]/'1.) CLM Reference'!$B$4</f>
        <v>4.3568159059775976E-4</v>
      </c>
      <c r="F336" s="52">
        <f>Table3[[#This Row],[Residential Incentive Disbursements]]+Table3[[#This Row],[C&amp;I Incentive Disbursements]]</f>
        <v>6905.26</v>
      </c>
      <c r="G336" s="53">
        <f>Table3[[#This Row],[Incentive Disbursements]]/'1.) CLM Reference'!$B$5</f>
        <v>8.4483453651684358E-5</v>
      </c>
      <c r="H336" s="52">
        <v>49109.467147199997</v>
      </c>
      <c r="I336" s="53">
        <f>Table3[[#This Row],[Residential CLM $ Collected]]/'1.) CLM Reference'!$B$4</f>
        <v>4.3568159059775976E-4</v>
      </c>
      <c r="J336" s="79">
        <v>6905.26</v>
      </c>
      <c r="K336" s="53">
        <f>Table3[[#This Row],[Residential Incentive Disbursements]]/'1.) CLM Reference'!$B$5</f>
        <v>8.4483453651684358E-5</v>
      </c>
      <c r="L336" s="54">
        <v>0</v>
      </c>
      <c r="M336" s="53">
        <f>Table3[[#This Row],[C&amp;I CLM $ Collected]]/'1.) CLM Reference'!$B$4</f>
        <v>0</v>
      </c>
      <c r="N336" s="79">
        <v>0</v>
      </c>
      <c r="O336" s="53">
        <f>Table3[[#This Row],[C&amp;I Incentive Disbursements]]/'1.) CLM Reference'!$B$5</f>
        <v>0</v>
      </c>
    </row>
    <row r="337" spans="1:15" x14ac:dyDescent="0.35">
      <c r="A337" s="23">
        <v>9013526102</v>
      </c>
      <c r="B337" s="24" t="s">
        <v>107</v>
      </c>
      <c r="C337" s="24" t="s">
        <v>48</v>
      </c>
      <c r="D337" s="52">
        <f>Table3[[#This Row],[Residential CLM $ Collected]]+Table3[[#This Row],[C&amp;I CLM $ Collected]]</f>
        <v>166494.54109824001</v>
      </c>
      <c r="E337" s="53">
        <f>Table3[[#This Row],[CLM $ Collected ]]/'1.) CLM Reference'!$B$4</f>
        <v>1.477079893253558E-3</v>
      </c>
      <c r="F337" s="52">
        <f>Table3[[#This Row],[Residential Incentive Disbursements]]+Table3[[#This Row],[C&amp;I Incentive Disbursements]]</f>
        <v>82230.272499999992</v>
      </c>
      <c r="G337" s="53">
        <f>Table3[[#This Row],[Incentive Disbursements]]/'1.) CLM Reference'!$B$5</f>
        <v>1.0060587748352886E-3</v>
      </c>
      <c r="H337" s="52">
        <v>136065.06323711999</v>
      </c>
      <c r="I337" s="53">
        <f>Table3[[#This Row],[Residential CLM $ Collected]]/'1.) CLM Reference'!$B$4</f>
        <v>1.2071204722756423E-3</v>
      </c>
      <c r="J337" s="77">
        <v>75257.462499999994</v>
      </c>
      <c r="K337" s="53">
        <f>Table3[[#This Row],[Residential Incentive Disbursements]]/'1.) CLM Reference'!$B$5</f>
        <v>9.2074887043530921E-4</v>
      </c>
      <c r="L337" s="54">
        <v>30429.477861120002</v>
      </c>
      <c r="M337" s="53">
        <f>Table3[[#This Row],[C&amp;I CLM $ Collected]]/'1.) CLM Reference'!$B$4</f>
        <v>2.6995942097791557E-4</v>
      </c>
      <c r="N337" s="79">
        <v>6972.81</v>
      </c>
      <c r="O337" s="53">
        <f>Table3[[#This Row],[C&amp;I Incentive Disbursements]]/'1.) CLM Reference'!$B$5</f>
        <v>8.5309904399979324E-5</v>
      </c>
    </row>
    <row r="338" spans="1:15" x14ac:dyDescent="0.35">
      <c r="A338" s="23">
        <v>9013860100</v>
      </c>
      <c r="B338" s="24" t="s">
        <v>107</v>
      </c>
      <c r="C338" s="24" t="s">
        <v>48</v>
      </c>
      <c r="D338" s="52">
        <f>Table3[[#This Row],[Residential CLM $ Collected]]+Table3[[#This Row],[C&amp;I CLM $ Collected]]</f>
        <v>234.27273600000001</v>
      </c>
      <c r="E338" s="53">
        <f>Table3[[#This Row],[CLM $ Collected ]]/'1.) CLM Reference'!$B$4</f>
        <v>2.0783837451999016E-6</v>
      </c>
      <c r="F338" s="52">
        <f>Table3[[#This Row],[Residential Incentive Disbursements]]+Table3[[#This Row],[C&amp;I Incentive Disbursements]]</f>
        <v>0</v>
      </c>
      <c r="G338" s="53">
        <f>Table3[[#This Row],[Incentive Disbursements]]/'1.) CLM Reference'!$B$5</f>
        <v>0</v>
      </c>
      <c r="H338" s="52">
        <v>234.27273600000001</v>
      </c>
      <c r="I338" s="53">
        <f>Table3[[#This Row],[Residential CLM $ Collected]]/'1.) CLM Reference'!$B$4</f>
        <v>2.0783837451999016E-6</v>
      </c>
      <c r="J338" s="79">
        <v>0</v>
      </c>
      <c r="K338" s="53">
        <f>Table3[[#This Row],[Residential Incentive Disbursements]]/'1.) CLM Reference'!$B$5</f>
        <v>0</v>
      </c>
      <c r="L338" s="54">
        <v>0</v>
      </c>
      <c r="M338" s="53">
        <f>Table3[[#This Row],[C&amp;I CLM $ Collected]]/'1.) CLM Reference'!$B$4</f>
        <v>0</v>
      </c>
      <c r="N338" s="79">
        <v>0</v>
      </c>
      <c r="O338" s="53">
        <f>Table3[[#This Row],[C&amp;I Incentive Disbursements]]/'1.) CLM Reference'!$B$5</f>
        <v>0</v>
      </c>
    </row>
    <row r="339" spans="1:15" x14ac:dyDescent="0.35">
      <c r="A339" s="23">
        <v>9005253500</v>
      </c>
      <c r="B339" s="24" t="s">
        <v>108</v>
      </c>
      <c r="C339" s="24" t="s">
        <v>48</v>
      </c>
      <c r="D339" s="52">
        <f>Table3[[#This Row],[Residential CLM $ Collected]]+Table3[[#This Row],[C&amp;I CLM $ Collected]]</f>
        <v>135.63158400000003</v>
      </c>
      <c r="E339" s="53">
        <f>Table3[[#This Row],[CLM $ Collected ]]/'1.) CLM Reference'!$B$4</f>
        <v>1.2032747998525748E-6</v>
      </c>
      <c r="F339" s="52">
        <f>Table3[[#This Row],[Residential Incentive Disbursements]]+Table3[[#This Row],[C&amp;I Incentive Disbursements]]</f>
        <v>0</v>
      </c>
      <c r="G339" s="53">
        <f>Table3[[#This Row],[Incentive Disbursements]]/'1.) CLM Reference'!$B$5</f>
        <v>0</v>
      </c>
      <c r="H339" s="52">
        <v>135.63158400000003</v>
      </c>
      <c r="I339" s="53">
        <f>Table3[[#This Row],[Residential CLM $ Collected]]/'1.) CLM Reference'!$B$4</f>
        <v>1.2032747998525748E-6</v>
      </c>
      <c r="J339" s="79">
        <v>0</v>
      </c>
      <c r="K339" s="53">
        <f>Table3[[#This Row],[Residential Incentive Disbursements]]/'1.) CLM Reference'!$B$5</f>
        <v>0</v>
      </c>
      <c r="L339" s="54">
        <v>0</v>
      </c>
      <c r="M339" s="53">
        <f>Table3[[#This Row],[C&amp;I CLM $ Collected]]/'1.) CLM Reference'!$B$4</f>
        <v>0</v>
      </c>
      <c r="N339" s="79">
        <v>0</v>
      </c>
      <c r="O339" s="53">
        <f>Table3[[#This Row],[C&amp;I Incentive Disbursements]]/'1.) CLM Reference'!$B$5</f>
        <v>0</v>
      </c>
    </row>
    <row r="340" spans="1:15" x14ac:dyDescent="0.35">
      <c r="A340" s="23">
        <v>9005265100</v>
      </c>
      <c r="B340" s="24" t="s">
        <v>108</v>
      </c>
      <c r="C340" s="24" t="s">
        <v>48</v>
      </c>
      <c r="D340" s="52">
        <f>Table3[[#This Row],[Residential CLM $ Collected]]+Table3[[#This Row],[C&amp;I CLM $ Collected]]</f>
        <v>75.347020799999996</v>
      </c>
      <c r="E340" s="53">
        <f>Table3[[#This Row],[CLM $ Collected ]]/'1.) CLM Reference'!$B$4</f>
        <v>6.6845176247892055E-7</v>
      </c>
      <c r="F340" s="52">
        <f>Table3[[#This Row],[Residential Incentive Disbursements]]+Table3[[#This Row],[C&amp;I Incentive Disbursements]]</f>
        <v>0</v>
      </c>
      <c r="G340" s="53">
        <f>Table3[[#This Row],[Incentive Disbursements]]/'1.) CLM Reference'!$B$5</f>
        <v>0</v>
      </c>
      <c r="H340" s="52">
        <v>75.347020799999996</v>
      </c>
      <c r="I340" s="53">
        <f>Table3[[#This Row],[Residential CLM $ Collected]]/'1.) CLM Reference'!$B$4</f>
        <v>6.6845176247892055E-7</v>
      </c>
      <c r="J340" s="79">
        <v>0</v>
      </c>
      <c r="K340" s="53">
        <f>Table3[[#This Row],[Residential Incentive Disbursements]]/'1.) CLM Reference'!$B$5</f>
        <v>0</v>
      </c>
      <c r="L340" s="54">
        <v>0</v>
      </c>
      <c r="M340" s="53">
        <f>Table3[[#This Row],[C&amp;I CLM $ Collected]]/'1.) CLM Reference'!$B$4</f>
        <v>0</v>
      </c>
      <c r="N340" s="79">
        <v>0</v>
      </c>
      <c r="O340" s="53">
        <f>Table3[[#This Row],[C&amp;I Incentive Disbursements]]/'1.) CLM Reference'!$B$5</f>
        <v>0</v>
      </c>
    </row>
    <row r="341" spans="1:15" x14ac:dyDescent="0.35">
      <c r="A341" s="23">
        <v>9005266100</v>
      </c>
      <c r="B341" s="24" t="s">
        <v>108</v>
      </c>
      <c r="C341" s="24" t="s">
        <v>48</v>
      </c>
      <c r="D341" s="52">
        <f>Table3[[#This Row],[Residential CLM $ Collected]]+Table3[[#This Row],[C&amp;I CLM $ Collected]]</f>
        <v>153538.50220128</v>
      </c>
      <c r="E341" s="53">
        <f>Table3[[#This Row],[CLM $ Collected ]]/'1.) CLM Reference'!$B$4</f>
        <v>1.3621385598940529E-3</v>
      </c>
      <c r="F341" s="52">
        <f>Table3[[#This Row],[Residential Incentive Disbursements]]+Table3[[#This Row],[C&amp;I Incentive Disbursements]]</f>
        <v>30652.258000000002</v>
      </c>
      <c r="G341" s="53">
        <f>Table3[[#This Row],[Incentive Disbursements]]/'1.) CLM Reference'!$B$5</f>
        <v>3.7501971222842753E-4</v>
      </c>
      <c r="H341" s="52">
        <v>107590.69931904001</v>
      </c>
      <c r="I341" s="53">
        <f>Table3[[#This Row],[Residential CLM $ Collected]]/'1.) CLM Reference'!$B$4</f>
        <v>9.5450612144378107E-4</v>
      </c>
      <c r="J341" s="79">
        <v>25083.518</v>
      </c>
      <c r="K341" s="53">
        <f>Table3[[#This Row],[Residential Incentive Disbursements]]/'1.) CLM Reference'!$B$5</f>
        <v>3.0688811578046161E-4</v>
      </c>
      <c r="L341" s="54">
        <v>45947.802882239994</v>
      </c>
      <c r="M341" s="53">
        <f>Table3[[#This Row],[C&amp;I CLM $ Collected]]/'1.) CLM Reference'!$B$4</f>
        <v>4.0763243845027186E-4</v>
      </c>
      <c r="N341" s="79">
        <v>5568.74</v>
      </c>
      <c r="O341" s="53">
        <f>Table3[[#This Row],[C&amp;I Incentive Disbursements]]/'1.) CLM Reference'!$B$5</f>
        <v>6.8131596447965862E-5</v>
      </c>
    </row>
    <row r="342" spans="1:15" x14ac:dyDescent="0.35">
      <c r="A342" s="23">
        <v>9015904100</v>
      </c>
      <c r="B342" s="24" t="s">
        <v>109</v>
      </c>
      <c r="C342" s="24" t="s">
        <v>48</v>
      </c>
      <c r="D342" s="52">
        <f>Table3[[#This Row],[Residential CLM $ Collected]]+Table3[[#This Row],[C&amp;I CLM $ Collected]]</f>
        <v>259469.20060127997</v>
      </c>
      <c r="E342" s="53">
        <f>Table3[[#This Row],[CLM $ Collected ]]/'1.) CLM Reference'!$B$4</f>
        <v>2.3019177481655943E-3</v>
      </c>
      <c r="F342" s="52">
        <f>Table3[[#This Row],[Residential Incentive Disbursements]]+Table3[[#This Row],[C&amp;I Incentive Disbursements]]</f>
        <v>230692.6937</v>
      </c>
      <c r="G342" s="53">
        <f>Table3[[#This Row],[Incentive Disbursements]]/'1.) CLM Reference'!$B$5</f>
        <v>2.8224448458111884E-3</v>
      </c>
      <c r="H342" s="52">
        <v>154442.43547775998</v>
      </c>
      <c r="I342" s="53">
        <f>Table3[[#This Row],[Residential CLM $ Collected]]/'1.) CLM Reference'!$B$4</f>
        <v>1.3701579319330651E-3</v>
      </c>
      <c r="J342" s="79">
        <v>226131.45370000001</v>
      </c>
      <c r="K342" s="53">
        <f>Table3[[#This Row],[Residential Incentive Disbursements]]/'1.) CLM Reference'!$B$5</f>
        <v>2.7666396613381622E-3</v>
      </c>
      <c r="L342" s="54">
        <v>105026.76512351999</v>
      </c>
      <c r="M342" s="53">
        <f>Table3[[#This Row],[C&amp;I CLM $ Collected]]/'1.) CLM Reference'!$B$4</f>
        <v>9.3175981623252937E-4</v>
      </c>
      <c r="N342" s="79">
        <v>4561.24</v>
      </c>
      <c r="O342" s="53">
        <f>Table3[[#This Row],[C&amp;I Incentive Disbursements]]/'1.) CLM Reference'!$B$5</f>
        <v>5.5805184473026181E-5</v>
      </c>
    </row>
    <row r="343" spans="1:15" x14ac:dyDescent="0.35">
      <c r="A343" s="23">
        <v>9015904400</v>
      </c>
      <c r="B343" s="24" t="s">
        <v>109</v>
      </c>
      <c r="C343" s="24" t="s">
        <v>48</v>
      </c>
      <c r="D343" s="52">
        <f>Table3[[#This Row],[Residential CLM $ Collected]]+Table3[[#This Row],[C&amp;I CLM $ Collected]]</f>
        <v>60618.712996800001</v>
      </c>
      <c r="E343" s="53">
        <f>Table3[[#This Row],[CLM $ Collected ]]/'1.) CLM Reference'!$B$4</f>
        <v>5.3778749460409734E-4</v>
      </c>
      <c r="F343" s="52">
        <f>Table3[[#This Row],[Residential Incentive Disbursements]]+Table3[[#This Row],[C&amp;I Incentive Disbursements]]</f>
        <v>12798.2778</v>
      </c>
      <c r="G343" s="53">
        <f>Table3[[#This Row],[Incentive Disbursements]]/'1.) CLM Reference'!$B$5</f>
        <v>1.5658247616131483E-4</v>
      </c>
      <c r="H343" s="52">
        <v>60618.712996800001</v>
      </c>
      <c r="I343" s="53">
        <f>Table3[[#This Row],[Residential CLM $ Collected]]/'1.) CLM Reference'!$B$4</f>
        <v>5.3778749460409734E-4</v>
      </c>
      <c r="J343" s="79">
        <v>12798.2778</v>
      </c>
      <c r="K343" s="53">
        <f>Table3[[#This Row],[Residential Incentive Disbursements]]/'1.) CLM Reference'!$B$5</f>
        <v>1.5658247616131483E-4</v>
      </c>
      <c r="L343" s="54">
        <v>0</v>
      </c>
      <c r="M343" s="53">
        <f>Table3[[#This Row],[C&amp;I CLM $ Collected]]/'1.) CLM Reference'!$B$4</f>
        <v>0</v>
      </c>
      <c r="N343" s="79">
        <v>0</v>
      </c>
      <c r="O343" s="53">
        <f>Table3[[#This Row],[C&amp;I Incentive Disbursements]]/'1.) CLM Reference'!$B$5</f>
        <v>0</v>
      </c>
    </row>
    <row r="344" spans="1:15" x14ac:dyDescent="0.35">
      <c r="A344" s="23">
        <v>9015904500</v>
      </c>
      <c r="B344" s="24" t="s">
        <v>109</v>
      </c>
      <c r="C344" s="24" t="s">
        <v>48</v>
      </c>
      <c r="D344" s="52">
        <f>Table3[[#This Row],[Residential CLM $ Collected]]+Table3[[#This Row],[C&amp;I CLM $ Collected]]</f>
        <v>103701.58665984</v>
      </c>
      <c r="E344" s="53">
        <f>Table3[[#This Row],[CLM $ Collected ]]/'1.) CLM Reference'!$B$4</f>
        <v>9.2000330787638212E-4</v>
      </c>
      <c r="F344" s="52">
        <f>Table3[[#This Row],[Residential Incentive Disbursements]]+Table3[[#This Row],[C&amp;I Incentive Disbursements]]</f>
        <v>41168.17</v>
      </c>
      <c r="G344" s="53">
        <f>Table3[[#This Row],[Incentive Disbursements]]/'1.) CLM Reference'!$B$5</f>
        <v>5.0367823689762047E-4</v>
      </c>
      <c r="H344" s="52">
        <v>103701.58665984</v>
      </c>
      <c r="I344" s="53">
        <f>Table3[[#This Row],[Residential CLM $ Collected]]/'1.) CLM Reference'!$B$4</f>
        <v>9.2000330787638212E-4</v>
      </c>
      <c r="J344" s="79">
        <v>41168.17</v>
      </c>
      <c r="K344" s="53">
        <f>Table3[[#This Row],[Residential Incentive Disbursements]]/'1.) CLM Reference'!$B$5</f>
        <v>5.0367823689762047E-4</v>
      </c>
      <c r="L344" s="54">
        <v>0</v>
      </c>
      <c r="M344" s="53">
        <f>Table3[[#This Row],[C&amp;I CLM $ Collected]]/'1.) CLM Reference'!$B$4</f>
        <v>0</v>
      </c>
      <c r="N344" s="79">
        <v>0</v>
      </c>
      <c r="O344" s="53">
        <f>Table3[[#This Row],[C&amp;I Incentive Disbursements]]/'1.) CLM Reference'!$B$5</f>
        <v>0</v>
      </c>
    </row>
    <row r="345" spans="1:15" x14ac:dyDescent="0.35">
      <c r="A345" s="23">
        <v>9015907100</v>
      </c>
      <c r="B345" s="24" t="s">
        <v>109</v>
      </c>
      <c r="C345" s="24" t="s">
        <v>48</v>
      </c>
      <c r="D345" s="52">
        <f>Table3[[#This Row],[Residential CLM $ Collected]]+Table3[[#This Row],[C&amp;I CLM $ Collected]]</f>
        <v>1382.5854144</v>
      </c>
      <c r="E345" s="53">
        <f>Table3[[#This Row],[CLM $ Collected ]]/'1.) CLM Reference'!$B$4</f>
        <v>1.2265802246999111E-5</v>
      </c>
      <c r="F345" s="52">
        <f>Table3[[#This Row],[Residential Incentive Disbursements]]+Table3[[#This Row],[C&amp;I Incentive Disbursements]]</f>
        <v>0</v>
      </c>
      <c r="G345" s="53">
        <f>Table3[[#This Row],[Incentive Disbursements]]/'1.) CLM Reference'!$B$5</f>
        <v>0</v>
      </c>
      <c r="H345" s="52">
        <v>1382.5854144</v>
      </c>
      <c r="I345" s="53">
        <f>Table3[[#This Row],[Residential CLM $ Collected]]/'1.) CLM Reference'!$B$4</f>
        <v>1.2265802246999111E-5</v>
      </c>
      <c r="J345" s="79">
        <v>0</v>
      </c>
      <c r="K345" s="53">
        <f>Table3[[#This Row],[Residential Incentive Disbursements]]/'1.) CLM Reference'!$B$5</f>
        <v>0</v>
      </c>
      <c r="L345" s="54">
        <v>0</v>
      </c>
      <c r="M345" s="53">
        <f>Table3[[#This Row],[C&amp;I CLM $ Collected]]/'1.) CLM Reference'!$B$4</f>
        <v>0</v>
      </c>
      <c r="N345" s="79">
        <v>0</v>
      </c>
      <c r="O345" s="53">
        <f>Table3[[#This Row],[C&amp;I Incentive Disbursements]]/'1.) CLM Reference'!$B$5</f>
        <v>0</v>
      </c>
    </row>
    <row r="346" spans="1:15" x14ac:dyDescent="0.35">
      <c r="A346" s="23">
        <v>9015907200</v>
      </c>
      <c r="B346" s="24" t="s">
        <v>109</v>
      </c>
      <c r="C346" s="24" t="s">
        <v>48</v>
      </c>
      <c r="D346" s="52">
        <f>Table3[[#This Row],[Residential CLM $ Collected]]+Table3[[#This Row],[C&amp;I CLM $ Collected]]</f>
        <v>306.37802879999998</v>
      </c>
      <c r="E346" s="53">
        <f>Table3[[#This Row],[CLM $ Collected ]]/'1.) CLM Reference'!$B$4</f>
        <v>2.7180760587706937E-6</v>
      </c>
      <c r="F346" s="52">
        <f>Table3[[#This Row],[Residential Incentive Disbursements]]+Table3[[#This Row],[C&amp;I Incentive Disbursements]]</f>
        <v>0</v>
      </c>
      <c r="G346" s="53">
        <f>Table3[[#This Row],[Incentive Disbursements]]/'1.) CLM Reference'!$B$5</f>
        <v>0</v>
      </c>
      <c r="H346" s="52">
        <v>306.37802879999998</v>
      </c>
      <c r="I346" s="53">
        <f>Table3[[#This Row],[Residential CLM $ Collected]]/'1.) CLM Reference'!$B$4</f>
        <v>2.7180760587706937E-6</v>
      </c>
      <c r="J346" s="79">
        <v>0</v>
      </c>
      <c r="K346" s="53">
        <f>Table3[[#This Row],[Residential Incentive Disbursements]]/'1.) CLM Reference'!$B$5</f>
        <v>0</v>
      </c>
      <c r="L346" s="54">
        <v>0</v>
      </c>
      <c r="M346" s="53">
        <f>Table3[[#This Row],[C&amp;I CLM $ Collected]]/'1.) CLM Reference'!$B$4</f>
        <v>0</v>
      </c>
      <c r="N346" s="79">
        <v>0</v>
      </c>
      <c r="O346" s="53">
        <f>Table3[[#This Row],[C&amp;I Incentive Disbursements]]/'1.) CLM Reference'!$B$5</f>
        <v>0</v>
      </c>
    </row>
    <row r="347" spans="1:15" x14ac:dyDescent="0.35">
      <c r="A347" s="23">
        <v>9015908100</v>
      </c>
      <c r="B347" s="24" t="s">
        <v>109</v>
      </c>
      <c r="C347" s="24" t="s">
        <v>48</v>
      </c>
      <c r="D347" s="52">
        <f>Table3[[#This Row],[Residential CLM $ Collected]]+Table3[[#This Row],[C&amp;I CLM $ Collected]]</f>
        <v>141.2640864</v>
      </c>
      <c r="E347" s="53">
        <f>Table3[[#This Row],[CLM $ Collected ]]/'1.) CLM Reference'!$B$4</f>
        <v>1.2532443423304471E-6</v>
      </c>
      <c r="F347" s="52">
        <f>Table3[[#This Row],[Residential Incentive Disbursements]]+Table3[[#This Row],[C&amp;I Incentive Disbursements]]</f>
        <v>0</v>
      </c>
      <c r="G347" s="53">
        <f>Table3[[#This Row],[Incentive Disbursements]]/'1.) CLM Reference'!$B$5</f>
        <v>0</v>
      </c>
      <c r="H347" s="52">
        <v>141.2640864</v>
      </c>
      <c r="I347" s="53">
        <f>Table3[[#This Row],[Residential CLM $ Collected]]/'1.) CLM Reference'!$B$4</f>
        <v>1.2532443423304471E-6</v>
      </c>
      <c r="J347" s="79">
        <v>0</v>
      </c>
      <c r="K347" s="53">
        <f>Table3[[#This Row],[Residential Incentive Disbursements]]/'1.) CLM Reference'!$B$5</f>
        <v>0</v>
      </c>
      <c r="L347" s="54">
        <v>0</v>
      </c>
      <c r="M347" s="53">
        <f>Table3[[#This Row],[C&amp;I CLM $ Collected]]/'1.) CLM Reference'!$B$4</f>
        <v>0</v>
      </c>
      <c r="N347" s="79">
        <v>0</v>
      </c>
      <c r="O347" s="53">
        <f>Table3[[#This Row],[C&amp;I Incentive Disbursements]]/'1.) CLM Reference'!$B$5</f>
        <v>0</v>
      </c>
    </row>
    <row r="348" spans="1:15" x14ac:dyDescent="0.35">
      <c r="A348" s="23">
        <v>9007590100</v>
      </c>
      <c r="B348" s="24" t="s">
        <v>110</v>
      </c>
      <c r="C348" s="24" t="s">
        <v>48</v>
      </c>
      <c r="D348" s="52">
        <f>Table3[[#This Row],[Residential CLM $ Collected]]+Table3[[#This Row],[C&amp;I CLM $ Collected]]</f>
        <v>798.21763200000009</v>
      </c>
      <c r="E348" s="53">
        <f>Table3[[#This Row],[CLM $ Collected ]]/'1.) CLM Reference'!$B$4</f>
        <v>7.0815007320389038E-6</v>
      </c>
      <c r="F348" s="52">
        <f>Table3[[#This Row],[Residential Incentive Disbursements]]+Table3[[#This Row],[C&amp;I Incentive Disbursements]]</f>
        <v>0</v>
      </c>
      <c r="G348" s="53">
        <f>Table3[[#This Row],[Incentive Disbursements]]/'1.) CLM Reference'!$B$5</f>
        <v>0</v>
      </c>
      <c r="H348" s="52">
        <v>798.21763200000009</v>
      </c>
      <c r="I348" s="53">
        <f>Table3[[#This Row],[Residential CLM $ Collected]]/'1.) CLM Reference'!$B$4</f>
        <v>7.0815007320389038E-6</v>
      </c>
      <c r="J348" s="79">
        <v>0</v>
      </c>
      <c r="K348" s="53">
        <f>Table3[[#This Row],[Residential Incentive Disbursements]]/'1.) CLM Reference'!$B$5</f>
        <v>0</v>
      </c>
      <c r="L348" s="54">
        <v>0</v>
      </c>
      <c r="M348" s="53">
        <f>Table3[[#This Row],[C&amp;I CLM $ Collected]]/'1.) CLM Reference'!$B$4</f>
        <v>0</v>
      </c>
      <c r="N348" s="79">
        <v>0</v>
      </c>
      <c r="O348" s="53">
        <f>Table3[[#This Row],[C&amp;I Incentive Disbursements]]/'1.) CLM Reference'!$B$5</f>
        <v>0</v>
      </c>
    </row>
    <row r="349" spans="1:15" x14ac:dyDescent="0.35">
      <c r="A349" s="23">
        <v>9007640100</v>
      </c>
      <c r="B349" s="24" t="s">
        <v>110</v>
      </c>
      <c r="C349" s="24" t="s">
        <v>48</v>
      </c>
      <c r="D349" s="52">
        <f>Table3[[#This Row],[Residential CLM $ Collected]]+Table3[[#This Row],[C&amp;I CLM $ Collected]]</f>
        <v>171906.27661151998</v>
      </c>
      <c r="E349" s="53">
        <f>Table3[[#This Row],[CLM $ Collected ]]/'1.) CLM Reference'!$B$4</f>
        <v>1.5250908710402438E-3</v>
      </c>
      <c r="F349" s="52">
        <f>Table3[[#This Row],[Residential Incentive Disbursements]]+Table3[[#This Row],[C&amp;I Incentive Disbursements]]</f>
        <v>77881.463700000008</v>
      </c>
      <c r="G349" s="53">
        <f>Table3[[#This Row],[Incentive Disbursements]]/'1.) CLM Reference'!$B$5</f>
        <v>9.5285261218611443E-4</v>
      </c>
      <c r="H349" s="52">
        <v>152083.24419167999</v>
      </c>
      <c r="I349" s="53">
        <f>Table3[[#This Row],[Residential CLM $ Collected]]/'1.) CLM Reference'!$B$4</f>
        <v>1.3492280324299238E-3</v>
      </c>
      <c r="J349" s="79">
        <v>67481.353700000007</v>
      </c>
      <c r="K349" s="53">
        <f>Table3[[#This Row],[Residential Incentive Disbursements]]/'1.) CLM Reference'!$B$5</f>
        <v>8.2561088469758847E-4</v>
      </c>
      <c r="L349" s="54">
        <v>19823.032419839998</v>
      </c>
      <c r="M349" s="53">
        <f>Table3[[#This Row],[C&amp;I CLM $ Collected]]/'1.) CLM Reference'!$B$4</f>
        <v>1.7586283861032007E-4</v>
      </c>
      <c r="N349" s="79">
        <v>10400.11</v>
      </c>
      <c r="O349" s="53">
        <f>Table3[[#This Row],[C&amp;I Incentive Disbursements]]/'1.) CLM Reference'!$B$5</f>
        <v>1.2724172748852601E-4</v>
      </c>
    </row>
    <row r="350" spans="1:15" x14ac:dyDescent="0.35">
      <c r="A350" s="23">
        <v>9011714104</v>
      </c>
      <c r="B350" s="24" t="s">
        <v>111</v>
      </c>
      <c r="C350" s="24" t="s">
        <v>48</v>
      </c>
      <c r="D350" s="52">
        <f>Table3[[#This Row],[Residential CLM $ Collected]]+Table3[[#This Row],[C&amp;I CLM $ Collected]]</f>
        <v>49.528972799999998</v>
      </c>
      <c r="E350" s="53">
        <f>Table3[[#This Row],[CLM $ Collected ]]/'1.) CLM Reference'!$B$4</f>
        <v>4.3940329438918598E-7</v>
      </c>
      <c r="F350" s="52">
        <f>Table3[[#This Row],[Residential Incentive Disbursements]]+Table3[[#This Row],[C&amp;I Incentive Disbursements]]</f>
        <v>0</v>
      </c>
      <c r="G350" s="53">
        <f>Table3[[#This Row],[Incentive Disbursements]]/'1.) CLM Reference'!$B$5</f>
        <v>0</v>
      </c>
      <c r="H350" s="52">
        <v>49.528972799999998</v>
      </c>
      <c r="I350" s="53">
        <f>Table3[[#This Row],[Residential CLM $ Collected]]/'1.) CLM Reference'!$B$4</f>
        <v>4.3940329438918598E-7</v>
      </c>
      <c r="J350" s="79">
        <v>0</v>
      </c>
      <c r="K350" s="53">
        <f>Table3[[#This Row],[Residential Incentive Disbursements]]/'1.) CLM Reference'!$B$5</f>
        <v>0</v>
      </c>
      <c r="L350" s="54">
        <v>0</v>
      </c>
      <c r="M350" s="53">
        <f>Table3[[#This Row],[C&amp;I CLM $ Collected]]/'1.) CLM Reference'!$B$4</f>
        <v>0</v>
      </c>
      <c r="N350" s="79">
        <v>0</v>
      </c>
      <c r="O350" s="53">
        <f>Table3[[#This Row],[C&amp;I Incentive Disbursements]]/'1.) CLM Reference'!$B$5</f>
        <v>0</v>
      </c>
    </row>
    <row r="351" spans="1:15" x14ac:dyDescent="0.35">
      <c r="A351" s="23">
        <v>9011870100</v>
      </c>
      <c r="B351" s="24" t="s">
        <v>111</v>
      </c>
      <c r="C351" s="24" t="s">
        <v>48</v>
      </c>
      <c r="D351" s="52">
        <f>Table3[[#This Row],[Residential CLM $ Collected]]+Table3[[#This Row],[C&amp;I CLM $ Collected]]</f>
        <v>105876.06717888001</v>
      </c>
      <c r="E351" s="53">
        <f>Table3[[#This Row],[CLM $ Collected ]]/'1.) CLM Reference'!$B$4</f>
        <v>9.3929451965881763E-4</v>
      </c>
      <c r="F351" s="52">
        <f>Table3[[#This Row],[Residential Incentive Disbursements]]+Table3[[#This Row],[C&amp;I Incentive Disbursements]]</f>
        <v>66859.39</v>
      </c>
      <c r="G351" s="53">
        <f>Table3[[#This Row],[Incentive Disbursements]]/'1.) CLM Reference'!$B$5</f>
        <v>8.1800137521901987E-4</v>
      </c>
      <c r="H351" s="52">
        <v>93097.006948800001</v>
      </c>
      <c r="I351" s="53">
        <f>Table3[[#This Row],[Residential CLM $ Collected]]/'1.) CLM Reference'!$B$4</f>
        <v>8.2592327759875648E-4</v>
      </c>
      <c r="J351" s="79">
        <v>66859.39</v>
      </c>
      <c r="K351" s="53">
        <f>Table3[[#This Row],[Residential Incentive Disbursements]]/'1.) CLM Reference'!$B$5</f>
        <v>8.1800137521901987E-4</v>
      </c>
      <c r="L351" s="54">
        <v>12779.060230080002</v>
      </c>
      <c r="M351" s="53">
        <f>Table3[[#This Row],[C&amp;I CLM $ Collected]]/'1.) CLM Reference'!$B$4</f>
        <v>1.1337124206006109E-4</v>
      </c>
      <c r="N351" s="79">
        <v>0</v>
      </c>
      <c r="O351" s="53">
        <f>Table3[[#This Row],[C&amp;I Incentive Disbursements]]/'1.) CLM Reference'!$B$5</f>
        <v>0</v>
      </c>
    </row>
    <row r="352" spans="1:15" x14ac:dyDescent="0.35">
      <c r="A352" s="23">
        <v>9011701100</v>
      </c>
      <c r="B352" s="24" t="s">
        <v>112</v>
      </c>
      <c r="C352" s="24" t="s">
        <v>48</v>
      </c>
      <c r="D352" s="52">
        <f>Table3[[#This Row],[Residential CLM $ Collected]]+Table3[[#This Row],[C&amp;I CLM $ Collected]]</f>
        <v>233295.33706271998</v>
      </c>
      <c r="E352" s="53">
        <f>Table3[[#This Row],[CLM $ Collected ]]/'1.) CLM Reference'!$B$4</f>
        <v>2.0697126121500082E-3</v>
      </c>
      <c r="F352" s="52">
        <f>Table3[[#This Row],[Residential Incentive Disbursements]]+Table3[[#This Row],[C&amp;I Incentive Disbursements]]</f>
        <v>103588.01820000009</v>
      </c>
      <c r="G352" s="53">
        <f>Table3[[#This Row],[Incentive Disbursements]]/'1.) CLM Reference'!$B$5</f>
        <v>1.2673633627799017E-3</v>
      </c>
      <c r="H352" s="52">
        <v>174690.90243935998</v>
      </c>
      <c r="I352" s="53">
        <f>Table3[[#This Row],[Residential CLM $ Collected]]/'1.) CLM Reference'!$B$4</f>
        <v>1.549795073312618E-3</v>
      </c>
      <c r="J352" s="79">
        <v>90400.118200000099</v>
      </c>
      <c r="K352" s="53">
        <f>Table3[[#This Row],[Residential Incentive Disbursements]]/'1.) CLM Reference'!$B$5</f>
        <v>1.1060139945572645E-3</v>
      </c>
      <c r="L352" s="54">
        <v>58604.434623360001</v>
      </c>
      <c r="M352" s="53">
        <f>Table3[[#This Row],[C&amp;I CLM $ Collected]]/'1.) CLM Reference'!$B$4</f>
        <v>5.1991753883739045E-4</v>
      </c>
      <c r="N352" s="79">
        <v>13187.9</v>
      </c>
      <c r="O352" s="53">
        <f>Table3[[#This Row],[C&amp;I Incentive Disbursements]]/'1.) CLM Reference'!$B$5</f>
        <v>1.6134936822263725E-4</v>
      </c>
    </row>
    <row r="353" spans="1:15" x14ac:dyDescent="0.35">
      <c r="A353" s="23">
        <v>9011701200</v>
      </c>
      <c r="B353" s="24" t="s">
        <v>112</v>
      </c>
      <c r="C353" s="24" t="s">
        <v>48</v>
      </c>
      <c r="D353" s="52">
        <f>Table3[[#This Row],[Residential CLM $ Collected]]+Table3[[#This Row],[C&amp;I CLM $ Collected]]</f>
        <v>138641.1926976</v>
      </c>
      <c r="E353" s="53">
        <f>Table3[[#This Row],[CLM $ Collected ]]/'1.) CLM Reference'!$B$4</f>
        <v>1.2299749695065631E-3</v>
      </c>
      <c r="F353" s="52">
        <f>Table3[[#This Row],[Residential Incentive Disbursements]]+Table3[[#This Row],[C&amp;I Incentive Disbursements]]</f>
        <v>35876.579899999997</v>
      </c>
      <c r="G353" s="53">
        <f>Table3[[#This Row],[Incentive Disbursements]]/'1.) CLM Reference'!$B$5</f>
        <v>4.3893747305135512E-4</v>
      </c>
      <c r="H353" s="52">
        <v>138641.1926976</v>
      </c>
      <c r="I353" s="53">
        <f>Table3[[#This Row],[Residential CLM $ Collected]]/'1.) CLM Reference'!$B$4</f>
        <v>1.2299749695065631E-3</v>
      </c>
      <c r="J353" s="79">
        <v>35876.579899999997</v>
      </c>
      <c r="K353" s="53">
        <f>Table3[[#This Row],[Residential Incentive Disbursements]]/'1.) CLM Reference'!$B$5</f>
        <v>4.3893747305135512E-4</v>
      </c>
      <c r="L353" s="54">
        <v>0</v>
      </c>
      <c r="M353" s="53">
        <f>Table3[[#This Row],[C&amp;I CLM $ Collected]]/'1.) CLM Reference'!$B$4</f>
        <v>0</v>
      </c>
      <c r="N353" s="79">
        <v>0</v>
      </c>
      <c r="O353" s="53">
        <f>Table3[[#This Row],[C&amp;I Incentive Disbursements]]/'1.) CLM Reference'!$B$5</f>
        <v>0</v>
      </c>
    </row>
    <row r="354" spans="1:15" x14ac:dyDescent="0.35">
      <c r="A354" s="23">
        <v>9011980000</v>
      </c>
      <c r="B354" s="24" t="s">
        <v>112</v>
      </c>
      <c r="C354" s="24" t="s">
        <v>48</v>
      </c>
      <c r="D354" s="52">
        <f>Table3[[#This Row],[Residential CLM $ Collected]]+Table3[[#This Row],[C&amp;I CLM $ Collected]]</f>
        <v>64.956124800000012</v>
      </c>
      <c r="E354" s="53">
        <f>Table3[[#This Row],[CLM $ Collected ]]/'1.) CLM Reference'!$B$4</f>
        <v>5.7626745749661721E-7</v>
      </c>
      <c r="F354" s="52">
        <f>Table3[[#This Row],[Residential Incentive Disbursements]]+Table3[[#This Row],[C&amp;I Incentive Disbursements]]</f>
        <v>0</v>
      </c>
      <c r="G354" s="53">
        <f>Table3[[#This Row],[Incentive Disbursements]]/'1.) CLM Reference'!$B$5</f>
        <v>0</v>
      </c>
      <c r="H354" s="52">
        <v>64.956124800000012</v>
      </c>
      <c r="I354" s="53">
        <f>Table3[[#This Row],[Residential CLM $ Collected]]/'1.) CLM Reference'!$B$4</f>
        <v>5.7626745749661721E-7</v>
      </c>
      <c r="J354" s="79">
        <v>0</v>
      </c>
      <c r="K354" s="53">
        <f>Table3[[#This Row],[Residential Incentive Disbursements]]/'1.) CLM Reference'!$B$5</f>
        <v>0</v>
      </c>
      <c r="L354" s="54">
        <v>0</v>
      </c>
      <c r="M354" s="53">
        <f>Table3[[#This Row],[C&amp;I CLM $ Collected]]/'1.) CLM Reference'!$B$4</f>
        <v>0</v>
      </c>
      <c r="N354" s="79">
        <v>0</v>
      </c>
      <c r="O354" s="53">
        <f>Table3[[#This Row],[C&amp;I Incentive Disbursements]]/'1.) CLM Reference'!$B$5</f>
        <v>0</v>
      </c>
    </row>
    <row r="355" spans="1:15" x14ac:dyDescent="0.35">
      <c r="A355" s="23">
        <v>9000016000</v>
      </c>
      <c r="B355" s="24" t="s">
        <v>113</v>
      </c>
      <c r="C355" s="24" t="s">
        <v>48</v>
      </c>
      <c r="D355" s="52">
        <f>Table3[[#This Row],[Residential CLM $ Collected]]+Table3[[#This Row],[C&amp;I CLM $ Collected]]</f>
        <v>84.533846399999987</v>
      </c>
      <c r="E355" s="53">
        <f>Table3[[#This Row],[CLM $ Collected ]]/'1.) CLM Reference'!$B$4</f>
        <v>7.4995398643820495E-7</v>
      </c>
      <c r="F355" s="52">
        <f>Table3[[#This Row],[Residential Incentive Disbursements]]+Table3[[#This Row],[C&amp;I Incentive Disbursements]]</f>
        <v>0</v>
      </c>
      <c r="G355" s="53">
        <f>Table3[[#This Row],[Incentive Disbursements]]/'1.) CLM Reference'!$B$5</f>
        <v>0</v>
      </c>
      <c r="H355" s="52">
        <v>84.533846399999987</v>
      </c>
      <c r="I355" s="53">
        <f>Table3[[#This Row],[Residential CLM $ Collected]]/'1.) CLM Reference'!$B$4</f>
        <v>7.4995398643820495E-7</v>
      </c>
      <c r="J355" s="79">
        <v>0</v>
      </c>
      <c r="K355" s="53">
        <f>Table3[[#This Row],[Residential Incentive Disbursements]]/'1.) CLM Reference'!$B$5</f>
        <v>0</v>
      </c>
      <c r="L355" s="54">
        <v>0</v>
      </c>
      <c r="M355" s="53">
        <f>Table3[[#This Row],[C&amp;I CLM $ Collected]]/'1.) CLM Reference'!$B$4</f>
        <v>0</v>
      </c>
      <c r="N355" s="79">
        <v>0</v>
      </c>
      <c r="O355" s="53">
        <f>Table3[[#This Row],[C&amp;I Incentive Disbursements]]/'1.) CLM Reference'!$B$5</f>
        <v>0</v>
      </c>
    </row>
    <row r="356" spans="1:15" x14ac:dyDescent="0.35">
      <c r="A356" s="23">
        <v>9003496200</v>
      </c>
      <c r="B356" s="24" t="s">
        <v>113</v>
      </c>
      <c r="C356" s="24" t="s">
        <v>48</v>
      </c>
      <c r="D356" s="52">
        <f>Table3[[#This Row],[Residential CLM $ Collected]]+Table3[[#This Row],[C&amp;I CLM $ Collected]]</f>
        <v>13291.498120319999</v>
      </c>
      <c r="E356" s="53">
        <f>Table3[[#This Row],[CLM $ Collected ]]/'1.) CLM Reference'!$B$4</f>
        <v>1.1791740735306105E-4</v>
      </c>
      <c r="F356" s="52">
        <f>Table3[[#This Row],[Residential Incentive Disbursements]]+Table3[[#This Row],[C&amp;I Incentive Disbursements]]</f>
        <v>0</v>
      </c>
      <c r="G356" s="53">
        <f>Table3[[#This Row],[Incentive Disbursements]]/'1.) CLM Reference'!$B$5</f>
        <v>0</v>
      </c>
      <c r="H356" s="52">
        <v>511.48679040000002</v>
      </c>
      <c r="I356" s="53">
        <f>Table3[[#This Row],[Residential CLM $ Collected]]/'1.) CLM Reference'!$B$4</f>
        <v>4.5377274761149711E-6</v>
      </c>
      <c r="J356" s="79">
        <v>0</v>
      </c>
      <c r="K356" s="53">
        <f>Table3[[#This Row],[Residential Incentive Disbursements]]/'1.) CLM Reference'!$B$5</f>
        <v>0</v>
      </c>
      <c r="L356" s="54">
        <v>12780.011329919998</v>
      </c>
      <c r="M356" s="53">
        <f>Table3[[#This Row],[C&amp;I CLM $ Collected]]/'1.) CLM Reference'!$B$4</f>
        <v>1.1337967987694607E-4</v>
      </c>
      <c r="N356" s="79">
        <v>0</v>
      </c>
      <c r="O356" s="53">
        <f>Table3[[#This Row],[C&amp;I Incentive Disbursements]]/'1.) CLM Reference'!$B$5</f>
        <v>0</v>
      </c>
    </row>
    <row r="357" spans="1:15" x14ac:dyDescent="0.35">
      <c r="A357" s="23">
        <v>9011693400</v>
      </c>
      <c r="B357" s="24" t="s">
        <v>113</v>
      </c>
      <c r="C357" s="24" t="s">
        <v>48</v>
      </c>
      <c r="D357" s="52">
        <f>Table3[[#This Row],[Residential CLM $ Collected]]+Table3[[#This Row],[C&amp;I CLM $ Collected]]</f>
        <v>44.7532128</v>
      </c>
      <c r="E357" s="53">
        <f>Table3[[#This Row],[CLM $ Collected ]]/'1.) CLM Reference'!$B$4</f>
        <v>3.9703446340846151E-7</v>
      </c>
      <c r="F357" s="52">
        <f>Table3[[#This Row],[Residential Incentive Disbursements]]+Table3[[#This Row],[C&amp;I Incentive Disbursements]]</f>
        <v>0</v>
      </c>
      <c r="G357" s="53">
        <f>Table3[[#This Row],[Incentive Disbursements]]/'1.) CLM Reference'!$B$5</f>
        <v>0</v>
      </c>
      <c r="H357" s="52">
        <v>44.7532128</v>
      </c>
      <c r="I357" s="53">
        <f>Table3[[#This Row],[Residential CLM $ Collected]]/'1.) CLM Reference'!$B$4</f>
        <v>3.9703446340846151E-7</v>
      </c>
      <c r="J357" s="79">
        <v>0</v>
      </c>
      <c r="K357" s="53">
        <f>Table3[[#This Row],[Residential Incentive Disbursements]]/'1.) CLM Reference'!$B$5</f>
        <v>0</v>
      </c>
      <c r="L357" s="54">
        <v>0</v>
      </c>
      <c r="M357" s="53">
        <f>Table3[[#This Row],[C&amp;I CLM $ Collected]]/'1.) CLM Reference'!$B$4</f>
        <v>0</v>
      </c>
      <c r="N357" s="79">
        <v>0</v>
      </c>
      <c r="O357" s="53">
        <f>Table3[[#This Row],[C&amp;I Incentive Disbursements]]/'1.) CLM Reference'!$B$5</f>
        <v>0</v>
      </c>
    </row>
    <row r="358" spans="1:15" x14ac:dyDescent="0.35">
      <c r="A358" s="23">
        <v>9011709100</v>
      </c>
      <c r="B358" s="24" t="s">
        <v>113</v>
      </c>
      <c r="C358" s="24" t="s">
        <v>48</v>
      </c>
      <c r="D358" s="52">
        <f>Table3[[#This Row],[Residential CLM $ Collected]]+Table3[[#This Row],[C&amp;I CLM $ Collected]]</f>
        <v>1041.2546112</v>
      </c>
      <c r="E358" s="53">
        <f>Table3[[#This Row],[CLM $ Collected ]]/'1.) CLM Reference'!$B$4</f>
        <v>9.2376377016082786E-6</v>
      </c>
      <c r="F358" s="52">
        <f>Table3[[#This Row],[Residential Incentive Disbursements]]+Table3[[#This Row],[C&amp;I Incentive Disbursements]]</f>
        <v>0</v>
      </c>
      <c r="G358" s="53">
        <f>Table3[[#This Row],[Incentive Disbursements]]/'1.) CLM Reference'!$B$5</f>
        <v>0</v>
      </c>
      <c r="H358" s="52">
        <v>1041.2546112</v>
      </c>
      <c r="I358" s="53">
        <f>Table3[[#This Row],[Residential CLM $ Collected]]/'1.) CLM Reference'!$B$4</f>
        <v>9.2376377016082786E-6</v>
      </c>
      <c r="J358" s="79">
        <v>0</v>
      </c>
      <c r="K358" s="53">
        <f>Table3[[#This Row],[Residential Incentive Disbursements]]/'1.) CLM Reference'!$B$5</f>
        <v>0</v>
      </c>
      <c r="L358" s="54">
        <v>0</v>
      </c>
      <c r="M358" s="53">
        <f>Table3[[#This Row],[C&amp;I CLM $ Collected]]/'1.) CLM Reference'!$B$4</f>
        <v>0</v>
      </c>
      <c r="N358" s="79">
        <v>0</v>
      </c>
      <c r="O358" s="53">
        <f>Table3[[#This Row],[C&amp;I Incentive Disbursements]]/'1.) CLM Reference'!$B$5</f>
        <v>0</v>
      </c>
    </row>
    <row r="359" spans="1:15" x14ac:dyDescent="0.35">
      <c r="A359" s="23">
        <v>9011709200</v>
      </c>
      <c r="B359" s="24" t="s">
        <v>113</v>
      </c>
      <c r="C359" s="24" t="s">
        <v>48</v>
      </c>
      <c r="D359" s="52">
        <f>Table3[[#This Row],[Residential CLM $ Collected]]+Table3[[#This Row],[C&amp;I CLM $ Collected]]</f>
        <v>14.0899392</v>
      </c>
      <c r="E359" s="53">
        <f>Table3[[#This Row],[CLM $ Collected ]]/'1.) CLM Reference'!$B$4</f>
        <v>1.2500089043282827E-7</v>
      </c>
      <c r="F359" s="52">
        <f>Table3[[#This Row],[Residential Incentive Disbursements]]+Table3[[#This Row],[C&amp;I Incentive Disbursements]]</f>
        <v>0</v>
      </c>
      <c r="G359" s="53">
        <f>Table3[[#This Row],[Incentive Disbursements]]/'1.) CLM Reference'!$B$5</f>
        <v>0</v>
      </c>
      <c r="H359" s="52">
        <v>14.0899392</v>
      </c>
      <c r="I359" s="53">
        <f>Table3[[#This Row],[Residential CLM $ Collected]]/'1.) CLM Reference'!$B$4</f>
        <v>1.2500089043282827E-7</v>
      </c>
      <c r="J359" s="79">
        <v>0</v>
      </c>
      <c r="K359" s="53">
        <f>Table3[[#This Row],[Residential Incentive Disbursements]]/'1.) CLM Reference'!$B$5</f>
        <v>0</v>
      </c>
      <c r="L359" s="54">
        <v>0</v>
      </c>
      <c r="M359" s="53">
        <f>Table3[[#This Row],[C&amp;I CLM $ Collected]]/'1.) CLM Reference'!$B$4</f>
        <v>0</v>
      </c>
      <c r="N359" s="79">
        <v>0</v>
      </c>
      <c r="O359" s="53">
        <f>Table3[[#This Row],[C&amp;I Incentive Disbursements]]/'1.) CLM Reference'!$B$5</f>
        <v>0</v>
      </c>
    </row>
    <row r="360" spans="1:15" x14ac:dyDescent="0.35">
      <c r="A360" s="23">
        <v>9011710100</v>
      </c>
      <c r="B360" s="24" t="s">
        <v>113</v>
      </c>
      <c r="C360" s="24" t="s">
        <v>48</v>
      </c>
      <c r="D360" s="52">
        <f>Table3[[#This Row],[Residential CLM $ Collected]]+Table3[[#This Row],[C&amp;I CLM $ Collected]]</f>
        <v>93374.923184639993</v>
      </c>
      <c r="E360" s="53">
        <f>Table3[[#This Row],[CLM $ Collected ]]/'1.) CLM Reference'!$B$4</f>
        <v>8.2838885083172961E-4</v>
      </c>
      <c r="F360" s="52">
        <f>Table3[[#This Row],[Residential Incentive Disbursements]]+Table3[[#This Row],[C&amp;I Incentive Disbursements]]</f>
        <v>184063.5822</v>
      </c>
      <c r="G360" s="53">
        <f>Table3[[#This Row],[Incentive Disbursements]]/'1.) CLM Reference'!$B$5</f>
        <v>2.2519538896083125E-3</v>
      </c>
      <c r="H360" s="52">
        <v>81352.816283519991</v>
      </c>
      <c r="I360" s="53">
        <f>Table3[[#This Row],[Residential CLM $ Collected]]/'1.) CLM Reference'!$B$4</f>
        <v>7.2173302739718631E-4</v>
      </c>
      <c r="J360" s="79">
        <v>178185.68220000001</v>
      </c>
      <c r="K360" s="53">
        <f>Table3[[#This Row],[Residential Incentive Disbursements]]/'1.) CLM Reference'!$B$5</f>
        <v>2.180039828121962E-3</v>
      </c>
      <c r="L360" s="54">
        <v>12022.106901119998</v>
      </c>
      <c r="M360" s="53">
        <f>Table3[[#This Row],[C&amp;I CLM $ Collected]]/'1.) CLM Reference'!$B$4</f>
        <v>1.0665582343454324E-4</v>
      </c>
      <c r="N360" s="79">
        <v>5877.9</v>
      </c>
      <c r="O360" s="53">
        <f>Table3[[#This Row],[C&amp;I Incentive Disbursements]]/'1.) CLM Reference'!$B$5</f>
        <v>7.191406148635033E-5</v>
      </c>
    </row>
    <row r="361" spans="1:15" x14ac:dyDescent="0.35">
      <c r="A361" s="23">
        <v>9011716102</v>
      </c>
      <c r="B361" s="24" t="s">
        <v>113</v>
      </c>
      <c r="C361" s="24" t="s">
        <v>48</v>
      </c>
      <c r="D361" s="52">
        <f>Table3[[#This Row],[Residential CLM $ Collected]]+Table3[[#This Row],[C&amp;I CLM $ Collected]]</f>
        <v>67.653705599999995</v>
      </c>
      <c r="E361" s="53">
        <f>Table3[[#This Row],[CLM $ Collected ]]/'1.) CLM Reference'!$B$4</f>
        <v>6.0019942748088085E-7</v>
      </c>
      <c r="F361" s="52">
        <f>Table3[[#This Row],[Residential Incentive Disbursements]]+Table3[[#This Row],[C&amp;I Incentive Disbursements]]</f>
        <v>0</v>
      </c>
      <c r="G361" s="53">
        <f>Table3[[#This Row],[Incentive Disbursements]]/'1.) CLM Reference'!$B$5</f>
        <v>0</v>
      </c>
      <c r="H361" s="52">
        <v>67.653705599999995</v>
      </c>
      <c r="I361" s="53">
        <f>Table3[[#This Row],[Residential CLM $ Collected]]/'1.) CLM Reference'!$B$4</f>
        <v>6.0019942748088085E-7</v>
      </c>
      <c r="J361" s="79">
        <v>0</v>
      </c>
      <c r="K361" s="53">
        <f>Table3[[#This Row],[Residential Incentive Disbursements]]/'1.) CLM Reference'!$B$5</f>
        <v>0</v>
      </c>
      <c r="L361" s="54">
        <v>0</v>
      </c>
      <c r="M361" s="53">
        <f>Table3[[#This Row],[C&amp;I CLM $ Collected]]/'1.) CLM Reference'!$B$4</f>
        <v>0</v>
      </c>
      <c r="N361" s="79">
        <v>0</v>
      </c>
      <c r="O361" s="53">
        <f>Table3[[#This Row],[C&amp;I Incentive Disbursements]]/'1.) CLM Reference'!$B$5</f>
        <v>0</v>
      </c>
    </row>
    <row r="362" spans="1:15" x14ac:dyDescent="0.35">
      <c r="A362" s="23">
        <v>9015905100</v>
      </c>
      <c r="B362" s="24" t="s">
        <v>113</v>
      </c>
      <c r="C362" s="24" t="s">
        <v>48</v>
      </c>
      <c r="D362" s="52">
        <f>Table3[[#This Row],[Residential CLM $ Collected]]+Table3[[#This Row],[C&amp;I CLM $ Collected]]</f>
        <v>45.320515200000003</v>
      </c>
      <c r="E362" s="53">
        <f>Table3[[#This Row],[CLM $ Collected ]]/'1.) CLM Reference'!$B$4</f>
        <v>4.0206736696738397E-7</v>
      </c>
      <c r="F362" s="52">
        <f>Table3[[#This Row],[Residential Incentive Disbursements]]+Table3[[#This Row],[C&amp;I Incentive Disbursements]]</f>
        <v>0</v>
      </c>
      <c r="G362" s="53">
        <f>Table3[[#This Row],[Incentive Disbursements]]/'1.) CLM Reference'!$B$5</f>
        <v>0</v>
      </c>
      <c r="H362" s="52">
        <v>45.320515200000003</v>
      </c>
      <c r="I362" s="53">
        <f>Table3[[#This Row],[Residential CLM $ Collected]]/'1.) CLM Reference'!$B$4</f>
        <v>4.0206736696738397E-7</v>
      </c>
      <c r="J362" s="79">
        <v>0</v>
      </c>
      <c r="K362" s="53">
        <f>Table3[[#This Row],[Residential Incentive Disbursements]]/'1.) CLM Reference'!$B$5</f>
        <v>0</v>
      </c>
      <c r="L362" s="54">
        <v>0</v>
      </c>
      <c r="M362" s="53">
        <f>Table3[[#This Row],[C&amp;I CLM $ Collected]]/'1.) CLM Reference'!$B$4</f>
        <v>0</v>
      </c>
      <c r="N362" s="79">
        <v>0</v>
      </c>
      <c r="O362" s="53">
        <f>Table3[[#This Row],[C&amp;I Incentive Disbursements]]/'1.) CLM Reference'!$B$5</f>
        <v>0</v>
      </c>
    </row>
    <row r="363" spans="1:15" x14ac:dyDescent="0.35">
      <c r="A363" s="23">
        <v>9005296100</v>
      </c>
      <c r="B363" s="24" t="s">
        <v>114</v>
      </c>
      <c r="C363" s="24" t="s">
        <v>48</v>
      </c>
      <c r="D363" s="52">
        <f>Table3[[#This Row],[Residential CLM $ Collected]]+Table3[[#This Row],[C&amp;I CLM $ Collected]]</f>
        <v>509.46071040000004</v>
      </c>
      <c r="E363" s="53">
        <f>Table3[[#This Row],[CLM $ Collected ]]/'1.) CLM Reference'!$B$4</f>
        <v>4.5197528205473915E-6</v>
      </c>
      <c r="F363" s="52">
        <f>Table3[[#This Row],[Residential Incentive Disbursements]]+Table3[[#This Row],[C&amp;I Incentive Disbursements]]</f>
        <v>0</v>
      </c>
      <c r="G363" s="53">
        <f>Table3[[#This Row],[Incentive Disbursements]]/'1.) CLM Reference'!$B$5</f>
        <v>0</v>
      </c>
      <c r="H363" s="52">
        <v>509.46071040000004</v>
      </c>
      <c r="I363" s="53">
        <f>Table3[[#This Row],[Residential CLM $ Collected]]/'1.) CLM Reference'!$B$4</f>
        <v>4.5197528205473915E-6</v>
      </c>
      <c r="J363" s="79">
        <v>0</v>
      </c>
      <c r="K363" s="53">
        <f>Table3[[#This Row],[Residential Incentive Disbursements]]/'1.) CLM Reference'!$B$5</f>
        <v>0</v>
      </c>
      <c r="L363" s="54">
        <v>0</v>
      </c>
      <c r="M363" s="53">
        <f>Table3[[#This Row],[C&amp;I CLM $ Collected]]/'1.) CLM Reference'!$B$4</f>
        <v>0</v>
      </c>
      <c r="N363" s="79">
        <v>0</v>
      </c>
      <c r="O363" s="53">
        <f>Table3[[#This Row],[C&amp;I Incentive Disbursements]]/'1.) CLM Reference'!$B$5</f>
        <v>0</v>
      </c>
    </row>
    <row r="364" spans="1:15" x14ac:dyDescent="0.35">
      <c r="A364" s="23">
        <v>9005300100</v>
      </c>
      <c r="B364" s="24" t="s">
        <v>114</v>
      </c>
      <c r="C364" s="24" t="s">
        <v>48</v>
      </c>
      <c r="D364" s="52">
        <f>Table3[[#This Row],[Residential CLM $ Collected]]+Table3[[#This Row],[C&amp;I CLM $ Collected]]</f>
        <v>69544.787889600004</v>
      </c>
      <c r="E364" s="53">
        <f>Table3[[#This Row],[CLM $ Collected ]]/'1.) CLM Reference'!$B$4</f>
        <v>6.1697643174799313E-4</v>
      </c>
      <c r="F364" s="52">
        <f>Table3[[#This Row],[Residential Incentive Disbursements]]+Table3[[#This Row],[C&amp;I Incentive Disbursements]]</f>
        <v>74664.482900000003</v>
      </c>
      <c r="G364" s="53">
        <f>Table3[[#This Row],[Incentive Disbursements]]/'1.) CLM Reference'!$B$5</f>
        <v>9.1349397133621754E-4</v>
      </c>
      <c r="H364" s="52">
        <v>68888.674877760001</v>
      </c>
      <c r="I364" s="53">
        <f>Table3[[#This Row],[Residential CLM $ Collected]]/'1.) CLM Reference'!$B$4</f>
        <v>6.1115563227253722E-4</v>
      </c>
      <c r="J364" s="79">
        <v>74664.482900000003</v>
      </c>
      <c r="K364" s="53">
        <f>Table3[[#This Row],[Residential Incentive Disbursements]]/'1.) CLM Reference'!$B$5</f>
        <v>9.1349397133621754E-4</v>
      </c>
      <c r="L364" s="54">
        <v>656.1130118399999</v>
      </c>
      <c r="M364" s="53">
        <f>Table3[[#This Row],[C&amp;I CLM $ Collected]]/'1.) CLM Reference'!$B$4</f>
        <v>5.8207994754558479E-6</v>
      </c>
      <c r="N364" s="79">
        <v>0</v>
      </c>
      <c r="O364" s="53">
        <f>Table3[[#This Row],[C&amp;I Incentive Disbursements]]/'1.) CLM Reference'!$B$5</f>
        <v>0</v>
      </c>
    </row>
    <row r="365" spans="1:15" x14ac:dyDescent="0.35">
      <c r="A365" s="23">
        <v>9005300400</v>
      </c>
      <c r="B365" s="24" t="s">
        <v>114</v>
      </c>
      <c r="C365" s="24" t="s">
        <v>48</v>
      </c>
      <c r="D365" s="52">
        <f>Table3[[#This Row],[Residential CLM $ Collected]]+Table3[[#This Row],[C&amp;I CLM $ Collected]]</f>
        <v>46661.577552000002</v>
      </c>
      <c r="E365" s="53">
        <f>Table3[[#This Row],[CLM $ Collected ]]/'1.) CLM Reference'!$B$4</f>
        <v>4.1396479148756522E-4</v>
      </c>
      <c r="F365" s="52">
        <f>Table3[[#This Row],[Residential Incentive Disbursements]]+Table3[[#This Row],[C&amp;I Incentive Disbursements]]</f>
        <v>11260.856400000001</v>
      </c>
      <c r="G365" s="53">
        <f>Table3[[#This Row],[Incentive Disbursements]]/'1.) CLM Reference'!$B$5</f>
        <v>1.3777266022534608E-4</v>
      </c>
      <c r="H365" s="52">
        <v>46661.577552000002</v>
      </c>
      <c r="I365" s="53">
        <f>Table3[[#This Row],[Residential CLM $ Collected]]/'1.) CLM Reference'!$B$4</f>
        <v>4.1396479148756522E-4</v>
      </c>
      <c r="J365" s="79">
        <v>11260.856400000001</v>
      </c>
      <c r="K365" s="53">
        <f>Table3[[#This Row],[Residential Incentive Disbursements]]/'1.) CLM Reference'!$B$5</f>
        <v>1.3777266022534608E-4</v>
      </c>
      <c r="L365" s="54">
        <v>0</v>
      </c>
      <c r="M365" s="53">
        <f>Table3[[#This Row],[C&amp;I CLM $ Collected]]/'1.) CLM Reference'!$B$4</f>
        <v>0</v>
      </c>
      <c r="N365" s="79">
        <v>0</v>
      </c>
      <c r="O365" s="53">
        <f>Table3[[#This Row],[C&amp;I Incentive Disbursements]]/'1.) CLM Reference'!$B$5</f>
        <v>0</v>
      </c>
    </row>
    <row r="366" spans="1:15" x14ac:dyDescent="0.35">
      <c r="A366" s="23">
        <v>9005300500</v>
      </c>
      <c r="B366" s="24" t="s">
        <v>114</v>
      </c>
      <c r="C366" s="24" t="s">
        <v>48</v>
      </c>
      <c r="D366" s="52">
        <f>Table3[[#This Row],[Residential CLM $ Collected]]+Table3[[#This Row],[C&amp;I CLM $ Collected]]</f>
        <v>184605.2111664</v>
      </c>
      <c r="E366" s="53">
        <f>Table3[[#This Row],[CLM $ Collected ]]/'1.) CLM Reference'!$B$4</f>
        <v>1.6377512668287661E-3</v>
      </c>
      <c r="F366" s="52">
        <f>Table3[[#This Row],[Residential Incentive Disbursements]]+Table3[[#This Row],[C&amp;I Incentive Disbursements]]</f>
        <v>100008.2558</v>
      </c>
      <c r="G366" s="53">
        <f>Table3[[#This Row],[Incentive Disbursements]]/'1.) CLM Reference'!$B$5</f>
        <v>1.2235662152714154E-3</v>
      </c>
      <c r="H366" s="52">
        <v>108012.43597536</v>
      </c>
      <c r="I366" s="53">
        <f>Table3[[#This Row],[Residential CLM $ Collected]]/'1.) CLM Reference'!$B$4</f>
        <v>9.5824761789879503E-4</v>
      </c>
      <c r="J366" s="79">
        <v>85264.085800000001</v>
      </c>
      <c r="K366" s="53">
        <f>Table3[[#This Row],[Residential Incentive Disbursements]]/'1.) CLM Reference'!$B$5</f>
        <v>1.0431764250495332E-3</v>
      </c>
      <c r="L366" s="54">
        <v>76592.775191040011</v>
      </c>
      <c r="M366" s="53">
        <f>Table3[[#This Row],[C&amp;I CLM $ Collected]]/'1.) CLM Reference'!$B$4</f>
        <v>6.795036489299712E-4</v>
      </c>
      <c r="N366" s="79">
        <v>14744.17</v>
      </c>
      <c r="O366" s="53">
        <f>Table3[[#This Row],[C&amp;I Incentive Disbursements]]/'1.) CLM Reference'!$B$5</f>
        <v>1.803897902218823E-4</v>
      </c>
    </row>
    <row r="367" spans="1:15" x14ac:dyDescent="0.35">
      <c r="A367" s="23">
        <v>9005303100</v>
      </c>
      <c r="B367" s="24" t="s">
        <v>114</v>
      </c>
      <c r="C367" s="24" t="s">
        <v>48</v>
      </c>
      <c r="D367" s="52">
        <f>Table3[[#This Row],[Residential CLM $ Collected]]+Table3[[#This Row],[C&amp;I CLM $ Collected]]</f>
        <v>538.43944320000003</v>
      </c>
      <c r="E367" s="53">
        <f>Table3[[#This Row],[CLM $ Collected ]]/'1.) CLM Reference'!$B$4</f>
        <v>4.7768417513225511E-6</v>
      </c>
      <c r="F367" s="52">
        <f>Table3[[#This Row],[Residential Incentive Disbursements]]+Table3[[#This Row],[C&amp;I Incentive Disbursements]]</f>
        <v>1069.8900000000001</v>
      </c>
      <c r="G367" s="53">
        <f>Table3[[#This Row],[Incentive Disbursements]]/'1.) CLM Reference'!$B$5</f>
        <v>1.3089731918479622E-5</v>
      </c>
      <c r="H367" s="52">
        <v>538.43944320000003</v>
      </c>
      <c r="I367" s="53">
        <f>Table3[[#This Row],[Residential CLM $ Collected]]/'1.) CLM Reference'!$B$4</f>
        <v>4.7768417513225511E-6</v>
      </c>
      <c r="J367" s="79">
        <v>1069.8900000000001</v>
      </c>
      <c r="K367" s="53">
        <f>Table3[[#This Row],[Residential Incentive Disbursements]]/'1.) CLM Reference'!$B$5</f>
        <v>1.3089731918479622E-5</v>
      </c>
      <c r="L367" s="54">
        <v>0</v>
      </c>
      <c r="M367" s="53">
        <f>Table3[[#This Row],[C&amp;I CLM $ Collected]]/'1.) CLM Reference'!$B$4</f>
        <v>0</v>
      </c>
      <c r="N367" s="79">
        <v>0</v>
      </c>
      <c r="O367" s="53">
        <f>Table3[[#This Row],[C&amp;I Incentive Disbursements]]/'1.) CLM Reference'!$B$5</f>
        <v>0</v>
      </c>
    </row>
    <row r="368" spans="1:15" x14ac:dyDescent="0.35">
      <c r="A368" s="23">
        <v>9005349100</v>
      </c>
      <c r="B368" s="24" t="s">
        <v>114</v>
      </c>
      <c r="C368" s="24" t="s">
        <v>48</v>
      </c>
      <c r="D368" s="52">
        <f>Table3[[#This Row],[Residential CLM $ Collected]]+Table3[[#This Row],[C&amp;I CLM $ Collected]]</f>
        <v>278.03027520000001</v>
      </c>
      <c r="E368" s="53">
        <f>Table3[[#This Row],[CLM $ Collected ]]/'1.) CLM Reference'!$B$4</f>
        <v>2.4665849493008667E-6</v>
      </c>
      <c r="F368" s="52">
        <f>Table3[[#This Row],[Residential Incentive Disbursements]]+Table3[[#This Row],[C&amp;I Incentive Disbursements]]</f>
        <v>0</v>
      </c>
      <c r="G368" s="53">
        <f>Table3[[#This Row],[Incentive Disbursements]]/'1.) CLM Reference'!$B$5</f>
        <v>0</v>
      </c>
      <c r="H368" s="52">
        <v>278.03027520000001</v>
      </c>
      <c r="I368" s="53">
        <f>Table3[[#This Row],[Residential CLM $ Collected]]/'1.) CLM Reference'!$B$4</f>
        <v>2.4665849493008667E-6</v>
      </c>
      <c r="J368" s="79">
        <v>0</v>
      </c>
      <c r="K368" s="53">
        <f>Table3[[#This Row],[Residential Incentive Disbursements]]/'1.) CLM Reference'!$B$5</f>
        <v>0</v>
      </c>
      <c r="L368" s="54">
        <v>0</v>
      </c>
      <c r="M368" s="53">
        <f>Table3[[#This Row],[C&amp;I CLM $ Collected]]/'1.) CLM Reference'!$B$4</f>
        <v>0</v>
      </c>
      <c r="N368" s="79">
        <v>0</v>
      </c>
      <c r="O368" s="53">
        <f>Table3[[#This Row],[C&amp;I Incentive Disbursements]]/'1.) CLM Reference'!$B$5</f>
        <v>0</v>
      </c>
    </row>
    <row r="369" spans="1:15" x14ac:dyDescent="0.35">
      <c r="A369" s="23">
        <v>9011650100</v>
      </c>
      <c r="B369" s="24" t="s">
        <v>115</v>
      </c>
      <c r="C369" s="24" t="s">
        <v>48</v>
      </c>
      <c r="D369" s="52">
        <f>Table3[[#This Row],[Residential CLM $ Collected]]+Table3[[#This Row],[C&amp;I CLM $ Collected]]</f>
        <v>84478.104887040012</v>
      </c>
      <c r="E369" s="53">
        <f>Table3[[#This Row],[CLM $ Collected ]]/'1.) CLM Reference'!$B$4</f>
        <v>7.4945946771422993E-4</v>
      </c>
      <c r="F369" s="52">
        <f>Table3[[#This Row],[Residential Incentive Disbursements]]+Table3[[#This Row],[C&amp;I Incentive Disbursements]]</f>
        <v>36851.571000000004</v>
      </c>
      <c r="G369" s="53">
        <f>Table3[[#This Row],[Incentive Disbursements]]/'1.) CLM Reference'!$B$5</f>
        <v>4.5086614994515136E-4</v>
      </c>
      <c r="H369" s="52">
        <v>79093.234615680005</v>
      </c>
      <c r="I369" s="53">
        <f>Table3[[#This Row],[Residential CLM $ Collected]]/'1.) CLM Reference'!$B$4</f>
        <v>7.0168682872475394E-4</v>
      </c>
      <c r="J369" s="79">
        <v>36851.571000000004</v>
      </c>
      <c r="K369" s="53">
        <f>Table3[[#This Row],[Residential Incentive Disbursements]]/'1.) CLM Reference'!$B$5</f>
        <v>4.5086614994515136E-4</v>
      </c>
      <c r="L369" s="54">
        <v>5384.8702713599996</v>
      </c>
      <c r="M369" s="53">
        <f>Table3[[#This Row],[C&amp;I CLM $ Collected]]/'1.) CLM Reference'!$B$4</f>
        <v>4.7772638989475945E-5</v>
      </c>
      <c r="N369" s="79">
        <v>0</v>
      </c>
      <c r="O369" s="53">
        <f>Table3[[#This Row],[C&amp;I Incentive Disbursements]]/'1.) CLM Reference'!$B$5</f>
        <v>0</v>
      </c>
    </row>
    <row r="370" spans="1:15" x14ac:dyDescent="0.35">
      <c r="A370" s="23">
        <v>9009190301</v>
      </c>
      <c r="B370" s="24" t="s">
        <v>116</v>
      </c>
      <c r="C370" s="24" t="s">
        <v>48</v>
      </c>
      <c r="D370" s="52">
        <f>Table3[[#This Row],[Residential CLM $ Collected]]+Table3[[#This Row],[C&amp;I CLM $ Collected]]</f>
        <v>1231.9318943999999</v>
      </c>
      <c r="E370" s="53">
        <f>Table3[[#This Row],[CLM $ Collected ]]/'1.) CLM Reference'!$B$4</f>
        <v>1.0929258215152622E-5</v>
      </c>
      <c r="F370" s="52">
        <f>Table3[[#This Row],[Residential Incentive Disbursements]]+Table3[[#This Row],[C&amp;I Incentive Disbursements]]</f>
        <v>957.25</v>
      </c>
      <c r="G370" s="53">
        <f>Table3[[#This Row],[Incentive Disbursements]]/'1.) CLM Reference'!$B$5</f>
        <v>1.1711620707703237E-5</v>
      </c>
      <c r="H370" s="52">
        <v>1231.9318943999999</v>
      </c>
      <c r="I370" s="53">
        <f>Table3[[#This Row],[Residential CLM $ Collected]]/'1.) CLM Reference'!$B$4</f>
        <v>1.0929258215152622E-5</v>
      </c>
      <c r="J370" s="79">
        <v>957.25</v>
      </c>
      <c r="K370" s="53">
        <f>Table3[[#This Row],[Residential Incentive Disbursements]]/'1.) CLM Reference'!$B$5</f>
        <v>1.1711620707703237E-5</v>
      </c>
      <c r="L370" s="54">
        <v>0</v>
      </c>
      <c r="M370" s="53">
        <f>Table3[[#This Row],[C&amp;I CLM $ Collected]]/'1.) CLM Reference'!$B$4</f>
        <v>0</v>
      </c>
      <c r="N370" s="79">
        <v>0</v>
      </c>
      <c r="O370" s="53">
        <f>Table3[[#This Row],[C&amp;I Incentive Disbursements]]/'1.) CLM Reference'!$B$5</f>
        <v>0</v>
      </c>
    </row>
    <row r="371" spans="1:15" x14ac:dyDescent="0.35">
      <c r="A371" s="23">
        <v>9009194100</v>
      </c>
      <c r="B371" s="24" t="s">
        <v>116</v>
      </c>
      <c r="C371" s="24" t="s">
        <v>48</v>
      </c>
      <c r="D371" s="52">
        <f>Table3[[#This Row],[Residential CLM $ Collected]]+Table3[[#This Row],[C&amp;I CLM $ Collected]]</f>
        <v>147742.19007552002</v>
      </c>
      <c r="E371" s="53">
        <f>Table3[[#This Row],[CLM $ Collected ]]/'1.) CLM Reference'!$B$4</f>
        <v>1.3107157562423099E-3</v>
      </c>
      <c r="F371" s="52">
        <f>Table3[[#This Row],[Residential Incentive Disbursements]]+Table3[[#This Row],[C&amp;I Incentive Disbursements]]</f>
        <v>34658.589500000002</v>
      </c>
      <c r="G371" s="53">
        <f>Table3[[#This Row],[Incentive Disbursements]]/'1.) CLM Reference'!$B$5</f>
        <v>4.240357842653288E-4</v>
      </c>
      <c r="H371" s="52">
        <v>147620.49213312002</v>
      </c>
      <c r="I371" s="53">
        <f>Table3[[#This Row],[Residential CLM $ Collected]]/'1.) CLM Reference'!$B$4</f>
        <v>1.3096360957166034E-3</v>
      </c>
      <c r="J371" s="79">
        <v>34658.589500000002</v>
      </c>
      <c r="K371" s="53">
        <f>Table3[[#This Row],[Residential Incentive Disbursements]]/'1.) CLM Reference'!$B$5</f>
        <v>4.240357842653288E-4</v>
      </c>
      <c r="L371" s="54">
        <v>121.6979424</v>
      </c>
      <c r="M371" s="53">
        <f>Table3[[#This Row],[C&amp;I CLM $ Collected]]/'1.) CLM Reference'!$B$4</f>
        <v>1.0796605257063881E-6</v>
      </c>
      <c r="N371" s="79">
        <v>0</v>
      </c>
      <c r="O371" s="53">
        <f>Table3[[#This Row],[C&amp;I Incentive Disbursements]]/'1.) CLM Reference'!$B$5</f>
        <v>0</v>
      </c>
    </row>
    <row r="372" spans="1:15" x14ac:dyDescent="0.35">
      <c r="A372" s="23">
        <v>9009194201</v>
      </c>
      <c r="B372" s="24" t="s">
        <v>116</v>
      </c>
      <c r="C372" s="24" t="s">
        <v>48</v>
      </c>
      <c r="D372" s="52">
        <f>Table3[[#This Row],[Residential CLM $ Collected]]+Table3[[#This Row],[C&amp;I CLM $ Collected]]</f>
        <v>291931.58114208002</v>
      </c>
      <c r="E372" s="53">
        <f>Table3[[#This Row],[CLM $ Collected ]]/'1.) CLM Reference'!$B$4</f>
        <v>2.5899123530798104E-3</v>
      </c>
      <c r="F372" s="52">
        <f>Table3[[#This Row],[Residential Incentive Disbursements]]+Table3[[#This Row],[C&amp;I Incentive Disbursements]]</f>
        <v>188699.47329999998</v>
      </c>
      <c r="G372" s="53">
        <f>Table3[[#This Row],[Incentive Disbursements]]/'1.) CLM Reference'!$B$5</f>
        <v>2.308672404317549E-3</v>
      </c>
      <c r="H372" s="52">
        <v>189577.17501696001</v>
      </c>
      <c r="I372" s="53">
        <f>Table3[[#This Row],[Residential CLM $ Collected]]/'1.) CLM Reference'!$B$4</f>
        <v>1.6818607480478076E-3</v>
      </c>
      <c r="J372" s="79">
        <v>170986.45329999999</v>
      </c>
      <c r="K372" s="53">
        <f>Table3[[#This Row],[Residential Incentive Disbursements]]/'1.) CLM Reference'!$B$5</f>
        <v>2.0919597672551709E-3</v>
      </c>
      <c r="L372" s="54">
        <v>102354.40612512</v>
      </c>
      <c r="M372" s="53">
        <f>Table3[[#This Row],[C&amp;I CLM $ Collected]]/'1.) CLM Reference'!$B$4</f>
        <v>9.0805160503200269E-4</v>
      </c>
      <c r="N372" s="79">
        <v>17713.02</v>
      </c>
      <c r="O372" s="53">
        <f>Table3[[#This Row],[C&amp;I Incentive Disbursements]]/'1.) CLM Reference'!$B$5</f>
        <v>2.1671263706237825E-4</v>
      </c>
    </row>
    <row r="373" spans="1:15" x14ac:dyDescent="0.35">
      <c r="A373" s="23">
        <v>9009194202</v>
      </c>
      <c r="B373" s="24" t="s">
        <v>116</v>
      </c>
      <c r="C373" s="24" t="s">
        <v>48</v>
      </c>
      <c r="D373" s="52">
        <f>Table3[[#This Row],[Residential CLM $ Collected]]+Table3[[#This Row],[C&amp;I CLM $ Collected]]</f>
        <v>130404.20613695998</v>
      </c>
      <c r="E373" s="53">
        <f>Table3[[#This Row],[CLM $ Collected ]]/'1.) CLM Reference'!$B$4</f>
        <v>1.1568993770609093E-3</v>
      </c>
      <c r="F373" s="52">
        <f>Table3[[#This Row],[Residential Incentive Disbursements]]+Table3[[#This Row],[C&amp;I Incentive Disbursements]]</f>
        <v>29098.8796</v>
      </c>
      <c r="G373" s="53">
        <f>Table3[[#This Row],[Incentive Disbursements]]/'1.) CLM Reference'!$B$5</f>
        <v>3.5601466794914942E-4</v>
      </c>
      <c r="H373" s="52">
        <v>130324.01967935999</v>
      </c>
      <c r="I373" s="53">
        <f>Table3[[#This Row],[Residential CLM $ Collected]]/'1.) CLM Reference'!$B$4</f>
        <v>1.1561879915497034E-3</v>
      </c>
      <c r="J373" s="79">
        <v>29098.8796</v>
      </c>
      <c r="K373" s="53">
        <f>Table3[[#This Row],[Residential Incentive Disbursements]]/'1.) CLM Reference'!$B$5</f>
        <v>3.5601466794914942E-4</v>
      </c>
      <c r="L373" s="54">
        <v>80.186457599999997</v>
      </c>
      <c r="M373" s="53">
        <f>Table3[[#This Row],[C&amp;I CLM $ Collected]]/'1.) CLM Reference'!$B$4</f>
        <v>7.1138551120605468E-7</v>
      </c>
      <c r="N373" s="79">
        <v>0</v>
      </c>
      <c r="O373" s="53">
        <f>Table3[[#This Row],[C&amp;I Incentive Disbursements]]/'1.) CLM Reference'!$B$5</f>
        <v>0</v>
      </c>
    </row>
    <row r="374" spans="1:15" x14ac:dyDescent="0.35">
      <c r="A374" s="23">
        <v>9003487201</v>
      </c>
      <c r="B374" s="24" t="s">
        <v>117</v>
      </c>
      <c r="C374" s="24" t="s">
        <v>48</v>
      </c>
      <c r="D374" s="52">
        <f>Table3[[#This Row],[Residential CLM $ Collected]]+Table3[[#This Row],[C&amp;I CLM $ Collected]]</f>
        <v>744.42231360000005</v>
      </c>
      <c r="E374" s="53">
        <f>Table3[[#This Row],[CLM $ Collected ]]/'1.) CLM Reference'!$B$4</f>
        <v>6.6042479486402706E-6</v>
      </c>
      <c r="F374" s="52">
        <f>Table3[[#This Row],[Residential Incentive Disbursements]]+Table3[[#This Row],[C&amp;I Incentive Disbursements]]</f>
        <v>0</v>
      </c>
      <c r="G374" s="53">
        <f>Table3[[#This Row],[Incentive Disbursements]]/'1.) CLM Reference'!$B$5</f>
        <v>0</v>
      </c>
      <c r="H374" s="52">
        <v>744.42231360000005</v>
      </c>
      <c r="I374" s="53">
        <f>Table3[[#This Row],[Residential CLM $ Collected]]/'1.) CLM Reference'!$B$4</f>
        <v>6.6042479486402706E-6</v>
      </c>
      <c r="J374" s="79">
        <v>0</v>
      </c>
      <c r="K374" s="53">
        <f>Table3[[#This Row],[Residential Incentive Disbursements]]/'1.) CLM Reference'!$B$5</f>
        <v>0</v>
      </c>
      <c r="L374" s="54">
        <v>0</v>
      </c>
      <c r="M374" s="53">
        <f>Table3[[#This Row],[C&amp;I CLM $ Collected]]/'1.) CLM Reference'!$B$4</f>
        <v>0</v>
      </c>
      <c r="N374" s="79">
        <v>0</v>
      </c>
      <c r="O374" s="53">
        <f>Table3[[#This Row],[C&amp;I Incentive Disbursements]]/'1.) CLM Reference'!$B$5</f>
        <v>0</v>
      </c>
    </row>
    <row r="375" spans="1:15" x14ac:dyDescent="0.35">
      <c r="A375" s="23">
        <v>9003487500</v>
      </c>
      <c r="B375" s="24" t="s">
        <v>117</v>
      </c>
      <c r="C375" s="24" t="s">
        <v>48</v>
      </c>
      <c r="D375" s="52">
        <f>Table3[[#This Row],[Residential CLM $ Collected]]+Table3[[#This Row],[C&amp;I CLM $ Collected]]</f>
        <v>1016.2990943999999</v>
      </c>
      <c r="E375" s="53">
        <f>Table3[[#This Row],[CLM $ Collected ]]/'1.) CLM Reference'!$B$4</f>
        <v>9.0162413011744574E-6</v>
      </c>
      <c r="F375" s="52">
        <f>Table3[[#This Row],[Residential Incentive Disbursements]]+Table3[[#This Row],[C&amp;I Incentive Disbursements]]</f>
        <v>304.04000000000002</v>
      </c>
      <c r="G375" s="53">
        <f>Table3[[#This Row],[Incentive Disbursements]]/'1.) CLM Reference'!$B$5</f>
        <v>3.7198236197128152E-6</v>
      </c>
      <c r="H375" s="52">
        <v>1016.2990943999999</v>
      </c>
      <c r="I375" s="53">
        <f>Table3[[#This Row],[Residential CLM $ Collected]]/'1.) CLM Reference'!$B$4</f>
        <v>9.0162413011744574E-6</v>
      </c>
      <c r="J375" s="79">
        <v>304.04000000000002</v>
      </c>
      <c r="K375" s="53">
        <f>Table3[[#This Row],[Residential Incentive Disbursements]]/'1.) CLM Reference'!$B$5</f>
        <v>3.7198236197128152E-6</v>
      </c>
      <c r="L375" s="54">
        <v>0</v>
      </c>
      <c r="M375" s="53">
        <f>Table3[[#This Row],[C&amp;I CLM $ Collected]]/'1.) CLM Reference'!$B$4</f>
        <v>0</v>
      </c>
      <c r="N375" s="79">
        <v>0</v>
      </c>
      <c r="O375" s="53">
        <f>Table3[[#This Row],[C&amp;I Incentive Disbursements]]/'1.) CLM Reference'!$B$5</f>
        <v>0</v>
      </c>
    </row>
    <row r="376" spans="1:15" x14ac:dyDescent="0.35">
      <c r="A376" s="23">
        <v>9003514101</v>
      </c>
      <c r="B376" s="24" t="s">
        <v>117</v>
      </c>
      <c r="C376" s="24" t="s">
        <v>48</v>
      </c>
      <c r="D376" s="52">
        <f>Table3[[#This Row],[Residential CLM $ Collected]]+Table3[[#This Row],[C&amp;I CLM $ Collected]]</f>
        <v>53717.175388800002</v>
      </c>
      <c r="E376" s="53">
        <f>Table3[[#This Row],[CLM $ Collected ]]/'1.) CLM Reference'!$B$4</f>
        <v>4.76559526611471E-4</v>
      </c>
      <c r="F376" s="52">
        <f>Table3[[#This Row],[Residential Incentive Disbursements]]+Table3[[#This Row],[C&amp;I Incentive Disbursements]]</f>
        <v>17130.2068</v>
      </c>
      <c r="G376" s="53">
        <f>Table3[[#This Row],[Incentive Disbursements]]/'1.) CLM Reference'!$B$5</f>
        <v>2.095821203302364E-4</v>
      </c>
      <c r="H376" s="52">
        <v>53717.175388800002</v>
      </c>
      <c r="I376" s="53">
        <f>Table3[[#This Row],[Residential CLM $ Collected]]/'1.) CLM Reference'!$B$4</f>
        <v>4.76559526611471E-4</v>
      </c>
      <c r="J376" s="79">
        <v>17130.2068</v>
      </c>
      <c r="K376" s="53">
        <f>Table3[[#This Row],[Residential Incentive Disbursements]]/'1.) CLM Reference'!$B$5</f>
        <v>2.095821203302364E-4</v>
      </c>
      <c r="L376" s="54">
        <v>0</v>
      </c>
      <c r="M376" s="53">
        <f>Table3[[#This Row],[C&amp;I CLM $ Collected]]/'1.) CLM Reference'!$B$4</f>
        <v>0</v>
      </c>
      <c r="N376" s="79">
        <v>0</v>
      </c>
      <c r="O376" s="53">
        <f>Table3[[#This Row],[C&amp;I Incentive Disbursements]]/'1.) CLM Reference'!$B$5</f>
        <v>0</v>
      </c>
    </row>
    <row r="377" spans="1:15" x14ac:dyDescent="0.35">
      <c r="A377" s="23">
        <v>9003514102</v>
      </c>
      <c r="B377" s="24" t="s">
        <v>117</v>
      </c>
      <c r="C377" s="24" t="s">
        <v>48</v>
      </c>
      <c r="D377" s="52">
        <f>Table3[[#This Row],[Residential CLM $ Collected]]+Table3[[#This Row],[C&amp;I CLM $ Collected]]</f>
        <v>631648.48832064006</v>
      </c>
      <c r="E377" s="53">
        <f>Table3[[#This Row],[CLM $ Collected ]]/'1.) CLM Reference'!$B$4</f>
        <v>5.6037589914248835E-3</v>
      </c>
      <c r="F377" s="52">
        <f>Table3[[#This Row],[Residential Incentive Disbursements]]+Table3[[#This Row],[C&amp;I Incentive Disbursements]]</f>
        <v>943389.83539999998</v>
      </c>
      <c r="G377" s="53">
        <f>Table3[[#This Row],[Incentive Disbursements]]/'1.) CLM Reference'!$B$5</f>
        <v>1.1542046415991004E-2</v>
      </c>
      <c r="H377" s="52">
        <v>132904.43400960002</v>
      </c>
      <c r="I377" s="53">
        <f>Table3[[#This Row],[Residential CLM $ Collected]]/'1.) CLM Reference'!$B$4</f>
        <v>1.1790805026093418E-3</v>
      </c>
      <c r="J377" s="79">
        <v>734509.85600000003</v>
      </c>
      <c r="K377" s="53">
        <f>Table3[[#This Row],[Residential Incentive Disbursements]]/'1.) CLM Reference'!$B$5</f>
        <v>8.9864725406547125E-3</v>
      </c>
      <c r="L377" s="54">
        <v>498744.05431103997</v>
      </c>
      <c r="M377" s="53">
        <f>Table3[[#This Row],[C&amp;I CLM $ Collected]]/'1.) CLM Reference'!$B$4</f>
        <v>4.4246784888155415E-3</v>
      </c>
      <c r="N377" s="79">
        <v>208879.97940000001</v>
      </c>
      <c r="O377" s="53">
        <f>Table3[[#This Row],[C&amp;I Incentive Disbursements]]/'1.) CLM Reference'!$B$5</f>
        <v>2.5555738753362924E-3</v>
      </c>
    </row>
    <row r="378" spans="1:15" x14ac:dyDescent="0.35">
      <c r="A378" s="23">
        <v>9003514200</v>
      </c>
      <c r="B378" s="24" t="s">
        <v>117</v>
      </c>
      <c r="C378" s="24" t="s">
        <v>48</v>
      </c>
      <c r="D378" s="52">
        <f>Table3[[#This Row],[Residential CLM $ Collected]]+Table3[[#This Row],[C&amp;I CLM $ Collected]]</f>
        <v>43657.98804864</v>
      </c>
      <c r="E378" s="53">
        <f>Table3[[#This Row],[CLM $ Collected ]]/'1.) CLM Reference'!$B$4</f>
        <v>3.8731802196745991E-4</v>
      </c>
      <c r="F378" s="52">
        <f>Table3[[#This Row],[Residential Incentive Disbursements]]+Table3[[#This Row],[C&amp;I Incentive Disbursements]]</f>
        <v>17546.2</v>
      </c>
      <c r="G378" s="53">
        <f>Table3[[#This Row],[Incentive Disbursements]]/'1.) CLM Reference'!$B$5</f>
        <v>2.1467165240167413E-4</v>
      </c>
      <c r="H378" s="52">
        <v>43657.86648384</v>
      </c>
      <c r="I378" s="53">
        <f>Table3[[#This Row],[Residential CLM $ Collected]]/'1.) CLM Reference'!$B$4</f>
        <v>3.8731694348812586E-4</v>
      </c>
      <c r="J378" s="79">
        <v>17546.2</v>
      </c>
      <c r="K378" s="53">
        <f>Table3[[#This Row],[Residential Incentive Disbursements]]/'1.) CLM Reference'!$B$5</f>
        <v>2.1467165240167413E-4</v>
      </c>
      <c r="L378" s="54">
        <v>0.1215648</v>
      </c>
      <c r="M378" s="53">
        <f>Table3[[#This Row],[C&amp;I CLM $ Collected]]/'1.) CLM Reference'!$B$4</f>
        <v>1.0784793340548043E-9</v>
      </c>
      <c r="N378" s="79">
        <v>0</v>
      </c>
      <c r="O378" s="53">
        <f>Table3[[#This Row],[C&amp;I Incentive Disbursements]]/'1.) CLM Reference'!$B$5</f>
        <v>0</v>
      </c>
    </row>
    <row r="379" spans="1:15" x14ac:dyDescent="0.35">
      <c r="A379" s="23">
        <v>9003514300</v>
      </c>
      <c r="B379" s="24" t="s">
        <v>117</v>
      </c>
      <c r="C379" s="24" t="s">
        <v>48</v>
      </c>
      <c r="D379" s="52">
        <f>Table3[[#This Row],[Residential CLM $ Collected]]+Table3[[#This Row],[C&amp;I CLM $ Collected]]</f>
        <v>59959.54349856</v>
      </c>
      <c r="E379" s="53">
        <f>Table3[[#This Row],[CLM $ Collected ]]/'1.) CLM Reference'!$B$4</f>
        <v>5.3193957907681389E-4</v>
      </c>
      <c r="F379" s="52">
        <f>Table3[[#This Row],[Residential Incentive Disbursements]]+Table3[[#This Row],[C&amp;I Incentive Disbursements]]</f>
        <v>23289.680899999999</v>
      </c>
      <c r="G379" s="53">
        <f>Table3[[#This Row],[Incentive Disbursements]]/'1.) CLM Reference'!$B$5</f>
        <v>2.8494114296603873E-4</v>
      </c>
      <c r="H379" s="52">
        <v>59959.54349856</v>
      </c>
      <c r="I379" s="53">
        <f>Table3[[#This Row],[Residential CLM $ Collected]]/'1.) CLM Reference'!$B$4</f>
        <v>5.3193957907681389E-4</v>
      </c>
      <c r="J379" s="79">
        <v>23289.680899999999</v>
      </c>
      <c r="K379" s="53">
        <f>Table3[[#This Row],[Residential Incentive Disbursements]]/'1.) CLM Reference'!$B$5</f>
        <v>2.8494114296603873E-4</v>
      </c>
      <c r="L379" s="54">
        <v>0</v>
      </c>
      <c r="M379" s="53">
        <f>Table3[[#This Row],[C&amp;I CLM $ Collected]]/'1.) CLM Reference'!$B$4</f>
        <v>0</v>
      </c>
      <c r="N379" s="79">
        <v>0</v>
      </c>
      <c r="O379" s="53">
        <f>Table3[[#This Row],[C&amp;I Incentive Disbursements]]/'1.) CLM Reference'!$B$5</f>
        <v>0</v>
      </c>
    </row>
    <row r="380" spans="1:15" x14ac:dyDescent="0.35">
      <c r="A380" s="23">
        <v>9003514400</v>
      </c>
      <c r="B380" s="24" t="s">
        <v>117</v>
      </c>
      <c r="C380" s="24" t="s">
        <v>48</v>
      </c>
      <c r="D380" s="52">
        <f>Table3[[#This Row],[Residential CLM $ Collected]]+Table3[[#This Row],[C&amp;I CLM $ Collected]]</f>
        <v>56814.210017279998</v>
      </c>
      <c r="E380" s="53">
        <f>Table3[[#This Row],[CLM $ Collected ]]/'1.) CLM Reference'!$B$4</f>
        <v>5.0403530778881658E-4</v>
      </c>
      <c r="F380" s="52">
        <f>Table3[[#This Row],[Residential Incentive Disbursements]]+Table3[[#This Row],[C&amp;I Incentive Disbursements]]</f>
        <v>19789.490000000002</v>
      </c>
      <c r="G380" s="53">
        <f>Table3[[#This Row],[Incentive Disbursements]]/'1.) CLM Reference'!$B$5</f>
        <v>2.4211752507588002E-4</v>
      </c>
      <c r="H380" s="52">
        <v>56749.340724479996</v>
      </c>
      <c r="I380" s="53">
        <f>Table3[[#This Row],[Residential CLM $ Collected]]/'1.) CLM Reference'!$B$4</f>
        <v>5.0345981067370139E-4</v>
      </c>
      <c r="J380" s="79">
        <v>19789.490000000002</v>
      </c>
      <c r="K380" s="53">
        <f>Table3[[#This Row],[Residential Incentive Disbursements]]/'1.) CLM Reference'!$B$5</f>
        <v>2.4211752507588002E-4</v>
      </c>
      <c r="L380" s="54">
        <v>64.869292800000011</v>
      </c>
      <c r="M380" s="53">
        <f>Table3[[#This Row],[C&amp;I CLM $ Collected]]/'1.) CLM Reference'!$B$4</f>
        <v>5.7549711511514953E-7</v>
      </c>
      <c r="N380" s="79">
        <v>0</v>
      </c>
      <c r="O380" s="53">
        <f>Table3[[#This Row],[C&amp;I Incentive Disbursements]]/'1.) CLM Reference'!$B$5</f>
        <v>0</v>
      </c>
    </row>
    <row r="381" spans="1:15" x14ac:dyDescent="0.35">
      <c r="A381" s="23">
        <v>9003514500</v>
      </c>
      <c r="B381" s="24" t="s">
        <v>117</v>
      </c>
      <c r="C381" s="24" t="s">
        <v>48</v>
      </c>
      <c r="D381" s="52">
        <f>Table3[[#This Row],[Residential CLM $ Collected]]+Table3[[#This Row],[C&amp;I CLM $ Collected]]</f>
        <v>54927.830548799997</v>
      </c>
      <c r="E381" s="53">
        <f>Table3[[#This Row],[CLM $ Collected ]]/'1.) CLM Reference'!$B$4</f>
        <v>4.8730002526508459E-4</v>
      </c>
      <c r="F381" s="52">
        <f>Table3[[#This Row],[Residential Incentive Disbursements]]+Table3[[#This Row],[C&amp;I Incentive Disbursements]]</f>
        <v>25536.752199999999</v>
      </c>
      <c r="G381" s="53">
        <f>Table3[[#This Row],[Incentive Disbursements]]/'1.) CLM Reference'!$B$5</f>
        <v>3.1243327853017097E-4</v>
      </c>
      <c r="H381" s="52">
        <v>54927.830548799997</v>
      </c>
      <c r="I381" s="53">
        <f>Table3[[#This Row],[Residential CLM $ Collected]]/'1.) CLM Reference'!$B$4</f>
        <v>4.8730002526508459E-4</v>
      </c>
      <c r="J381" s="79">
        <v>25536.752199999999</v>
      </c>
      <c r="K381" s="53">
        <f>Table3[[#This Row],[Residential Incentive Disbursements]]/'1.) CLM Reference'!$B$5</f>
        <v>3.1243327853017097E-4</v>
      </c>
      <c r="L381" s="54">
        <v>0</v>
      </c>
      <c r="M381" s="53">
        <f>Table3[[#This Row],[C&amp;I CLM $ Collected]]/'1.) CLM Reference'!$B$4</f>
        <v>0</v>
      </c>
      <c r="N381" s="79">
        <v>0</v>
      </c>
      <c r="O381" s="53">
        <f>Table3[[#This Row],[C&amp;I Incentive Disbursements]]/'1.) CLM Reference'!$B$5</f>
        <v>0</v>
      </c>
    </row>
    <row r="382" spans="1:15" x14ac:dyDescent="0.35">
      <c r="A382" s="23">
        <v>9003514600</v>
      </c>
      <c r="B382" s="24" t="s">
        <v>117</v>
      </c>
      <c r="C382" s="24" t="s">
        <v>48</v>
      </c>
      <c r="D382" s="52">
        <f>Table3[[#This Row],[Residential CLM $ Collected]]+Table3[[#This Row],[C&amp;I CLM $ Collected]]</f>
        <v>65624.928019200001</v>
      </c>
      <c r="E382" s="53">
        <f>Table3[[#This Row],[CLM $ Collected ]]/'1.) CLM Reference'!$B$4</f>
        <v>5.8220083994331656E-4</v>
      </c>
      <c r="F382" s="52">
        <f>Table3[[#This Row],[Residential Incentive Disbursements]]+Table3[[#This Row],[C&amp;I Incentive Disbursements]]</f>
        <v>48251.67</v>
      </c>
      <c r="G382" s="53">
        <f>Table3[[#This Row],[Incentive Disbursements]]/'1.) CLM Reference'!$B$5</f>
        <v>5.9034239493681176E-4</v>
      </c>
      <c r="H382" s="52">
        <v>65624.928019200001</v>
      </c>
      <c r="I382" s="53">
        <f>Table3[[#This Row],[Residential CLM $ Collected]]/'1.) CLM Reference'!$B$4</f>
        <v>5.8220083994331656E-4</v>
      </c>
      <c r="J382" s="79">
        <v>48251.67</v>
      </c>
      <c r="K382" s="53">
        <f>Table3[[#This Row],[Residential Incentive Disbursements]]/'1.) CLM Reference'!$B$5</f>
        <v>5.9034239493681176E-4</v>
      </c>
      <c r="L382" s="54">
        <v>0</v>
      </c>
      <c r="M382" s="53">
        <f>Table3[[#This Row],[C&amp;I CLM $ Collected]]/'1.) CLM Reference'!$B$4</f>
        <v>0</v>
      </c>
      <c r="N382" s="79">
        <v>0</v>
      </c>
      <c r="O382" s="53">
        <f>Table3[[#This Row],[C&amp;I Incentive Disbursements]]/'1.) CLM Reference'!$B$5</f>
        <v>0</v>
      </c>
    </row>
    <row r="383" spans="1:15" x14ac:dyDescent="0.35">
      <c r="A383" s="23">
        <v>9003514700</v>
      </c>
      <c r="B383" s="24" t="s">
        <v>117</v>
      </c>
      <c r="C383" s="24" t="s">
        <v>48</v>
      </c>
      <c r="D383" s="52">
        <f>Table3[[#This Row],[Residential CLM $ Collected]]+Table3[[#This Row],[C&amp;I CLM $ Collected]]</f>
        <v>61058.657744640004</v>
      </c>
      <c r="E383" s="53">
        <f>Table3[[#This Row],[CLM $ Collected ]]/'1.) CLM Reference'!$B$4</f>
        <v>5.416905267208894E-4</v>
      </c>
      <c r="F383" s="52">
        <f>Table3[[#This Row],[Residential Incentive Disbursements]]+Table3[[#This Row],[C&amp;I Incentive Disbursements]]</f>
        <v>8211.23</v>
      </c>
      <c r="G383" s="53">
        <f>Table3[[#This Row],[Incentive Disbursements]]/'1.) CLM Reference'!$B$5</f>
        <v>1.0046154223422726E-4</v>
      </c>
      <c r="H383" s="52">
        <v>61058.657744640004</v>
      </c>
      <c r="I383" s="53">
        <f>Table3[[#This Row],[Residential CLM $ Collected]]/'1.) CLM Reference'!$B$4</f>
        <v>5.416905267208894E-4</v>
      </c>
      <c r="J383" s="79">
        <v>8211.23</v>
      </c>
      <c r="K383" s="53">
        <f>Table3[[#This Row],[Residential Incentive Disbursements]]/'1.) CLM Reference'!$B$5</f>
        <v>1.0046154223422726E-4</v>
      </c>
      <c r="L383" s="54">
        <v>0</v>
      </c>
      <c r="M383" s="53">
        <f>Table3[[#This Row],[C&amp;I CLM $ Collected]]/'1.) CLM Reference'!$B$4</f>
        <v>0</v>
      </c>
      <c r="N383" s="79">
        <v>0</v>
      </c>
      <c r="O383" s="53">
        <f>Table3[[#This Row],[C&amp;I Incentive Disbursements]]/'1.) CLM Reference'!$B$5</f>
        <v>0</v>
      </c>
    </row>
    <row r="384" spans="1:15" x14ac:dyDescent="0.35">
      <c r="A384" s="23">
        <v>9003514800</v>
      </c>
      <c r="B384" s="24" t="s">
        <v>117</v>
      </c>
      <c r="C384" s="24" t="s">
        <v>48</v>
      </c>
      <c r="D384" s="52">
        <f>Table3[[#This Row],[Residential CLM $ Collected]]+Table3[[#This Row],[C&amp;I CLM $ Collected]]</f>
        <v>42600.301349760004</v>
      </c>
      <c r="E384" s="53">
        <f>Table3[[#This Row],[CLM $ Collected ]]/'1.) CLM Reference'!$B$4</f>
        <v>3.7793460467358271E-4</v>
      </c>
      <c r="F384" s="52">
        <f>Table3[[#This Row],[Residential Incentive Disbursements]]+Table3[[#This Row],[C&amp;I Incentive Disbursements]]</f>
        <v>8567.1447000000007</v>
      </c>
      <c r="G384" s="53">
        <f>Table3[[#This Row],[Incentive Disbursements]]/'1.) CLM Reference'!$B$5</f>
        <v>1.0481603476041791E-4</v>
      </c>
      <c r="H384" s="52">
        <v>42600.301349760004</v>
      </c>
      <c r="I384" s="53">
        <f>Table3[[#This Row],[Residential CLM $ Collected]]/'1.) CLM Reference'!$B$4</f>
        <v>3.7793460467358271E-4</v>
      </c>
      <c r="J384" s="79">
        <v>8567.1447000000007</v>
      </c>
      <c r="K384" s="53">
        <f>Table3[[#This Row],[Residential Incentive Disbursements]]/'1.) CLM Reference'!$B$5</f>
        <v>1.0481603476041791E-4</v>
      </c>
      <c r="L384" s="54">
        <v>0</v>
      </c>
      <c r="M384" s="53">
        <f>Table3[[#This Row],[C&amp;I CLM $ Collected]]/'1.) CLM Reference'!$B$4</f>
        <v>0</v>
      </c>
      <c r="N384" s="79">
        <v>0</v>
      </c>
      <c r="O384" s="53">
        <f>Table3[[#This Row],[C&amp;I Incentive Disbursements]]/'1.) CLM Reference'!$B$5</f>
        <v>0</v>
      </c>
    </row>
    <row r="385" spans="1:15" x14ac:dyDescent="0.35">
      <c r="A385" s="23">
        <v>9003514900</v>
      </c>
      <c r="B385" s="24" t="s">
        <v>117</v>
      </c>
      <c r="C385" s="24" t="s">
        <v>48</v>
      </c>
      <c r="D385" s="52">
        <f>Table3[[#This Row],[Residential CLM $ Collected]]+Table3[[#This Row],[C&amp;I CLM $ Collected]]</f>
        <v>46407.520434240003</v>
      </c>
      <c r="E385" s="53">
        <f>Table3[[#This Row],[CLM $ Collected ]]/'1.) CLM Reference'!$B$4</f>
        <v>4.1171088779855584E-4</v>
      </c>
      <c r="F385" s="52">
        <f>Table3[[#This Row],[Residential Incentive Disbursements]]+Table3[[#This Row],[C&amp;I Incentive Disbursements]]</f>
        <v>37234.143300000003</v>
      </c>
      <c r="G385" s="53">
        <f>Table3[[#This Row],[Incentive Disbursements]]/'1.) CLM Reference'!$B$5</f>
        <v>4.5554678893274463E-4</v>
      </c>
      <c r="H385" s="52">
        <v>46407.520434240003</v>
      </c>
      <c r="I385" s="53">
        <f>Table3[[#This Row],[Residential CLM $ Collected]]/'1.) CLM Reference'!$B$4</f>
        <v>4.1171088779855584E-4</v>
      </c>
      <c r="J385" s="79">
        <v>37234.143300000003</v>
      </c>
      <c r="K385" s="53">
        <f>Table3[[#This Row],[Residential Incentive Disbursements]]/'1.) CLM Reference'!$B$5</f>
        <v>4.5554678893274463E-4</v>
      </c>
      <c r="L385" s="54">
        <v>0</v>
      </c>
      <c r="M385" s="53">
        <f>Table3[[#This Row],[C&amp;I CLM $ Collected]]/'1.) CLM Reference'!$B$4</f>
        <v>0</v>
      </c>
      <c r="N385" s="79">
        <v>0</v>
      </c>
      <c r="O385" s="53">
        <f>Table3[[#This Row],[C&amp;I Incentive Disbursements]]/'1.) CLM Reference'!$B$5</f>
        <v>0</v>
      </c>
    </row>
    <row r="386" spans="1:15" x14ac:dyDescent="0.35">
      <c r="A386" s="23">
        <v>9003515000</v>
      </c>
      <c r="B386" s="24" t="s">
        <v>117</v>
      </c>
      <c r="C386" s="24" t="s">
        <v>48</v>
      </c>
      <c r="D386" s="52">
        <f>Table3[[#This Row],[Residential CLM $ Collected]]+Table3[[#This Row],[C&amp;I CLM $ Collected]]</f>
        <v>54351.689230079995</v>
      </c>
      <c r="E386" s="53">
        <f>Table3[[#This Row],[CLM $ Collected ]]/'1.) CLM Reference'!$B$4</f>
        <v>4.8218870598734463E-4</v>
      </c>
      <c r="F386" s="52">
        <f>Table3[[#This Row],[Residential Incentive Disbursements]]+Table3[[#This Row],[C&amp;I Incentive Disbursements]]</f>
        <v>14280.3079</v>
      </c>
      <c r="G386" s="53">
        <f>Table3[[#This Row],[Incentive Disbursements]]/'1.) CLM Reference'!$B$5</f>
        <v>1.7471459881328611E-4</v>
      </c>
      <c r="H386" s="52">
        <v>54351.689230079995</v>
      </c>
      <c r="I386" s="53">
        <f>Table3[[#This Row],[Residential CLM $ Collected]]/'1.) CLM Reference'!$B$4</f>
        <v>4.8218870598734463E-4</v>
      </c>
      <c r="J386" s="79">
        <v>14280.3079</v>
      </c>
      <c r="K386" s="53">
        <f>Table3[[#This Row],[Residential Incentive Disbursements]]/'1.) CLM Reference'!$B$5</f>
        <v>1.7471459881328611E-4</v>
      </c>
      <c r="L386" s="54">
        <v>0</v>
      </c>
      <c r="M386" s="53">
        <f>Table3[[#This Row],[C&amp;I CLM $ Collected]]/'1.) CLM Reference'!$B$4</f>
        <v>0</v>
      </c>
      <c r="N386" s="79">
        <v>0</v>
      </c>
      <c r="O386" s="53">
        <f>Table3[[#This Row],[C&amp;I Incentive Disbursements]]/'1.) CLM Reference'!$B$5</f>
        <v>0</v>
      </c>
    </row>
    <row r="387" spans="1:15" x14ac:dyDescent="0.35">
      <c r="A387" s="23">
        <v>9003515101</v>
      </c>
      <c r="B387" s="24" t="s">
        <v>117</v>
      </c>
      <c r="C387" s="24" t="s">
        <v>48</v>
      </c>
      <c r="D387" s="52">
        <f>Table3[[#This Row],[Residential CLM $ Collected]]+Table3[[#This Row],[C&amp;I CLM $ Collected]]</f>
        <v>38263.875379200006</v>
      </c>
      <c r="E387" s="53">
        <f>Table3[[#This Row],[CLM $ Collected ]]/'1.) CLM Reference'!$B$4</f>
        <v>3.3946338773490058E-4</v>
      </c>
      <c r="F387" s="52">
        <f>Table3[[#This Row],[Residential Incentive Disbursements]]+Table3[[#This Row],[C&amp;I Incentive Disbursements]]</f>
        <v>5126.2425000000003</v>
      </c>
      <c r="G387" s="53">
        <f>Table3[[#This Row],[Incentive Disbursements]]/'1.) CLM Reference'!$B$5</f>
        <v>6.2717793487290064E-5</v>
      </c>
      <c r="H387" s="52">
        <v>38263.875379200006</v>
      </c>
      <c r="I387" s="53">
        <f>Table3[[#This Row],[Residential CLM $ Collected]]/'1.) CLM Reference'!$B$4</f>
        <v>3.3946338773490058E-4</v>
      </c>
      <c r="J387" s="79">
        <v>5126.2425000000003</v>
      </c>
      <c r="K387" s="53">
        <f>Table3[[#This Row],[Residential Incentive Disbursements]]/'1.) CLM Reference'!$B$5</f>
        <v>6.2717793487290064E-5</v>
      </c>
      <c r="L387" s="54">
        <v>0</v>
      </c>
      <c r="M387" s="53">
        <f>Table3[[#This Row],[C&amp;I CLM $ Collected]]/'1.) CLM Reference'!$B$4</f>
        <v>0</v>
      </c>
      <c r="N387" s="79">
        <v>0</v>
      </c>
      <c r="O387" s="53">
        <f>Table3[[#This Row],[C&amp;I Incentive Disbursements]]/'1.) CLM Reference'!$B$5</f>
        <v>0</v>
      </c>
    </row>
    <row r="388" spans="1:15" x14ac:dyDescent="0.35">
      <c r="A388" s="23">
        <v>9003515102</v>
      </c>
      <c r="B388" s="24" t="s">
        <v>117</v>
      </c>
      <c r="C388" s="24" t="s">
        <v>48</v>
      </c>
      <c r="D388" s="52">
        <f>Table3[[#This Row],[Residential CLM $ Collected]]+Table3[[#This Row],[C&amp;I CLM $ Collected]]</f>
        <v>77689.852358400007</v>
      </c>
      <c r="E388" s="53">
        <f>Table3[[#This Row],[CLM $ Collected ]]/'1.) CLM Reference'!$B$4</f>
        <v>6.8923652434177743E-4</v>
      </c>
      <c r="F388" s="52">
        <f>Table3[[#This Row],[Residential Incentive Disbursements]]+Table3[[#This Row],[C&amp;I Incentive Disbursements]]</f>
        <v>17970.6512</v>
      </c>
      <c r="G388" s="53">
        <f>Table3[[#This Row],[Incentive Disbursements]]/'1.) CLM Reference'!$B$5</f>
        <v>2.1986466516044087E-4</v>
      </c>
      <c r="H388" s="52">
        <v>77689.852358400007</v>
      </c>
      <c r="I388" s="53">
        <f>Table3[[#This Row],[Residential CLM $ Collected]]/'1.) CLM Reference'!$B$4</f>
        <v>6.8923652434177743E-4</v>
      </c>
      <c r="J388" s="79">
        <v>17970.6512</v>
      </c>
      <c r="K388" s="53">
        <f>Table3[[#This Row],[Residential Incentive Disbursements]]/'1.) CLM Reference'!$B$5</f>
        <v>2.1986466516044087E-4</v>
      </c>
      <c r="L388" s="54">
        <v>0</v>
      </c>
      <c r="M388" s="53">
        <f>Table3[[#This Row],[C&amp;I CLM $ Collected]]/'1.) CLM Reference'!$B$4</f>
        <v>0</v>
      </c>
      <c r="N388" s="79">
        <v>0</v>
      </c>
      <c r="O388" s="53">
        <f>Table3[[#This Row],[C&amp;I Incentive Disbursements]]/'1.) CLM Reference'!$B$5</f>
        <v>0</v>
      </c>
    </row>
    <row r="389" spans="1:15" x14ac:dyDescent="0.35">
      <c r="A389" s="23">
        <v>9003515200</v>
      </c>
      <c r="B389" s="24" t="s">
        <v>117</v>
      </c>
      <c r="C389" s="24" t="s">
        <v>48</v>
      </c>
      <c r="D389" s="52">
        <f>Table3[[#This Row],[Residential CLM $ Collected]]+Table3[[#This Row],[C&amp;I CLM $ Collected]]</f>
        <v>65201.310581760001</v>
      </c>
      <c r="E389" s="53">
        <f>Table3[[#This Row],[CLM $ Collected ]]/'1.) CLM Reference'!$B$4</f>
        <v>5.7844265787231986E-4</v>
      </c>
      <c r="F389" s="52">
        <f>Table3[[#This Row],[Residential Incentive Disbursements]]+Table3[[#This Row],[C&amp;I Incentive Disbursements]]</f>
        <v>11137.36</v>
      </c>
      <c r="G389" s="53">
        <f>Table3[[#This Row],[Incentive Disbursements]]/'1.) CLM Reference'!$B$5</f>
        <v>1.3626172473768161E-4</v>
      </c>
      <c r="H389" s="52">
        <v>65201.310581760001</v>
      </c>
      <c r="I389" s="53">
        <f>Table3[[#This Row],[Residential CLM $ Collected]]/'1.) CLM Reference'!$B$4</f>
        <v>5.7844265787231986E-4</v>
      </c>
      <c r="J389" s="79">
        <v>11137.36</v>
      </c>
      <c r="K389" s="53">
        <f>Table3[[#This Row],[Residential Incentive Disbursements]]/'1.) CLM Reference'!$B$5</f>
        <v>1.3626172473768161E-4</v>
      </c>
      <c r="L389" s="54">
        <v>0</v>
      </c>
      <c r="M389" s="53">
        <f>Table3[[#This Row],[C&amp;I CLM $ Collected]]/'1.) CLM Reference'!$B$4</f>
        <v>0</v>
      </c>
      <c r="N389" s="79">
        <v>0</v>
      </c>
      <c r="O389" s="53">
        <f>Table3[[#This Row],[C&amp;I Incentive Disbursements]]/'1.) CLM Reference'!$B$5</f>
        <v>0</v>
      </c>
    </row>
    <row r="390" spans="1:15" x14ac:dyDescent="0.35">
      <c r="A390" s="23">
        <v>9003520100</v>
      </c>
      <c r="B390" s="24" t="s">
        <v>117</v>
      </c>
      <c r="C390" s="24" t="s">
        <v>48</v>
      </c>
      <c r="D390" s="52">
        <f>Table3[[#This Row],[Residential CLM $ Collected]]+Table3[[#This Row],[C&amp;I CLM $ Collected]]</f>
        <v>138.59544959999999</v>
      </c>
      <c r="E390" s="53">
        <f>Table3[[#This Row],[CLM $ Collected ]]/'1.) CLM Reference'!$B$4</f>
        <v>1.2295691531400059E-6</v>
      </c>
      <c r="F390" s="52">
        <f>Table3[[#This Row],[Residential Incentive Disbursements]]+Table3[[#This Row],[C&amp;I Incentive Disbursements]]</f>
        <v>0</v>
      </c>
      <c r="G390" s="53">
        <f>Table3[[#This Row],[Incentive Disbursements]]/'1.) CLM Reference'!$B$5</f>
        <v>0</v>
      </c>
      <c r="H390" s="52">
        <v>138.59544959999999</v>
      </c>
      <c r="I390" s="53">
        <f>Table3[[#This Row],[Residential CLM $ Collected]]/'1.) CLM Reference'!$B$4</f>
        <v>1.2295691531400059E-6</v>
      </c>
      <c r="J390" s="79">
        <v>0</v>
      </c>
      <c r="K390" s="53">
        <f>Table3[[#This Row],[Residential Incentive Disbursements]]/'1.) CLM Reference'!$B$5</f>
        <v>0</v>
      </c>
      <c r="L390" s="54">
        <v>0</v>
      </c>
      <c r="M390" s="53">
        <f>Table3[[#This Row],[C&amp;I CLM $ Collected]]/'1.) CLM Reference'!$B$4</f>
        <v>0</v>
      </c>
      <c r="N390" s="79">
        <v>0</v>
      </c>
      <c r="O390" s="53">
        <f>Table3[[#This Row],[C&amp;I Incentive Disbursements]]/'1.) CLM Reference'!$B$5</f>
        <v>0</v>
      </c>
    </row>
    <row r="391" spans="1:15" x14ac:dyDescent="0.35">
      <c r="A391" s="23">
        <v>9013530500</v>
      </c>
      <c r="B391" s="24" t="s">
        <v>117</v>
      </c>
      <c r="C391" s="24" t="s">
        <v>48</v>
      </c>
      <c r="D391" s="52">
        <f>Table3[[#This Row],[Residential CLM $ Collected]]+Table3[[#This Row],[C&amp;I CLM $ Collected]]</f>
        <v>26.200108799999999</v>
      </c>
      <c r="E391" s="53">
        <f>Table3[[#This Row],[CLM $ Collected ]]/'1.) CLM Reference'!$B$4</f>
        <v>2.3243797456819258E-7</v>
      </c>
      <c r="F391" s="52">
        <f>Table3[[#This Row],[Residential Incentive Disbursements]]+Table3[[#This Row],[C&amp;I Incentive Disbursements]]</f>
        <v>0</v>
      </c>
      <c r="G391" s="53">
        <f>Table3[[#This Row],[Incentive Disbursements]]/'1.) CLM Reference'!$B$5</f>
        <v>0</v>
      </c>
      <c r="H391" s="52">
        <v>26.200108799999999</v>
      </c>
      <c r="I391" s="53">
        <f>Table3[[#This Row],[Residential CLM $ Collected]]/'1.) CLM Reference'!$B$4</f>
        <v>2.3243797456819258E-7</v>
      </c>
      <c r="J391" s="79">
        <v>0</v>
      </c>
      <c r="K391" s="53">
        <f>Table3[[#This Row],[Residential Incentive Disbursements]]/'1.) CLM Reference'!$B$5</f>
        <v>0</v>
      </c>
      <c r="L391" s="54">
        <v>0</v>
      </c>
      <c r="M391" s="53">
        <f>Table3[[#This Row],[C&amp;I CLM $ Collected]]/'1.) CLM Reference'!$B$4</f>
        <v>0</v>
      </c>
      <c r="N391" s="79">
        <v>0</v>
      </c>
      <c r="O391" s="53">
        <f>Table3[[#This Row],[C&amp;I Incentive Disbursements]]/'1.) CLM Reference'!$B$5</f>
        <v>0</v>
      </c>
    </row>
    <row r="392" spans="1:15" x14ac:dyDescent="0.35">
      <c r="A392" s="23">
        <v>9013840100</v>
      </c>
      <c r="B392" s="24" t="s">
        <v>118</v>
      </c>
      <c r="C392" s="24" t="s">
        <v>48</v>
      </c>
      <c r="D392" s="52">
        <f>Table3[[#This Row],[Residential CLM $ Collected]]+Table3[[#This Row],[C&amp;I CLM $ Collected]]</f>
        <v>135.83419199999997</v>
      </c>
      <c r="E392" s="53">
        <f>Table3[[#This Row],[CLM $ Collected ]]/'1.) CLM Reference'!$B$4</f>
        <v>1.2050722654093323E-6</v>
      </c>
      <c r="F392" s="52">
        <f>Table3[[#This Row],[Residential Incentive Disbursements]]+Table3[[#This Row],[C&amp;I Incentive Disbursements]]</f>
        <v>0</v>
      </c>
      <c r="G392" s="53">
        <f>Table3[[#This Row],[Incentive Disbursements]]/'1.) CLM Reference'!$B$5</f>
        <v>0</v>
      </c>
      <c r="H392" s="52">
        <v>135.83419199999997</v>
      </c>
      <c r="I392" s="53">
        <f>Table3[[#This Row],[Residential CLM $ Collected]]/'1.) CLM Reference'!$B$4</f>
        <v>1.2050722654093323E-6</v>
      </c>
      <c r="J392" s="79">
        <v>0</v>
      </c>
      <c r="K392" s="53">
        <f>Table3[[#This Row],[Residential Incentive Disbursements]]/'1.) CLM Reference'!$B$5</f>
        <v>0</v>
      </c>
      <c r="L392" s="54">
        <v>0</v>
      </c>
      <c r="M392" s="53">
        <f>Table3[[#This Row],[C&amp;I CLM $ Collected]]/'1.) CLM Reference'!$B$4</f>
        <v>0</v>
      </c>
      <c r="N392" s="79">
        <v>0</v>
      </c>
      <c r="O392" s="53">
        <f>Table3[[#This Row],[C&amp;I Incentive Disbursements]]/'1.) CLM Reference'!$B$5</f>
        <v>0</v>
      </c>
    </row>
    <row r="393" spans="1:15" x14ac:dyDescent="0.35">
      <c r="A393" s="23">
        <v>9013881100</v>
      </c>
      <c r="B393" s="24" t="s">
        <v>118</v>
      </c>
      <c r="C393" s="24" t="s">
        <v>48</v>
      </c>
      <c r="D393" s="52">
        <f>Table3[[#This Row],[Residential CLM $ Collected]]+Table3[[#This Row],[C&amp;I CLM $ Collected]]</f>
        <v>88638.925294079992</v>
      </c>
      <c r="E393" s="53">
        <f>Table3[[#This Row],[CLM $ Collected ]]/'1.) CLM Reference'!$B$4</f>
        <v>7.8637277503432689E-4</v>
      </c>
      <c r="F393" s="52">
        <f>Table3[[#This Row],[Residential Incentive Disbursements]]+Table3[[#This Row],[C&amp;I Incentive Disbursements]]</f>
        <v>31198.000400000001</v>
      </c>
      <c r="G393" s="53">
        <f>Table3[[#This Row],[Incentive Disbursements]]/'1.) CLM Reference'!$B$5</f>
        <v>3.8169668062008243E-4</v>
      </c>
      <c r="H393" s="52">
        <v>88594.930414079994</v>
      </c>
      <c r="I393" s="53">
        <f>Table3[[#This Row],[Residential CLM $ Collected]]/'1.) CLM Reference'!$B$4</f>
        <v>7.8598246822771654E-4</v>
      </c>
      <c r="J393" s="79">
        <v>31198.000400000001</v>
      </c>
      <c r="K393" s="53">
        <f>Table3[[#This Row],[Residential Incentive Disbursements]]/'1.) CLM Reference'!$B$5</f>
        <v>3.8169668062008243E-4</v>
      </c>
      <c r="L393" s="54">
        <v>43.994880000000002</v>
      </c>
      <c r="M393" s="53">
        <f>Table3[[#This Row],[C&amp;I CLM $ Collected]]/'1.) CLM Reference'!$B$4</f>
        <v>3.9030680661031012E-7</v>
      </c>
      <c r="N393" s="79">
        <v>0</v>
      </c>
      <c r="O393" s="53">
        <f>Table3[[#This Row],[C&amp;I Incentive Disbursements]]/'1.) CLM Reference'!$B$5</f>
        <v>0</v>
      </c>
    </row>
    <row r="394" spans="1:15" x14ac:dyDescent="0.35">
      <c r="A394" s="23">
        <v>9013881200</v>
      </c>
      <c r="B394" s="24" t="s">
        <v>118</v>
      </c>
      <c r="C394" s="24" t="s">
        <v>48</v>
      </c>
      <c r="D394" s="52">
        <f>Table3[[#This Row],[Residential CLM $ Collected]]+Table3[[#This Row],[C&amp;I CLM $ Collected]]</f>
        <v>5767.4219616000009</v>
      </c>
      <c r="E394" s="53">
        <f>Table3[[#This Row],[CLM $ Collected ]]/'1.) CLM Reference'!$B$4</f>
        <v>5.1166500470197149E-5</v>
      </c>
      <c r="F394" s="52">
        <f>Table3[[#This Row],[Residential Incentive Disbursements]]+Table3[[#This Row],[C&amp;I Incentive Disbursements]]</f>
        <v>154</v>
      </c>
      <c r="G394" s="53">
        <f>Table3[[#This Row],[Incentive Disbursements]]/'1.) CLM Reference'!$B$5</f>
        <v>1.8841364209833361E-6</v>
      </c>
      <c r="H394" s="52">
        <v>5767.4219616000009</v>
      </c>
      <c r="I394" s="53">
        <f>Table3[[#This Row],[Residential CLM $ Collected]]/'1.) CLM Reference'!$B$4</f>
        <v>5.1166500470197149E-5</v>
      </c>
      <c r="J394" s="79">
        <v>154</v>
      </c>
      <c r="K394" s="53">
        <f>Table3[[#This Row],[Residential Incentive Disbursements]]/'1.) CLM Reference'!$B$5</f>
        <v>1.8841364209833361E-6</v>
      </c>
      <c r="L394" s="54">
        <v>0</v>
      </c>
      <c r="M394" s="53">
        <f>Table3[[#This Row],[C&amp;I CLM $ Collected]]/'1.) CLM Reference'!$B$4</f>
        <v>0</v>
      </c>
      <c r="N394" s="79">
        <v>0</v>
      </c>
      <c r="O394" s="53">
        <f>Table3[[#This Row],[C&amp;I Incentive Disbursements]]/'1.) CLM Reference'!$B$5</f>
        <v>0</v>
      </c>
    </row>
    <row r="395" spans="1:15" x14ac:dyDescent="0.35">
      <c r="A395" s="23">
        <v>9013881300</v>
      </c>
      <c r="B395" s="24" t="s">
        <v>118</v>
      </c>
      <c r="C395" s="24" t="s">
        <v>48</v>
      </c>
      <c r="D395" s="52">
        <f>Table3[[#This Row],[Residential CLM $ Collected]]+Table3[[#This Row],[C&amp;I CLM $ Collected]]</f>
        <v>61596.592404479998</v>
      </c>
      <c r="E395" s="53">
        <f>Table3[[#This Row],[CLM $ Collected ]]/'1.) CLM Reference'!$B$4</f>
        <v>5.4646289021516759E-4</v>
      </c>
      <c r="F395" s="52">
        <f>Table3[[#This Row],[Residential Incentive Disbursements]]+Table3[[#This Row],[C&amp;I Incentive Disbursements]]</f>
        <v>16521.36</v>
      </c>
      <c r="G395" s="53">
        <f>Table3[[#This Row],[Incentive Disbursements]]/'1.) CLM Reference'!$B$5</f>
        <v>2.0213309155959255E-4</v>
      </c>
      <c r="H395" s="52">
        <v>61596.592404479998</v>
      </c>
      <c r="I395" s="53">
        <f>Table3[[#This Row],[Residential CLM $ Collected]]/'1.) CLM Reference'!$B$4</f>
        <v>5.4646289021516759E-4</v>
      </c>
      <c r="J395" s="79">
        <v>16521.36</v>
      </c>
      <c r="K395" s="53">
        <f>Table3[[#This Row],[Residential Incentive Disbursements]]/'1.) CLM Reference'!$B$5</f>
        <v>2.0213309155959255E-4</v>
      </c>
      <c r="L395" s="54">
        <v>0</v>
      </c>
      <c r="M395" s="53">
        <f>Table3[[#This Row],[C&amp;I CLM $ Collected]]/'1.) CLM Reference'!$B$4</f>
        <v>0</v>
      </c>
      <c r="N395" s="79">
        <v>0</v>
      </c>
      <c r="O395" s="53">
        <f>Table3[[#This Row],[C&amp;I Incentive Disbursements]]/'1.) CLM Reference'!$B$5</f>
        <v>0</v>
      </c>
    </row>
    <row r="396" spans="1:15" x14ac:dyDescent="0.35">
      <c r="A396" s="23">
        <v>9013881500</v>
      </c>
      <c r="B396" s="24" t="s">
        <v>118</v>
      </c>
      <c r="C396" s="24" t="s">
        <v>48</v>
      </c>
      <c r="D396" s="52">
        <f>Table3[[#This Row],[Residential CLM $ Collected]]+Table3[[#This Row],[C&amp;I CLM $ Collected]]</f>
        <v>206961.85025856001</v>
      </c>
      <c r="E396" s="53">
        <f>Table3[[#This Row],[CLM $ Collected ]]/'1.) CLM Reference'!$B$4</f>
        <v>1.8360913557345705E-3</v>
      </c>
      <c r="F396" s="52">
        <f>Table3[[#This Row],[Residential Incentive Disbursements]]+Table3[[#This Row],[C&amp;I Incentive Disbursements]]</f>
        <v>189906.91070000012</v>
      </c>
      <c r="G396" s="53">
        <f>Table3[[#This Row],[Incentive Disbursements]]/'1.) CLM Reference'!$B$5</f>
        <v>2.3234449808201313E-3</v>
      </c>
      <c r="H396" s="52">
        <v>102936.9654864</v>
      </c>
      <c r="I396" s="53">
        <f>Table3[[#This Row],[Residential CLM $ Collected]]/'1.) CLM Reference'!$B$4</f>
        <v>9.132198628829649E-4</v>
      </c>
      <c r="J396" s="79">
        <v>73029.014800000106</v>
      </c>
      <c r="K396" s="53">
        <f>Table3[[#This Row],[Residential Incentive Disbursements]]/'1.) CLM Reference'!$B$5</f>
        <v>8.9348458813773562E-4</v>
      </c>
      <c r="L396" s="54">
        <v>104024.88477216</v>
      </c>
      <c r="M396" s="53">
        <f>Table3[[#This Row],[C&amp;I CLM $ Collected]]/'1.) CLM Reference'!$B$4</f>
        <v>9.2287149285160569E-4</v>
      </c>
      <c r="N396" s="79">
        <v>116877.8959</v>
      </c>
      <c r="O396" s="53">
        <f>Table3[[#This Row],[C&amp;I Incentive Disbursements]]/'1.) CLM Reference'!$B$5</f>
        <v>1.4299603926823958E-3</v>
      </c>
    </row>
    <row r="397" spans="1:15" x14ac:dyDescent="0.35">
      <c r="A397" s="23">
        <v>9015815000</v>
      </c>
      <c r="B397" s="24" t="s">
        <v>118</v>
      </c>
      <c r="C397" s="24" t="s">
        <v>48</v>
      </c>
      <c r="D397" s="52">
        <f>Table3[[#This Row],[Residential CLM $ Collected]]+Table3[[#This Row],[C&amp;I CLM $ Collected]]</f>
        <v>297.9263808</v>
      </c>
      <c r="E397" s="53">
        <f>Table3[[#This Row],[CLM $ Collected ]]/'1.) CLM Reference'!$B$4</f>
        <v>2.643096066974503E-6</v>
      </c>
      <c r="F397" s="52">
        <f>Table3[[#This Row],[Residential Incentive Disbursements]]+Table3[[#This Row],[C&amp;I Incentive Disbursements]]</f>
        <v>0</v>
      </c>
      <c r="G397" s="53">
        <f>Table3[[#This Row],[Incentive Disbursements]]/'1.) CLM Reference'!$B$5</f>
        <v>0</v>
      </c>
      <c r="H397" s="52">
        <v>297.9263808</v>
      </c>
      <c r="I397" s="53">
        <f>Table3[[#This Row],[Residential CLM $ Collected]]/'1.) CLM Reference'!$B$4</f>
        <v>2.643096066974503E-6</v>
      </c>
      <c r="J397" s="79">
        <v>0</v>
      </c>
      <c r="K397" s="53">
        <f>Table3[[#This Row],[Residential Incentive Disbursements]]/'1.) CLM Reference'!$B$5</f>
        <v>0</v>
      </c>
      <c r="L397" s="54">
        <v>0</v>
      </c>
      <c r="M397" s="53">
        <f>Table3[[#This Row],[C&amp;I CLM $ Collected]]/'1.) CLM Reference'!$B$4</f>
        <v>0</v>
      </c>
      <c r="N397" s="79">
        <v>0</v>
      </c>
      <c r="O397" s="53">
        <f>Table3[[#This Row],[C&amp;I Incentive Disbursements]]/'1.) CLM Reference'!$B$5</f>
        <v>0</v>
      </c>
    </row>
    <row r="398" spans="1:15" x14ac:dyDescent="0.35">
      <c r="A398" s="23">
        <v>9003524100</v>
      </c>
      <c r="B398" s="24" t="s">
        <v>119</v>
      </c>
      <c r="C398" s="24" t="s">
        <v>48</v>
      </c>
      <c r="D398" s="52">
        <f>Table3[[#This Row],[Residential CLM $ Collected]]+Table3[[#This Row],[C&amp;I CLM $ Collected]]</f>
        <v>159114.29809535999</v>
      </c>
      <c r="E398" s="53">
        <f>Table3[[#This Row],[CLM $ Collected ]]/'1.) CLM Reference'!$B$4</f>
        <v>1.4116050225762842E-3</v>
      </c>
      <c r="F398" s="52">
        <f>Table3[[#This Row],[Residential Incentive Disbursements]]+Table3[[#This Row],[C&amp;I Incentive Disbursements]]</f>
        <v>48667.315399999999</v>
      </c>
      <c r="G398" s="53">
        <f>Table3[[#This Row],[Incentive Disbursements]]/'1.) CLM Reference'!$B$5</f>
        <v>5.9542767179625452E-4</v>
      </c>
      <c r="H398" s="52">
        <v>136171.01564351999</v>
      </c>
      <c r="I398" s="53">
        <f>Table3[[#This Row],[Residential CLM $ Collected]]/'1.) CLM Reference'!$B$4</f>
        <v>1.2080604440495091E-3</v>
      </c>
      <c r="J398" s="79">
        <v>32944.274400000002</v>
      </c>
      <c r="K398" s="53">
        <f>Table3[[#This Row],[Residential Incentive Disbursements]]/'1.) CLM Reference'!$B$5</f>
        <v>4.0306173545395422E-4</v>
      </c>
      <c r="L398" s="54">
        <v>22943.282451840001</v>
      </c>
      <c r="M398" s="53">
        <f>Table3[[#This Row],[C&amp;I CLM $ Collected]]/'1.) CLM Reference'!$B$4</f>
        <v>2.0354457852677488E-4</v>
      </c>
      <c r="N398" s="79">
        <v>15723.040999999999</v>
      </c>
      <c r="O398" s="53">
        <f>Table3[[#This Row],[C&amp;I Incentive Disbursements]]/'1.) CLM Reference'!$B$5</f>
        <v>1.9236593634230033E-4</v>
      </c>
    </row>
    <row r="399" spans="1:15" x14ac:dyDescent="0.35">
      <c r="A399" s="23">
        <v>9013526101</v>
      </c>
      <c r="B399" s="24" t="s">
        <v>119</v>
      </c>
      <c r="C399" s="24" t="s">
        <v>48</v>
      </c>
      <c r="D399" s="52">
        <f>Table3[[#This Row],[Residential CLM $ Collected]]+Table3[[#This Row],[C&amp;I CLM $ Collected]]</f>
        <v>514.10911680000004</v>
      </c>
      <c r="E399" s="53">
        <f>Table3[[#This Row],[CLM $ Collected ]]/'1.) CLM Reference'!$B$4</f>
        <v>4.5609918160352967E-6</v>
      </c>
      <c r="F399" s="52">
        <f>Table3[[#This Row],[Residential Incentive Disbursements]]+Table3[[#This Row],[C&amp;I Incentive Disbursements]]</f>
        <v>0</v>
      </c>
      <c r="G399" s="53">
        <f>Table3[[#This Row],[Incentive Disbursements]]/'1.) CLM Reference'!$B$5</f>
        <v>0</v>
      </c>
      <c r="H399" s="52">
        <v>514.10911680000004</v>
      </c>
      <c r="I399" s="53">
        <f>Table3[[#This Row],[Residential CLM $ Collected]]/'1.) CLM Reference'!$B$4</f>
        <v>4.5609918160352967E-6</v>
      </c>
      <c r="J399" s="79">
        <v>0</v>
      </c>
      <c r="K399" s="53">
        <f>Table3[[#This Row],[Residential Incentive Disbursements]]/'1.) CLM Reference'!$B$5</f>
        <v>0</v>
      </c>
      <c r="L399" s="54">
        <v>0</v>
      </c>
      <c r="M399" s="53">
        <f>Table3[[#This Row],[C&amp;I CLM $ Collected]]/'1.) CLM Reference'!$B$4</f>
        <v>0</v>
      </c>
      <c r="N399" s="79">
        <v>0</v>
      </c>
      <c r="O399" s="53">
        <f>Table3[[#This Row],[C&amp;I Incentive Disbursements]]/'1.) CLM Reference'!$B$5</f>
        <v>0</v>
      </c>
    </row>
    <row r="400" spans="1:15" x14ac:dyDescent="0.35">
      <c r="A400" s="23">
        <v>9013526102</v>
      </c>
      <c r="B400" s="24" t="s">
        <v>119</v>
      </c>
      <c r="C400" s="24" t="s">
        <v>48</v>
      </c>
      <c r="D400" s="52">
        <f>Table3[[#This Row],[Residential CLM $ Collected]]+Table3[[#This Row],[C&amp;I CLM $ Collected]]</f>
        <v>656.1315360000001</v>
      </c>
      <c r="E400" s="53">
        <f>Table3[[#This Row],[CLM $ Collected ]]/'1.) CLM Reference'!$B$4</f>
        <v>5.8209638151638962E-6</v>
      </c>
      <c r="F400" s="52">
        <f>Table3[[#This Row],[Residential Incentive Disbursements]]+Table3[[#This Row],[C&amp;I Incentive Disbursements]]</f>
        <v>0</v>
      </c>
      <c r="G400" s="53">
        <f>Table3[[#This Row],[Incentive Disbursements]]/'1.) CLM Reference'!$B$5</f>
        <v>0</v>
      </c>
      <c r="H400" s="52">
        <v>656.1315360000001</v>
      </c>
      <c r="I400" s="53">
        <f>Table3[[#This Row],[Residential CLM $ Collected]]/'1.) CLM Reference'!$B$4</f>
        <v>5.8209638151638962E-6</v>
      </c>
      <c r="J400" s="79">
        <v>0</v>
      </c>
      <c r="K400" s="53">
        <f>Table3[[#This Row],[Residential Incentive Disbursements]]/'1.) CLM Reference'!$B$5</f>
        <v>0</v>
      </c>
      <c r="L400" s="54">
        <v>0</v>
      </c>
      <c r="M400" s="53">
        <f>Table3[[#This Row],[C&amp;I CLM $ Collected]]/'1.) CLM Reference'!$B$4</f>
        <v>0</v>
      </c>
      <c r="N400" s="79">
        <v>0</v>
      </c>
      <c r="O400" s="53">
        <f>Table3[[#This Row],[C&amp;I Incentive Disbursements]]/'1.) CLM Reference'!$B$5</f>
        <v>0</v>
      </c>
    </row>
    <row r="401" spans="1:15" x14ac:dyDescent="0.35">
      <c r="A401" s="23">
        <v>9003430301</v>
      </c>
      <c r="B401" s="24" t="s">
        <v>120</v>
      </c>
      <c r="C401" s="24" t="s">
        <v>48</v>
      </c>
      <c r="D401" s="52">
        <f>Table3[[#This Row],[Residential CLM $ Collected]]+Table3[[#This Row],[C&amp;I CLM $ Collected]]</f>
        <v>2211.6110400000002</v>
      </c>
      <c r="E401" s="53">
        <f>Table3[[#This Row],[CLM $ Collected ]]/'1.) CLM Reference'!$B$4</f>
        <v>1.9620620455982763E-5</v>
      </c>
      <c r="F401" s="52">
        <f>Table3[[#This Row],[Residential Incentive Disbursements]]+Table3[[#This Row],[C&amp;I Incentive Disbursements]]</f>
        <v>176.8</v>
      </c>
      <c r="G401" s="53">
        <f>Table3[[#This Row],[Incentive Disbursements]]/'1.) CLM Reference'!$B$5</f>
        <v>2.1630864885055446E-6</v>
      </c>
      <c r="H401" s="52">
        <v>2211.6110400000002</v>
      </c>
      <c r="I401" s="53">
        <f>Table3[[#This Row],[Residential CLM $ Collected]]/'1.) CLM Reference'!$B$4</f>
        <v>1.9620620455982763E-5</v>
      </c>
      <c r="J401" s="79">
        <v>176.8</v>
      </c>
      <c r="K401" s="53">
        <f>Table3[[#This Row],[Residential Incentive Disbursements]]/'1.) CLM Reference'!$B$5</f>
        <v>2.1630864885055446E-6</v>
      </c>
      <c r="L401" s="54">
        <v>0</v>
      </c>
      <c r="M401" s="53">
        <f>Table3[[#This Row],[C&amp;I CLM $ Collected]]/'1.) CLM Reference'!$B$4</f>
        <v>0</v>
      </c>
      <c r="N401" s="79">
        <v>0</v>
      </c>
      <c r="O401" s="53">
        <f>Table3[[#This Row],[C&amp;I Incentive Disbursements]]/'1.) CLM Reference'!$B$5</f>
        <v>0</v>
      </c>
    </row>
    <row r="402" spans="1:15" x14ac:dyDescent="0.35">
      <c r="A402" s="23">
        <v>9009170100</v>
      </c>
      <c r="B402" s="24" t="s">
        <v>120</v>
      </c>
      <c r="C402" s="24" t="s">
        <v>104</v>
      </c>
      <c r="D402" s="52">
        <f>Table3[[#This Row],[Residential CLM $ Collected]]+Table3[[#This Row],[C&amp;I CLM $ Collected]]</f>
        <v>15409.842909120001</v>
      </c>
      <c r="E402" s="53">
        <f>Table3[[#This Row],[CLM $ Collected ]]/'1.) CLM Reference'!$B$4</f>
        <v>1.3671060305710936E-4</v>
      </c>
      <c r="F402" s="52">
        <f>Table3[[#This Row],[Residential Incentive Disbursements]]+Table3[[#This Row],[C&amp;I Incentive Disbursements]]</f>
        <v>24.64</v>
      </c>
      <c r="G402" s="53">
        <f>Table3[[#This Row],[Incentive Disbursements]]/'1.) CLM Reference'!$B$5</f>
        <v>3.0146182735733378E-7</v>
      </c>
      <c r="H402" s="52">
        <v>15409.842909120001</v>
      </c>
      <c r="I402" s="53">
        <f>Table3[[#This Row],[Residential CLM $ Collected]]/'1.) CLM Reference'!$B$4</f>
        <v>1.3671060305710936E-4</v>
      </c>
      <c r="J402" s="79">
        <v>24.64</v>
      </c>
      <c r="K402" s="53">
        <f>Table3[[#This Row],[Residential Incentive Disbursements]]/'1.) CLM Reference'!$B$5</f>
        <v>3.0146182735733378E-7</v>
      </c>
      <c r="L402" s="54">
        <v>0</v>
      </c>
      <c r="M402" s="53">
        <f>Table3[[#This Row],[C&amp;I CLM $ Collected]]/'1.) CLM Reference'!$B$4</f>
        <v>0</v>
      </c>
      <c r="N402" s="79">
        <v>0</v>
      </c>
      <c r="O402" s="53">
        <f>Table3[[#This Row],[C&amp;I Incentive Disbursements]]/'1.) CLM Reference'!$B$5</f>
        <v>0</v>
      </c>
    </row>
    <row r="403" spans="1:15" x14ac:dyDescent="0.35">
      <c r="A403" s="23">
        <v>9009170200</v>
      </c>
      <c r="B403" s="24" t="s">
        <v>120</v>
      </c>
      <c r="C403" s="24" t="s">
        <v>48</v>
      </c>
      <c r="D403" s="52">
        <f>Table3[[#This Row],[Residential CLM $ Collected]]+Table3[[#This Row],[C&amp;I CLM $ Collected]]</f>
        <v>27634.187327039999</v>
      </c>
      <c r="E403" s="53">
        <f>Table3[[#This Row],[CLM $ Collected ]]/'1.) CLM Reference'!$B$4</f>
        <v>2.4516060525424968E-4</v>
      </c>
      <c r="F403" s="52">
        <f>Table3[[#This Row],[Residential Incentive Disbursements]]+Table3[[#This Row],[C&amp;I Incentive Disbursements]]</f>
        <v>10720.27</v>
      </c>
      <c r="G403" s="53">
        <f>Table3[[#This Row],[Incentive Disbursements]]/'1.) CLM Reference'!$B$5</f>
        <v>1.3115877369983785E-4</v>
      </c>
      <c r="H403" s="52">
        <v>27634.187327039999</v>
      </c>
      <c r="I403" s="53">
        <f>Table3[[#This Row],[Residential CLM $ Collected]]/'1.) CLM Reference'!$B$4</f>
        <v>2.4516060525424968E-4</v>
      </c>
      <c r="J403" s="79">
        <v>10720.27</v>
      </c>
      <c r="K403" s="53">
        <f>Table3[[#This Row],[Residential Incentive Disbursements]]/'1.) CLM Reference'!$B$5</f>
        <v>1.3115877369983785E-4</v>
      </c>
      <c r="L403" s="54">
        <v>0</v>
      </c>
      <c r="M403" s="53">
        <f>Table3[[#This Row],[C&amp;I CLM $ Collected]]/'1.) CLM Reference'!$B$4</f>
        <v>0</v>
      </c>
      <c r="N403" s="79">
        <v>0</v>
      </c>
      <c r="O403" s="53">
        <f>Table3[[#This Row],[C&amp;I Incentive Disbursements]]/'1.) CLM Reference'!$B$5</f>
        <v>0</v>
      </c>
    </row>
    <row r="404" spans="1:15" x14ac:dyDescent="0.35">
      <c r="A404" s="23">
        <v>9009170300</v>
      </c>
      <c r="B404" s="24" t="s">
        <v>120</v>
      </c>
      <c r="C404" s="24" t="s">
        <v>48</v>
      </c>
      <c r="D404" s="52">
        <f>Table3[[#This Row],[Residential CLM $ Collected]]+Table3[[#This Row],[C&amp;I CLM $ Collected]]</f>
        <v>26998.412106239997</v>
      </c>
      <c r="E404" s="53">
        <f>Table3[[#This Row],[CLM $ Collected ]]/'1.) CLM Reference'!$B$4</f>
        <v>2.3952023537138117E-4</v>
      </c>
      <c r="F404" s="52">
        <f>Table3[[#This Row],[Residential Incentive Disbursements]]+Table3[[#This Row],[C&amp;I Incentive Disbursements]]</f>
        <v>10029.17</v>
      </c>
      <c r="G404" s="53">
        <f>Table3[[#This Row],[Incentive Disbursements]]/'1.) CLM Reference'!$B$5</f>
        <v>1.2270340564437301E-4</v>
      </c>
      <c r="H404" s="52">
        <v>26998.412106239997</v>
      </c>
      <c r="I404" s="53">
        <f>Table3[[#This Row],[Residential CLM $ Collected]]/'1.) CLM Reference'!$B$4</f>
        <v>2.3952023537138117E-4</v>
      </c>
      <c r="J404" s="79">
        <v>10029.17</v>
      </c>
      <c r="K404" s="53">
        <f>Table3[[#This Row],[Residential Incentive Disbursements]]/'1.) CLM Reference'!$B$5</f>
        <v>1.2270340564437301E-4</v>
      </c>
      <c r="L404" s="54">
        <v>0</v>
      </c>
      <c r="M404" s="53">
        <f>Table3[[#This Row],[C&amp;I CLM $ Collected]]/'1.) CLM Reference'!$B$4</f>
        <v>0</v>
      </c>
      <c r="N404" s="79">
        <v>0</v>
      </c>
      <c r="O404" s="53">
        <f>Table3[[#This Row],[C&amp;I Incentive Disbursements]]/'1.) CLM Reference'!$B$5</f>
        <v>0</v>
      </c>
    </row>
    <row r="405" spans="1:15" x14ac:dyDescent="0.35">
      <c r="A405" s="23">
        <v>9009170400</v>
      </c>
      <c r="B405" s="24" t="s">
        <v>120</v>
      </c>
      <c r="C405" s="24" t="s">
        <v>48</v>
      </c>
      <c r="D405" s="52">
        <f>Table3[[#This Row],[Residential CLM $ Collected]]+Table3[[#This Row],[C&amp;I CLM $ Collected]]</f>
        <v>25467.548316479999</v>
      </c>
      <c r="E405" s="53">
        <f>Table3[[#This Row],[CLM $ Collected ]]/'1.) CLM Reference'!$B$4</f>
        <v>2.2593896052447668E-4</v>
      </c>
      <c r="F405" s="52">
        <f>Table3[[#This Row],[Residential Incentive Disbursements]]+Table3[[#This Row],[C&amp;I Incentive Disbursements]]</f>
        <v>90980.7</v>
      </c>
      <c r="G405" s="53">
        <f>Table3[[#This Row],[Incentive Disbursements]]/'1.) CLM Reference'!$B$5</f>
        <v>1.1131172108867441E-3</v>
      </c>
      <c r="H405" s="52">
        <v>25467.548316479999</v>
      </c>
      <c r="I405" s="53">
        <f>Table3[[#This Row],[Residential CLM $ Collected]]/'1.) CLM Reference'!$B$4</f>
        <v>2.2593896052447668E-4</v>
      </c>
      <c r="J405" s="79">
        <v>90980.7</v>
      </c>
      <c r="K405" s="53">
        <f>Table3[[#This Row],[Residential Incentive Disbursements]]/'1.) CLM Reference'!$B$5</f>
        <v>1.1131172108867441E-3</v>
      </c>
      <c r="L405" s="54">
        <v>0</v>
      </c>
      <c r="M405" s="53">
        <f>Table3[[#This Row],[C&amp;I CLM $ Collected]]/'1.) CLM Reference'!$B$4</f>
        <v>0</v>
      </c>
      <c r="N405" s="79">
        <v>0</v>
      </c>
      <c r="O405" s="53">
        <f>Table3[[#This Row],[C&amp;I Incentive Disbursements]]/'1.) CLM Reference'!$B$5</f>
        <v>0</v>
      </c>
    </row>
    <row r="406" spans="1:15" x14ac:dyDescent="0.35">
      <c r="A406" s="23">
        <v>9009170500</v>
      </c>
      <c r="B406" s="24" t="s">
        <v>120</v>
      </c>
      <c r="C406" s="24" t="s">
        <v>48</v>
      </c>
      <c r="D406" s="52">
        <f>Table3[[#This Row],[Residential CLM $ Collected]]+Table3[[#This Row],[C&amp;I CLM $ Collected]]</f>
        <v>96969.884918399999</v>
      </c>
      <c r="E406" s="53">
        <f>Table3[[#This Row],[CLM $ Collected ]]/'1.) CLM Reference'!$B$4</f>
        <v>8.6028206281890023E-4</v>
      </c>
      <c r="F406" s="52">
        <f>Table3[[#This Row],[Residential Incentive Disbursements]]+Table3[[#This Row],[C&amp;I Incentive Disbursements]]</f>
        <v>50845.675799999997</v>
      </c>
      <c r="G406" s="53">
        <f>Table3[[#This Row],[Incentive Disbursements]]/'1.) CLM Reference'!$B$5</f>
        <v>6.2207915340448713E-4</v>
      </c>
      <c r="H406" s="52">
        <v>96969.884918399999</v>
      </c>
      <c r="I406" s="53">
        <f>Table3[[#This Row],[Residential CLM $ Collected]]/'1.) CLM Reference'!$B$4</f>
        <v>8.6028206281890023E-4</v>
      </c>
      <c r="J406" s="79">
        <v>50845.675799999997</v>
      </c>
      <c r="K406" s="53">
        <f>Table3[[#This Row],[Residential Incentive Disbursements]]/'1.) CLM Reference'!$B$5</f>
        <v>6.2207915340448713E-4</v>
      </c>
      <c r="L406" s="54">
        <v>0</v>
      </c>
      <c r="M406" s="53">
        <f>Table3[[#This Row],[C&amp;I CLM $ Collected]]/'1.) CLM Reference'!$B$4</f>
        <v>0</v>
      </c>
      <c r="N406" s="79">
        <v>0</v>
      </c>
      <c r="O406" s="53">
        <f>Table3[[#This Row],[C&amp;I Incentive Disbursements]]/'1.) CLM Reference'!$B$5</f>
        <v>0</v>
      </c>
    </row>
    <row r="407" spans="1:15" x14ac:dyDescent="0.35">
      <c r="A407" s="23">
        <v>9009170600</v>
      </c>
      <c r="B407" s="24" t="s">
        <v>120</v>
      </c>
      <c r="C407" s="24" t="s">
        <v>48</v>
      </c>
      <c r="D407" s="52">
        <f>Table3[[#This Row],[Residential CLM $ Collected]]+Table3[[#This Row],[C&amp;I CLM $ Collected]]</f>
        <v>38795.349159359997</v>
      </c>
      <c r="E407" s="53">
        <f>Table3[[#This Row],[CLM $ Collected ]]/'1.) CLM Reference'!$B$4</f>
        <v>3.4417843262038174E-4</v>
      </c>
      <c r="F407" s="52">
        <f>Table3[[#This Row],[Residential Incentive Disbursements]]+Table3[[#This Row],[C&amp;I Incentive Disbursements]]</f>
        <v>5765.8999000000003</v>
      </c>
      <c r="G407" s="53">
        <f>Table3[[#This Row],[Incentive Disbursements]]/'1.) CLM Reference'!$B$5</f>
        <v>7.0543779229442709E-5</v>
      </c>
      <c r="H407" s="52">
        <v>38795.349159359997</v>
      </c>
      <c r="I407" s="53">
        <f>Table3[[#This Row],[Residential CLM $ Collected]]/'1.) CLM Reference'!$B$4</f>
        <v>3.4417843262038174E-4</v>
      </c>
      <c r="J407" s="79">
        <v>5765.8999000000003</v>
      </c>
      <c r="K407" s="53">
        <f>Table3[[#This Row],[Residential Incentive Disbursements]]/'1.) CLM Reference'!$B$5</f>
        <v>7.0543779229442709E-5</v>
      </c>
      <c r="L407" s="54">
        <v>0</v>
      </c>
      <c r="M407" s="53">
        <f>Table3[[#This Row],[C&amp;I CLM $ Collected]]/'1.) CLM Reference'!$B$4</f>
        <v>0</v>
      </c>
      <c r="N407" s="79">
        <v>0</v>
      </c>
      <c r="O407" s="53">
        <f>Table3[[#This Row],[C&amp;I Incentive Disbursements]]/'1.) CLM Reference'!$B$5</f>
        <v>0</v>
      </c>
    </row>
    <row r="408" spans="1:15" x14ac:dyDescent="0.35">
      <c r="A408" s="23">
        <v>9009170700</v>
      </c>
      <c r="B408" s="24" t="s">
        <v>120</v>
      </c>
      <c r="C408" s="24" t="s">
        <v>48</v>
      </c>
      <c r="D408" s="52">
        <f>Table3[[#This Row],[Residential CLM $ Collected]]+Table3[[#This Row],[C&amp;I CLM $ Collected]]</f>
        <v>41239.000774079999</v>
      </c>
      <c r="E408" s="53">
        <f>Table3[[#This Row],[CLM $ Collected ]]/'1.) CLM Reference'!$B$4</f>
        <v>3.6585763388674483E-4</v>
      </c>
      <c r="F408" s="52">
        <f>Table3[[#This Row],[Residential Incentive Disbursements]]+Table3[[#This Row],[C&amp;I Incentive Disbursements]]</f>
        <v>16580.21</v>
      </c>
      <c r="G408" s="53">
        <f>Table3[[#This Row],[Incentive Disbursements]]/'1.) CLM Reference'!$B$5</f>
        <v>2.02853100834754E-4</v>
      </c>
      <c r="H408" s="52">
        <v>41239.000774079999</v>
      </c>
      <c r="I408" s="53">
        <f>Table3[[#This Row],[Residential CLM $ Collected]]/'1.) CLM Reference'!$B$4</f>
        <v>3.6585763388674483E-4</v>
      </c>
      <c r="J408" s="79">
        <v>16580.21</v>
      </c>
      <c r="K408" s="53">
        <f>Table3[[#This Row],[Residential Incentive Disbursements]]/'1.) CLM Reference'!$B$5</f>
        <v>2.02853100834754E-4</v>
      </c>
      <c r="L408" s="54">
        <v>0</v>
      </c>
      <c r="M408" s="53">
        <f>Table3[[#This Row],[C&amp;I CLM $ Collected]]/'1.) CLM Reference'!$B$4</f>
        <v>0</v>
      </c>
      <c r="N408" s="79">
        <v>0</v>
      </c>
      <c r="O408" s="53">
        <f>Table3[[#This Row],[C&amp;I Incentive Disbursements]]/'1.) CLM Reference'!$B$5</f>
        <v>0</v>
      </c>
    </row>
    <row r="409" spans="1:15" x14ac:dyDescent="0.35">
      <c r="A409" s="23">
        <v>9009170800</v>
      </c>
      <c r="B409" s="24" t="s">
        <v>120</v>
      </c>
      <c r="C409" s="24" t="s">
        <v>48</v>
      </c>
      <c r="D409" s="52">
        <f>Table3[[#This Row],[Residential CLM $ Collected]]+Table3[[#This Row],[C&amp;I CLM $ Collected]]</f>
        <v>78850.006606080002</v>
      </c>
      <c r="E409" s="53">
        <f>Table3[[#This Row],[CLM $ Collected ]]/'1.) CLM Reference'!$B$4</f>
        <v>6.9952899700194535E-4</v>
      </c>
      <c r="F409" s="52">
        <f>Table3[[#This Row],[Residential Incentive Disbursements]]+Table3[[#This Row],[C&amp;I Incentive Disbursements]]</f>
        <v>25700.38</v>
      </c>
      <c r="G409" s="53">
        <f>Table3[[#This Row],[Incentive Disbursements]]/'1.) CLM Reference'!$B$5</f>
        <v>3.1443520773449167E-4</v>
      </c>
      <c r="H409" s="52">
        <v>78850.006606080002</v>
      </c>
      <c r="I409" s="53">
        <f>Table3[[#This Row],[Residential CLM $ Collected]]/'1.) CLM Reference'!$B$4</f>
        <v>6.9952899700194535E-4</v>
      </c>
      <c r="J409" s="79">
        <v>25700.38</v>
      </c>
      <c r="K409" s="53">
        <f>Table3[[#This Row],[Residential Incentive Disbursements]]/'1.) CLM Reference'!$B$5</f>
        <v>3.1443520773449167E-4</v>
      </c>
      <c r="L409" s="54">
        <v>0</v>
      </c>
      <c r="M409" s="53">
        <f>Table3[[#This Row],[C&amp;I CLM $ Collected]]/'1.) CLM Reference'!$B$4</f>
        <v>0</v>
      </c>
      <c r="N409" s="79">
        <v>0</v>
      </c>
      <c r="O409" s="53">
        <f>Table3[[#This Row],[C&amp;I Incentive Disbursements]]/'1.) CLM Reference'!$B$5</f>
        <v>0</v>
      </c>
    </row>
    <row r="410" spans="1:15" x14ac:dyDescent="0.35">
      <c r="A410" s="23">
        <v>9009170900</v>
      </c>
      <c r="B410" s="24" t="s">
        <v>120</v>
      </c>
      <c r="C410" s="24" t="s">
        <v>48</v>
      </c>
      <c r="D410" s="52">
        <f>Table3[[#This Row],[Residential CLM $ Collected]]+Table3[[#This Row],[C&amp;I CLM $ Collected]]</f>
        <v>25729.242598079996</v>
      </c>
      <c r="E410" s="53">
        <f>Table3[[#This Row],[CLM $ Collected ]]/'1.) CLM Reference'!$B$4</f>
        <v>2.2826061839374405E-4</v>
      </c>
      <c r="F410" s="52">
        <f>Table3[[#This Row],[Residential Incentive Disbursements]]+Table3[[#This Row],[C&amp;I Incentive Disbursements]]</f>
        <v>4202.71</v>
      </c>
      <c r="G410" s="53">
        <f>Table3[[#This Row],[Incentive Disbursements]]/'1.) CLM Reference'!$B$5</f>
        <v>5.1418694661239462E-5</v>
      </c>
      <c r="H410" s="52">
        <v>25729.242598079996</v>
      </c>
      <c r="I410" s="53">
        <f>Table3[[#This Row],[Residential CLM $ Collected]]/'1.) CLM Reference'!$B$4</f>
        <v>2.2826061839374405E-4</v>
      </c>
      <c r="J410" s="79">
        <v>4202.71</v>
      </c>
      <c r="K410" s="53">
        <f>Table3[[#This Row],[Residential Incentive Disbursements]]/'1.) CLM Reference'!$B$5</f>
        <v>5.1418694661239462E-5</v>
      </c>
      <c r="L410" s="54">
        <v>0</v>
      </c>
      <c r="M410" s="53">
        <f>Table3[[#This Row],[C&amp;I CLM $ Collected]]/'1.) CLM Reference'!$B$4</f>
        <v>0</v>
      </c>
      <c r="N410" s="79">
        <v>0</v>
      </c>
      <c r="O410" s="53">
        <f>Table3[[#This Row],[C&amp;I Incentive Disbursements]]/'1.) CLM Reference'!$B$5</f>
        <v>0</v>
      </c>
    </row>
    <row r="411" spans="1:15" x14ac:dyDescent="0.35">
      <c r="A411" s="23">
        <v>9009171000</v>
      </c>
      <c r="B411" s="24" t="s">
        <v>120</v>
      </c>
      <c r="C411" s="24" t="s">
        <v>48</v>
      </c>
      <c r="D411" s="52">
        <f>Table3[[#This Row],[Residential CLM $ Collected]]+Table3[[#This Row],[C&amp;I CLM $ Collected]]</f>
        <v>21095.331353280002</v>
      </c>
      <c r="E411" s="53">
        <f>Table3[[#This Row],[CLM $ Collected ]]/'1.) CLM Reference'!$B$4</f>
        <v>1.8715021872738532E-4</v>
      </c>
      <c r="F411" s="52">
        <f>Table3[[#This Row],[Residential Incentive Disbursements]]+Table3[[#This Row],[C&amp;I Incentive Disbursements]]</f>
        <v>11921.13</v>
      </c>
      <c r="G411" s="53">
        <f>Table3[[#This Row],[Incentive Disbursements]]/'1.) CLM Reference'!$B$5</f>
        <v>1.4585087800179919E-4</v>
      </c>
      <c r="H411" s="52">
        <v>21095.331353280002</v>
      </c>
      <c r="I411" s="53">
        <f>Table3[[#This Row],[Residential CLM $ Collected]]/'1.) CLM Reference'!$B$4</f>
        <v>1.8715021872738532E-4</v>
      </c>
      <c r="J411" s="79">
        <v>11921.13</v>
      </c>
      <c r="K411" s="53">
        <f>Table3[[#This Row],[Residential Incentive Disbursements]]/'1.) CLM Reference'!$B$5</f>
        <v>1.4585087800179919E-4</v>
      </c>
      <c r="L411" s="54">
        <v>0</v>
      </c>
      <c r="M411" s="53">
        <f>Table3[[#This Row],[C&amp;I CLM $ Collected]]/'1.) CLM Reference'!$B$4</f>
        <v>0</v>
      </c>
      <c r="N411" s="79">
        <v>0</v>
      </c>
      <c r="O411" s="53">
        <f>Table3[[#This Row],[C&amp;I Incentive Disbursements]]/'1.) CLM Reference'!$B$5</f>
        <v>0</v>
      </c>
    </row>
    <row r="412" spans="1:15" x14ac:dyDescent="0.35">
      <c r="A412" s="23">
        <v>9009171100</v>
      </c>
      <c r="B412" s="24" t="s">
        <v>120</v>
      </c>
      <c r="C412" s="24" t="s">
        <v>48</v>
      </c>
      <c r="D412" s="52">
        <f>Table3[[#This Row],[Residential CLM $ Collected]]+Table3[[#This Row],[C&amp;I CLM $ Collected]]</f>
        <v>86641.140948479995</v>
      </c>
      <c r="E412" s="53">
        <f>Table3[[#This Row],[CLM $ Collected ]]/'1.) CLM Reference'!$B$4</f>
        <v>7.6864914837078782E-4</v>
      </c>
      <c r="F412" s="52">
        <f>Table3[[#This Row],[Residential Incentive Disbursements]]+Table3[[#This Row],[C&amp;I Incentive Disbursements]]</f>
        <v>71986.295199999993</v>
      </c>
      <c r="G412" s="53">
        <f>Table3[[#This Row],[Incentive Disbursements]]/'1.) CLM Reference'!$B$5</f>
        <v>8.8072727661024609E-4</v>
      </c>
      <c r="H412" s="52">
        <v>86641.140948479995</v>
      </c>
      <c r="I412" s="53">
        <f>Table3[[#This Row],[Residential CLM $ Collected]]/'1.) CLM Reference'!$B$4</f>
        <v>7.6864914837078782E-4</v>
      </c>
      <c r="J412" s="79">
        <v>71986.295199999993</v>
      </c>
      <c r="K412" s="53">
        <f>Table3[[#This Row],[Residential Incentive Disbursements]]/'1.) CLM Reference'!$B$5</f>
        <v>8.8072727661024609E-4</v>
      </c>
      <c r="L412" s="54">
        <v>0</v>
      </c>
      <c r="M412" s="53">
        <f>Table3[[#This Row],[C&amp;I CLM $ Collected]]/'1.) CLM Reference'!$B$4</f>
        <v>0</v>
      </c>
      <c r="N412" s="79">
        <v>0</v>
      </c>
      <c r="O412" s="53">
        <f>Table3[[#This Row],[C&amp;I Incentive Disbursements]]/'1.) CLM Reference'!$B$5</f>
        <v>0</v>
      </c>
    </row>
    <row r="413" spans="1:15" x14ac:dyDescent="0.35">
      <c r="A413" s="23">
        <v>9009171200</v>
      </c>
      <c r="B413" s="24" t="s">
        <v>120</v>
      </c>
      <c r="C413" s="24" t="s">
        <v>48</v>
      </c>
      <c r="D413" s="52">
        <f>Table3[[#This Row],[Residential CLM $ Collected]]+Table3[[#This Row],[C&amp;I CLM $ Collected]]</f>
        <v>506628.12262752</v>
      </c>
      <c r="E413" s="53">
        <f>Table3[[#This Row],[CLM $ Collected ]]/'1.) CLM Reference'!$B$4</f>
        <v>4.4946231170928056E-3</v>
      </c>
      <c r="F413" s="52">
        <f>Table3[[#This Row],[Residential Incentive Disbursements]]+Table3[[#This Row],[C&amp;I Incentive Disbursements]]</f>
        <v>578343.46900000004</v>
      </c>
      <c r="G413" s="53">
        <f>Table3[[#This Row],[Incentive Disbursements]]/'1.) CLM Reference'!$B$5</f>
        <v>7.0758311284464092E-3</v>
      </c>
      <c r="H413" s="52">
        <v>174906.90572255998</v>
      </c>
      <c r="I413" s="53">
        <f>Table3[[#This Row],[Residential CLM $ Collected]]/'1.) CLM Reference'!$B$4</f>
        <v>1.5517113770207572E-3</v>
      </c>
      <c r="J413" s="79">
        <v>483872.49900000001</v>
      </c>
      <c r="K413" s="53">
        <f>Table3[[#This Row],[Residential Incentive Disbursements]]/'1.) CLM Reference'!$B$5</f>
        <v>5.9200116784293693E-3</v>
      </c>
      <c r="L413" s="54">
        <v>331721.21690495999</v>
      </c>
      <c r="M413" s="53">
        <f>Table3[[#This Row],[C&amp;I CLM $ Collected]]/'1.) CLM Reference'!$B$4</f>
        <v>2.9429117400720482E-3</v>
      </c>
      <c r="N413" s="79">
        <v>94470.97</v>
      </c>
      <c r="O413" s="53">
        <f>Table3[[#This Row],[C&amp;I Incentive Disbursements]]/'1.) CLM Reference'!$B$5</f>
        <v>1.1558194500170397E-3</v>
      </c>
    </row>
    <row r="414" spans="1:15" x14ac:dyDescent="0.35">
      <c r="A414" s="23">
        <v>9009171300</v>
      </c>
      <c r="B414" s="24" t="s">
        <v>120</v>
      </c>
      <c r="C414" s="24" t="s">
        <v>48</v>
      </c>
      <c r="D414" s="52">
        <f>Table3[[#This Row],[Residential CLM $ Collected]]+Table3[[#This Row],[C&amp;I CLM $ Collected]]</f>
        <v>72013.899225600006</v>
      </c>
      <c r="E414" s="53">
        <f>Table3[[#This Row],[CLM $ Collected ]]/'1.) CLM Reference'!$B$4</f>
        <v>6.3888150253621837E-4</v>
      </c>
      <c r="F414" s="52">
        <f>Table3[[#This Row],[Residential Incentive Disbursements]]+Table3[[#This Row],[C&amp;I Incentive Disbursements]]</f>
        <v>39596.46</v>
      </c>
      <c r="G414" s="53">
        <f>Table3[[#This Row],[Incentive Disbursements]]/'1.) CLM Reference'!$B$5</f>
        <v>4.8444891187019367E-4</v>
      </c>
      <c r="H414" s="52">
        <v>72013.899225600006</v>
      </c>
      <c r="I414" s="53">
        <f>Table3[[#This Row],[Residential CLM $ Collected]]/'1.) CLM Reference'!$B$4</f>
        <v>6.3888150253621837E-4</v>
      </c>
      <c r="J414" s="79">
        <v>39596.46</v>
      </c>
      <c r="K414" s="53">
        <f>Table3[[#This Row],[Residential Incentive Disbursements]]/'1.) CLM Reference'!$B$5</f>
        <v>4.8444891187019367E-4</v>
      </c>
      <c r="L414" s="54">
        <v>0</v>
      </c>
      <c r="M414" s="53">
        <f>Table3[[#This Row],[C&amp;I CLM $ Collected]]/'1.) CLM Reference'!$B$4</f>
        <v>0</v>
      </c>
      <c r="N414" s="79">
        <v>0</v>
      </c>
      <c r="O414" s="53">
        <f>Table3[[#This Row],[C&amp;I Incentive Disbursements]]/'1.) CLM Reference'!$B$5</f>
        <v>0</v>
      </c>
    </row>
    <row r="415" spans="1:15" x14ac:dyDescent="0.35">
      <c r="A415" s="23">
        <v>9009171400</v>
      </c>
      <c r="B415" s="24" t="s">
        <v>120</v>
      </c>
      <c r="C415" s="24" t="s">
        <v>48</v>
      </c>
      <c r="D415" s="52">
        <f>Table3[[#This Row],[Residential CLM $ Collected]]+Table3[[#This Row],[C&amp;I CLM $ Collected]]</f>
        <v>25513.065071999998</v>
      </c>
      <c r="E415" s="53">
        <f>Table3[[#This Row],[CLM $ Collected ]]/'1.) CLM Reference'!$B$4</f>
        <v>2.2634276886522616E-4</v>
      </c>
      <c r="F415" s="52">
        <f>Table3[[#This Row],[Residential Incentive Disbursements]]+Table3[[#This Row],[C&amp;I Incentive Disbursements]]</f>
        <v>677.99</v>
      </c>
      <c r="G415" s="53">
        <f>Table3[[#This Row],[Incentive Disbursements]]/'1.) CLM Reference'!$B$5</f>
        <v>8.2949717666395595E-6</v>
      </c>
      <c r="H415" s="52">
        <v>25513.065071999998</v>
      </c>
      <c r="I415" s="53">
        <f>Table3[[#This Row],[Residential CLM $ Collected]]/'1.) CLM Reference'!$B$4</f>
        <v>2.2634276886522616E-4</v>
      </c>
      <c r="J415" s="79">
        <v>677.99</v>
      </c>
      <c r="K415" s="53">
        <f>Table3[[#This Row],[Residential Incentive Disbursements]]/'1.) CLM Reference'!$B$5</f>
        <v>8.2949717666395595E-6</v>
      </c>
      <c r="L415" s="54">
        <v>0</v>
      </c>
      <c r="M415" s="53">
        <f>Table3[[#This Row],[C&amp;I CLM $ Collected]]/'1.) CLM Reference'!$B$4</f>
        <v>0</v>
      </c>
      <c r="N415" s="79">
        <v>0</v>
      </c>
      <c r="O415" s="53">
        <f>Table3[[#This Row],[C&amp;I Incentive Disbursements]]/'1.) CLM Reference'!$B$5</f>
        <v>0</v>
      </c>
    </row>
    <row r="416" spans="1:15" x14ac:dyDescent="0.35">
      <c r="A416" s="23">
        <v>9009171500</v>
      </c>
      <c r="B416" s="24" t="s">
        <v>120</v>
      </c>
      <c r="C416" s="24" t="s">
        <v>48</v>
      </c>
      <c r="D416" s="52">
        <f>Table3[[#This Row],[Residential CLM $ Collected]]+Table3[[#This Row],[C&amp;I CLM $ Collected]]</f>
        <v>39338.779705920009</v>
      </c>
      <c r="E416" s="53">
        <f>Table3[[#This Row],[CLM $ Collected ]]/'1.) CLM Reference'!$B$4</f>
        <v>3.4899955365179114E-4</v>
      </c>
      <c r="F416" s="52">
        <f>Table3[[#This Row],[Residential Incentive Disbursements]]+Table3[[#This Row],[C&amp;I Incentive Disbursements]]</f>
        <v>134145.59239999999</v>
      </c>
      <c r="G416" s="53">
        <f>Table3[[#This Row],[Incentive Disbursements]]/'1.) CLM Reference'!$B$5</f>
        <v>1.6412246516573079E-3</v>
      </c>
      <c r="H416" s="52">
        <v>39338.779705920009</v>
      </c>
      <c r="I416" s="53">
        <f>Table3[[#This Row],[Residential CLM $ Collected]]/'1.) CLM Reference'!$B$4</f>
        <v>3.4899955365179114E-4</v>
      </c>
      <c r="J416" s="79">
        <v>134145.59239999999</v>
      </c>
      <c r="K416" s="53">
        <f>Table3[[#This Row],[Residential Incentive Disbursements]]/'1.) CLM Reference'!$B$5</f>
        <v>1.6412246516573079E-3</v>
      </c>
      <c r="L416" s="54">
        <v>0</v>
      </c>
      <c r="M416" s="53">
        <f>Table3[[#This Row],[C&amp;I CLM $ Collected]]/'1.) CLM Reference'!$B$4</f>
        <v>0</v>
      </c>
      <c r="N416" s="79">
        <v>0</v>
      </c>
      <c r="O416" s="53">
        <f>Table3[[#This Row],[C&amp;I Incentive Disbursements]]/'1.) CLM Reference'!$B$5</f>
        <v>0</v>
      </c>
    </row>
    <row r="417" spans="1:15" x14ac:dyDescent="0.35">
      <c r="A417" s="23">
        <v>9009171600</v>
      </c>
      <c r="B417" s="24" t="s">
        <v>120</v>
      </c>
      <c r="C417" s="24" t="s">
        <v>48</v>
      </c>
      <c r="D417" s="52">
        <f>Table3[[#This Row],[Residential CLM $ Collected]]+Table3[[#This Row],[C&amp;I CLM $ Collected]]</f>
        <v>74736.719772479992</v>
      </c>
      <c r="E417" s="53">
        <f>Table3[[#This Row],[CLM $ Collected ]]/'1.) CLM Reference'!$B$4</f>
        <v>6.6303739050831113E-4</v>
      </c>
      <c r="F417" s="52">
        <f>Table3[[#This Row],[Residential Incentive Disbursements]]+Table3[[#This Row],[C&amp;I Incentive Disbursements]]</f>
        <v>22467.59</v>
      </c>
      <c r="G417" s="53">
        <f>Table3[[#This Row],[Incentive Disbursements]]/'1.) CLM Reference'!$B$5</f>
        <v>2.7488314682286362E-4</v>
      </c>
      <c r="H417" s="52">
        <v>74736.719772479992</v>
      </c>
      <c r="I417" s="53">
        <f>Table3[[#This Row],[Residential CLM $ Collected]]/'1.) CLM Reference'!$B$4</f>
        <v>6.6303739050831113E-4</v>
      </c>
      <c r="J417" s="79">
        <v>22467.59</v>
      </c>
      <c r="K417" s="53">
        <f>Table3[[#This Row],[Residential Incentive Disbursements]]/'1.) CLM Reference'!$B$5</f>
        <v>2.7488314682286362E-4</v>
      </c>
      <c r="L417" s="54">
        <v>0</v>
      </c>
      <c r="M417" s="53">
        <f>Table3[[#This Row],[C&amp;I CLM $ Collected]]/'1.) CLM Reference'!$B$4</f>
        <v>0</v>
      </c>
      <c r="N417" s="79">
        <v>0</v>
      </c>
      <c r="O417" s="53">
        <f>Table3[[#This Row],[C&amp;I Incentive Disbursements]]/'1.) CLM Reference'!$B$5</f>
        <v>0</v>
      </c>
    </row>
    <row r="418" spans="1:15" x14ac:dyDescent="0.35">
      <c r="A418" s="23">
        <v>9009171700</v>
      </c>
      <c r="B418" s="24" t="s">
        <v>120</v>
      </c>
      <c r="C418" s="24" t="s">
        <v>48</v>
      </c>
      <c r="D418" s="52">
        <f>Table3[[#This Row],[Residential CLM $ Collected]]+Table3[[#This Row],[C&amp;I CLM $ Collected]]</f>
        <v>71849.104246079994</v>
      </c>
      <c r="E418" s="53">
        <f>Table3[[#This Row],[CLM $ Collected ]]/'1.) CLM Reference'!$B$4</f>
        <v>6.3741950054412597E-4</v>
      </c>
      <c r="F418" s="52">
        <f>Table3[[#This Row],[Residential Incentive Disbursements]]+Table3[[#This Row],[C&amp;I Incentive Disbursements]]</f>
        <v>40708.639999999999</v>
      </c>
      <c r="G418" s="53">
        <f>Table3[[#This Row],[Incentive Disbursements]]/'1.) CLM Reference'!$B$5</f>
        <v>4.9805604722531868E-4</v>
      </c>
      <c r="H418" s="52">
        <v>71849.104246079994</v>
      </c>
      <c r="I418" s="53">
        <f>Table3[[#This Row],[Residential CLM $ Collected]]/'1.) CLM Reference'!$B$4</f>
        <v>6.3741950054412597E-4</v>
      </c>
      <c r="J418" s="79">
        <v>40708.639999999999</v>
      </c>
      <c r="K418" s="53">
        <f>Table3[[#This Row],[Residential Incentive Disbursements]]/'1.) CLM Reference'!$B$5</f>
        <v>4.9805604722531868E-4</v>
      </c>
      <c r="L418" s="54">
        <v>0</v>
      </c>
      <c r="M418" s="53">
        <f>Table3[[#This Row],[C&amp;I CLM $ Collected]]/'1.) CLM Reference'!$B$4</f>
        <v>0</v>
      </c>
      <c r="N418" s="79">
        <v>0</v>
      </c>
      <c r="O418" s="53">
        <f>Table3[[#This Row],[C&amp;I Incentive Disbursements]]/'1.) CLM Reference'!$B$5</f>
        <v>0</v>
      </c>
    </row>
    <row r="419" spans="1:15" x14ac:dyDescent="0.35">
      <c r="A419" s="23">
        <v>9009175400</v>
      </c>
      <c r="B419" s="24" t="s">
        <v>120</v>
      </c>
      <c r="C419" s="24" t="s">
        <v>48</v>
      </c>
      <c r="D419" s="52">
        <f>Table3[[#This Row],[Residential CLM $ Collected]]+Table3[[#This Row],[C&amp;I CLM $ Collected]]</f>
        <v>95.069462399999992</v>
      </c>
      <c r="E419" s="53">
        <f>Table3[[#This Row],[CLM $ Collected ]]/'1.) CLM Reference'!$B$4</f>
        <v>8.4342219538962138E-7</v>
      </c>
      <c r="F419" s="52">
        <f>Table3[[#This Row],[Residential Incentive Disbursements]]+Table3[[#This Row],[C&amp;I Incentive Disbursements]]</f>
        <v>0</v>
      </c>
      <c r="G419" s="53">
        <f>Table3[[#This Row],[Incentive Disbursements]]/'1.) CLM Reference'!$B$5</f>
        <v>0</v>
      </c>
      <c r="H419" s="52">
        <v>95.069462399999992</v>
      </c>
      <c r="I419" s="53">
        <f>Table3[[#This Row],[Residential CLM $ Collected]]/'1.) CLM Reference'!$B$4</f>
        <v>8.4342219538962138E-7</v>
      </c>
      <c r="J419" s="79">
        <v>0</v>
      </c>
      <c r="K419" s="53">
        <f>Table3[[#This Row],[Residential Incentive Disbursements]]/'1.) CLM Reference'!$B$5</f>
        <v>0</v>
      </c>
      <c r="L419" s="54">
        <v>0</v>
      </c>
      <c r="M419" s="53">
        <f>Table3[[#This Row],[C&amp;I CLM $ Collected]]/'1.) CLM Reference'!$B$4</f>
        <v>0</v>
      </c>
      <c r="N419" s="79">
        <v>0</v>
      </c>
      <c r="O419" s="53">
        <f>Table3[[#This Row],[C&amp;I Incentive Disbursements]]/'1.) CLM Reference'!$B$5</f>
        <v>0</v>
      </c>
    </row>
    <row r="420" spans="1:15" x14ac:dyDescent="0.35">
      <c r="A420" s="23">
        <v>9009175700</v>
      </c>
      <c r="B420" s="24" t="s">
        <v>120</v>
      </c>
      <c r="C420" s="24" t="s">
        <v>48</v>
      </c>
      <c r="D420" s="52">
        <f>Table3[[#This Row],[Residential CLM $ Collected]]+Table3[[#This Row],[C&amp;I CLM $ Collected]]</f>
        <v>292.10284799999999</v>
      </c>
      <c r="E420" s="53">
        <f>Table3[[#This Row],[CLM $ Collected ]]/'1.) CLM Reference'!$B$4</f>
        <v>2.5914317712574011E-6</v>
      </c>
      <c r="F420" s="52">
        <f>Table3[[#This Row],[Residential Incentive Disbursements]]+Table3[[#This Row],[C&amp;I Incentive Disbursements]]</f>
        <v>264.70999999999998</v>
      </c>
      <c r="G420" s="53">
        <f>Table3[[#This Row],[Incentive Disbursements]]/'1.) CLM Reference'!$B$5</f>
        <v>3.2386347532370057E-6</v>
      </c>
      <c r="H420" s="52">
        <v>292.10284799999999</v>
      </c>
      <c r="I420" s="53">
        <f>Table3[[#This Row],[Residential CLM $ Collected]]/'1.) CLM Reference'!$B$4</f>
        <v>2.5914317712574011E-6</v>
      </c>
      <c r="J420" s="79">
        <v>264.70999999999998</v>
      </c>
      <c r="K420" s="53">
        <f>Table3[[#This Row],[Residential Incentive Disbursements]]/'1.) CLM Reference'!$B$5</f>
        <v>3.2386347532370057E-6</v>
      </c>
      <c r="L420" s="54">
        <v>0</v>
      </c>
      <c r="M420" s="53">
        <f>Table3[[#This Row],[C&amp;I CLM $ Collected]]/'1.) CLM Reference'!$B$4</f>
        <v>0</v>
      </c>
      <c r="N420" s="79">
        <v>0</v>
      </c>
      <c r="O420" s="53">
        <f>Table3[[#This Row],[C&amp;I Incentive Disbursements]]/'1.) CLM Reference'!$B$5</f>
        <v>0</v>
      </c>
    </row>
    <row r="421" spans="1:15" x14ac:dyDescent="0.35">
      <c r="A421" s="23">
        <v>9009343101</v>
      </c>
      <c r="B421" s="24" t="s">
        <v>120</v>
      </c>
      <c r="C421" s="24" t="s">
        <v>48</v>
      </c>
      <c r="D421" s="52">
        <f>Table3[[#This Row],[Residential CLM $ Collected]]+Table3[[#This Row],[C&amp;I CLM $ Collected]]</f>
        <v>718.03117440000005</v>
      </c>
      <c r="E421" s="53">
        <f>Table3[[#This Row],[CLM $ Collected ]]/'1.) CLM Reference'!$B$4</f>
        <v>6.3701152208328485E-6</v>
      </c>
      <c r="F421" s="52">
        <f>Table3[[#This Row],[Residential Incentive Disbursements]]+Table3[[#This Row],[C&amp;I Incentive Disbursements]]</f>
        <v>0</v>
      </c>
      <c r="G421" s="53">
        <f>Table3[[#This Row],[Incentive Disbursements]]/'1.) CLM Reference'!$B$5</f>
        <v>0</v>
      </c>
      <c r="H421" s="52">
        <v>718.03117440000005</v>
      </c>
      <c r="I421" s="53">
        <f>Table3[[#This Row],[Residential CLM $ Collected]]/'1.) CLM Reference'!$B$4</f>
        <v>6.3701152208328485E-6</v>
      </c>
      <c r="J421" s="79">
        <v>0</v>
      </c>
      <c r="K421" s="53">
        <f>Table3[[#This Row],[Residential Incentive Disbursements]]/'1.) CLM Reference'!$B$5</f>
        <v>0</v>
      </c>
      <c r="L421" s="54">
        <v>0</v>
      </c>
      <c r="M421" s="53">
        <f>Table3[[#This Row],[C&amp;I CLM $ Collected]]/'1.) CLM Reference'!$B$4</f>
        <v>0</v>
      </c>
      <c r="N421" s="79">
        <v>0</v>
      </c>
      <c r="O421" s="53">
        <f>Table3[[#This Row],[C&amp;I Incentive Disbursements]]/'1.) CLM Reference'!$B$5</f>
        <v>0</v>
      </c>
    </row>
    <row r="422" spans="1:15" x14ac:dyDescent="0.35">
      <c r="A422" s="23">
        <v>9009344100</v>
      </c>
      <c r="B422" s="24" t="s">
        <v>121</v>
      </c>
      <c r="C422" s="24" t="s">
        <v>48</v>
      </c>
      <c r="D422" s="52">
        <f>Table3[[#This Row],[Residential CLM $ Collected]]+Table3[[#This Row],[C&amp;I CLM $ Collected]]</f>
        <v>166541.10562656002</v>
      </c>
      <c r="E422" s="53">
        <f>Table3[[#This Row],[CLM $ Collected ]]/'1.) CLM Reference'!$B$4</f>
        <v>1.477492997059044E-3</v>
      </c>
      <c r="F422" s="52">
        <f>Table3[[#This Row],[Residential Incentive Disbursements]]+Table3[[#This Row],[C&amp;I Incentive Disbursements]]</f>
        <v>51741.262999999999</v>
      </c>
      <c r="G422" s="53">
        <f>Table3[[#This Row],[Incentive Disbursements]]/'1.) CLM Reference'!$B$5</f>
        <v>6.3303635120764621E-4</v>
      </c>
      <c r="H422" s="52">
        <v>107042.58100224001</v>
      </c>
      <c r="I422" s="53">
        <f>Table3[[#This Row],[Residential CLM $ Collected]]/'1.) CLM Reference'!$B$4</f>
        <v>9.4964341219500427E-4</v>
      </c>
      <c r="J422" s="79">
        <v>48404.012999999999</v>
      </c>
      <c r="K422" s="53">
        <f>Table3[[#This Row],[Residential Incentive Disbursements]]/'1.) CLM Reference'!$B$5</f>
        <v>5.9220625853929139E-4</v>
      </c>
      <c r="L422" s="54">
        <v>59498.524624320002</v>
      </c>
      <c r="M422" s="53">
        <f>Table3[[#This Row],[C&amp;I CLM $ Collected]]/'1.) CLM Reference'!$B$4</f>
        <v>5.2784958486403963E-4</v>
      </c>
      <c r="N422" s="79">
        <v>3337.25</v>
      </c>
      <c r="O422" s="53">
        <f>Table3[[#This Row],[C&amp;I Incentive Disbursements]]/'1.) CLM Reference'!$B$5</f>
        <v>4.0830092668354795E-5</v>
      </c>
    </row>
    <row r="423" spans="1:15" x14ac:dyDescent="0.35">
      <c r="A423" s="23">
        <v>9009344200</v>
      </c>
      <c r="B423" s="24" t="s">
        <v>121</v>
      </c>
      <c r="C423" s="24" t="s">
        <v>48</v>
      </c>
      <c r="D423" s="52">
        <f>Table3[[#This Row],[Residential CLM $ Collected]]+Table3[[#This Row],[C&amp;I CLM $ Collected]]</f>
        <v>66473.724133440017</v>
      </c>
      <c r="E423" s="53">
        <f>Table3[[#This Row],[CLM $ Collected ]]/'1.) CLM Reference'!$B$4</f>
        <v>5.8973105484132877E-4</v>
      </c>
      <c r="F423" s="52">
        <f>Table3[[#This Row],[Residential Incentive Disbursements]]+Table3[[#This Row],[C&amp;I Incentive Disbursements]]</f>
        <v>18638.996200000001</v>
      </c>
      <c r="G423" s="53">
        <f>Table3[[#This Row],[Incentive Disbursements]]/'1.) CLM Reference'!$B$5</f>
        <v>2.2804163370772731E-4</v>
      </c>
      <c r="H423" s="52">
        <v>66473.724133440017</v>
      </c>
      <c r="I423" s="53">
        <f>Table3[[#This Row],[Residential CLM $ Collected]]/'1.) CLM Reference'!$B$4</f>
        <v>5.8973105484132877E-4</v>
      </c>
      <c r="J423" s="79">
        <v>18638.996200000001</v>
      </c>
      <c r="K423" s="53">
        <f>Table3[[#This Row],[Residential Incentive Disbursements]]/'1.) CLM Reference'!$B$5</f>
        <v>2.2804163370772731E-4</v>
      </c>
      <c r="L423" s="54">
        <v>0</v>
      </c>
      <c r="M423" s="53">
        <f>Table3[[#This Row],[C&amp;I CLM $ Collected]]/'1.) CLM Reference'!$B$4</f>
        <v>0</v>
      </c>
      <c r="N423" s="79">
        <v>0</v>
      </c>
      <c r="O423" s="53">
        <f>Table3[[#This Row],[C&amp;I Incentive Disbursements]]/'1.) CLM Reference'!$B$5</f>
        <v>0</v>
      </c>
    </row>
    <row r="424" spans="1:15" x14ac:dyDescent="0.35">
      <c r="A424" s="23">
        <v>9009345400</v>
      </c>
      <c r="B424" s="24" t="s">
        <v>121</v>
      </c>
      <c r="C424" s="24" t="s">
        <v>48</v>
      </c>
      <c r="D424" s="52">
        <f>Table3[[#This Row],[Residential CLM $ Collected]]+Table3[[#This Row],[C&amp;I CLM $ Collected]]</f>
        <v>381.09985920000003</v>
      </c>
      <c r="E424" s="53">
        <f>Table3[[#This Row],[CLM $ Collected ]]/'1.) CLM Reference'!$B$4</f>
        <v>3.3809813561030471E-6</v>
      </c>
      <c r="F424" s="52">
        <f>Table3[[#This Row],[Residential Incentive Disbursements]]+Table3[[#This Row],[C&amp;I Incentive Disbursements]]</f>
        <v>0</v>
      </c>
      <c r="G424" s="53">
        <f>Table3[[#This Row],[Incentive Disbursements]]/'1.) CLM Reference'!$B$5</f>
        <v>0</v>
      </c>
      <c r="H424" s="52">
        <v>381.09985920000003</v>
      </c>
      <c r="I424" s="53">
        <f>Table3[[#This Row],[Residential CLM $ Collected]]/'1.) CLM Reference'!$B$4</f>
        <v>3.3809813561030471E-6</v>
      </c>
      <c r="J424" s="79">
        <v>0</v>
      </c>
      <c r="K424" s="53">
        <f>Table3[[#This Row],[Residential Incentive Disbursements]]/'1.) CLM Reference'!$B$5</f>
        <v>0</v>
      </c>
      <c r="L424" s="54">
        <v>0</v>
      </c>
      <c r="M424" s="53">
        <f>Table3[[#This Row],[C&amp;I CLM $ Collected]]/'1.) CLM Reference'!$B$4</f>
        <v>0</v>
      </c>
      <c r="N424" s="79">
        <v>0</v>
      </c>
      <c r="O424" s="53">
        <f>Table3[[#This Row],[C&amp;I Incentive Disbursements]]/'1.) CLM Reference'!$B$5</f>
        <v>0</v>
      </c>
    </row>
    <row r="425" spans="1:15" x14ac:dyDescent="0.35">
      <c r="A425" s="23">
        <v>9007580100</v>
      </c>
      <c r="B425" s="24" t="s">
        <v>122</v>
      </c>
      <c r="C425" s="24" t="s">
        <v>48</v>
      </c>
      <c r="D425" s="52">
        <f>Table3[[#This Row],[Residential CLM $ Collected]]+Table3[[#This Row],[C&amp;I CLM $ Collected]]</f>
        <v>124991.71460640003</v>
      </c>
      <c r="E425" s="53">
        <f>Table3[[#This Row],[CLM $ Collected ]]/'1.) CLM Reference'!$B$4</f>
        <v>1.1088816921598888E-3</v>
      </c>
      <c r="F425" s="52">
        <f>Table3[[#This Row],[Residential Incentive Disbursements]]+Table3[[#This Row],[C&amp;I Incentive Disbursements]]</f>
        <v>131187.26260000002</v>
      </c>
      <c r="G425" s="53">
        <f>Table3[[#This Row],[Incentive Disbursements]]/'1.) CLM Reference'!$B$5</f>
        <v>1.6050305158036694E-3</v>
      </c>
      <c r="H425" s="52">
        <v>98224.217153280013</v>
      </c>
      <c r="I425" s="53">
        <f>Table3[[#This Row],[Residential CLM $ Collected]]/'1.) CLM Reference'!$B$4</f>
        <v>8.714100488260081E-4</v>
      </c>
      <c r="J425" s="79">
        <v>53267.192600000002</v>
      </c>
      <c r="K425" s="53">
        <f>Table3[[#This Row],[Residential Incentive Disbursements]]/'1.) CLM Reference'!$B$5</f>
        <v>6.5170556896879258E-4</v>
      </c>
      <c r="L425" s="54">
        <v>26767.497453120006</v>
      </c>
      <c r="M425" s="53">
        <f>Table3[[#This Row],[C&amp;I CLM $ Collected]]/'1.) CLM Reference'!$B$4</f>
        <v>2.3747164333388064E-4</v>
      </c>
      <c r="N425" s="79">
        <v>77920.070000000007</v>
      </c>
      <c r="O425" s="53">
        <f>Table3[[#This Row],[C&amp;I Incentive Disbursements]]/'1.) CLM Reference'!$B$5</f>
        <v>9.5332494683487686E-4</v>
      </c>
    </row>
    <row r="426" spans="1:15" x14ac:dyDescent="0.35">
      <c r="A426" s="23">
        <v>9007585100</v>
      </c>
      <c r="B426" s="24" t="s">
        <v>122</v>
      </c>
      <c r="C426" s="24" t="s">
        <v>48</v>
      </c>
      <c r="D426" s="52">
        <f>Table3[[#This Row],[Residential CLM $ Collected]]+Table3[[#This Row],[C&amp;I CLM $ Collected]]</f>
        <v>395.59501440000003</v>
      </c>
      <c r="E426" s="53">
        <f>Table3[[#This Row],[CLM $ Collected ]]/'1.) CLM Reference'!$B$4</f>
        <v>3.5095771776493913E-6</v>
      </c>
      <c r="F426" s="52">
        <f>Table3[[#This Row],[Residential Incentive Disbursements]]+Table3[[#This Row],[C&amp;I Incentive Disbursements]]</f>
        <v>0</v>
      </c>
      <c r="G426" s="53">
        <f>Table3[[#This Row],[Incentive Disbursements]]/'1.) CLM Reference'!$B$5</f>
        <v>0</v>
      </c>
      <c r="H426" s="52">
        <v>395.59501440000003</v>
      </c>
      <c r="I426" s="53">
        <f>Table3[[#This Row],[Residential CLM $ Collected]]/'1.) CLM Reference'!$B$4</f>
        <v>3.5095771776493913E-6</v>
      </c>
      <c r="J426" s="79">
        <v>0</v>
      </c>
      <c r="K426" s="53">
        <f>Table3[[#This Row],[Residential Incentive Disbursements]]/'1.) CLM Reference'!$B$5</f>
        <v>0</v>
      </c>
      <c r="L426" s="54">
        <v>0</v>
      </c>
      <c r="M426" s="53">
        <f>Table3[[#This Row],[C&amp;I CLM $ Collected]]/'1.) CLM Reference'!$B$4</f>
        <v>0</v>
      </c>
      <c r="N426" s="79">
        <v>0</v>
      </c>
      <c r="O426" s="53">
        <f>Table3[[#This Row],[C&amp;I Incentive Disbursements]]/'1.) CLM Reference'!$B$5</f>
        <v>0</v>
      </c>
    </row>
    <row r="427" spans="1:15" x14ac:dyDescent="0.35">
      <c r="A427" s="23">
        <v>9007541100</v>
      </c>
      <c r="B427" s="24" t="s">
        <v>123</v>
      </c>
      <c r="C427" s="24" t="s">
        <v>48</v>
      </c>
      <c r="D427" s="52">
        <f>Table3[[#This Row],[Residential CLM $ Collected]]+Table3[[#This Row],[C&amp;I CLM $ Collected]]</f>
        <v>32800.354997759998</v>
      </c>
      <c r="E427" s="53">
        <f>Table3[[#This Row],[CLM $ Collected ]]/'1.) CLM Reference'!$B$4</f>
        <v>2.9099299315875463E-4</v>
      </c>
      <c r="F427" s="52">
        <f>Table3[[#This Row],[Residential Incentive Disbursements]]+Table3[[#This Row],[C&amp;I Incentive Disbursements]]</f>
        <v>3801.79</v>
      </c>
      <c r="G427" s="53">
        <f>Table3[[#This Row],[Incentive Disbursements]]/'1.) CLM Reference'!$B$5</f>
        <v>4.6513577947598945E-5</v>
      </c>
      <c r="H427" s="52">
        <v>32734.81420416</v>
      </c>
      <c r="I427" s="53">
        <f>Table3[[#This Row],[Residential CLM $ Collected]]/'1.) CLM Reference'!$B$4</f>
        <v>2.9041153872922282E-4</v>
      </c>
      <c r="J427" s="79">
        <v>3801.79</v>
      </c>
      <c r="K427" s="53">
        <f>Table3[[#This Row],[Residential Incentive Disbursements]]/'1.) CLM Reference'!$B$5</f>
        <v>4.6513577947598945E-5</v>
      </c>
      <c r="L427" s="54">
        <v>65.540793600000001</v>
      </c>
      <c r="M427" s="53">
        <f>Table3[[#This Row],[C&amp;I CLM $ Collected]]/'1.) CLM Reference'!$B$4</f>
        <v>5.8145442953183307E-7</v>
      </c>
      <c r="N427" s="79">
        <v>0</v>
      </c>
      <c r="O427" s="53">
        <f>Table3[[#This Row],[C&amp;I Incentive Disbursements]]/'1.) CLM Reference'!$B$5</f>
        <v>0</v>
      </c>
    </row>
    <row r="428" spans="1:15" x14ac:dyDescent="0.35">
      <c r="A428" s="23">
        <v>9007541200</v>
      </c>
      <c r="B428" s="24" t="s">
        <v>123</v>
      </c>
      <c r="C428" s="24" t="s">
        <v>48</v>
      </c>
      <c r="D428" s="52">
        <f>Table3[[#This Row],[Residential CLM $ Collected]]+Table3[[#This Row],[C&amp;I CLM $ Collected]]</f>
        <v>93768.011069760003</v>
      </c>
      <c r="E428" s="53">
        <f>Table3[[#This Row],[CLM $ Collected ]]/'1.) CLM Reference'!$B$4</f>
        <v>8.3187618565701824E-4</v>
      </c>
      <c r="F428" s="52">
        <f>Table3[[#This Row],[Residential Incentive Disbursements]]+Table3[[#This Row],[C&amp;I Incentive Disbursements]]</f>
        <v>34895.177799999998</v>
      </c>
      <c r="G428" s="53">
        <f>Table3[[#This Row],[Incentive Disbursements]]/'1.) CLM Reference'!$B$5</f>
        <v>4.2693035980304652E-4</v>
      </c>
      <c r="H428" s="52">
        <v>93768.011069760003</v>
      </c>
      <c r="I428" s="53">
        <f>Table3[[#This Row],[Residential CLM $ Collected]]/'1.) CLM Reference'!$B$4</f>
        <v>8.3187618565701824E-4</v>
      </c>
      <c r="J428" s="79">
        <v>34895.177799999998</v>
      </c>
      <c r="K428" s="53">
        <f>Table3[[#This Row],[Residential Incentive Disbursements]]/'1.) CLM Reference'!$B$5</f>
        <v>4.2693035980304652E-4</v>
      </c>
      <c r="L428" s="54">
        <v>0</v>
      </c>
      <c r="M428" s="53">
        <f>Table3[[#This Row],[C&amp;I CLM $ Collected]]/'1.) CLM Reference'!$B$4</f>
        <v>0</v>
      </c>
      <c r="N428" s="79">
        <v>0</v>
      </c>
      <c r="O428" s="53">
        <f>Table3[[#This Row],[C&amp;I Incentive Disbursements]]/'1.) CLM Reference'!$B$5</f>
        <v>0</v>
      </c>
    </row>
    <row r="429" spans="1:15" x14ac:dyDescent="0.35">
      <c r="A429" s="23">
        <v>9007541300</v>
      </c>
      <c r="B429" s="24" t="s">
        <v>123</v>
      </c>
      <c r="C429" s="24" t="s">
        <v>48</v>
      </c>
      <c r="D429" s="52">
        <f>Table3[[#This Row],[Residential CLM $ Collected]]+Table3[[#This Row],[C&amp;I CLM $ Collected]]</f>
        <v>500137.82079263998</v>
      </c>
      <c r="E429" s="53">
        <f>Table3[[#This Row],[CLM $ Collected ]]/'1.) CLM Reference'!$B$4</f>
        <v>4.4370434854831943E-3</v>
      </c>
      <c r="F429" s="52">
        <f>Table3[[#This Row],[Residential Incentive Disbursements]]+Table3[[#This Row],[C&amp;I Incentive Disbursements]]</f>
        <v>452025.68660000002</v>
      </c>
      <c r="G429" s="53">
        <f>Table3[[#This Row],[Incentive Disbursements]]/'1.) CLM Reference'!$B$5</f>
        <v>5.5303770087211639E-3</v>
      </c>
      <c r="H429" s="52">
        <v>160261.96821695997</v>
      </c>
      <c r="I429" s="53">
        <f>Table3[[#This Row],[Residential CLM $ Collected]]/'1.) CLM Reference'!$B$4</f>
        <v>1.4217867405444601E-3</v>
      </c>
      <c r="J429" s="79">
        <v>356256.52659999998</v>
      </c>
      <c r="K429" s="53">
        <f>Table3[[#This Row],[Residential Incentive Disbursements]]/'1.) CLM Reference'!$B$5</f>
        <v>4.3586746557147966E-3</v>
      </c>
      <c r="L429" s="54">
        <v>339875.85257568001</v>
      </c>
      <c r="M429" s="53">
        <f>Table3[[#This Row],[C&amp;I CLM $ Collected]]/'1.) CLM Reference'!$B$4</f>
        <v>3.015256744938734E-3</v>
      </c>
      <c r="N429" s="79">
        <v>95769.16</v>
      </c>
      <c r="O429" s="53">
        <f>Table3[[#This Row],[C&amp;I Incentive Disbursements]]/'1.) CLM Reference'!$B$5</f>
        <v>1.1717023530063667E-3</v>
      </c>
    </row>
    <row r="430" spans="1:15" x14ac:dyDescent="0.35">
      <c r="A430" s="23">
        <v>9007541401</v>
      </c>
      <c r="B430" s="24" t="s">
        <v>123</v>
      </c>
      <c r="C430" s="24" t="s">
        <v>48</v>
      </c>
      <c r="D430" s="52">
        <f>Table3[[#This Row],[Residential CLM $ Collected]]+Table3[[#This Row],[C&amp;I CLM $ Collected]]</f>
        <v>69125.694399359985</v>
      </c>
      <c r="E430" s="53">
        <f>Table3[[#This Row],[CLM $ Collected ]]/'1.) CLM Reference'!$B$4</f>
        <v>6.1325838451507071E-4</v>
      </c>
      <c r="F430" s="52">
        <f>Table3[[#This Row],[Residential Incentive Disbursements]]+Table3[[#This Row],[C&amp;I Incentive Disbursements]]</f>
        <v>17537.349699999999</v>
      </c>
      <c r="G430" s="53">
        <f>Table3[[#This Row],[Incentive Disbursements]]/'1.) CLM Reference'!$B$5</f>
        <v>2.1456337206033236E-4</v>
      </c>
      <c r="H430" s="52">
        <v>69095.818402559991</v>
      </c>
      <c r="I430" s="53">
        <f>Table3[[#This Row],[Residential CLM $ Collected]]/'1.) CLM Reference'!$B$4</f>
        <v>6.1299333537968717E-4</v>
      </c>
      <c r="J430" s="79">
        <v>17537.349699999999</v>
      </c>
      <c r="K430" s="53">
        <f>Table3[[#This Row],[Residential Incentive Disbursements]]/'1.) CLM Reference'!$B$5</f>
        <v>2.1456337206033236E-4</v>
      </c>
      <c r="L430" s="54">
        <v>29.875996800000003</v>
      </c>
      <c r="M430" s="53">
        <f>Table3[[#This Row],[C&amp;I CLM $ Collected]]/'1.) CLM Reference'!$B$4</f>
        <v>2.6504913538365933E-7</v>
      </c>
      <c r="N430" s="79">
        <v>0</v>
      </c>
      <c r="O430" s="53">
        <f>Table3[[#This Row],[C&amp;I Incentive Disbursements]]/'1.) CLM Reference'!$B$5</f>
        <v>0</v>
      </c>
    </row>
    <row r="431" spans="1:15" x14ac:dyDescent="0.35">
      <c r="A431" s="23">
        <v>9007541402</v>
      </c>
      <c r="B431" s="24" t="s">
        <v>123</v>
      </c>
      <c r="C431" s="24" t="s">
        <v>48</v>
      </c>
      <c r="D431" s="52">
        <f>Table3[[#This Row],[Residential CLM $ Collected]]+Table3[[#This Row],[C&amp;I CLM $ Collected]]</f>
        <v>112928.96280384</v>
      </c>
      <c r="E431" s="53">
        <f>Table3[[#This Row],[CLM $ Collected ]]/'1.) CLM Reference'!$B$4</f>
        <v>1.0018652817278121E-3</v>
      </c>
      <c r="F431" s="52">
        <f>Table3[[#This Row],[Residential Incentive Disbursements]]+Table3[[#This Row],[C&amp;I Incentive Disbursements]]</f>
        <v>285103.42810000002</v>
      </c>
      <c r="G431" s="53">
        <f>Table3[[#This Row],[Incentive Disbursements]]/'1.) CLM Reference'!$B$5</f>
        <v>3.4881412508468439E-3</v>
      </c>
      <c r="H431" s="52">
        <v>112928.96280384</v>
      </c>
      <c r="I431" s="53">
        <f>Table3[[#This Row],[Residential CLM $ Collected]]/'1.) CLM Reference'!$B$4</f>
        <v>1.0018652817278121E-3</v>
      </c>
      <c r="J431" s="79">
        <v>285103.42810000002</v>
      </c>
      <c r="K431" s="53">
        <f>Table3[[#This Row],[Residential Incentive Disbursements]]/'1.) CLM Reference'!$B$5</f>
        <v>3.4881412508468439E-3</v>
      </c>
      <c r="L431" s="54">
        <v>0</v>
      </c>
      <c r="M431" s="53">
        <f>Table3[[#This Row],[C&amp;I CLM $ Collected]]/'1.) CLM Reference'!$B$4</f>
        <v>0</v>
      </c>
      <c r="N431" s="79">
        <v>0</v>
      </c>
      <c r="O431" s="53">
        <f>Table3[[#This Row],[C&amp;I Incentive Disbursements]]/'1.) CLM Reference'!$B$5</f>
        <v>0</v>
      </c>
    </row>
    <row r="432" spans="1:15" x14ac:dyDescent="0.35">
      <c r="A432" s="23">
        <v>9007541500</v>
      </c>
      <c r="B432" s="24" t="s">
        <v>123</v>
      </c>
      <c r="C432" s="24" t="s">
        <v>48</v>
      </c>
      <c r="D432" s="52">
        <f>Table3[[#This Row],[Residential CLM $ Collected]]+Table3[[#This Row],[C&amp;I CLM $ Collected]]</f>
        <v>21092.82943392</v>
      </c>
      <c r="E432" s="53">
        <f>Table3[[#This Row],[CLM $ Collected ]]/'1.) CLM Reference'!$B$4</f>
        <v>1.8712802259556726E-4</v>
      </c>
      <c r="F432" s="52">
        <f>Table3[[#This Row],[Residential Incentive Disbursements]]+Table3[[#This Row],[C&amp;I Incentive Disbursements]]</f>
        <v>7092.3125</v>
      </c>
      <c r="G432" s="53">
        <f>Table3[[#This Row],[Incentive Disbursements]]/'1.) CLM Reference'!$B$5</f>
        <v>8.6771975910684268E-5</v>
      </c>
      <c r="H432" s="52">
        <v>21092.82943392</v>
      </c>
      <c r="I432" s="53">
        <f>Table3[[#This Row],[Residential CLM $ Collected]]/'1.) CLM Reference'!$B$4</f>
        <v>1.8712802259556726E-4</v>
      </c>
      <c r="J432" s="79">
        <v>7092.3125</v>
      </c>
      <c r="K432" s="53">
        <f>Table3[[#This Row],[Residential Incentive Disbursements]]/'1.) CLM Reference'!$B$5</f>
        <v>8.6771975910684268E-5</v>
      </c>
      <c r="L432" s="54">
        <v>0</v>
      </c>
      <c r="M432" s="53">
        <f>Table3[[#This Row],[C&amp;I CLM $ Collected]]/'1.) CLM Reference'!$B$4</f>
        <v>0</v>
      </c>
      <c r="N432" s="79">
        <v>0</v>
      </c>
      <c r="O432" s="53">
        <f>Table3[[#This Row],[C&amp;I Incentive Disbursements]]/'1.) CLM Reference'!$B$5</f>
        <v>0</v>
      </c>
    </row>
    <row r="433" spans="1:15" x14ac:dyDescent="0.35">
      <c r="A433" s="23">
        <v>9007541600</v>
      </c>
      <c r="B433" s="24" t="s">
        <v>123</v>
      </c>
      <c r="C433" s="24" t="s">
        <v>48</v>
      </c>
      <c r="D433" s="52">
        <f>Table3[[#This Row],[Residential CLM $ Collected]]+Table3[[#This Row],[C&amp;I CLM $ Collected]]</f>
        <v>15013.82183904</v>
      </c>
      <c r="E433" s="53">
        <f>Table3[[#This Row],[CLM $ Collected ]]/'1.) CLM Reference'!$B$4</f>
        <v>1.3319724606617489E-4</v>
      </c>
      <c r="F433" s="52">
        <f>Table3[[#This Row],[Residential Incentive Disbursements]]+Table3[[#This Row],[C&amp;I Incentive Disbursements]]</f>
        <v>37706.81</v>
      </c>
      <c r="G433" s="53">
        <f>Table3[[#This Row],[Incentive Disbursements]]/'1.) CLM Reference'!$B$5</f>
        <v>4.6132970155908222E-4</v>
      </c>
      <c r="H433" s="52">
        <v>15013.82183904</v>
      </c>
      <c r="I433" s="53">
        <f>Table3[[#This Row],[Residential CLM $ Collected]]/'1.) CLM Reference'!$B$4</f>
        <v>1.3319724606617489E-4</v>
      </c>
      <c r="J433" s="79">
        <v>37706.81</v>
      </c>
      <c r="K433" s="53">
        <f>Table3[[#This Row],[Residential Incentive Disbursements]]/'1.) CLM Reference'!$B$5</f>
        <v>4.6132970155908222E-4</v>
      </c>
      <c r="L433" s="54">
        <v>0</v>
      </c>
      <c r="M433" s="53">
        <f>Table3[[#This Row],[C&amp;I CLM $ Collected]]/'1.) CLM Reference'!$B$4</f>
        <v>0</v>
      </c>
      <c r="N433" s="79">
        <v>0</v>
      </c>
      <c r="O433" s="53">
        <f>Table3[[#This Row],[C&amp;I Incentive Disbursements]]/'1.) CLM Reference'!$B$5</f>
        <v>0</v>
      </c>
    </row>
    <row r="434" spans="1:15" x14ac:dyDescent="0.35">
      <c r="A434" s="23">
        <v>9007541700</v>
      </c>
      <c r="B434" s="24" t="s">
        <v>123</v>
      </c>
      <c r="C434" s="24" t="s">
        <v>48</v>
      </c>
      <c r="D434" s="52">
        <f>Table3[[#This Row],[Residential CLM $ Collected]]+Table3[[#This Row],[C&amp;I CLM $ Collected]]</f>
        <v>36521.771909760006</v>
      </c>
      <c r="E434" s="53">
        <f>Table3[[#This Row],[CLM $ Collected ]]/'1.) CLM Reference'!$B$4</f>
        <v>3.2400807016290433E-4</v>
      </c>
      <c r="F434" s="52">
        <f>Table3[[#This Row],[Residential Incentive Disbursements]]+Table3[[#This Row],[C&amp;I Incentive Disbursements]]</f>
        <v>4608.43</v>
      </c>
      <c r="G434" s="53">
        <f>Table3[[#This Row],[Incentive Disbursements]]/'1.) CLM Reference'!$B$5</f>
        <v>5.6382537704884649E-5</v>
      </c>
      <c r="H434" s="52">
        <v>36521.771909760006</v>
      </c>
      <c r="I434" s="53">
        <f>Table3[[#This Row],[Residential CLM $ Collected]]/'1.) CLM Reference'!$B$4</f>
        <v>3.2400807016290433E-4</v>
      </c>
      <c r="J434" s="79">
        <v>4608.43</v>
      </c>
      <c r="K434" s="53">
        <f>Table3[[#This Row],[Residential Incentive Disbursements]]/'1.) CLM Reference'!$B$5</f>
        <v>5.6382537704884649E-5</v>
      </c>
      <c r="L434" s="54">
        <v>0</v>
      </c>
      <c r="M434" s="53">
        <f>Table3[[#This Row],[C&amp;I CLM $ Collected]]/'1.) CLM Reference'!$B$4</f>
        <v>0</v>
      </c>
      <c r="N434" s="79">
        <v>0</v>
      </c>
      <c r="O434" s="53">
        <f>Table3[[#This Row],[C&amp;I Incentive Disbursements]]/'1.) CLM Reference'!$B$5</f>
        <v>0</v>
      </c>
    </row>
    <row r="435" spans="1:15" x14ac:dyDescent="0.35">
      <c r="A435" s="23">
        <v>9007542000</v>
      </c>
      <c r="B435" s="24" t="s">
        <v>123</v>
      </c>
      <c r="C435" s="24" t="s">
        <v>48</v>
      </c>
      <c r="D435" s="52">
        <f>Table3[[#This Row],[Residential CLM $ Collected]]+Table3[[#This Row],[C&amp;I CLM $ Collected]]</f>
        <v>71103.73662144001</v>
      </c>
      <c r="E435" s="53">
        <f>Table3[[#This Row],[CLM $ Collected ]]/'1.) CLM Reference'!$B$4</f>
        <v>6.3080686613475954E-4</v>
      </c>
      <c r="F435" s="52">
        <f>Table3[[#This Row],[Residential Incentive Disbursements]]+Table3[[#This Row],[C&amp;I Incentive Disbursements]]</f>
        <v>22533.360000000001</v>
      </c>
      <c r="G435" s="53">
        <f>Table3[[#This Row],[Incentive Disbursements]]/'1.) CLM Reference'!$B$5</f>
        <v>2.7568781989044849E-4</v>
      </c>
      <c r="H435" s="52">
        <v>71103.73662144001</v>
      </c>
      <c r="I435" s="53">
        <f>Table3[[#This Row],[Residential CLM $ Collected]]/'1.) CLM Reference'!$B$4</f>
        <v>6.3080686613475954E-4</v>
      </c>
      <c r="J435" s="79">
        <v>22533.360000000001</v>
      </c>
      <c r="K435" s="53">
        <f>Table3[[#This Row],[Residential Incentive Disbursements]]/'1.) CLM Reference'!$B$5</f>
        <v>2.7568781989044849E-4</v>
      </c>
      <c r="L435" s="54">
        <v>0</v>
      </c>
      <c r="M435" s="53">
        <f>Table3[[#This Row],[C&amp;I CLM $ Collected]]/'1.) CLM Reference'!$B$4</f>
        <v>0</v>
      </c>
      <c r="N435" s="79">
        <v>0</v>
      </c>
      <c r="O435" s="53">
        <f>Table3[[#This Row],[C&amp;I Incentive Disbursements]]/'1.) CLM Reference'!$B$5</f>
        <v>0</v>
      </c>
    </row>
    <row r="436" spans="1:15" x14ac:dyDescent="0.35">
      <c r="A436" s="23">
        <v>9007542100</v>
      </c>
      <c r="B436" s="24" t="s">
        <v>123</v>
      </c>
      <c r="C436" s="24" t="s">
        <v>48</v>
      </c>
      <c r="D436" s="52">
        <f>Table3[[#This Row],[Residential CLM $ Collected]]+Table3[[#This Row],[C&amp;I CLM $ Collected]]</f>
        <v>59097.286108800006</v>
      </c>
      <c r="E436" s="53">
        <f>Table3[[#This Row],[CLM $ Collected ]]/'1.) CLM Reference'!$B$4</f>
        <v>5.2428994056721075E-4</v>
      </c>
      <c r="F436" s="52">
        <f>Table3[[#This Row],[Residential Incentive Disbursements]]+Table3[[#This Row],[C&amp;I Incentive Disbursements]]</f>
        <v>30046.16</v>
      </c>
      <c r="G436" s="53">
        <f>Table3[[#This Row],[Incentive Disbursements]]/'1.) CLM Reference'!$B$5</f>
        <v>3.6760431406943295E-4</v>
      </c>
      <c r="H436" s="52">
        <v>59097.286108800006</v>
      </c>
      <c r="I436" s="53">
        <f>Table3[[#This Row],[Residential CLM $ Collected]]/'1.) CLM Reference'!$B$4</f>
        <v>5.2428994056721075E-4</v>
      </c>
      <c r="J436" s="79">
        <v>30046.16</v>
      </c>
      <c r="K436" s="53">
        <f>Table3[[#This Row],[Residential Incentive Disbursements]]/'1.) CLM Reference'!$B$5</f>
        <v>3.6760431406943295E-4</v>
      </c>
      <c r="L436" s="54">
        <v>0</v>
      </c>
      <c r="M436" s="53">
        <f>Table3[[#This Row],[C&amp;I CLM $ Collected]]/'1.) CLM Reference'!$B$4</f>
        <v>0</v>
      </c>
      <c r="N436" s="79">
        <v>0</v>
      </c>
      <c r="O436" s="53">
        <f>Table3[[#This Row],[C&amp;I Incentive Disbursements]]/'1.) CLM Reference'!$B$5</f>
        <v>0</v>
      </c>
    </row>
    <row r="437" spans="1:15" x14ac:dyDescent="0.35">
      <c r="A437" s="23">
        <v>9007542200</v>
      </c>
      <c r="B437" s="24" t="s">
        <v>123</v>
      </c>
      <c r="C437" s="24" t="s">
        <v>48</v>
      </c>
      <c r="D437" s="52">
        <f>Table3[[#This Row],[Residential CLM $ Collected]]+Table3[[#This Row],[C&amp;I CLM $ Collected]]</f>
        <v>46529.618961600005</v>
      </c>
      <c r="E437" s="53">
        <f>Table3[[#This Row],[CLM $ Collected ]]/'1.) CLM Reference'!$B$4</f>
        <v>4.1279410217044877E-4</v>
      </c>
      <c r="F437" s="52">
        <f>Table3[[#This Row],[Residential Incentive Disbursements]]+Table3[[#This Row],[C&amp;I Incentive Disbursements]]</f>
        <v>11053.972100000001</v>
      </c>
      <c r="G437" s="53">
        <f>Table3[[#This Row],[Incentive Disbursements]]/'1.) CLM Reference'!$B$5</f>
        <v>1.3524150279314062E-4</v>
      </c>
      <c r="H437" s="52">
        <v>46529.618961600005</v>
      </c>
      <c r="I437" s="53">
        <f>Table3[[#This Row],[Residential CLM $ Collected]]/'1.) CLM Reference'!$B$4</f>
        <v>4.1279410217044877E-4</v>
      </c>
      <c r="J437" s="79">
        <v>11053.972100000001</v>
      </c>
      <c r="K437" s="53">
        <f>Table3[[#This Row],[Residential Incentive Disbursements]]/'1.) CLM Reference'!$B$5</f>
        <v>1.3524150279314062E-4</v>
      </c>
      <c r="L437" s="54">
        <v>0</v>
      </c>
      <c r="M437" s="53">
        <f>Table3[[#This Row],[C&amp;I CLM $ Collected]]/'1.) CLM Reference'!$B$4</f>
        <v>0</v>
      </c>
      <c r="N437" s="79">
        <v>0</v>
      </c>
      <c r="O437" s="53">
        <f>Table3[[#This Row],[C&amp;I Incentive Disbursements]]/'1.) CLM Reference'!$B$5</f>
        <v>0</v>
      </c>
    </row>
    <row r="438" spans="1:15" x14ac:dyDescent="0.35">
      <c r="A438" s="23">
        <v>9007580100</v>
      </c>
      <c r="B438" s="24" t="s">
        <v>123</v>
      </c>
      <c r="C438" s="24" t="s">
        <v>48</v>
      </c>
      <c r="D438" s="52">
        <f>Table3[[#This Row],[Residential CLM $ Collected]]+Table3[[#This Row],[C&amp;I CLM $ Collected]]</f>
        <v>289.41684480000004</v>
      </c>
      <c r="E438" s="53">
        <f>Table3[[#This Row],[CLM $ Collected ]]/'1.) CLM Reference'!$B$4</f>
        <v>2.5676025135906669E-6</v>
      </c>
      <c r="F438" s="52">
        <f>Table3[[#This Row],[Residential Incentive Disbursements]]+Table3[[#This Row],[C&amp;I Incentive Disbursements]]</f>
        <v>0</v>
      </c>
      <c r="G438" s="53">
        <f>Table3[[#This Row],[Incentive Disbursements]]/'1.) CLM Reference'!$B$5</f>
        <v>0</v>
      </c>
      <c r="H438" s="52">
        <v>289.41684480000004</v>
      </c>
      <c r="I438" s="53">
        <f>Table3[[#This Row],[Residential CLM $ Collected]]/'1.) CLM Reference'!$B$4</f>
        <v>2.5676025135906669E-6</v>
      </c>
      <c r="J438" s="79">
        <v>0</v>
      </c>
      <c r="K438" s="53">
        <f>Table3[[#This Row],[Residential Incentive Disbursements]]/'1.) CLM Reference'!$B$5</f>
        <v>0</v>
      </c>
      <c r="L438" s="54">
        <v>0</v>
      </c>
      <c r="M438" s="53">
        <f>Table3[[#This Row],[C&amp;I CLM $ Collected]]/'1.) CLM Reference'!$B$4</f>
        <v>0</v>
      </c>
      <c r="N438" s="79">
        <v>0</v>
      </c>
      <c r="O438" s="53">
        <f>Table3[[#This Row],[C&amp;I Incentive Disbursements]]/'1.) CLM Reference'!$B$5</f>
        <v>0</v>
      </c>
    </row>
    <row r="439" spans="1:15" x14ac:dyDescent="0.35">
      <c r="A439" s="23">
        <v>9007590100</v>
      </c>
      <c r="B439" s="24" t="s">
        <v>123</v>
      </c>
      <c r="C439" s="24" t="s">
        <v>48</v>
      </c>
      <c r="D439" s="52">
        <f>Table3[[#This Row],[Residential CLM $ Collected]]+Table3[[#This Row],[C&amp;I CLM $ Collected]]</f>
        <v>599.83545600000002</v>
      </c>
      <c r="E439" s="53">
        <f>Table3[[#This Row],[CLM $ Collected ]]/'1.) CLM Reference'!$B$4</f>
        <v>5.3215251711789913E-6</v>
      </c>
      <c r="F439" s="52">
        <f>Table3[[#This Row],[Residential Incentive Disbursements]]+Table3[[#This Row],[C&amp;I Incentive Disbursements]]</f>
        <v>0</v>
      </c>
      <c r="G439" s="53">
        <f>Table3[[#This Row],[Incentive Disbursements]]/'1.) CLM Reference'!$B$5</f>
        <v>0</v>
      </c>
      <c r="H439" s="52">
        <v>599.83545600000002</v>
      </c>
      <c r="I439" s="53">
        <f>Table3[[#This Row],[Residential CLM $ Collected]]/'1.) CLM Reference'!$B$4</f>
        <v>5.3215251711789913E-6</v>
      </c>
      <c r="J439" s="79">
        <v>0</v>
      </c>
      <c r="K439" s="53">
        <f>Table3[[#This Row],[Residential Incentive Disbursements]]/'1.) CLM Reference'!$B$5</f>
        <v>0</v>
      </c>
      <c r="L439" s="54">
        <v>0</v>
      </c>
      <c r="M439" s="53">
        <f>Table3[[#This Row],[C&amp;I CLM $ Collected]]/'1.) CLM Reference'!$B$4</f>
        <v>0</v>
      </c>
      <c r="N439" s="79">
        <v>0</v>
      </c>
      <c r="O439" s="53">
        <f>Table3[[#This Row],[C&amp;I Incentive Disbursements]]/'1.) CLM Reference'!$B$5</f>
        <v>0</v>
      </c>
    </row>
    <row r="440" spans="1:15" x14ac:dyDescent="0.35">
      <c r="A440" s="23">
        <v>9007680200</v>
      </c>
      <c r="B440" s="24" t="s">
        <v>123</v>
      </c>
      <c r="C440" s="24" t="s">
        <v>48</v>
      </c>
      <c r="D440" s="52">
        <f>Table3[[#This Row],[Residential CLM $ Collected]]+Table3[[#This Row],[C&amp;I CLM $ Collected]]</f>
        <v>109151.62550496</v>
      </c>
      <c r="E440" s="53">
        <f>Table3[[#This Row],[CLM $ Collected ]]/'1.) CLM Reference'!$B$4</f>
        <v>9.683540990943814E-4</v>
      </c>
      <c r="F440" s="52">
        <f>Table3[[#This Row],[Residential Incentive Disbursements]]+Table3[[#This Row],[C&amp;I Incentive Disbursements]]</f>
        <v>359384.16</v>
      </c>
      <c r="G440" s="53">
        <f>Table3[[#This Row],[Incentive Disbursements]]/'1.) CLM Reference'!$B$5</f>
        <v>4.3969401622110556E-3</v>
      </c>
      <c r="H440" s="52">
        <v>109151.62550496</v>
      </c>
      <c r="I440" s="53">
        <f>Table3[[#This Row],[Residential CLM $ Collected]]/'1.) CLM Reference'!$B$4</f>
        <v>9.683540990943814E-4</v>
      </c>
      <c r="J440" s="79">
        <v>359384.16</v>
      </c>
      <c r="K440" s="53">
        <f>Table3[[#This Row],[Residential Incentive Disbursements]]/'1.) CLM Reference'!$B$5</f>
        <v>4.3969401622110556E-3</v>
      </c>
      <c r="L440" s="54">
        <v>0</v>
      </c>
      <c r="M440" s="53">
        <f>Table3[[#This Row],[C&amp;I CLM $ Collected]]/'1.) CLM Reference'!$B$4</f>
        <v>0</v>
      </c>
      <c r="N440" s="79">
        <v>0</v>
      </c>
      <c r="O440" s="53">
        <f>Table3[[#This Row],[C&amp;I Incentive Disbursements]]/'1.) CLM Reference'!$B$5</f>
        <v>0</v>
      </c>
    </row>
    <row r="441" spans="1:15" x14ac:dyDescent="0.35">
      <c r="A441" s="23">
        <v>9001100100</v>
      </c>
      <c r="B441" s="24" t="s">
        <v>124</v>
      </c>
      <c r="C441" s="24" t="s">
        <v>48</v>
      </c>
      <c r="D441" s="52">
        <f>Table3[[#This Row],[Residential CLM $ Collected]]+Table3[[#This Row],[C&amp;I CLM $ Collected]]</f>
        <v>100563.03417888001</v>
      </c>
      <c r="E441" s="53">
        <f>Table3[[#This Row],[CLM $ Collected ]]/'1.) CLM Reference'!$B$4</f>
        <v>8.921591951927617E-4</v>
      </c>
      <c r="F441" s="52">
        <f>Table3[[#This Row],[Residential Incentive Disbursements]]+Table3[[#This Row],[C&amp;I Incentive Disbursements]]</f>
        <v>20403.166799999999</v>
      </c>
      <c r="G441" s="53">
        <f>Table3[[#This Row],[Incentive Disbursements]]/'1.) CLM Reference'!$B$5</f>
        <v>2.4962564721609106E-4</v>
      </c>
      <c r="H441" s="52">
        <v>100563.03417888001</v>
      </c>
      <c r="I441" s="53">
        <f>Table3[[#This Row],[Residential CLM $ Collected]]/'1.) CLM Reference'!$B$4</f>
        <v>8.921591951927617E-4</v>
      </c>
      <c r="J441" s="79">
        <v>20403.166799999999</v>
      </c>
      <c r="K441" s="53">
        <f>Table3[[#This Row],[Residential Incentive Disbursements]]/'1.) CLM Reference'!$B$5</f>
        <v>2.4962564721609106E-4</v>
      </c>
      <c r="L441" s="54">
        <v>0</v>
      </c>
      <c r="M441" s="53">
        <f>Table3[[#This Row],[C&amp;I CLM $ Collected]]/'1.) CLM Reference'!$B$4</f>
        <v>0</v>
      </c>
      <c r="N441" s="79">
        <v>0</v>
      </c>
      <c r="O441" s="53">
        <f>Table3[[#This Row],[C&amp;I Incentive Disbursements]]/'1.) CLM Reference'!$B$5</f>
        <v>0</v>
      </c>
    </row>
    <row r="442" spans="1:15" x14ac:dyDescent="0.35">
      <c r="A442" s="23">
        <v>9001100200</v>
      </c>
      <c r="B442" s="24" t="s">
        <v>124</v>
      </c>
      <c r="C442" s="24" t="s">
        <v>48</v>
      </c>
      <c r="D442" s="52">
        <f>Table3[[#This Row],[Residential CLM $ Collected]]+Table3[[#This Row],[C&amp;I CLM $ Collected]]</f>
        <v>133580.15600255999</v>
      </c>
      <c r="E442" s="53">
        <f>Table3[[#This Row],[CLM $ Collected ]]/'1.) CLM Reference'!$B$4</f>
        <v>1.1850752659369962E-3</v>
      </c>
      <c r="F442" s="52">
        <f>Table3[[#This Row],[Residential Incentive Disbursements]]+Table3[[#This Row],[C&amp;I Incentive Disbursements]]</f>
        <v>32119.5658</v>
      </c>
      <c r="G442" s="53">
        <f>Table3[[#This Row],[Incentive Disbursements]]/'1.) CLM Reference'!$B$5</f>
        <v>3.9297171266201798E-4</v>
      </c>
      <c r="H442" s="52">
        <v>133580.15600255999</v>
      </c>
      <c r="I442" s="53">
        <f>Table3[[#This Row],[Residential CLM $ Collected]]/'1.) CLM Reference'!$B$4</f>
        <v>1.1850752659369962E-3</v>
      </c>
      <c r="J442" s="79">
        <v>32119.5658</v>
      </c>
      <c r="K442" s="53">
        <f>Table3[[#This Row],[Residential Incentive Disbursements]]/'1.) CLM Reference'!$B$5</f>
        <v>3.9297171266201798E-4</v>
      </c>
      <c r="L442" s="54">
        <v>0</v>
      </c>
      <c r="M442" s="53">
        <f>Table3[[#This Row],[C&amp;I CLM $ Collected]]/'1.) CLM Reference'!$B$4</f>
        <v>0</v>
      </c>
      <c r="N442" s="79">
        <v>0</v>
      </c>
      <c r="O442" s="53">
        <f>Table3[[#This Row],[C&amp;I Incentive Disbursements]]/'1.) CLM Reference'!$B$5</f>
        <v>0</v>
      </c>
    </row>
    <row r="443" spans="1:15" x14ac:dyDescent="0.35">
      <c r="A443" s="23">
        <v>9001100300</v>
      </c>
      <c r="B443" s="24" t="s">
        <v>124</v>
      </c>
      <c r="C443" s="24" t="s">
        <v>48</v>
      </c>
      <c r="D443" s="52">
        <f>Table3[[#This Row],[Residential CLM $ Collected]]+Table3[[#This Row],[C&amp;I CLM $ Collected]]</f>
        <v>256326.97744223999</v>
      </c>
      <c r="E443" s="53">
        <f>Table3[[#This Row],[CLM $ Collected ]]/'1.) CLM Reference'!$B$4</f>
        <v>2.2740410705417015E-3</v>
      </c>
      <c r="F443" s="52">
        <f>Table3[[#This Row],[Residential Incentive Disbursements]]+Table3[[#This Row],[C&amp;I Incentive Disbursements]]</f>
        <v>156101.05499999999</v>
      </c>
      <c r="G443" s="53">
        <f>Table3[[#This Row],[Incentive Disbursements]]/'1.) CLM Reference'!$B$5</f>
        <v>1.9098420979183305E-3</v>
      </c>
      <c r="H443" s="52">
        <v>139355.86578912</v>
      </c>
      <c r="I443" s="53">
        <f>Table3[[#This Row],[Residential CLM $ Collected]]/'1.) CLM Reference'!$B$4</f>
        <v>1.2363152930196966E-3</v>
      </c>
      <c r="J443" s="79">
        <v>96915.585000000006</v>
      </c>
      <c r="K443" s="53">
        <f>Table3[[#This Row],[Residential Incentive Disbursements]]/'1.) CLM Reference'!$B$5</f>
        <v>1.1857284640221189E-3</v>
      </c>
      <c r="L443" s="54">
        <v>116971.11165312</v>
      </c>
      <c r="M443" s="53">
        <f>Table3[[#This Row],[C&amp;I CLM $ Collected]]/'1.) CLM Reference'!$B$4</f>
        <v>1.0377257775220049E-3</v>
      </c>
      <c r="N443" s="79">
        <v>59185.47</v>
      </c>
      <c r="O443" s="53">
        <f>Table3[[#This Row],[C&amp;I Incentive Disbursements]]/'1.) CLM Reference'!$B$5</f>
        <v>7.2411363389621175E-4</v>
      </c>
    </row>
    <row r="444" spans="1:15" x14ac:dyDescent="0.35">
      <c r="A444" s="23">
        <v>9001105200</v>
      </c>
      <c r="B444" s="24" t="s">
        <v>124</v>
      </c>
      <c r="C444" s="24" t="s">
        <v>48</v>
      </c>
      <c r="D444" s="52">
        <f>Table3[[#This Row],[Residential CLM $ Collected]]+Table3[[#This Row],[C&amp;I CLM $ Collected]]</f>
        <v>279.45432000000005</v>
      </c>
      <c r="E444" s="53">
        <f>Table3[[#This Row],[CLM $ Collected ]]/'1.) CLM Reference'!$B$4</f>
        <v>2.4792185643569375E-6</v>
      </c>
      <c r="F444" s="52">
        <f>Table3[[#This Row],[Residential Incentive Disbursements]]+Table3[[#This Row],[C&amp;I Incentive Disbursements]]</f>
        <v>0</v>
      </c>
      <c r="G444" s="53">
        <f>Table3[[#This Row],[Incentive Disbursements]]/'1.) CLM Reference'!$B$5</f>
        <v>0</v>
      </c>
      <c r="H444" s="52">
        <v>279.45432000000005</v>
      </c>
      <c r="I444" s="53">
        <f>Table3[[#This Row],[Residential CLM $ Collected]]/'1.) CLM Reference'!$B$4</f>
        <v>2.4792185643569375E-6</v>
      </c>
      <c r="J444" s="79">
        <v>0</v>
      </c>
      <c r="K444" s="53">
        <f>Table3[[#This Row],[Residential Incentive Disbursements]]/'1.) CLM Reference'!$B$5</f>
        <v>0</v>
      </c>
      <c r="L444" s="54">
        <v>0</v>
      </c>
      <c r="M444" s="53">
        <f>Table3[[#This Row],[C&amp;I CLM $ Collected]]/'1.) CLM Reference'!$B$4</f>
        <v>0</v>
      </c>
      <c r="N444" s="79">
        <v>0</v>
      </c>
      <c r="O444" s="53">
        <f>Table3[[#This Row],[C&amp;I Incentive Disbursements]]/'1.) CLM Reference'!$B$5</f>
        <v>0</v>
      </c>
    </row>
    <row r="445" spans="1:15" x14ac:dyDescent="0.35">
      <c r="A445" s="23">
        <v>9001110500</v>
      </c>
      <c r="B445" s="24" t="s">
        <v>124</v>
      </c>
      <c r="C445" s="24" t="s">
        <v>48</v>
      </c>
      <c r="D445" s="52">
        <f>Table3[[#This Row],[Residential CLM $ Collected]]+Table3[[#This Row],[C&amp;I CLM $ Collected]]</f>
        <v>763.01015040000004</v>
      </c>
      <c r="E445" s="53">
        <f>Table3[[#This Row],[CLM $ Collected ]]/'1.) CLM Reference'!$B$4</f>
        <v>6.7691525744331265E-6</v>
      </c>
      <c r="F445" s="52">
        <f>Table3[[#This Row],[Residential Incentive Disbursements]]+Table3[[#This Row],[C&amp;I Incentive Disbursements]]</f>
        <v>0</v>
      </c>
      <c r="G445" s="53">
        <f>Table3[[#This Row],[Incentive Disbursements]]/'1.) CLM Reference'!$B$5</f>
        <v>0</v>
      </c>
      <c r="H445" s="52">
        <v>763.01015040000004</v>
      </c>
      <c r="I445" s="53">
        <f>Table3[[#This Row],[Residential CLM $ Collected]]/'1.) CLM Reference'!$B$4</f>
        <v>6.7691525744331265E-6</v>
      </c>
      <c r="J445" s="79">
        <v>0</v>
      </c>
      <c r="K445" s="53">
        <f>Table3[[#This Row],[Residential Incentive Disbursements]]/'1.) CLM Reference'!$B$5</f>
        <v>0</v>
      </c>
      <c r="L445" s="54">
        <v>0</v>
      </c>
      <c r="M445" s="53">
        <f>Table3[[#This Row],[C&amp;I CLM $ Collected]]/'1.) CLM Reference'!$B$4</f>
        <v>0</v>
      </c>
      <c r="N445" s="79">
        <v>0</v>
      </c>
      <c r="O445" s="53">
        <f>Table3[[#This Row],[C&amp;I Incentive Disbursements]]/'1.) CLM Reference'!$B$5</f>
        <v>0</v>
      </c>
    </row>
    <row r="446" spans="1:15" x14ac:dyDescent="0.35">
      <c r="A446" s="23">
        <v>9001230400</v>
      </c>
      <c r="B446" s="24" t="s">
        <v>124</v>
      </c>
      <c r="C446" s="24" t="s">
        <v>48</v>
      </c>
      <c r="D446" s="52">
        <f>Table3[[#This Row],[Residential CLM $ Collected]]+Table3[[#This Row],[C&amp;I CLM $ Collected]]</f>
        <v>408.54455999999999</v>
      </c>
      <c r="E446" s="53">
        <f>Table3[[#This Row],[CLM $ Collected ]]/'1.) CLM Reference'!$B$4</f>
        <v>3.6244609048056099E-6</v>
      </c>
      <c r="F446" s="52">
        <f>Table3[[#This Row],[Residential Incentive Disbursements]]+Table3[[#This Row],[C&amp;I Incentive Disbursements]]</f>
        <v>1374.16</v>
      </c>
      <c r="G446" s="53">
        <f>Table3[[#This Row],[Incentive Disbursements]]/'1.) CLM Reference'!$B$5</f>
        <v>1.6812369508171827E-5</v>
      </c>
      <c r="H446" s="52">
        <v>408.54455999999999</v>
      </c>
      <c r="I446" s="53">
        <f>Table3[[#This Row],[Residential CLM $ Collected]]/'1.) CLM Reference'!$B$4</f>
        <v>3.6244609048056099E-6</v>
      </c>
      <c r="J446" s="79">
        <v>1374.16</v>
      </c>
      <c r="K446" s="53">
        <f>Table3[[#This Row],[Residential Incentive Disbursements]]/'1.) CLM Reference'!$B$5</f>
        <v>1.6812369508171827E-5</v>
      </c>
      <c r="L446" s="54">
        <v>0</v>
      </c>
      <c r="M446" s="53">
        <f>Table3[[#This Row],[C&amp;I CLM $ Collected]]/'1.) CLM Reference'!$B$4</f>
        <v>0</v>
      </c>
      <c r="N446" s="79">
        <v>0</v>
      </c>
      <c r="O446" s="53">
        <f>Table3[[#This Row],[C&amp;I Incentive Disbursements]]/'1.) CLM Reference'!$B$5</f>
        <v>0</v>
      </c>
    </row>
    <row r="447" spans="1:15" x14ac:dyDescent="0.35">
      <c r="A447" s="23">
        <v>9011693600</v>
      </c>
      <c r="B447" s="24" t="s">
        <v>125</v>
      </c>
      <c r="C447" s="24" t="s">
        <v>48</v>
      </c>
      <c r="D447" s="52">
        <f>Table3[[#This Row],[Residential CLM $ Collected]]+Table3[[#This Row],[C&amp;I CLM $ Collected]]</f>
        <v>386.32135679999999</v>
      </c>
      <c r="E447" s="53">
        <f>Table3[[#This Row],[CLM $ Collected ]]/'1.) CLM Reference'!$B$4</f>
        <v>3.427304611308639E-6</v>
      </c>
      <c r="F447" s="52">
        <f>Table3[[#This Row],[Residential Incentive Disbursements]]+Table3[[#This Row],[C&amp;I Incentive Disbursements]]</f>
        <v>467.33</v>
      </c>
      <c r="G447" s="53">
        <f>Table3[[#This Row],[Incentive Disbursements]]/'1.) CLM Reference'!$B$5</f>
        <v>5.7176199585593669E-6</v>
      </c>
      <c r="H447" s="52">
        <v>386.32135679999999</v>
      </c>
      <c r="I447" s="53">
        <f>Table3[[#This Row],[Residential CLM $ Collected]]/'1.) CLM Reference'!$B$4</f>
        <v>3.427304611308639E-6</v>
      </c>
      <c r="J447" s="79">
        <v>467.33</v>
      </c>
      <c r="K447" s="53">
        <f>Table3[[#This Row],[Residential Incentive Disbursements]]/'1.) CLM Reference'!$B$5</f>
        <v>5.7176199585593669E-6</v>
      </c>
      <c r="L447" s="54">
        <v>0</v>
      </c>
      <c r="M447" s="53">
        <f>Table3[[#This Row],[C&amp;I CLM $ Collected]]/'1.) CLM Reference'!$B$4</f>
        <v>0</v>
      </c>
      <c r="N447" s="79">
        <v>0</v>
      </c>
      <c r="O447" s="53">
        <f>Table3[[#This Row],[C&amp;I Incentive Disbursements]]/'1.) CLM Reference'!$B$5</f>
        <v>0</v>
      </c>
    </row>
    <row r="448" spans="1:15" x14ac:dyDescent="0.35">
      <c r="A448" s="23">
        <v>9011695201</v>
      </c>
      <c r="B448" s="24" t="s">
        <v>125</v>
      </c>
      <c r="C448" s="24" t="s">
        <v>48</v>
      </c>
      <c r="D448" s="52">
        <f>Table3[[#This Row],[Residential CLM $ Collected]]+Table3[[#This Row],[C&amp;I CLM $ Collected]]</f>
        <v>192522.74222016</v>
      </c>
      <c r="E448" s="53">
        <f>Table3[[#This Row],[CLM $ Collected ]]/'1.) CLM Reference'!$B$4</f>
        <v>1.7079927645173843E-3</v>
      </c>
      <c r="F448" s="52">
        <f>Table3[[#This Row],[Residential Incentive Disbursements]]+Table3[[#This Row],[C&amp;I Incentive Disbursements]]</f>
        <v>190334.15599999999</v>
      </c>
      <c r="G448" s="53">
        <f>Table3[[#This Row],[Incentive Disbursements]]/'1.) CLM Reference'!$B$5</f>
        <v>2.3286721784202854E-3</v>
      </c>
      <c r="H448" s="52">
        <v>106350.08769791998</v>
      </c>
      <c r="I448" s="53">
        <f>Table3[[#This Row],[Residential CLM $ Collected]]/'1.) CLM Reference'!$B$4</f>
        <v>9.4349985980417663E-4</v>
      </c>
      <c r="J448" s="79">
        <v>162569.386</v>
      </c>
      <c r="K448" s="53">
        <f>Table3[[#This Row],[Residential Incentive Disbursements]]/'1.) CLM Reference'!$B$5</f>
        <v>1.9889798772694707E-3</v>
      </c>
      <c r="L448" s="54">
        <v>86172.654522240016</v>
      </c>
      <c r="M448" s="53">
        <f>Table3[[#This Row],[C&amp;I CLM $ Collected]]/'1.) CLM Reference'!$B$4</f>
        <v>7.6449290471320753E-4</v>
      </c>
      <c r="N448" s="79">
        <v>27764.77</v>
      </c>
      <c r="O448" s="53">
        <f>Table3[[#This Row],[C&amp;I Incentive Disbursements]]/'1.) CLM Reference'!$B$5</f>
        <v>3.3969230115081495E-4</v>
      </c>
    </row>
    <row r="449" spans="1:15" x14ac:dyDescent="0.35">
      <c r="A449" s="23">
        <v>9011695202</v>
      </c>
      <c r="B449" s="24" t="s">
        <v>125</v>
      </c>
      <c r="C449" s="24" t="s">
        <v>48</v>
      </c>
      <c r="D449" s="52">
        <f>Table3[[#This Row],[Residential CLM $ Collected]]+Table3[[#This Row],[C&amp;I CLM $ Collected]]</f>
        <v>99676.927511999995</v>
      </c>
      <c r="E449" s="53">
        <f>Table3[[#This Row],[CLM $ Collected ]]/'1.) CLM Reference'!$B$4</f>
        <v>8.8429797444466453E-4</v>
      </c>
      <c r="F449" s="52">
        <f>Table3[[#This Row],[Residential Incentive Disbursements]]+Table3[[#This Row],[C&amp;I Incentive Disbursements]]</f>
        <v>14638.392099999999</v>
      </c>
      <c r="G449" s="53">
        <f>Table3[[#This Row],[Incentive Disbursements]]/'1.) CLM Reference'!$B$5</f>
        <v>1.7909563441717363E-4</v>
      </c>
      <c r="H449" s="52">
        <v>99676.927511999995</v>
      </c>
      <c r="I449" s="53">
        <f>Table3[[#This Row],[Residential CLM $ Collected]]/'1.) CLM Reference'!$B$4</f>
        <v>8.8429797444466453E-4</v>
      </c>
      <c r="J449" s="79">
        <v>14638.392099999999</v>
      </c>
      <c r="K449" s="53">
        <f>Table3[[#This Row],[Residential Incentive Disbursements]]/'1.) CLM Reference'!$B$5</f>
        <v>1.7909563441717363E-4</v>
      </c>
      <c r="L449" s="54">
        <v>0</v>
      </c>
      <c r="M449" s="53">
        <f>Table3[[#This Row],[C&amp;I CLM $ Collected]]/'1.) CLM Reference'!$B$4</f>
        <v>0</v>
      </c>
      <c r="N449" s="79">
        <v>0</v>
      </c>
      <c r="O449" s="53">
        <f>Table3[[#This Row],[C&amp;I Incentive Disbursements]]/'1.) CLM Reference'!$B$5</f>
        <v>0</v>
      </c>
    </row>
    <row r="450" spans="1:15" x14ac:dyDescent="0.35">
      <c r="A450" s="23">
        <v>9011715100</v>
      </c>
      <c r="B450" s="24" t="s">
        <v>125</v>
      </c>
      <c r="C450" s="24" t="s">
        <v>48</v>
      </c>
      <c r="D450" s="52">
        <f>Table3[[#This Row],[Residential CLM $ Collected]]+Table3[[#This Row],[C&amp;I CLM $ Collected]]</f>
        <v>663.31543680000004</v>
      </c>
      <c r="E450" s="53">
        <f>Table3[[#This Row],[CLM $ Collected ]]/'1.) CLM Reference'!$B$4</f>
        <v>5.8846968081906578E-6</v>
      </c>
      <c r="F450" s="52">
        <f>Table3[[#This Row],[Residential Incentive Disbursements]]+Table3[[#This Row],[C&amp;I Incentive Disbursements]]</f>
        <v>0</v>
      </c>
      <c r="G450" s="53">
        <f>Table3[[#This Row],[Incentive Disbursements]]/'1.) CLM Reference'!$B$5</f>
        <v>0</v>
      </c>
      <c r="H450" s="52">
        <v>663.31543680000004</v>
      </c>
      <c r="I450" s="53">
        <f>Table3[[#This Row],[Residential CLM $ Collected]]/'1.) CLM Reference'!$B$4</f>
        <v>5.8846968081906578E-6</v>
      </c>
      <c r="J450" s="79">
        <v>0</v>
      </c>
      <c r="K450" s="53">
        <f>Table3[[#This Row],[Residential Incentive Disbursements]]/'1.) CLM Reference'!$B$5</f>
        <v>0</v>
      </c>
      <c r="L450" s="54">
        <v>0</v>
      </c>
      <c r="M450" s="53">
        <f>Table3[[#This Row],[C&amp;I CLM $ Collected]]/'1.) CLM Reference'!$B$4</f>
        <v>0</v>
      </c>
      <c r="N450" s="79">
        <v>0</v>
      </c>
      <c r="O450" s="53">
        <f>Table3[[#This Row],[C&amp;I Incentive Disbursements]]/'1.) CLM Reference'!$B$5</f>
        <v>0</v>
      </c>
    </row>
    <row r="451" spans="1:15" x14ac:dyDescent="0.35">
      <c r="A451" s="23">
        <v>9011716102</v>
      </c>
      <c r="B451" s="24" t="s">
        <v>125</v>
      </c>
      <c r="C451" s="24" t="s">
        <v>48</v>
      </c>
      <c r="D451" s="52">
        <f>Table3[[#This Row],[Residential CLM $ Collected]]+Table3[[#This Row],[C&amp;I CLM $ Collected]]</f>
        <v>658.65545280000003</v>
      </c>
      <c r="E451" s="53">
        <f>Table3[[#This Row],[CLM $ Collected ]]/'1.) CLM Reference'!$B$4</f>
        <v>5.8433551003852238E-6</v>
      </c>
      <c r="F451" s="52">
        <f>Table3[[#This Row],[Residential Incentive Disbursements]]+Table3[[#This Row],[C&amp;I Incentive Disbursements]]</f>
        <v>0</v>
      </c>
      <c r="G451" s="53">
        <f>Table3[[#This Row],[Incentive Disbursements]]/'1.) CLM Reference'!$B$5</f>
        <v>0</v>
      </c>
      <c r="H451" s="52">
        <v>658.65545280000003</v>
      </c>
      <c r="I451" s="53">
        <f>Table3[[#This Row],[Residential CLM $ Collected]]/'1.) CLM Reference'!$B$4</f>
        <v>5.8433551003852238E-6</v>
      </c>
      <c r="J451" s="79">
        <v>0</v>
      </c>
      <c r="K451" s="53">
        <f>Table3[[#This Row],[Residential Incentive Disbursements]]/'1.) CLM Reference'!$B$5</f>
        <v>0</v>
      </c>
      <c r="L451" s="54">
        <v>0</v>
      </c>
      <c r="M451" s="53">
        <f>Table3[[#This Row],[C&amp;I CLM $ Collected]]/'1.) CLM Reference'!$B$4</f>
        <v>0</v>
      </c>
      <c r="N451" s="79">
        <v>0</v>
      </c>
      <c r="O451" s="53">
        <f>Table3[[#This Row],[C&amp;I Incentive Disbursements]]/'1.) CLM Reference'!$B$5</f>
        <v>0</v>
      </c>
    </row>
    <row r="452" spans="1:15" x14ac:dyDescent="0.35">
      <c r="A452" s="23">
        <v>9011870501</v>
      </c>
      <c r="B452" s="24" t="s">
        <v>125</v>
      </c>
      <c r="C452" s="24" t="s">
        <v>48</v>
      </c>
      <c r="D452" s="52">
        <f>Table3[[#This Row],[Residential CLM $ Collected]]+Table3[[#This Row],[C&amp;I CLM $ Collected]]</f>
        <v>80574.145113599996</v>
      </c>
      <c r="E452" s="53">
        <f>Table3[[#This Row],[CLM $ Collected ]]/'1.) CLM Reference'!$B$4</f>
        <v>7.1482493587083176E-4</v>
      </c>
      <c r="F452" s="52">
        <f>Table3[[#This Row],[Residential Incentive Disbursements]]+Table3[[#This Row],[C&amp;I Incentive Disbursements]]</f>
        <v>31425.54</v>
      </c>
      <c r="G452" s="53">
        <f>Table3[[#This Row],[Incentive Disbursements]]/'1.) CLM Reference'!$B$5</f>
        <v>3.8448054846148487E-4</v>
      </c>
      <c r="H452" s="52">
        <v>80574.145113599996</v>
      </c>
      <c r="I452" s="53">
        <f>Table3[[#This Row],[Residential CLM $ Collected]]/'1.) CLM Reference'!$B$4</f>
        <v>7.1482493587083176E-4</v>
      </c>
      <c r="J452" s="79">
        <v>31425.54</v>
      </c>
      <c r="K452" s="53">
        <f>Table3[[#This Row],[Residential Incentive Disbursements]]/'1.) CLM Reference'!$B$5</f>
        <v>3.8448054846148487E-4</v>
      </c>
      <c r="L452" s="54">
        <v>0</v>
      </c>
      <c r="M452" s="53">
        <f>Table3[[#This Row],[C&amp;I CLM $ Collected]]/'1.) CLM Reference'!$B$4</f>
        <v>0</v>
      </c>
      <c r="N452" s="79">
        <v>0</v>
      </c>
      <c r="O452" s="53">
        <f>Table3[[#This Row],[C&amp;I Incentive Disbursements]]/'1.) CLM Reference'!$B$5</f>
        <v>0</v>
      </c>
    </row>
    <row r="453" spans="1:15" x14ac:dyDescent="0.35">
      <c r="A453" s="23">
        <v>9011870502</v>
      </c>
      <c r="B453" s="24" t="s">
        <v>125</v>
      </c>
      <c r="C453" s="24" t="s">
        <v>48</v>
      </c>
      <c r="D453" s="52">
        <f>Table3[[#This Row],[Residential CLM $ Collected]]+Table3[[#This Row],[C&amp;I CLM $ Collected]]</f>
        <v>40248.384848640002</v>
      </c>
      <c r="E453" s="53">
        <f>Table3[[#This Row],[CLM $ Collected ]]/'1.) CLM Reference'!$B$4</f>
        <v>3.5706924445516093E-4</v>
      </c>
      <c r="F453" s="52">
        <f>Table3[[#This Row],[Residential Incentive Disbursements]]+Table3[[#This Row],[C&amp;I Incentive Disbursements]]</f>
        <v>10395.2546</v>
      </c>
      <c r="G453" s="53">
        <f>Table3[[#This Row],[Incentive Disbursements]]/'1.) CLM Reference'!$B$5</f>
        <v>1.2718232335879587E-4</v>
      </c>
      <c r="H453" s="52">
        <v>40248.384848640002</v>
      </c>
      <c r="I453" s="53">
        <f>Table3[[#This Row],[Residential CLM $ Collected]]/'1.) CLM Reference'!$B$4</f>
        <v>3.5706924445516093E-4</v>
      </c>
      <c r="J453" s="79">
        <v>10395.2546</v>
      </c>
      <c r="K453" s="53">
        <f>Table3[[#This Row],[Residential Incentive Disbursements]]/'1.) CLM Reference'!$B$5</f>
        <v>1.2718232335879587E-4</v>
      </c>
      <c r="L453" s="54">
        <v>0</v>
      </c>
      <c r="M453" s="53">
        <f>Table3[[#This Row],[C&amp;I CLM $ Collected]]/'1.) CLM Reference'!$B$4</f>
        <v>0</v>
      </c>
      <c r="N453" s="79">
        <v>0</v>
      </c>
      <c r="O453" s="53">
        <f>Table3[[#This Row],[C&amp;I Incentive Disbursements]]/'1.) CLM Reference'!$B$5</f>
        <v>0</v>
      </c>
    </row>
    <row r="454" spans="1:15" x14ac:dyDescent="0.35">
      <c r="A454" s="23">
        <v>9005300100</v>
      </c>
      <c r="B454" s="24" t="s">
        <v>126</v>
      </c>
      <c r="C454" s="24" t="s">
        <v>48</v>
      </c>
      <c r="D454" s="52">
        <f>Table3[[#This Row],[Residential CLM $ Collected]]+Table3[[#This Row],[C&amp;I CLM $ Collected]]</f>
        <v>536.4886176</v>
      </c>
      <c r="E454" s="53">
        <f>Table3[[#This Row],[CLM $ Collected ]]/'1.) CLM Reference'!$B$4</f>
        <v>4.7595347258189093E-6</v>
      </c>
      <c r="F454" s="52">
        <f>Table3[[#This Row],[Residential Incentive Disbursements]]+Table3[[#This Row],[C&amp;I Incentive Disbursements]]</f>
        <v>0</v>
      </c>
      <c r="G454" s="53">
        <f>Table3[[#This Row],[Incentive Disbursements]]/'1.) CLM Reference'!$B$5</f>
        <v>0</v>
      </c>
      <c r="H454" s="52">
        <v>536.4886176</v>
      </c>
      <c r="I454" s="53">
        <f>Table3[[#This Row],[Residential CLM $ Collected]]/'1.) CLM Reference'!$B$4</f>
        <v>4.7595347258189093E-6</v>
      </c>
      <c r="J454" s="79">
        <v>0</v>
      </c>
      <c r="K454" s="53">
        <f>Table3[[#This Row],[Residential Incentive Disbursements]]/'1.) CLM Reference'!$B$5</f>
        <v>0</v>
      </c>
      <c r="L454" s="54">
        <v>0</v>
      </c>
      <c r="M454" s="53">
        <f>Table3[[#This Row],[C&amp;I CLM $ Collected]]/'1.) CLM Reference'!$B$4</f>
        <v>0</v>
      </c>
      <c r="N454" s="79">
        <v>0</v>
      </c>
      <c r="O454" s="53">
        <f>Table3[[#This Row],[C&amp;I Incentive Disbursements]]/'1.) CLM Reference'!$B$5</f>
        <v>0</v>
      </c>
    </row>
    <row r="455" spans="1:15" x14ac:dyDescent="0.35">
      <c r="A455" s="23">
        <v>9005303100</v>
      </c>
      <c r="B455" s="24" t="s">
        <v>126</v>
      </c>
      <c r="C455" s="24" t="s">
        <v>48</v>
      </c>
      <c r="D455" s="52">
        <f>Table3[[#This Row],[Residential CLM $ Collected]]+Table3[[#This Row],[C&amp;I CLM $ Collected]]</f>
        <v>70145.255482560009</v>
      </c>
      <c r="E455" s="53">
        <f>Table3[[#This Row],[CLM $ Collected ]]/'1.) CLM Reference'!$B$4</f>
        <v>6.2230356501170923E-4</v>
      </c>
      <c r="F455" s="52">
        <f>Table3[[#This Row],[Residential Incentive Disbursements]]+Table3[[#This Row],[C&amp;I Incentive Disbursements]]</f>
        <v>31889.019799999998</v>
      </c>
      <c r="G455" s="53">
        <f>Table3[[#This Row],[Incentive Disbursements]]/'1.) CLM Reference'!$B$5</f>
        <v>3.9015106256258921E-4</v>
      </c>
      <c r="H455" s="52">
        <v>58713.956403840006</v>
      </c>
      <c r="I455" s="53">
        <f>Table3[[#This Row],[Residential CLM $ Collected]]/'1.) CLM Reference'!$B$4</f>
        <v>5.2088917681875166E-4</v>
      </c>
      <c r="J455" s="79">
        <v>31889.019799999998</v>
      </c>
      <c r="K455" s="53">
        <f>Table3[[#This Row],[Residential Incentive Disbursements]]/'1.) CLM Reference'!$B$5</f>
        <v>3.9015106256258921E-4</v>
      </c>
      <c r="L455" s="54">
        <v>11431.29907872</v>
      </c>
      <c r="M455" s="53">
        <f>Table3[[#This Row],[C&amp;I CLM $ Collected]]/'1.) CLM Reference'!$B$4</f>
        <v>1.0141438819295753E-4</v>
      </c>
      <c r="N455" s="79">
        <v>0</v>
      </c>
      <c r="O455" s="53">
        <f>Table3[[#This Row],[C&amp;I Incentive Disbursements]]/'1.) CLM Reference'!$B$5</f>
        <v>0</v>
      </c>
    </row>
    <row r="456" spans="1:15" x14ac:dyDescent="0.35">
      <c r="A456" s="23">
        <v>9009344100</v>
      </c>
      <c r="B456" s="24" t="s">
        <v>127</v>
      </c>
      <c r="C456" s="24" t="s">
        <v>48</v>
      </c>
      <c r="D456" s="52">
        <f>Table3[[#This Row],[Residential CLM $ Collected]]+Table3[[#This Row],[C&amp;I CLM $ Collected]]</f>
        <v>231.36675839999998</v>
      </c>
      <c r="E456" s="53">
        <f>Table3[[#This Row],[CLM $ Collected ]]/'1.) CLM Reference'!$B$4</f>
        <v>2.052602953500115E-6</v>
      </c>
      <c r="F456" s="52">
        <f>Table3[[#This Row],[Residential Incentive Disbursements]]+Table3[[#This Row],[C&amp;I Incentive Disbursements]]</f>
        <v>0</v>
      </c>
      <c r="G456" s="53">
        <f>Table3[[#This Row],[Incentive Disbursements]]/'1.) CLM Reference'!$B$5</f>
        <v>0</v>
      </c>
      <c r="H456" s="52">
        <v>231.36675839999998</v>
      </c>
      <c r="I456" s="53">
        <f>Table3[[#This Row],[Residential CLM $ Collected]]/'1.) CLM Reference'!$B$4</f>
        <v>2.052602953500115E-6</v>
      </c>
      <c r="J456" s="79">
        <v>0</v>
      </c>
      <c r="K456" s="53">
        <f>Table3[[#This Row],[Residential Incentive Disbursements]]/'1.) CLM Reference'!$B$5</f>
        <v>0</v>
      </c>
      <c r="L456" s="54">
        <v>0</v>
      </c>
      <c r="M456" s="53">
        <f>Table3[[#This Row],[C&amp;I CLM $ Collected]]/'1.) CLM Reference'!$B$4</f>
        <v>0</v>
      </c>
      <c r="N456" s="79">
        <v>0</v>
      </c>
      <c r="O456" s="53">
        <f>Table3[[#This Row],[C&amp;I Incentive Disbursements]]/'1.) CLM Reference'!$B$5</f>
        <v>0</v>
      </c>
    </row>
    <row r="457" spans="1:15" x14ac:dyDescent="0.35">
      <c r="A457" s="23">
        <v>9009345100</v>
      </c>
      <c r="B457" s="24" t="s">
        <v>127</v>
      </c>
      <c r="C457" s="24" t="s">
        <v>48</v>
      </c>
      <c r="D457" s="52">
        <f>Table3[[#This Row],[Residential CLM $ Collected]]+Table3[[#This Row],[C&amp;I CLM $ Collected]]</f>
        <v>115370.42856768001</v>
      </c>
      <c r="E457" s="53">
        <f>Table3[[#This Row],[CLM $ Collected ]]/'1.) CLM Reference'!$B$4</f>
        <v>1.0235250909086256E-3</v>
      </c>
      <c r="F457" s="52">
        <f>Table3[[#This Row],[Residential Incentive Disbursements]]+Table3[[#This Row],[C&amp;I Incentive Disbursements]]</f>
        <v>53359.099099999999</v>
      </c>
      <c r="G457" s="53">
        <f>Table3[[#This Row],[Incentive Disbursements]]/'1.) CLM Reference'!$B$5</f>
        <v>6.5283001302057894E-4</v>
      </c>
      <c r="H457" s="52">
        <v>115340.70307968001</v>
      </c>
      <c r="I457" s="53">
        <f>Table3[[#This Row],[Residential CLM $ Collected]]/'1.) CLM Reference'!$B$4</f>
        <v>1.0232613770333699E-3</v>
      </c>
      <c r="J457" s="79">
        <v>53359.099099999999</v>
      </c>
      <c r="K457" s="53">
        <f>Table3[[#This Row],[Residential Incentive Disbursements]]/'1.) CLM Reference'!$B$5</f>
        <v>6.5283001302057894E-4</v>
      </c>
      <c r="L457" s="54">
        <v>29.725488000000002</v>
      </c>
      <c r="M457" s="53">
        <f>Table3[[#This Row],[C&amp;I CLM $ Collected]]/'1.) CLM Reference'!$B$4</f>
        <v>2.6371387525578193E-7</v>
      </c>
      <c r="N457" s="79">
        <v>0</v>
      </c>
      <c r="O457" s="53">
        <f>Table3[[#This Row],[C&amp;I Incentive Disbursements]]/'1.) CLM Reference'!$B$5</f>
        <v>0</v>
      </c>
    </row>
    <row r="458" spans="1:15" x14ac:dyDescent="0.35">
      <c r="A458" s="23">
        <v>9009345201</v>
      </c>
      <c r="B458" s="24" t="s">
        <v>127</v>
      </c>
      <c r="C458" s="24" t="s">
        <v>48</v>
      </c>
      <c r="D458" s="52">
        <f>Table3[[#This Row],[Residential CLM $ Collected]]+Table3[[#This Row],[C&amp;I CLM $ Collected]]</f>
        <v>120469.52720159998</v>
      </c>
      <c r="E458" s="53">
        <f>Table3[[#This Row],[CLM $ Collected ]]/'1.) CLM Reference'!$B$4</f>
        <v>1.0687624663576847E-3</v>
      </c>
      <c r="F458" s="52">
        <f>Table3[[#This Row],[Residential Incentive Disbursements]]+Table3[[#This Row],[C&amp;I Incentive Disbursements]]</f>
        <v>55301.3724</v>
      </c>
      <c r="G458" s="53">
        <f>Table3[[#This Row],[Incentive Disbursements]]/'1.) CLM Reference'!$B$5</f>
        <v>6.7659305109871843E-4</v>
      </c>
      <c r="H458" s="52">
        <v>120430.25714015999</v>
      </c>
      <c r="I458" s="53">
        <f>Table3[[#This Row],[Residential CLM $ Collected]]/'1.) CLM Reference'!$B$4</f>
        <v>1.0684140764478582E-3</v>
      </c>
      <c r="J458" s="79">
        <v>55301.3724</v>
      </c>
      <c r="K458" s="53">
        <f>Table3[[#This Row],[Residential Incentive Disbursements]]/'1.) CLM Reference'!$B$5</f>
        <v>6.7659305109871843E-4</v>
      </c>
      <c r="L458" s="54">
        <v>39.270061440000006</v>
      </c>
      <c r="M458" s="53">
        <f>Table3[[#This Row],[C&amp;I CLM $ Collected]]/'1.) CLM Reference'!$B$4</f>
        <v>3.4838990982671347E-7</v>
      </c>
      <c r="N458" s="79">
        <v>0</v>
      </c>
      <c r="O458" s="53">
        <f>Table3[[#This Row],[C&amp;I Incentive Disbursements]]/'1.) CLM Reference'!$B$5</f>
        <v>0</v>
      </c>
    </row>
    <row r="459" spans="1:15" x14ac:dyDescent="0.35">
      <c r="A459" s="23">
        <v>9009345202</v>
      </c>
      <c r="B459" s="24" t="s">
        <v>127</v>
      </c>
      <c r="C459" s="24" t="s">
        <v>48</v>
      </c>
      <c r="D459" s="52">
        <f>Table3[[#This Row],[Residential CLM $ Collected]]+Table3[[#This Row],[C&amp;I CLM $ Collected]]</f>
        <v>76552.852731840016</v>
      </c>
      <c r="E459" s="53">
        <f>Table3[[#This Row],[CLM $ Collected ]]/'1.) CLM Reference'!$B$4</f>
        <v>6.7914947118105184E-4</v>
      </c>
      <c r="F459" s="52">
        <f>Table3[[#This Row],[Residential Incentive Disbursements]]+Table3[[#This Row],[C&amp;I Incentive Disbursements]]</f>
        <v>51535.862300000001</v>
      </c>
      <c r="G459" s="53">
        <f>Table3[[#This Row],[Incentive Disbursements]]/'1.) CLM Reference'!$B$5</f>
        <v>6.3052334510527305E-4</v>
      </c>
      <c r="H459" s="52">
        <v>76552.852731840016</v>
      </c>
      <c r="I459" s="53">
        <f>Table3[[#This Row],[Residential CLM $ Collected]]/'1.) CLM Reference'!$B$4</f>
        <v>6.7914947118105184E-4</v>
      </c>
      <c r="J459" s="79">
        <v>51535.862300000001</v>
      </c>
      <c r="K459" s="53">
        <f>Table3[[#This Row],[Residential Incentive Disbursements]]/'1.) CLM Reference'!$B$5</f>
        <v>6.3052334510527305E-4</v>
      </c>
      <c r="L459" s="54">
        <v>0</v>
      </c>
      <c r="M459" s="53">
        <f>Table3[[#This Row],[C&amp;I CLM $ Collected]]/'1.) CLM Reference'!$B$4</f>
        <v>0</v>
      </c>
      <c r="N459" s="79">
        <v>0</v>
      </c>
      <c r="O459" s="53">
        <f>Table3[[#This Row],[C&amp;I Incentive Disbursements]]/'1.) CLM Reference'!$B$5</f>
        <v>0</v>
      </c>
    </row>
    <row r="460" spans="1:15" x14ac:dyDescent="0.35">
      <c r="A460" s="23">
        <v>9009345300</v>
      </c>
      <c r="B460" s="24" t="s">
        <v>127</v>
      </c>
      <c r="C460" s="24" t="s">
        <v>48</v>
      </c>
      <c r="D460" s="52">
        <f>Table3[[#This Row],[Residential CLM $ Collected]]+Table3[[#This Row],[C&amp;I CLM $ Collected]]</f>
        <v>93780.901569599999</v>
      </c>
      <c r="E460" s="53">
        <f>Table3[[#This Row],[CLM $ Collected ]]/'1.) CLM Reference'!$B$4</f>
        <v>8.3199054555135497E-4</v>
      </c>
      <c r="F460" s="52">
        <f>Table3[[#This Row],[Residential Incentive Disbursements]]+Table3[[#This Row],[C&amp;I Incentive Disbursements]]</f>
        <v>25594.8802</v>
      </c>
      <c r="G460" s="53">
        <f>Table3[[#This Row],[Incentive Disbursements]]/'1.) CLM Reference'!$B$5</f>
        <v>3.131444543865276E-4</v>
      </c>
      <c r="H460" s="52">
        <v>93771.541079999995</v>
      </c>
      <c r="I460" s="53">
        <f>Table3[[#This Row],[Residential CLM $ Collected]]/'1.) CLM Reference'!$B$4</f>
        <v>8.319075026426327E-4</v>
      </c>
      <c r="J460" s="79">
        <v>25594.8802</v>
      </c>
      <c r="K460" s="53">
        <f>Table3[[#This Row],[Residential Incentive Disbursements]]/'1.) CLM Reference'!$B$5</f>
        <v>3.131444543865276E-4</v>
      </c>
      <c r="L460" s="54">
        <v>9.3604896000000011</v>
      </c>
      <c r="M460" s="53">
        <f>Table3[[#This Row],[C&amp;I CLM $ Collected]]/'1.) CLM Reference'!$B$4</f>
        <v>8.3042908722219938E-8</v>
      </c>
      <c r="N460" s="79">
        <v>0</v>
      </c>
      <c r="O460" s="53">
        <f>Table3[[#This Row],[C&amp;I Incentive Disbursements]]/'1.) CLM Reference'!$B$5</f>
        <v>0</v>
      </c>
    </row>
    <row r="461" spans="1:15" x14ac:dyDescent="0.35">
      <c r="A461" s="23">
        <v>9009345400</v>
      </c>
      <c r="B461" s="24" t="s">
        <v>127</v>
      </c>
      <c r="C461" s="24" t="s">
        <v>48</v>
      </c>
      <c r="D461" s="52">
        <f>Table3[[#This Row],[Residential CLM $ Collected]]+Table3[[#This Row],[C&amp;I CLM $ Collected]]</f>
        <v>283435.20482112002</v>
      </c>
      <c r="E461" s="53">
        <f>Table3[[#This Row],[CLM $ Collected ]]/'1.) CLM Reference'!$B$4</f>
        <v>2.5145355476516936E-3</v>
      </c>
      <c r="F461" s="52">
        <f>Table3[[#This Row],[Residential Incentive Disbursements]]+Table3[[#This Row],[C&amp;I Incentive Disbursements]]</f>
        <v>1161160.6663000002</v>
      </c>
      <c r="G461" s="53">
        <f>Table3[[#This Row],[Incentive Disbursements]]/'1.) CLM Reference'!$B$5</f>
        <v>1.4206396766163041E-2</v>
      </c>
      <c r="H461" s="52">
        <v>141079.33048031997</v>
      </c>
      <c r="I461" s="53">
        <f>Table3[[#This Row],[Residential CLM $ Collected]]/'1.) CLM Reference'!$B$4</f>
        <v>1.2516052540317028E-3</v>
      </c>
      <c r="J461" s="79">
        <v>1079229.5663000001</v>
      </c>
      <c r="K461" s="53">
        <f>Table3[[#This Row],[Residential Incentive Disbursements]]/'1.) CLM Reference'!$B$5</f>
        <v>1.3203998262778443E-2</v>
      </c>
      <c r="L461" s="54">
        <v>142355.87434080002</v>
      </c>
      <c r="M461" s="53">
        <f>Table3[[#This Row],[C&amp;I CLM $ Collected]]/'1.) CLM Reference'!$B$4</f>
        <v>1.2629302936199903E-3</v>
      </c>
      <c r="N461" s="79">
        <v>81931.100000000006</v>
      </c>
      <c r="O461" s="53">
        <f>Table3[[#This Row],[C&amp;I Incentive Disbursements]]/'1.) CLM Reference'!$B$5</f>
        <v>1.0023985033845962E-3</v>
      </c>
    </row>
    <row r="462" spans="1:15" x14ac:dyDescent="0.35">
      <c r="A462" s="23">
        <v>9009346102</v>
      </c>
      <c r="B462" s="24" t="s">
        <v>127</v>
      </c>
      <c r="C462" s="24" t="s">
        <v>48</v>
      </c>
      <c r="D462" s="52">
        <f>Table3[[#This Row],[Residential CLM $ Collected]]+Table3[[#This Row],[C&amp;I CLM $ Collected]]</f>
        <v>364.28918399999998</v>
      </c>
      <c r="E462" s="53">
        <f>Table3[[#This Row],[CLM $ Collected ]]/'1.) CLM Reference'!$B$4</f>
        <v>3.2318430710508967E-6</v>
      </c>
      <c r="F462" s="52">
        <f>Table3[[#This Row],[Residential Incentive Disbursements]]+Table3[[#This Row],[C&amp;I Incentive Disbursements]]</f>
        <v>0</v>
      </c>
      <c r="G462" s="53">
        <f>Table3[[#This Row],[Incentive Disbursements]]/'1.) CLM Reference'!$B$5</f>
        <v>0</v>
      </c>
      <c r="H462" s="52">
        <v>364.28918399999998</v>
      </c>
      <c r="I462" s="53">
        <f>Table3[[#This Row],[Residential CLM $ Collected]]/'1.) CLM Reference'!$B$4</f>
        <v>3.2318430710508967E-6</v>
      </c>
      <c r="J462" s="79">
        <v>0</v>
      </c>
      <c r="K462" s="53">
        <f>Table3[[#This Row],[Residential Incentive Disbursements]]/'1.) CLM Reference'!$B$5</f>
        <v>0</v>
      </c>
      <c r="L462" s="54">
        <v>0</v>
      </c>
      <c r="M462" s="53">
        <f>Table3[[#This Row],[C&amp;I CLM $ Collected]]/'1.) CLM Reference'!$B$4</f>
        <v>0</v>
      </c>
      <c r="N462" s="79">
        <v>0</v>
      </c>
      <c r="O462" s="53">
        <f>Table3[[#This Row],[C&amp;I Incentive Disbursements]]/'1.) CLM Reference'!$B$5</f>
        <v>0</v>
      </c>
    </row>
    <row r="463" spans="1:15" x14ac:dyDescent="0.35">
      <c r="A463" s="23">
        <v>9009347200</v>
      </c>
      <c r="B463" s="24" t="s">
        <v>127</v>
      </c>
      <c r="C463" s="24" t="s">
        <v>48</v>
      </c>
      <c r="D463" s="52">
        <f>Table3[[#This Row],[Residential CLM $ Collected]]+Table3[[#This Row],[C&amp;I CLM $ Collected]]</f>
        <v>782.27527680000003</v>
      </c>
      <c r="E463" s="53">
        <f>Table3[[#This Row],[CLM $ Collected ]]/'1.) CLM Reference'!$B$4</f>
        <v>6.9400658708014303E-6</v>
      </c>
      <c r="F463" s="52">
        <f>Table3[[#This Row],[Residential Incentive Disbursements]]+Table3[[#This Row],[C&amp;I Incentive Disbursements]]</f>
        <v>0</v>
      </c>
      <c r="G463" s="53">
        <f>Table3[[#This Row],[Incentive Disbursements]]/'1.) CLM Reference'!$B$5</f>
        <v>0</v>
      </c>
      <c r="H463" s="52">
        <v>782.27527680000003</v>
      </c>
      <c r="I463" s="53">
        <f>Table3[[#This Row],[Residential CLM $ Collected]]/'1.) CLM Reference'!$B$4</f>
        <v>6.9400658708014303E-6</v>
      </c>
      <c r="J463" s="79">
        <v>0</v>
      </c>
      <c r="K463" s="53">
        <f>Table3[[#This Row],[Residential Incentive Disbursements]]/'1.) CLM Reference'!$B$5</f>
        <v>0</v>
      </c>
      <c r="L463" s="54">
        <v>0</v>
      </c>
      <c r="M463" s="53">
        <f>Table3[[#This Row],[C&amp;I CLM $ Collected]]/'1.) CLM Reference'!$B$4</f>
        <v>0</v>
      </c>
      <c r="N463" s="79">
        <v>0</v>
      </c>
      <c r="O463" s="53">
        <f>Table3[[#This Row],[C&amp;I Incentive Disbursements]]/'1.) CLM Reference'!$B$5</f>
        <v>0</v>
      </c>
    </row>
    <row r="464" spans="1:15" x14ac:dyDescent="0.35">
      <c r="A464" s="23">
        <v>9009351900</v>
      </c>
      <c r="B464" s="24" t="s">
        <v>127</v>
      </c>
      <c r="C464" s="24" t="s">
        <v>48</v>
      </c>
      <c r="D464" s="52">
        <f>Table3[[#This Row],[Residential CLM $ Collected]]+Table3[[#This Row],[C&amp;I CLM $ Collected]]</f>
        <v>679.60511999999994</v>
      </c>
      <c r="E464" s="53">
        <f>Table3[[#This Row],[CLM $ Collected ]]/'1.) CLM Reference'!$B$4</f>
        <v>6.0292130389540004E-6</v>
      </c>
      <c r="F464" s="52">
        <f>Table3[[#This Row],[Residential Incentive Disbursements]]+Table3[[#This Row],[C&amp;I Incentive Disbursements]]</f>
        <v>0</v>
      </c>
      <c r="G464" s="53">
        <f>Table3[[#This Row],[Incentive Disbursements]]/'1.) CLM Reference'!$B$5</f>
        <v>0</v>
      </c>
      <c r="H464" s="52">
        <v>679.60511999999994</v>
      </c>
      <c r="I464" s="53">
        <f>Table3[[#This Row],[Residential CLM $ Collected]]/'1.) CLM Reference'!$B$4</f>
        <v>6.0292130389540004E-6</v>
      </c>
      <c r="J464" s="79">
        <v>0</v>
      </c>
      <c r="K464" s="53">
        <f>Table3[[#This Row],[Residential Incentive Disbursements]]/'1.) CLM Reference'!$B$5</f>
        <v>0</v>
      </c>
      <c r="L464" s="54">
        <v>0</v>
      </c>
      <c r="M464" s="53">
        <f>Table3[[#This Row],[C&amp;I CLM $ Collected]]/'1.) CLM Reference'!$B$4</f>
        <v>0</v>
      </c>
      <c r="N464" s="79">
        <v>0</v>
      </c>
      <c r="O464" s="53">
        <f>Table3[[#This Row],[C&amp;I Incentive Disbursements]]/'1.) CLM Reference'!$B$5</f>
        <v>0</v>
      </c>
    </row>
    <row r="465" spans="1:15" x14ac:dyDescent="0.35">
      <c r="A465" s="23">
        <v>9003400300</v>
      </c>
      <c r="B465" s="24" t="s">
        <v>128</v>
      </c>
      <c r="C465" s="24" t="s">
        <v>48</v>
      </c>
      <c r="D465" s="52">
        <f>Table3[[#This Row],[Residential CLM $ Collected]]+Table3[[#This Row],[C&amp;I CLM $ Collected]]</f>
        <v>617.43919679999999</v>
      </c>
      <c r="E465" s="53">
        <f>Table3[[#This Row],[CLM $ Collected ]]/'1.) CLM Reference'!$B$4</f>
        <v>5.47769924998188E-6</v>
      </c>
      <c r="F465" s="52">
        <f>Table3[[#This Row],[Residential Incentive Disbursements]]+Table3[[#This Row],[C&amp;I Incentive Disbursements]]</f>
        <v>436.28</v>
      </c>
      <c r="G465" s="53">
        <f>Table3[[#This Row],[Incentive Disbursements]]/'1.) CLM Reference'!$B$5</f>
        <v>5.3377340113416223E-6</v>
      </c>
      <c r="H465" s="52">
        <v>617.43919679999999</v>
      </c>
      <c r="I465" s="53">
        <f>Table3[[#This Row],[Residential CLM $ Collected]]/'1.) CLM Reference'!$B$4</f>
        <v>5.47769924998188E-6</v>
      </c>
      <c r="J465" s="79">
        <v>436.28</v>
      </c>
      <c r="K465" s="53">
        <f>Table3[[#This Row],[Residential Incentive Disbursements]]/'1.) CLM Reference'!$B$5</f>
        <v>5.3377340113416223E-6</v>
      </c>
      <c r="L465" s="54">
        <v>0</v>
      </c>
      <c r="M465" s="53">
        <f>Table3[[#This Row],[C&amp;I CLM $ Collected]]/'1.) CLM Reference'!$B$4</f>
        <v>0</v>
      </c>
      <c r="N465" s="79">
        <v>0</v>
      </c>
      <c r="O465" s="53">
        <f>Table3[[#This Row],[C&amp;I Incentive Disbursements]]/'1.) CLM Reference'!$B$5</f>
        <v>0</v>
      </c>
    </row>
    <row r="466" spans="1:15" x14ac:dyDescent="0.35">
      <c r="A466" s="23">
        <v>9003415300</v>
      </c>
      <c r="B466" s="24" t="s">
        <v>128</v>
      </c>
      <c r="C466" s="24" t="s">
        <v>48</v>
      </c>
      <c r="D466" s="52">
        <f>Table3[[#This Row],[Residential CLM $ Collected]]+Table3[[#This Row],[C&amp;I CLM $ Collected]]</f>
        <v>61846.119786240008</v>
      </c>
      <c r="E466" s="53">
        <f>Table3[[#This Row],[CLM $ Collected ]]/'1.) CLM Reference'!$B$4</f>
        <v>5.4867660770994379E-4</v>
      </c>
      <c r="F466" s="52">
        <f>Table3[[#This Row],[Residential Incentive Disbursements]]+Table3[[#This Row],[C&amp;I Incentive Disbursements]]</f>
        <v>907.27</v>
      </c>
      <c r="G466" s="53">
        <f>Table3[[#This Row],[Incentive Disbursements]]/'1.) CLM Reference'!$B$5</f>
        <v>1.1100132796529555E-5</v>
      </c>
      <c r="H466" s="52">
        <v>61846.119786240008</v>
      </c>
      <c r="I466" s="53">
        <f>Table3[[#This Row],[Residential CLM $ Collected]]/'1.) CLM Reference'!$B$4</f>
        <v>5.4867660770994379E-4</v>
      </c>
      <c r="J466" s="79">
        <v>907.27</v>
      </c>
      <c r="K466" s="53">
        <f>Table3[[#This Row],[Residential Incentive Disbursements]]/'1.) CLM Reference'!$B$5</f>
        <v>1.1100132796529555E-5</v>
      </c>
      <c r="L466" s="54">
        <v>0</v>
      </c>
      <c r="M466" s="53">
        <f>Table3[[#This Row],[C&amp;I CLM $ Collected]]/'1.) CLM Reference'!$B$4</f>
        <v>0</v>
      </c>
      <c r="N466" s="79">
        <v>0</v>
      </c>
      <c r="O466" s="53">
        <f>Table3[[#This Row],[C&amp;I Incentive Disbursements]]/'1.) CLM Reference'!$B$5</f>
        <v>0</v>
      </c>
    </row>
    <row r="467" spans="1:15" x14ac:dyDescent="0.35">
      <c r="A467" s="23">
        <v>9003415400</v>
      </c>
      <c r="B467" s="24" t="s">
        <v>128</v>
      </c>
      <c r="C467" s="24" t="s">
        <v>48</v>
      </c>
      <c r="D467" s="52">
        <f>Table3[[#This Row],[Residential CLM $ Collected]]+Table3[[#This Row],[C&amp;I CLM $ Collected]]</f>
        <v>60029.682335999998</v>
      </c>
      <c r="E467" s="53">
        <f>Table3[[#This Row],[CLM $ Collected ]]/'1.) CLM Reference'!$B$4</f>
        <v>5.3256182570325227E-4</v>
      </c>
      <c r="F467" s="52">
        <f>Table3[[#This Row],[Residential Incentive Disbursements]]+Table3[[#This Row],[C&amp;I Incentive Disbursements]]</f>
        <v>7314.39</v>
      </c>
      <c r="G467" s="53">
        <f>Table3[[#This Row],[Incentive Disbursements]]/'1.) CLM Reference'!$B$5</f>
        <v>8.948901685893704E-5</v>
      </c>
      <c r="H467" s="52">
        <v>60029.682335999998</v>
      </c>
      <c r="I467" s="53">
        <f>Table3[[#This Row],[Residential CLM $ Collected]]/'1.) CLM Reference'!$B$4</f>
        <v>5.3256182570325227E-4</v>
      </c>
      <c r="J467" s="79">
        <v>7314.39</v>
      </c>
      <c r="K467" s="53">
        <f>Table3[[#This Row],[Residential Incentive Disbursements]]/'1.) CLM Reference'!$B$5</f>
        <v>8.948901685893704E-5</v>
      </c>
      <c r="L467" s="54">
        <v>0</v>
      </c>
      <c r="M467" s="53">
        <f>Table3[[#This Row],[C&amp;I CLM $ Collected]]/'1.) CLM Reference'!$B$4</f>
        <v>0</v>
      </c>
      <c r="N467" s="79">
        <v>0</v>
      </c>
      <c r="O467" s="53">
        <f>Table3[[#This Row],[C&amp;I Incentive Disbursements]]/'1.) CLM Reference'!$B$5</f>
        <v>0</v>
      </c>
    </row>
    <row r="468" spans="1:15" x14ac:dyDescent="0.35">
      <c r="A468" s="23">
        <v>9003415500</v>
      </c>
      <c r="B468" s="24" t="s">
        <v>128</v>
      </c>
      <c r="C468" s="24" t="s">
        <v>48</v>
      </c>
      <c r="D468" s="52">
        <f>Table3[[#This Row],[Residential CLM $ Collected]]+Table3[[#This Row],[C&amp;I CLM $ Collected]]</f>
        <v>30047.905635839998</v>
      </c>
      <c r="E468" s="53">
        <f>Table3[[#This Row],[CLM $ Collected ]]/'1.) CLM Reference'!$B$4</f>
        <v>2.6657424895925729E-4</v>
      </c>
      <c r="F468" s="52">
        <f>Table3[[#This Row],[Residential Incentive Disbursements]]+Table3[[#This Row],[C&amp;I Incentive Disbursements]]</f>
        <v>2366.27</v>
      </c>
      <c r="G468" s="53">
        <f>Table3[[#This Row],[Incentive Disbursements]]/'1.) CLM Reference'!$B$5</f>
        <v>2.8950490187534019E-5</v>
      </c>
      <c r="H468" s="52">
        <v>30047.905635839998</v>
      </c>
      <c r="I468" s="53">
        <f>Table3[[#This Row],[Residential CLM $ Collected]]/'1.) CLM Reference'!$B$4</f>
        <v>2.6657424895925729E-4</v>
      </c>
      <c r="J468" s="79">
        <v>2366.27</v>
      </c>
      <c r="K468" s="53">
        <f>Table3[[#This Row],[Residential Incentive Disbursements]]/'1.) CLM Reference'!$B$5</f>
        <v>2.8950490187534019E-5</v>
      </c>
      <c r="L468" s="54">
        <v>0</v>
      </c>
      <c r="M468" s="53">
        <f>Table3[[#This Row],[C&amp;I CLM $ Collected]]/'1.) CLM Reference'!$B$4</f>
        <v>0</v>
      </c>
      <c r="N468" s="79">
        <v>0</v>
      </c>
      <c r="O468" s="53">
        <f>Table3[[#This Row],[C&amp;I Incentive Disbursements]]/'1.) CLM Reference'!$B$5</f>
        <v>0</v>
      </c>
    </row>
    <row r="469" spans="1:15" x14ac:dyDescent="0.35">
      <c r="A469" s="23">
        <v>9003415600</v>
      </c>
      <c r="B469" s="24" t="s">
        <v>128</v>
      </c>
      <c r="C469" s="24" t="s">
        <v>48</v>
      </c>
      <c r="D469" s="52">
        <f>Table3[[#This Row],[Residential CLM $ Collected]]+Table3[[#This Row],[C&amp;I CLM $ Collected]]</f>
        <v>37752.075993600003</v>
      </c>
      <c r="E469" s="53">
        <f>Table3[[#This Row],[CLM $ Collected ]]/'1.) CLM Reference'!$B$4</f>
        <v>3.3492288702621233E-4</v>
      </c>
      <c r="F469" s="52">
        <f>Table3[[#This Row],[Residential Incentive Disbursements]]+Table3[[#This Row],[C&amp;I Incentive Disbursements]]</f>
        <v>1307.4318000000001</v>
      </c>
      <c r="G469" s="53">
        <f>Table3[[#This Row],[Incentive Disbursements]]/'1.) CLM Reference'!$B$5</f>
        <v>1.5995973196959748E-5</v>
      </c>
      <c r="H469" s="52">
        <v>37751.387126400004</v>
      </c>
      <c r="I469" s="53">
        <f>Table3[[#This Row],[Residential CLM $ Collected]]/'1.) CLM Reference'!$B$4</f>
        <v>3.3491677564331937E-4</v>
      </c>
      <c r="J469" s="79">
        <v>1307.4318000000001</v>
      </c>
      <c r="K469" s="53">
        <f>Table3[[#This Row],[Residential Incentive Disbursements]]/'1.) CLM Reference'!$B$5</f>
        <v>1.5995973196959748E-5</v>
      </c>
      <c r="L469" s="54">
        <v>0.68886720000000001</v>
      </c>
      <c r="M469" s="53">
        <f>Table3[[#This Row],[C&amp;I CLM $ Collected]]/'1.) CLM Reference'!$B$4</f>
        <v>6.1113828929772247E-9</v>
      </c>
      <c r="N469" s="79">
        <v>0</v>
      </c>
      <c r="O469" s="53">
        <f>Table3[[#This Row],[C&amp;I Incentive Disbursements]]/'1.) CLM Reference'!$B$5</f>
        <v>0</v>
      </c>
    </row>
    <row r="470" spans="1:15" x14ac:dyDescent="0.35">
      <c r="A470" s="23">
        <v>9003415700</v>
      </c>
      <c r="B470" s="24" t="s">
        <v>128</v>
      </c>
      <c r="C470" s="24" t="s">
        <v>48</v>
      </c>
      <c r="D470" s="52">
        <f>Table3[[#This Row],[Residential CLM $ Collected]]+Table3[[#This Row],[C&amp;I CLM $ Collected]]</f>
        <v>35649.427536000003</v>
      </c>
      <c r="E470" s="53">
        <f>Table3[[#This Row],[CLM $ Collected ]]/'1.) CLM Reference'!$B$4</f>
        <v>3.1626894354665403E-4</v>
      </c>
      <c r="F470" s="52">
        <f>Table3[[#This Row],[Residential Incentive Disbursements]]+Table3[[#This Row],[C&amp;I Incentive Disbursements]]</f>
        <v>7072.64</v>
      </c>
      <c r="G470" s="53">
        <f>Table3[[#This Row],[Incentive Disbursements]]/'1.) CLM Reference'!$B$5</f>
        <v>8.6531289717555734E-5</v>
      </c>
      <c r="H470" s="52">
        <v>35649.427536000003</v>
      </c>
      <c r="I470" s="53">
        <f>Table3[[#This Row],[Residential CLM $ Collected]]/'1.) CLM Reference'!$B$4</f>
        <v>3.1626894354665403E-4</v>
      </c>
      <c r="J470" s="79">
        <v>7072.64</v>
      </c>
      <c r="K470" s="53">
        <f>Table3[[#This Row],[Residential Incentive Disbursements]]/'1.) CLM Reference'!$B$5</f>
        <v>8.6531289717555734E-5</v>
      </c>
      <c r="L470" s="54">
        <v>0</v>
      </c>
      <c r="M470" s="53">
        <f>Table3[[#This Row],[C&amp;I CLM $ Collected]]/'1.) CLM Reference'!$B$4</f>
        <v>0</v>
      </c>
      <c r="N470" s="79">
        <v>0</v>
      </c>
      <c r="O470" s="53">
        <f>Table3[[#This Row],[C&amp;I Incentive Disbursements]]/'1.) CLM Reference'!$B$5</f>
        <v>0</v>
      </c>
    </row>
    <row r="471" spans="1:15" x14ac:dyDescent="0.35">
      <c r="A471" s="23">
        <v>9003415800</v>
      </c>
      <c r="B471" s="24" t="s">
        <v>128</v>
      </c>
      <c r="C471" s="24" t="s">
        <v>48</v>
      </c>
      <c r="D471" s="52">
        <f>Table3[[#This Row],[Residential CLM $ Collected]]+Table3[[#This Row],[C&amp;I CLM $ Collected]]</f>
        <v>33526.781089920005</v>
      </c>
      <c r="E471" s="53">
        <f>Table3[[#This Row],[CLM $ Collected ]]/'1.) CLM Reference'!$B$4</f>
        <v>2.9743758508102785E-4</v>
      </c>
      <c r="F471" s="52">
        <f>Table3[[#This Row],[Residential Incentive Disbursements]]+Table3[[#This Row],[C&amp;I Incentive Disbursements]]</f>
        <v>4495.78</v>
      </c>
      <c r="G471" s="53">
        <f>Table3[[#This Row],[Incentive Disbursements]]/'1.) CLM Reference'!$B$5</f>
        <v>5.5004304147587416E-5</v>
      </c>
      <c r="H471" s="52">
        <v>33526.124061120005</v>
      </c>
      <c r="I471" s="53">
        <f>Table3[[#This Row],[Residential CLM $ Collected]]/'1.) CLM Reference'!$B$4</f>
        <v>2.9743175615700807E-4</v>
      </c>
      <c r="J471" s="79">
        <v>4495.78</v>
      </c>
      <c r="K471" s="53">
        <f>Table3[[#This Row],[Residential Incentive Disbursements]]/'1.) CLM Reference'!$B$5</f>
        <v>5.5004304147587416E-5</v>
      </c>
      <c r="L471" s="54">
        <v>0.65702879999999997</v>
      </c>
      <c r="M471" s="53">
        <f>Table3[[#This Row],[C&amp;I CLM $ Collected]]/'1.) CLM Reference'!$B$4</f>
        <v>5.8289240197723945E-9</v>
      </c>
      <c r="N471" s="79">
        <v>0</v>
      </c>
      <c r="O471" s="53">
        <f>Table3[[#This Row],[C&amp;I Incentive Disbursements]]/'1.) CLM Reference'!$B$5</f>
        <v>0</v>
      </c>
    </row>
    <row r="472" spans="1:15" x14ac:dyDescent="0.35">
      <c r="A472" s="23">
        <v>9003417100</v>
      </c>
      <c r="B472" s="24" t="s">
        <v>128</v>
      </c>
      <c r="C472" s="24" t="s">
        <v>104</v>
      </c>
      <c r="D472" s="52">
        <f>Table3[[#This Row],[Residential CLM $ Collected]]+Table3[[#This Row],[C&amp;I CLM $ Collected]]</f>
        <v>13994.03441376</v>
      </c>
      <c r="E472" s="53">
        <f>Table3[[#This Row],[CLM $ Collected ]]/'1.) CLM Reference'!$B$4</f>
        <v>1.2415005754372893E-4</v>
      </c>
      <c r="F472" s="52">
        <f>Table3[[#This Row],[Residential Incentive Disbursements]]+Table3[[#This Row],[C&amp;I Incentive Disbursements]]</f>
        <v>1500.57</v>
      </c>
      <c r="G472" s="53">
        <f>Table3[[#This Row],[Incentive Disbursements]]/'1.) CLM Reference'!$B$5</f>
        <v>1.835895187814912E-5</v>
      </c>
      <c r="H472" s="52">
        <v>13994.03441376</v>
      </c>
      <c r="I472" s="53">
        <f>Table3[[#This Row],[Residential CLM $ Collected]]/'1.) CLM Reference'!$B$4</f>
        <v>1.2415005754372893E-4</v>
      </c>
      <c r="J472" s="79">
        <v>1500.57</v>
      </c>
      <c r="K472" s="53">
        <f>Table3[[#This Row],[Residential Incentive Disbursements]]/'1.) CLM Reference'!$B$5</f>
        <v>1.835895187814912E-5</v>
      </c>
      <c r="L472" s="54">
        <v>0</v>
      </c>
      <c r="M472" s="53">
        <f>Table3[[#This Row],[C&amp;I CLM $ Collected]]/'1.) CLM Reference'!$B$4</f>
        <v>0</v>
      </c>
      <c r="N472" s="79">
        <v>0</v>
      </c>
      <c r="O472" s="53">
        <f>Table3[[#This Row],[C&amp;I Incentive Disbursements]]/'1.) CLM Reference'!$B$5</f>
        <v>0</v>
      </c>
    </row>
    <row r="473" spans="1:15" x14ac:dyDescent="0.35">
      <c r="A473" s="23">
        <v>9003416000</v>
      </c>
      <c r="B473" s="24" t="s">
        <v>128</v>
      </c>
      <c r="C473" s="24" t="s">
        <v>48</v>
      </c>
      <c r="D473" s="52">
        <f>Table3[[#This Row],[Residential CLM $ Collected]]+Table3[[#This Row],[C&amp;I CLM $ Collected]]</f>
        <v>53175.932429759996</v>
      </c>
      <c r="E473" s="53">
        <f>Table3[[#This Row],[CLM $ Collected ]]/'1.) CLM Reference'!$B$4</f>
        <v>4.7175781307245876E-4</v>
      </c>
      <c r="F473" s="52">
        <f>Table3[[#This Row],[Residential Incentive Disbursements]]+Table3[[#This Row],[C&amp;I Incentive Disbursements]]</f>
        <v>772.94</v>
      </c>
      <c r="G473" s="53">
        <f>Table3[[#This Row],[Incentive Disbursements]]/'1.) CLM Reference'!$B$5</f>
        <v>9.4566519820445456E-6</v>
      </c>
      <c r="H473" s="52">
        <v>53175.932429759996</v>
      </c>
      <c r="I473" s="53">
        <f>Table3[[#This Row],[Residential CLM $ Collected]]/'1.) CLM Reference'!$B$4</f>
        <v>4.7175781307245876E-4</v>
      </c>
      <c r="J473" s="79">
        <v>772.94</v>
      </c>
      <c r="K473" s="53">
        <f>Table3[[#This Row],[Residential Incentive Disbursements]]/'1.) CLM Reference'!$B$5</f>
        <v>9.4566519820445456E-6</v>
      </c>
      <c r="L473" s="54">
        <v>0</v>
      </c>
      <c r="M473" s="53">
        <f>Table3[[#This Row],[C&amp;I CLM $ Collected]]/'1.) CLM Reference'!$B$4</f>
        <v>0</v>
      </c>
      <c r="N473" s="79">
        <v>0</v>
      </c>
      <c r="O473" s="53">
        <f>Table3[[#This Row],[C&amp;I Incentive Disbursements]]/'1.) CLM Reference'!$B$5</f>
        <v>0</v>
      </c>
    </row>
    <row r="474" spans="1:15" x14ac:dyDescent="0.35">
      <c r="A474" s="23">
        <v>9003416100</v>
      </c>
      <c r="B474" s="24" t="s">
        <v>128</v>
      </c>
      <c r="C474" s="24" t="s">
        <v>48</v>
      </c>
      <c r="D474" s="52">
        <f>Table3[[#This Row],[Residential CLM $ Collected]]+Table3[[#This Row],[C&amp;I CLM $ Collected]]</f>
        <v>45937.126019520001</v>
      </c>
      <c r="E474" s="53">
        <f>Table3[[#This Row],[CLM $ Collected ]]/'1.) CLM Reference'!$B$4</f>
        <v>4.0753771715104663E-4</v>
      </c>
      <c r="F474" s="52">
        <f>Table3[[#This Row],[Residential Incentive Disbursements]]+Table3[[#This Row],[C&amp;I Incentive Disbursements]]</f>
        <v>2835.0911999999998</v>
      </c>
      <c r="G474" s="53">
        <f>Table3[[#This Row],[Incentive Disbursements]]/'1.) CLM Reference'!$B$5</f>
        <v>3.4686354459281499E-5</v>
      </c>
      <c r="H474" s="52">
        <v>45937.126019520001</v>
      </c>
      <c r="I474" s="53">
        <f>Table3[[#This Row],[Residential CLM $ Collected]]/'1.) CLM Reference'!$B$4</f>
        <v>4.0753771715104663E-4</v>
      </c>
      <c r="J474" s="79">
        <v>2835.0911999999998</v>
      </c>
      <c r="K474" s="53">
        <f>Table3[[#This Row],[Residential Incentive Disbursements]]/'1.) CLM Reference'!$B$5</f>
        <v>3.4686354459281499E-5</v>
      </c>
      <c r="L474" s="54">
        <v>0</v>
      </c>
      <c r="M474" s="53">
        <f>Table3[[#This Row],[C&amp;I CLM $ Collected]]/'1.) CLM Reference'!$B$4</f>
        <v>0</v>
      </c>
      <c r="N474" s="79">
        <v>0</v>
      </c>
      <c r="O474" s="53">
        <f>Table3[[#This Row],[C&amp;I Incentive Disbursements]]/'1.) CLM Reference'!$B$5</f>
        <v>0</v>
      </c>
    </row>
    <row r="475" spans="1:15" x14ac:dyDescent="0.35">
      <c r="A475" s="23">
        <v>9003416200</v>
      </c>
      <c r="B475" s="24" t="s">
        <v>128</v>
      </c>
      <c r="C475" s="24" t="s">
        <v>48</v>
      </c>
      <c r="D475" s="52">
        <f>Table3[[#This Row],[Residential CLM $ Collected]]+Table3[[#This Row],[C&amp;I CLM $ Collected]]</f>
        <v>25037.862480000003</v>
      </c>
      <c r="E475" s="53">
        <f>Table3[[#This Row],[CLM $ Collected ]]/'1.) CLM Reference'!$B$4</f>
        <v>2.2212694179224722E-4</v>
      </c>
      <c r="F475" s="52">
        <f>Table3[[#This Row],[Residential Incentive Disbursements]]+Table3[[#This Row],[C&amp;I Incentive Disbursements]]</f>
        <v>31916.26</v>
      </c>
      <c r="G475" s="53">
        <f>Table3[[#This Row],[Incentive Disbursements]]/'1.) CLM Reference'!$B$5</f>
        <v>3.9048433693229616E-4</v>
      </c>
      <c r="H475" s="52">
        <v>25037.862480000003</v>
      </c>
      <c r="I475" s="53">
        <f>Table3[[#This Row],[Residential CLM $ Collected]]/'1.) CLM Reference'!$B$4</f>
        <v>2.2212694179224722E-4</v>
      </c>
      <c r="J475" s="79">
        <v>31916.26</v>
      </c>
      <c r="K475" s="53">
        <f>Table3[[#This Row],[Residential Incentive Disbursements]]/'1.) CLM Reference'!$B$5</f>
        <v>3.9048433693229616E-4</v>
      </c>
      <c r="L475" s="54">
        <v>0</v>
      </c>
      <c r="M475" s="53">
        <f>Table3[[#This Row],[C&amp;I CLM $ Collected]]/'1.) CLM Reference'!$B$4</f>
        <v>0</v>
      </c>
      <c r="N475" s="79">
        <v>0</v>
      </c>
      <c r="O475" s="53">
        <f>Table3[[#This Row],[C&amp;I Incentive Disbursements]]/'1.) CLM Reference'!$B$5</f>
        <v>0</v>
      </c>
    </row>
    <row r="476" spans="1:15" x14ac:dyDescent="0.35">
      <c r="A476" s="23">
        <v>9003416300</v>
      </c>
      <c r="B476" s="24" t="s">
        <v>128</v>
      </c>
      <c r="C476" s="24" t="s">
        <v>48</v>
      </c>
      <c r="D476" s="52">
        <f>Table3[[#This Row],[Residential CLM $ Collected]]+Table3[[#This Row],[C&amp;I CLM $ Collected]]</f>
        <v>46612.013846400005</v>
      </c>
      <c r="E476" s="53">
        <f>Table3[[#This Row],[CLM $ Collected ]]/'1.) CLM Reference'!$B$4</f>
        <v>4.1352508005622346E-4</v>
      </c>
      <c r="F476" s="52">
        <f>Table3[[#This Row],[Residential Incentive Disbursements]]+Table3[[#This Row],[C&amp;I Incentive Disbursements]]</f>
        <v>7464.55</v>
      </c>
      <c r="G476" s="53">
        <f>Table3[[#This Row],[Incentive Disbursements]]/'1.) CLM Reference'!$B$5</f>
        <v>9.132617221591663E-5</v>
      </c>
      <c r="H476" s="52">
        <v>46612.013846400005</v>
      </c>
      <c r="I476" s="53">
        <f>Table3[[#This Row],[Residential CLM $ Collected]]/'1.) CLM Reference'!$B$4</f>
        <v>4.1352508005622346E-4</v>
      </c>
      <c r="J476" s="79">
        <v>7464.55</v>
      </c>
      <c r="K476" s="53">
        <f>Table3[[#This Row],[Residential Incentive Disbursements]]/'1.) CLM Reference'!$B$5</f>
        <v>9.132617221591663E-5</v>
      </c>
      <c r="L476" s="54">
        <v>0</v>
      </c>
      <c r="M476" s="53">
        <f>Table3[[#This Row],[C&amp;I CLM $ Collected]]/'1.) CLM Reference'!$B$4</f>
        <v>0</v>
      </c>
      <c r="N476" s="79">
        <v>0</v>
      </c>
      <c r="O476" s="53">
        <f>Table3[[#This Row],[C&amp;I Incentive Disbursements]]/'1.) CLM Reference'!$B$5</f>
        <v>0</v>
      </c>
    </row>
    <row r="477" spans="1:15" x14ac:dyDescent="0.35">
      <c r="A477" s="23">
        <v>9003416400</v>
      </c>
      <c r="B477" s="24" t="s">
        <v>128</v>
      </c>
      <c r="C477" s="24" t="s">
        <v>48</v>
      </c>
      <c r="D477" s="52">
        <f>Table3[[#This Row],[Residential CLM $ Collected]]+Table3[[#This Row],[C&amp;I CLM $ Collected]]</f>
        <v>55528.130845440013</v>
      </c>
      <c r="E477" s="53">
        <f>Table3[[#This Row],[CLM $ Collected ]]/'1.) CLM Reference'!$B$4</f>
        <v>4.9262567433581257E-4</v>
      </c>
      <c r="F477" s="52">
        <f>Table3[[#This Row],[Residential Incentive Disbursements]]+Table3[[#This Row],[C&amp;I Incentive Disbursements]]</f>
        <v>6996.7744000000002</v>
      </c>
      <c r="G477" s="53">
        <f>Table3[[#This Row],[Incentive Disbursements]]/'1.) CLM Reference'!$B$5</f>
        <v>8.5603100496388501E-5</v>
      </c>
      <c r="H477" s="52">
        <v>55528.130845440013</v>
      </c>
      <c r="I477" s="53">
        <f>Table3[[#This Row],[Residential CLM $ Collected]]/'1.) CLM Reference'!$B$4</f>
        <v>4.9262567433581257E-4</v>
      </c>
      <c r="J477" s="79">
        <v>6996.7744000000002</v>
      </c>
      <c r="K477" s="53">
        <f>Table3[[#This Row],[Residential Incentive Disbursements]]/'1.) CLM Reference'!$B$5</f>
        <v>8.5603100496388501E-5</v>
      </c>
      <c r="L477" s="54">
        <v>0</v>
      </c>
      <c r="M477" s="53">
        <f>Table3[[#This Row],[C&amp;I CLM $ Collected]]/'1.) CLM Reference'!$B$4</f>
        <v>0</v>
      </c>
      <c r="N477" s="79">
        <v>0</v>
      </c>
      <c r="O477" s="53">
        <f>Table3[[#This Row],[C&amp;I Incentive Disbursements]]/'1.) CLM Reference'!$B$5</f>
        <v>0</v>
      </c>
    </row>
    <row r="478" spans="1:15" x14ac:dyDescent="0.35">
      <c r="A478" s="23">
        <v>9003416500</v>
      </c>
      <c r="B478" s="24" t="s">
        <v>128</v>
      </c>
      <c r="C478" s="24" t="s">
        <v>48</v>
      </c>
      <c r="D478" s="52">
        <f>Table3[[#This Row],[Residential CLM $ Collected]]+Table3[[#This Row],[C&amp;I CLM $ Collected]]</f>
        <v>58912.03814112</v>
      </c>
      <c r="E478" s="53">
        <f>Table3[[#This Row],[CLM $ Collected ]]/'1.) CLM Reference'!$B$4</f>
        <v>5.2264648699497168E-4</v>
      </c>
      <c r="F478" s="52">
        <f>Table3[[#This Row],[Residential Incentive Disbursements]]+Table3[[#This Row],[C&amp;I Incentive Disbursements]]</f>
        <v>9258.3799999999992</v>
      </c>
      <c r="G478" s="53">
        <f>Table3[[#This Row],[Incentive Disbursements]]/'1.) CLM Reference'!$B$5</f>
        <v>1.1327305816430972E-4</v>
      </c>
      <c r="H478" s="52">
        <v>58902.579241920001</v>
      </c>
      <c r="I478" s="53">
        <f>Table3[[#This Row],[Residential CLM $ Collected]]/'1.) CLM Reference'!$B$4</f>
        <v>5.2256257103155046E-4</v>
      </c>
      <c r="J478" s="79">
        <v>9258.3799999999992</v>
      </c>
      <c r="K478" s="53">
        <f>Table3[[#This Row],[Residential Incentive Disbursements]]/'1.) CLM Reference'!$B$5</f>
        <v>1.1327305816430972E-4</v>
      </c>
      <c r="L478" s="54">
        <v>9.4588992000000012</v>
      </c>
      <c r="M478" s="53">
        <f>Table3[[#This Row],[C&amp;I CLM $ Collected]]/'1.) CLM Reference'!$B$4</f>
        <v>8.3915963421216693E-8</v>
      </c>
      <c r="N478" s="79">
        <v>0</v>
      </c>
      <c r="O478" s="53">
        <f>Table3[[#This Row],[C&amp;I Incentive Disbursements]]/'1.) CLM Reference'!$B$5</f>
        <v>0</v>
      </c>
    </row>
    <row r="479" spans="1:15" x14ac:dyDescent="0.35">
      <c r="A479" s="23">
        <v>9003416600</v>
      </c>
      <c r="B479" s="24" t="s">
        <v>128</v>
      </c>
      <c r="C479" s="24" t="s">
        <v>48</v>
      </c>
      <c r="D479" s="52">
        <f>Table3[[#This Row],[Residential CLM $ Collected]]+Table3[[#This Row],[C&amp;I CLM $ Collected]]</f>
        <v>21919.58064</v>
      </c>
      <c r="E479" s="53">
        <f>Table3[[#This Row],[CLM $ Collected ]]/'1.) CLM Reference'!$B$4</f>
        <v>1.9446266296977235E-4</v>
      </c>
      <c r="F479" s="52">
        <f>Table3[[#This Row],[Residential Incentive Disbursements]]+Table3[[#This Row],[C&amp;I Incentive Disbursements]]</f>
        <v>3646.41</v>
      </c>
      <c r="G479" s="53">
        <f>Table3[[#This Row],[Incentive Disbursements]]/'1.) CLM Reference'!$B$5</f>
        <v>4.4612557706739262E-5</v>
      </c>
      <c r="H479" s="52">
        <v>21919.58064</v>
      </c>
      <c r="I479" s="53">
        <f>Table3[[#This Row],[Residential CLM $ Collected]]/'1.) CLM Reference'!$B$4</f>
        <v>1.9446266296977235E-4</v>
      </c>
      <c r="J479" s="79">
        <v>3646.41</v>
      </c>
      <c r="K479" s="53">
        <f>Table3[[#This Row],[Residential Incentive Disbursements]]/'1.) CLM Reference'!$B$5</f>
        <v>4.4612557706739262E-5</v>
      </c>
      <c r="L479" s="54">
        <v>0</v>
      </c>
      <c r="M479" s="53">
        <f>Table3[[#This Row],[C&amp;I CLM $ Collected]]/'1.) CLM Reference'!$B$4</f>
        <v>0</v>
      </c>
      <c r="N479" s="79">
        <v>0</v>
      </c>
      <c r="O479" s="53">
        <f>Table3[[#This Row],[C&amp;I Incentive Disbursements]]/'1.) CLM Reference'!$B$5</f>
        <v>0</v>
      </c>
    </row>
    <row r="480" spans="1:15" x14ac:dyDescent="0.35">
      <c r="A480" s="23">
        <v>9003416700</v>
      </c>
      <c r="B480" s="24" t="s">
        <v>128</v>
      </c>
      <c r="C480" s="24" t="s">
        <v>48</v>
      </c>
      <c r="D480" s="52">
        <f>Table3[[#This Row],[Residential CLM $ Collected]]+Table3[[#This Row],[C&amp;I CLM $ Collected]]</f>
        <v>490335.53576543997</v>
      </c>
      <c r="E480" s="53">
        <f>Table3[[#This Row],[CLM $ Collected ]]/'1.) CLM Reference'!$B$4</f>
        <v>4.3500811260802257E-3</v>
      </c>
      <c r="F480" s="52">
        <f>Table3[[#This Row],[Residential Incentive Disbursements]]+Table3[[#This Row],[C&amp;I Incentive Disbursements]]</f>
        <v>674060.61529999995</v>
      </c>
      <c r="G480" s="53">
        <f>Table3[[#This Row],[Incentive Disbursements]]/'1.) CLM Reference'!$B$5</f>
        <v>8.2468971119296578E-3</v>
      </c>
      <c r="H480" s="52">
        <v>134497.10365920002</v>
      </c>
      <c r="I480" s="53">
        <f>Table3[[#This Row],[Residential CLM $ Collected]]/'1.) CLM Reference'!$B$4</f>
        <v>1.1932100968921433E-3</v>
      </c>
      <c r="J480" s="79">
        <v>572786.77769999998</v>
      </c>
      <c r="K480" s="53">
        <f>Table3[[#This Row],[Residential Incentive Disbursements]]/'1.) CLM Reference'!$B$5</f>
        <v>7.0078469436510114E-3</v>
      </c>
      <c r="L480" s="54">
        <v>355838.43210623995</v>
      </c>
      <c r="M480" s="53">
        <f>Table3[[#This Row],[C&amp;I CLM $ Collected]]/'1.) CLM Reference'!$B$4</f>
        <v>3.156871029188082E-3</v>
      </c>
      <c r="N480" s="79">
        <v>101273.8376</v>
      </c>
      <c r="O480" s="53">
        <f>Table3[[#This Row],[C&amp;I Incentive Disbursements]]/'1.) CLM Reference'!$B$5</f>
        <v>1.2390501682786469E-3</v>
      </c>
    </row>
    <row r="481" spans="1:15" x14ac:dyDescent="0.35">
      <c r="A481" s="23">
        <v>9003416800</v>
      </c>
      <c r="B481" s="24" t="s">
        <v>128</v>
      </c>
      <c r="C481" s="24" t="s">
        <v>48</v>
      </c>
      <c r="D481" s="52">
        <f>Table3[[#This Row],[Residential CLM $ Collected]]+Table3[[#This Row],[C&amp;I CLM $ Collected]]</f>
        <v>37524.223036800002</v>
      </c>
      <c r="E481" s="53">
        <f>Table3[[#This Row],[CLM $ Collected ]]/'1.) CLM Reference'!$B$4</f>
        <v>3.3290145726108227E-4</v>
      </c>
      <c r="F481" s="52">
        <f>Table3[[#This Row],[Residential Incentive Disbursements]]+Table3[[#This Row],[C&amp;I Incentive Disbursements]]</f>
        <v>42090.9902</v>
      </c>
      <c r="G481" s="53">
        <f>Table3[[#This Row],[Incentive Disbursements]]/'1.) CLM Reference'!$B$5</f>
        <v>5.1496862098099143E-4</v>
      </c>
      <c r="H481" s="52">
        <v>37524.223036800002</v>
      </c>
      <c r="I481" s="53">
        <f>Table3[[#This Row],[Residential CLM $ Collected]]/'1.) CLM Reference'!$B$4</f>
        <v>3.3290145726108227E-4</v>
      </c>
      <c r="J481" s="79">
        <v>42090.9902</v>
      </c>
      <c r="K481" s="53">
        <f>Table3[[#This Row],[Residential Incentive Disbursements]]/'1.) CLM Reference'!$B$5</f>
        <v>5.1496862098099143E-4</v>
      </c>
      <c r="L481" s="54">
        <v>0</v>
      </c>
      <c r="M481" s="53">
        <f>Table3[[#This Row],[C&amp;I CLM $ Collected]]/'1.) CLM Reference'!$B$4</f>
        <v>0</v>
      </c>
      <c r="N481" s="79">
        <v>0</v>
      </c>
      <c r="O481" s="53">
        <f>Table3[[#This Row],[C&amp;I Incentive Disbursements]]/'1.) CLM Reference'!$B$5</f>
        <v>0</v>
      </c>
    </row>
    <row r="482" spans="1:15" x14ac:dyDescent="0.35">
      <c r="A482" s="23">
        <v>9003417100</v>
      </c>
      <c r="B482" s="24" t="s">
        <v>128</v>
      </c>
      <c r="C482" s="24" t="s">
        <v>104</v>
      </c>
      <c r="D482" s="52">
        <f>Table3[[#This Row],[Residential CLM $ Collected]]+Table3[[#This Row],[C&amp;I CLM $ Collected]]</f>
        <v>18956.984523840001</v>
      </c>
      <c r="E482" s="53">
        <f>Table3[[#This Row],[CLM $ Collected ]]/'1.) CLM Reference'!$B$4</f>
        <v>1.68179572087958E-4</v>
      </c>
      <c r="F482" s="52">
        <f>Table3[[#This Row],[Residential Incentive Disbursements]]+Table3[[#This Row],[C&amp;I Incentive Disbursements]]</f>
        <v>1649.1361999999999</v>
      </c>
      <c r="G482" s="53">
        <f>Table3[[#This Row],[Incentive Disbursements]]/'1.) CLM Reference'!$B$5</f>
        <v>2.0176607646636748E-5</v>
      </c>
      <c r="H482" s="52">
        <v>18956.984523840001</v>
      </c>
      <c r="I482" s="53">
        <f>Table3[[#This Row],[Residential CLM $ Collected]]/'1.) CLM Reference'!$B$4</f>
        <v>1.68179572087958E-4</v>
      </c>
      <c r="J482" s="79">
        <v>1649.1361999999999</v>
      </c>
      <c r="K482" s="53">
        <f>Table3[[#This Row],[Residential Incentive Disbursements]]/'1.) CLM Reference'!$B$5</f>
        <v>2.0176607646636748E-5</v>
      </c>
      <c r="L482" s="54">
        <v>0</v>
      </c>
      <c r="M482" s="53">
        <f>Table3[[#This Row],[C&amp;I CLM $ Collected]]/'1.) CLM Reference'!$B$4</f>
        <v>0</v>
      </c>
      <c r="N482" s="79">
        <v>0</v>
      </c>
      <c r="O482" s="53">
        <f>Table3[[#This Row],[C&amp;I Incentive Disbursements]]/'1.) CLM Reference'!$B$5</f>
        <v>0</v>
      </c>
    </row>
    <row r="483" spans="1:15" x14ac:dyDescent="0.35">
      <c r="A483" s="23">
        <v>9001020100</v>
      </c>
      <c r="B483" s="24" t="s">
        <v>128</v>
      </c>
      <c r="C483" s="24" t="s">
        <v>48</v>
      </c>
      <c r="D483" s="52">
        <f>Table3[[#This Row],[Residential CLM $ Collected]]+Table3[[#This Row],[C&amp;I CLM $ Collected]]</f>
        <v>25307.12677536</v>
      </c>
      <c r="E483" s="53">
        <f>Table3[[#This Row],[CLM $ Collected ]]/'1.) CLM Reference'!$B$4</f>
        <v>2.2451575811033094E-4</v>
      </c>
      <c r="F483" s="52">
        <f>Table3[[#This Row],[Residential Incentive Disbursements]]+Table3[[#This Row],[C&amp;I Incentive Disbursements]]</f>
        <v>29318.762900000002</v>
      </c>
      <c r="G483" s="53">
        <f>Table3[[#This Row],[Incentive Disbursements]]/'1.) CLM Reference'!$B$5</f>
        <v>3.5870486362379883E-4</v>
      </c>
      <c r="H483" s="52">
        <v>25307.12677536</v>
      </c>
      <c r="I483" s="53">
        <f>Table3[[#This Row],[Residential CLM $ Collected]]/'1.) CLM Reference'!$B$4</f>
        <v>2.2451575811033094E-4</v>
      </c>
      <c r="J483" s="79">
        <v>29318.762900000002</v>
      </c>
      <c r="K483" s="53">
        <f>Table3[[#This Row],[Residential Incentive Disbursements]]/'1.) CLM Reference'!$B$5</f>
        <v>3.5870486362379883E-4</v>
      </c>
      <c r="L483" s="54">
        <v>0</v>
      </c>
      <c r="M483" s="53">
        <f>Table3[[#This Row],[C&amp;I CLM $ Collected]]/'1.) CLM Reference'!$B$4</f>
        <v>0</v>
      </c>
      <c r="N483" s="79">
        <v>0</v>
      </c>
      <c r="O483" s="53">
        <f>Table3[[#This Row],[C&amp;I Incentive Disbursements]]/'1.) CLM Reference'!$B$5</f>
        <v>0</v>
      </c>
    </row>
    <row r="484" spans="1:15" x14ac:dyDescent="0.35">
      <c r="A484" s="23">
        <v>9003417300</v>
      </c>
      <c r="B484" s="24" t="s">
        <v>128</v>
      </c>
      <c r="C484" s="24" t="s">
        <v>104</v>
      </c>
      <c r="D484" s="52">
        <f>Table3[[#This Row],[Residential CLM $ Collected]]+Table3[[#This Row],[C&amp;I CLM $ Collected]]</f>
        <v>1344.3822288000001</v>
      </c>
      <c r="E484" s="53">
        <f>Table3[[#This Row],[CLM $ Collected ]]/'1.) CLM Reference'!$B$4</f>
        <v>1.1926877277232699E-5</v>
      </c>
      <c r="F484" s="52">
        <f>Table3[[#This Row],[Residential Incentive Disbursements]]+Table3[[#This Row],[C&amp;I Incentive Disbursements]]</f>
        <v>0</v>
      </c>
      <c r="G484" s="53">
        <f>Table3[[#This Row],[Incentive Disbursements]]/'1.) CLM Reference'!$B$5</f>
        <v>0</v>
      </c>
      <c r="H484" s="52">
        <v>1344.3822288000001</v>
      </c>
      <c r="I484" s="53">
        <f>Table3[[#This Row],[Residential CLM $ Collected]]/'1.) CLM Reference'!$B$4</f>
        <v>1.1926877277232699E-5</v>
      </c>
      <c r="J484" s="79">
        <v>0</v>
      </c>
      <c r="K484" s="53">
        <f>Table3[[#This Row],[Residential Incentive Disbursements]]/'1.) CLM Reference'!$B$5</f>
        <v>0</v>
      </c>
      <c r="L484" s="54">
        <v>0</v>
      </c>
      <c r="M484" s="53">
        <f>Table3[[#This Row],[C&amp;I CLM $ Collected]]/'1.) CLM Reference'!$B$4</f>
        <v>0</v>
      </c>
      <c r="N484" s="79">
        <v>0</v>
      </c>
      <c r="O484" s="53">
        <f>Table3[[#This Row],[C&amp;I Incentive Disbursements]]/'1.) CLM Reference'!$B$5</f>
        <v>0</v>
      </c>
    </row>
    <row r="485" spans="1:15" x14ac:dyDescent="0.35">
      <c r="A485" s="23">
        <v>9003417400</v>
      </c>
      <c r="B485" s="24" t="s">
        <v>128</v>
      </c>
      <c r="C485" s="24" t="s">
        <v>48</v>
      </c>
      <c r="D485" s="52">
        <f>Table3[[#This Row],[Residential CLM $ Collected]]+Table3[[#This Row],[C&amp;I CLM $ Collected]]</f>
        <v>42183.385027200005</v>
      </c>
      <c r="E485" s="53">
        <f>Table3[[#This Row],[CLM $ Collected ]]/'1.) CLM Reference'!$B$4</f>
        <v>3.742358724919719E-4</v>
      </c>
      <c r="F485" s="52">
        <f>Table3[[#This Row],[Residential Incentive Disbursements]]+Table3[[#This Row],[C&amp;I Incentive Disbursements]]</f>
        <v>6750.4196000000002</v>
      </c>
      <c r="G485" s="53">
        <f>Table3[[#This Row],[Incentive Disbursements]]/'1.) CLM Reference'!$B$5</f>
        <v>8.2589035229089372E-5</v>
      </c>
      <c r="H485" s="52">
        <v>42183.385027200005</v>
      </c>
      <c r="I485" s="53">
        <f>Table3[[#This Row],[Residential CLM $ Collected]]/'1.) CLM Reference'!$B$4</f>
        <v>3.742358724919719E-4</v>
      </c>
      <c r="J485" s="79">
        <v>6750.4196000000002</v>
      </c>
      <c r="K485" s="53">
        <f>Table3[[#This Row],[Residential Incentive Disbursements]]/'1.) CLM Reference'!$B$5</f>
        <v>8.2589035229089372E-5</v>
      </c>
      <c r="L485" s="54">
        <v>0</v>
      </c>
      <c r="M485" s="53">
        <f>Table3[[#This Row],[C&amp;I CLM $ Collected]]/'1.) CLM Reference'!$B$4</f>
        <v>0</v>
      </c>
      <c r="N485" s="79">
        <v>0</v>
      </c>
      <c r="O485" s="53">
        <f>Table3[[#This Row],[C&amp;I Incentive Disbursements]]/'1.) CLM Reference'!$B$5</f>
        <v>0</v>
      </c>
    </row>
    <row r="486" spans="1:15" x14ac:dyDescent="0.35">
      <c r="A486" s="23">
        <v>9003417500</v>
      </c>
      <c r="B486" s="24" t="s">
        <v>128</v>
      </c>
      <c r="C486" s="24" t="s">
        <v>48</v>
      </c>
      <c r="D486" s="52">
        <f>Table3[[#This Row],[Residential CLM $ Collected]]+Table3[[#This Row],[C&amp;I CLM $ Collected]]</f>
        <v>60109.840428480005</v>
      </c>
      <c r="E486" s="53">
        <f>Table3[[#This Row],[CLM $ Collected ]]/'1.) CLM Reference'!$B$4</f>
        <v>5.3327295956928048E-4</v>
      </c>
      <c r="F486" s="52">
        <f>Table3[[#This Row],[Residential Incentive Disbursements]]+Table3[[#This Row],[C&amp;I Incentive Disbursements]]</f>
        <v>6313.4265999999998</v>
      </c>
      <c r="G486" s="53">
        <f>Table3[[#This Row],[Incentive Disbursements]]/'1.) CLM Reference'!$B$5</f>
        <v>7.724257791081163E-5</v>
      </c>
      <c r="H486" s="52">
        <v>60109.840428480005</v>
      </c>
      <c r="I486" s="53">
        <f>Table3[[#This Row],[Residential CLM $ Collected]]/'1.) CLM Reference'!$B$4</f>
        <v>5.3327295956928048E-4</v>
      </c>
      <c r="J486" s="79">
        <v>6313.4265999999998</v>
      </c>
      <c r="K486" s="53">
        <f>Table3[[#This Row],[Residential Incentive Disbursements]]/'1.) CLM Reference'!$B$5</f>
        <v>7.724257791081163E-5</v>
      </c>
      <c r="L486" s="54">
        <v>0</v>
      </c>
      <c r="M486" s="53">
        <f>Table3[[#This Row],[C&amp;I CLM $ Collected]]/'1.) CLM Reference'!$B$4</f>
        <v>0</v>
      </c>
      <c r="N486" s="79">
        <v>0</v>
      </c>
      <c r="O486" s="53">
        <f>Table3[[#This Row],[C&amp;I Incentive Disbursements]]/'1.) CLM Reference'!$B$5</f>
        <v>0</v>
      </c>
    </row>
    <row r="487" spans="1:15" x14ac:dyDescent="0.35">
      <c r="A487" s="23">
        <v>9003460100</v>
      </c>
      <c r="B487" s="24" t="s">
        <v>128</v>
      </c>
      <c r="C487" s="24" t="s">
        <v>48</v>
      </c>
      <c r="D487" s="52">
        <f>Table3[[#This Row],[Residential CLM $ Collected]]+Table3[[#This Row],[C&amp;I CLM $ Collected]]</f>
        <v>481.512384</v>
      </c>
      <c r="E487" s="53">
        <f>Table3[[#This Row],[CLM $ Collected ]]/'1.) CLM Reference'!$B$4</f>
        <v>4.2718052860323154E-6</v>
      </c>
      <c r="F487" s="52">
        <f>Table3[[#This Row],[Residential Incentive Disbursements]]+Table3[[#This Row],[C&amp;I Incentive Disbursements]]</f>
        <v>0</v>
      </c>
      <c r="G487" s="53">
        <f>Table3[[#This Row],[Incentive Disbursements]]/'1.) CLM Reference'!$B$5</f>
        <v>0</v>
      </c>
      <c r="H487" s="52">
        <v>481.512384</v>
      </c>
      <c r="I487" s="53">
        <f>Table3[[#This Row],[Residential CLM $ Collected]]/'1.) CLM Reference'!$B$4</f>
        <v>4.2718052860323154E-6</v>
      </c>
      <c r="J487" s="79">
        <v>0</v>
      </c>
      <c r="K487" s="53">
        <f>Table3[[#This Row],[Residential Incentive Disbursements]]/'1.) CLM Reference'!$B$5</f>
        <v>0</v>
      </c>
      <c r="L487" s="54">
        <v>0</v>
      </c>
      <c r="M487" s="53">
        <f>Table3[[#This Row],[C&amp;I CLM $ Collected]]/'1.) CLM Reference'!$B$4</f>
        <v>0</v>
      </c>
      <c r="N487" s="79">
        <v>0</v>
      </c>
      <c r="O487" s="53">
        <f>Table3[[#This Row],[C&amp;I Incentive Disbursements]]/'1.) CLM Reference'!$B$5</f>
        <v>0</v>
      </c>
    </row>
    <row r="488" spans="1:15" x14ac:dyDescent="0.35">
      <c r="A488" s="23">
        <v>9003460202</v>
      </c>
      <c r="B488" s="24" t="s">
        <v>128</v>
      </c>
      <c r="C488" s="24" t="s">
        <v>48</v>
      </c>
      <c r="D488" s="52">
        <f>Table3[[#This Row],[Residential CLM $ Collected]]+Table3[[#This Row],[C&amp;I CLM $ Collected]]</f>
        <v>647.01417600000002</v>
      </c>
      <c r="E488" s="53">
        <f>Table3[[#This Row],[CLM $ Collected ]]/'1.) CLM Reference'!$B$4</f>
        <v>5.7400778651097848E-6</v>
      </c>
      <c r="F488" s="52">
        <f>Table3[[#This Row],[Residential Incentive Disbursements]]+Table3[[#This Row],[C&amp;I Incentive Disbursements]]</f>
        <v>5360.46</v>
      </c>
      <c r="G488" s="53">
        <f>Table3[[#This Row],[Incentive Disbursements]]/'1.) CLM Reference'!$B$5</f>
        <v>6.5583363111846322E-5</v>
      </c>
      <c r="H488" s="52">
        <v>647.01417600000002</v>
      </c>
      <c r="I488" s="53">
        <f>Table3[[#This Row],[Residential CLM $ Collected]]/'1.) CLM Reference'!$B$4</f>
        <v>5.7400778651097848E-6</v>
      </c>
      <c r="J488" s="79">
        <v>5360.46</v>
      </c>
      <c r="K488" s="53">
        <f>Table3[[#This Row],[Residential Incentive Disbursements]]/'1.) CLM Reference'!$B$5</f>
        <v>6.5583363111846322E-5</v>
      </c>
      <c r="L488" s="54">
        <v>0</v>
      </c>
      <c r="M488" s="53">
        <f>Table3[[#This Row],[C&amp;I CLM $ Collected]]/'1.) CLM Reference'!$B$4</f>
        <v>0</v>
      </c>
      <c r="N488" s="79">
        <v>0</v>
      </c>
      <c r="O488" s="53">
        <f>Table3[[#This Row],[C&amp;I Incentive Disbursements]]/'1.) CLM Reference'!$B$5</f>
        <v>0</v>
      </c>
    </row>
    <row r="489" spans="1:15" x14ac:dyDescent="0.35">
      <c r="A489" s="23">
        <v>9003494300</v>
      </c>
      <c r="B489" s="24" t="s">
        <v>128</v>
      </c>
      <c r="C489" s="24" t="s">
        <v>48</v>
      </c>
      <c r="D489" s="52">
        <f>Table3[[#This Row],[Residential CLM $ Collected]]+Table3[[#This Row],[C&amp;I CLM $ Collected]]</f>
        <v>144.546336</v>
      </c>
      <c r="E489" s="53">
        <f>Table3[[#This Row],[CLM $ Collected ]]/'1.) CLM Reference'!$B$4</f>
        <v>1.2823632843499269E-6</v>
      </c>
      <c r="F489" s="52">
        <f>Table3[[#This Row],[Residential Incentive Disbursements]]+Table3[[#This Row],[C&amp;I Incentive Disbursements]]</f>
        <v>0</v>
      </c>
      <c r="G489" s="53">
        <f>Table3[[#This Row],[Incentive Disbursements]]/'1.) CLM Reference'!$B$5</f>
        <v>0</v>
      </c>
      <c r="H489" s="52">
        <v>144.546336</v>
      </c>
      <c r="I489" s="53">
        <f>Table3[[#This Row],[Residential CLM $ Collected]]/'1.) CLM Reference'!$B$4</f>
        <v>1.2823632843499269E-6</v>
      </c>
      <c r="J489" s="79">
        <v>0</v>
      </c>
      <c r="K489" s="53">
        <f>Table3[[#This Row],[Residential Incentive Disbursements]]/'1.) CLM Reference'!$B$5</f>
        <v>0</v>
      </c>
      <c r="L489" s="54">
        <v>0</v>
      </c>
      <c r="M489" s="53">
        <f>Table3[[#This Row],[C&amp;I CLM $ Collected]]/'1.) CLM Reference'!$B$4</f>
        <v>0</v>
      </c>
      <c r="N489" s="79">
        <v>0</v>
      </c>
      <c r="O489" s="53">
        <f>Table3[[#This Row],[C&amp;I Incentive Disbursements]]/'1.) CLM Reference'!$B$5</f>
        <v>0</v>
      </c>
    </row>
    <row r="490" spans="1:15" x14ac:dyDescent="0.35">
      <c r="A490" s="23">
        <v>9001035100</v>
      </c>
      <c r="B490" s="24" t="s">
        <v>129</v>
      </c>
      <c r="C490" s="24" t="s">
        <v>48</v>
      </c>
      <c r="D490" s="52">
        <f>Table3[[#This Row],[Residential CLM $ Collected]]+Table3[[#This Row],[C&amp;I CLM $ Collected]]</f>
        <v>371354.68936800002</v>
      </c>
      <c r="E490" s="53">
        <f>Table3[[#This Row],[CLM $ Collected ]]/'1.) CLM Reference'!$B$4</f>
        <v>3.2945257022405283E-3</v>
      </c>
      <c r="F490" s="52">
        <f>Table3[[#This Row],[Residential Incentive Disbursements]]+Table3[[#This Row],[C&amp;I Incentive Disbursements]]</f>
        <v>173505.5471</v>
      </c>
      <c r="G490" s="53">
        <f>Table3[[#This Row],[Incentive Disbursements]]/'1.) CLM Reference'!$B$5</f>
        <v>2.1227800034659067E-3</v>
      </c>
      <c r="H490" s="52">
        <v>247121.76777120001</v>
      </c>
      <c r="I490" s="53">
        <f>Table3[[#This Row],[Residential CLM $ Collected]]/'1.) CLM Reference'!$B$4</f>
        <v>2.1923757496934127E-3</v>
      </c>
      <c r="J490" s="79">
        <v>87927.7071</v>
      </c>
      <c r="K490" s="53">
        <f>Table3[[#This Row],[Residential Incentive Disbursements]]/'1.) CLM Reference'!$B$5</f>
        <v>1.0757649049393835E-3</v>
      </c>
      <c r="L490" s="54">
        <v>124232.92159680001</v>
      </c>
      <c r="M490" s="53">
        <f>Table3[[#This Row],[C&amp;I CLM $ Collected]]/'1.) CLM Reference'!$B$4</f>
        <v>1.1021499525471156E-3</v>
      </c>
      <c r="N490" s="79">
        <v>85577.84</v>
      </c>
      <c r="O490" s="53">
        <f>Table3[[#This Row],[C&amp;I Incentive Disbursements]]/'1.) CLM Reference'!$B$5</f>
        <v>1.0470150985265232E-3</v>
      </c>
    </row>
    <row r="491" spans="1:15" x14ac:dyDescent="0.35">
      <c r="A491" s="23">
        <v>9001035200</v>
      </c>
      <c r="B491" s="24" t="s">
        <v>129</v>
      </c>
      <c r="C491" s="24" t="s">
        <v>48</v>
      </c>
      <c r="D491" s="52">
        <f>Table3[[#This Row],[Residential CLM $ Collected]]+Table3[[#This Row],[C&amp;I CLM $ Collected]]</f>
        <v>168416.02037664002</v>
      </c>
      <c r="E491" s="53">
        <f>Table3[[#This Row],[CLM $ Collected ]]/'1.) CLM Reference'!$B$4</f>
        <v>1.4941265687103428E-3</v>
      </c>
      <c r="F491" s="52">
        <f>Table3[[#This Row],[Residential Incentive Disbursements]]+Table3[[#This Row],[C&amp;I Incentive Disbursements]]</f>
        <v>16177.38</v>
      </c>
      <c r="G491" s="53">
        <f>Table3[[#This Row],[Incentive Disbursements]]/'1.) CLM Reference'!$B$5</f>
        <v>1.9792461593563248E-4</v>
      </c>
      <c r="H491" s="52">
        <v>168416.02037664002</v>
      </c>
      <c r="I491" s="53">
        <f>Table3[[#This Row],[Residential CLM $ Collected]]/'1.) CLM Reference'!$B$4</f>
        <v>1.4941265687103428E-3</v>
      </c>
      <c r="J491" s="79">
        <v>16177.38</v>
      </c>
      <c r="K491" s="53">
        <f>Table3[[#This Row],[Residential Incentive Disbursements]]/'1.) CLM Reference'!$B$5</f>
        <v>1.9792461593563248E-4</v>
      </c>
      <c r="L491" s="54">
        <v>0</v>
      </c>
      <c r="M491" s="53">
        <f>Table3[[#This Row],[C&amp;I CLM $ Collected]]/'1.) CLM Reference'!$B$4</f>
        <v>0</v>
      </c>
      <c r="N491" s="79">
        <v>0</v>
      </c>
      <c r="O491" s="53">
        <f>Table3[[#This Row],[C&amp;I Incentive Disbursements]]/'1.) CLM Reference'!$B$5</f>
        <v>0</v>
      </c>
    </row>
    <row r="492" spans="1:15" x14ac:dyDescent="0.35">
      <c r="A492" s="23">
        <v>9001035300</v>
      </c>
      <c r="B492" s="24" t="s">
        <v>129</v>
      </c>
      <c r="C492" s="24" t="s">
        <v>48</v>
      </c>
      <c r="D492" s="52">
        <f>Table3[[#This Row],[Residential CLM $ Collected]]+Table3[[#This Row],[C&amp;I CLM $ Collected]]</f>
        <v>138509.7232608</v>
      </c>
      <c r="E492" s="53">
        <f>Table3[[#This Row],[CLM $ Collected ]]/'1.) CLM Reference'!$B$4</f>
        <v>1.2288086197848622E-3</v>
      </c>
      <c r="F492" s="52">
        <f>Table3[[#This Row],[Residential Incentive Disbursements]]+Table3[[#This Row],[C&amp;I Incentive Disbursements]]</f>
        <v>18915.32</v>
      </c>
      <c r="G492" s="53">
        <f>Table3[[#This Row],[Incentive Disbursements]]/'1.) CLM Reference'!$B$5</f>
        <v>2.3142235926334101E-4</v>
      </c>
      <c r="H492" s="52">
        <v>138484.17728639999</v>
      </c>
      <c r="I492" s="53">
        <f>Table3[[#This Row],[Residential CLM $ Collected]]/'1.) CLM Reference'!$B$4</f>
        <v>1.2285819850562344E-3</v>
      </c>
      <c r="J492" s="79">
        <v>18915.32</v>
      </c>
      <c r="K492" s="53">
        <f>Table3[[#This Row],[Residential Incentive Disbursements]]/'1.) CLM Reference'!$B$5</f>
        <v>2.3142235926334101E-4</v>
      </c>
      <c r="L492" s="54">
        <v>25.545974400000002</v>
      </c>
      <c r="M492" s="53">
        <f>Table3[[#This Row],[C&amp;I CLM $ Collected]]/'1.) CLM Reference'!$B$4</f>
        <v>2.2663472862780246E-7</v>
      </c>
      <c r="N492" s="79">
        <v>0</v>
      </c>
      <c r="O492" s="53">
        <f>Table3[[#This Row],[C&amp;I Incentive Disbursements]]/'1.) CLM Reference'!$B$5</f>
        <v>0</v>
      </c>
    </row>
    <row r="493" spans="1:15" x14ac:dyDescent="0.35">
      <c r="A493" s="23">
        <v>9001035400</v>
      </c>
      <c r="B493" s="24" t="s">
        <v>129</v>
      </c>
      <c r="C493" s="24" t="s">
        <v>48</v>
      </c>
      <c r="D493" s="52">
        <f>Table3[[#This Row],[Residential CLM $ Collected]]+Table3[[#This Row],[C&amp;I CLM $ Collected]]</f>
        <v>198378.27666432</v>
      </c>
      <c r="E493" s="53">
        <f>Table3[[#This Row],[CLM $ Collected ]]/'1.) CLM Reference'!$B$4</f>
        <v>1.7599409673513678E-3</v>
      </c>
      <c r="F493" s="52">
        <f>Table3[[#This Row],[Residential Incentive Disbursements]]+Table3[[#This Row],[C&amp;I Incentive Disbursements]]</f>
        <v>65011.672400000003</v>
      </c>
      <c r="G493" s="53">
        <f>Table3[[#This Row],[Incentive Disbursements]]/'1.) CLM Reference'!$B$5</f>
        <v>7.9539519323296843E-4</v>
      </c>
      <c r="H493" s="52">
        <v>198378.27666432</v>
      </c>
      <c r="I493" s="53">
        <f>Table3[[#This Row],[Residential CLM $ Collected]]/'1.) CLM Reference'!$B$4</f>
        <v>1.7599409673513678E-3</v>
      </c>
      <c r="J493" s="79">
        <v>65011.672400000003</v>
      </c>
      <c r="K493" s="53">
        <f>Table3[[#This Row],[Residential Incentive Disbursements]]/'1.) CLM Reference'!$B$5</f>
        <v>7.9539519323296843E-4</v>
      </c>
      <c r="L493" s="54">
        <v>0</v>
      </c>
      <c r="M493" s="53">
        <f>Table3[[#This Row],[C&amp;I CLM $ Collected]]/'1.) CLM Reference'!$B$4</f>
        <v>0</v>
      </c>
      <c r="N493" s="79">
        <v>0</v>
      </c>
      <c r="O493" s="53">
        <f>Table3[[#This Row],[C&amp;I Incentive Disbursements]]/'1.) CLM Reference'!$B$5</f>
        <v>0</v>
      </c>
    </row>
    <row r="494" spans="1:15" x14ac:dyDescent="0.35">
      <c r="A494" s="23">
        <v>9001210900</v>
      </c>
      <c r="B494" s="24" t="s">
        <v>130</v>
      </c>
      <c r="C494" s="24" t="s">
        <v>48</v>
      </c>
      <c r="D494" s="52">
        <f>Table3[[#This Row],[Residential CLM $ Collected]]+Table3[[#This Row],[C&amp;I CLM $ Collected]]</f>
        <v>1348.85928672</v>
      </c>
      <c r="E494" s="53">
        <f>Table3[[#This Row],[CLM $ Collected ]]/'1.) CLM Reference'!$B$4</f>
        <v>1.1966596130421174E-5</v>
      </c>
      <c r="F494" s="52">
        <f>Table3[[#This Row],[Residential Incentive Disbursements]]+Table3[[#This Row],[C&amp;I Incentive Disbursements]]</f>
        <v>0</v>
      </c>
      <c r="G494" s="53">
        <f>Table3[[#This Row],[Incentive Disbursements]]/'1.) CLM Reference'!$B$5</f>
        <v>0</v>
      </c>
      <c r="H494" s="52">
        <v>1348.85928672</v>
      </c>
      <c r="I494" s="53">
        <f>Table3[[#This Row],[Residential CLM $ Collected]]/'1.) CLM Reference'!$B$4</f>
        <v>1.1966596130421174E-5</v>
      </c>
      <c r="J494" s="79">
        <v>0</v>
      </c>
      <c r="K494" s="53">
        <f>Table3[[#This Row],[Residential Incentive Disbursements]]/'1.) CLM Reference'!$B$5</f>
        <v>0</v>
      </c>
      <c r="L494" s="54">
        <v>0</v>
      </c>
      <c r="M494" s="53">
        <f>Table3[[#This Row],[C&amp;I CLM $ Collected]]/'1.) CLM Reference'!$B$4</f>
        <v>0</v>
      </c>
      <c r="N494" s="79">
        <v>0</v>
      </c>
      <c r="O494" s="53">
        <f>Table3[[#This Row],[C&amp;I Incentive Disbursements]]/'1.) CLM Reference'!$B$5</f>
        <v>0</v>
      </c>
    </row>
    <row r="495" spans="1:15" x14ac:dyDescent="0.35">
      <c r="A495" s="23">
        <v>9001211000</v>
      </c>
      <c r="B495" s="24" t="s">
        <v>130</v>
      </c>
      <c r="C495" s="24" t="s">
        <v>48</v>
      </c>
      <c r="D495" s="52">
        <f>Table3[[#This Row],[Residential CLM $ Collected]]+Table3[[#This Row],[C&amp;I CLM $ Collected]]</f>
        <v>2135.6677728000004</v>
      </c>
      <c r="E495" s="53">
        <f>Table3[[#This Row],[CLM $ Collected ]]/'1.) CLM Reference'!$B$4</f>
        <v>1.8946879009151099E-5</v>
      </c>
      <c r="F495" s="52">
        <f>Table3[[#This Row],[Residential Incentive Disbursements]]+Table3[[#This Row],[C&amp;I Incentive Disbursements]]</f>
        <v>0</v>
      </c>
      <c r="G495" s="53">
        <f>Table3[[#This Row],[Incentive Disbursements]]/'1.) CLM Reference'!$B$5</f>
        <v>0</v>
      </c>
      <c r="H495" s="52">
        <v>2135.6677728000004</v>
      </c>
      <c r="I495" s="53">
        <f>Table3[[#This Row],[Residential CLM $ Collected]]/'1.) CLM Reference'!$B$4</f>
        <v>1.8946879009151099E-5</v>
      </c>
      <c r="J495" s="79">
        <v>0</v>
      </c>
      <c r="K495" s="53">
        <f>Table3[[#This Row],[Residential Incentive Disbursements]]/'1.) CLM Reference'!$B$5</f>
        <v>0</v>
      </c>
      <c r="L495" s="54">
        <v>0</v>
      </c>
      <c r="M495" s="53">
        <f>Table3[[#This Row],[C&amp;I CLM $ Collected]]/'1.) CLM Reference'!$B$4</f>
        <v>0</v>
      </c>
      <c r="N495" s="79">
        <v>0</v>
      </c>
      <c r="O495" s="53">
        <f>Table3[[#This Row],[C&amp;I Incentive Disbursements]]/'1.) CLM Reference'!$B$5</f>
        <v>0</v>
      </c>
    </row>
    <row r="496" spans="1:15" x14ac:dyDescent="0.35">
      <c r="A496" s="23">
        <v>9001220100</v>
      </c>
      <c r="B496" s="24" t="s">
        <v>130</v>
      </c>
      <c r="C496" s="24" t="s">
        <v>48</v>
      </c>
      <c r="D496" s="52">
        <f>Table3[[#This Row],[Residential CLM $ Collected]]+Table3[[#This Row],[C&amp;I CLM $ Collected]]</f>
        <v>108677.484</v>
      </c>
      <c r="E496" s="53">
        <f>Table3[[#This Row],[CLM $ Collected ]]/'1.) CLM Reference'!$B$4</f>
        <v>9.6414768560530392E-4</v>
      </c>
      <c r="F496" s="52">
        <f>Table3[[#This Row],[Residential Incentive Disbursements]]+Table3[[#This Row],[C&amp;I Incentive Disbursements]]</f>
        <v>12699.62</v>
      </c>
      <c r="G496" s="53">
        <f>Table3[[#This Row],[Incentive Disbursements]]/'1.) CLM Reference'!$B$5</f>
        <v>1.5537543230291167E-4</v>
      </c>
      <c r="H496" s="52">
        <v>108677.484</v>
      </c>
      <c r="I496" s="53">
        <f>Table3[[#This Row],[Residential CLM $ Collected]]/'1.) CLM Reference'!$B$4</f>
        <v>9.6414768560530392E-4</v>
      </c>
      <c r="J496" s="79">
        <v>12699.62</v>
      </c>
      <c r="K496" s="53">
        <f>Table3[[#This Row],[Residential Incentive Disbursements]]/'1.) CLM Reference'!$B$5</f>
        <v>1.5537543230291167E-4</v>
      </c>
      <c r="L496" s="54">
        <v>0</v>
      </c>
      <c r="M496" s="53">
        <f>Table3[[#This Row],[C&amp;I CLM $ Collected]]/'1.) CLM Reference'!$B$4</f>
        <v>0</v>
      </c>
      <c r="N496" s="79">
        <v>0</v>
      </c>
      <c r="O496" s="53">
        <f>Table3[[#This Row],[C&amp;I Incentive Disbursements]]/'1.) CLM Reference'!$B$5</f>
        <v>0</v>
      </c>
    </row>
    <row r="497" spans="1:15" x14ac:dyDescent="0.35">
      <c r="A497" s="23">
        <v>9001220200</v>
      </c>
      <c r="B497" s="24" t="s">
        <v>130</v>
      </c>
      <c r="C497" s="24" t="s">
        <v>48</v>
      </c>
      <c r="D497" s="52">
        <f>Table3[[#This Row],[Residential CLM $ Collected]]+Table3[[#This Row],[C&amp;I CLM $ Collected]]</f>
        <v>163374.38195040001</v>
      </c>
      <c r="E497" s="53">
        <f>Table3[[#This Row],[CLM $ Collected ]]/'1.) CLM Reference'!$B$4</f>
        <v>1.4493989596287959E-3</v>
      </c>
      <c r="F497" s="52">
        <f>Table3[[#This Row],[Residential Incentive Disbursements]]+Table3[[#This Row],[C&amp;I Incentive Disbursements]]</f>
        <v>41482.424299999999</v>
      </c>
      <c r="G497" s="53">
        <f>Table3[[#This Row],[Incentive Disbursements]]/'1.) CLM Reference'!$B$5</f>
        <v>5.0752302892411794E-4</v>
      </c>
      <c r="H497" s="52">
        <v>129933.76020192</v>
      </c>
      <c r="I497" s="53">
        <f>Table3[[#This Row],[Residential CLM $ Collected]]/'1.) CLM Reference'!$B$4</f>
        <v>1.1527257493435872E-3</v>
      </c>
      <c r="J497" s="79">
        <v>41482.424299999999</v>
      </c>
      <c r="K497" s="53">
        <f>Table3[[#This Row],[Residential Incentive Disbursements]]/'1.) CLM Reference'!$B$5</f>
        <v>5.0752302892411794E-4</v>
      </c>
      <c r="L497" s="54">
        <v>33440.62174848</v>
      </c>
      <c r="M497" s="53">
        <f>Table3[[#This Row],[C&amp;I CLM $ Collected]]/'1.) CLM Reference'!$B$4</f>
        <v>2.9667321028520853E-4</v>
      </c>
      <c r="N497" s="79">
        <v>0</v>
      </c>
      <c r="O497" s="53">
        <f>Table3[[#This Row],[C&amp;I Incentive Disbursements]]/'1.) CLM Reference'!$B$5</f>
        <v>0</v>
      </c>
    </row>
    <row r="498" spans="1:15" x14ac:dyDescent="0.35">
      <c r="A498" s="23">
        <v>9001220300</v>
      </c>
      <c r="B498" s="24" t="s">
        <v>130</v>
      </c>
      <c r="C498" s="24" t="s">
        <v>48</v>
      </c>
      <c r="D498" s="52">
        <f>Table3[[#This Row],[Residential CLM $ Collected]]+Table3[[#This Row],[C&amp;I CLM $ Collected]]</f>
        <v>102730.65265440001</v>
      </c>
      <c r="E498" s="53">
        <f>Table3[[#This Row],[CLM $ Collected ]]/'1.) CLM Reference'!$B$4</f>
        <v>9.1138952938459765E-4</v>
      </c>
      <c r="F498" s="52">
        <f>Table3[[#This Row],[Residential Incentive Disbursements]]+Table3[[#This Row],[C&amp;I Incentive Disbursements]]</f>
        <v>5080.6705000000002</v>
      </c>
      <c r="G498" s="53">
        <f>Table3[[#This Row],[Incentive Disbursements]]/'1.) CLM Reference'!$B$5</f>
        <v>6.2160235922504014E-5</v>
      </c>
      <c r="H498" s="52">
        <v>102730.65265440001</v>
      </c>
      <c r="I498" s="53">
        <f>Table3[[#This Row],[Residential CLM $ Collected]]/'1.) CLM Reference'!$B$4</f>
        <v>9.1138952938459765E-4</v>
      </c>
      <c r="J498" s="79">
        <v>5080.6705000000002</v>
      </c>
      <c r="K498" s="53">
        <f>Table3[[#This Row],[Residential Incentive Disbursements]]/'1.) CLM Reference'!$B$5</f>
        <v>6.2160235922504014E-5</v>
      </c>
      <c r="L498" s="54">
        <v>0</v>
      </c>
      <c r="M498" s="53">
        <f>Table3[[#This Row],[C&amp;I CLM $ Collected]]/'1.) CLM Reference'!$B$4</f>
        <v>0</v>
      </c>
      <c r="N498" s="79">
        <v>0</v>
      </c>
      <c r="O498" s="53">
        <f>Table3[[#This Row],[C&amp;I Incentive Disbursements]]/'1.) CLM Reference'!$B$5</f>
        <v>0</v>
      </c>
    </row>
    <row r="499" spans="1:15" x14ac:dyDescent="0.35">
      <c r="A499" s="23">
        <v>9001257100</v>
      </c>
      <c r="B499" s="24" t="s">
        <v>130</v>
      </c>
      <c r="C499" s="24" t="s">
        <v>48</v>
      </c>
      <c r="D499" s="52">
        <f>Table3[[#This Row],[Residential CLM $ Collected]]+Table3[[#This Row],[C&amp;I CLM $ Collected]]</f>
        <v>2100.1940064</v>
      </c>
      <c r="E499" s="53">
        <f>Table3[[#This Row],[CLM $ Collected ]]/'1.) CLM Reference'!$B$4</f>
        <v>1.8632168468242151E-5</v>
      </c>
      <c r="F499" s="52">
        <f>Table3[[#This Row],[Residential Incentive Disbursements]]+Table3[[#This Row],[C&amp;I Incentive Disbursements]]</f>
        <v>0</v>
      </c>
      <c r="G499" s="53">
        <f>Table3[[#This Row],[Incentive Disbursements]]/'1.) CLM Reference'!$B$5</f>
        <v>0</v>
      </c>
      <c r="H499" s="52">
        <v>2100.1940064</v>
      </c>
      <c r="I499" s="53">
        <f>Table3[[#This Row],[Residential CLM $ Collected]]/'1.) CLM Reference'!$B$4</f>
        <v>1.8632168468242151E-5</v>
      </c>
      <c r="J499" s="79">
        <v>0</v>
      </c>
      <c r="K499" s="53">
        <f>Table3[[#This Row],[Residential Incentive Disbursements]]/'1.) CLM Reference'!$B$5</f>
        <v>0</v>
      </c>
      <c r="L499" s="54">
        <v>0</v>
      </c>
      <c r="M499" s="53">
        <f>Table3[[#This Row],[C&amp;I CLM $ Collected]]/'1.) CLM Reference'!$B$4</f>
        <v>0</v>
      </c>
      <c r="N499" s="79">
        <v>0</v>
      </c>
      <c r="O499" s="53">
        <f>Table3[[#This Row],[C&amp;I Incentive Disbursements]]/'1.) CLM Reference'!$B$5</f>
        <v>0</v>
      </c>
    </row>
    <row r="500" spans="1:15" x14ac:dyDescent="0.35">
      <c r="A500" s="23">
        <v>9005290100</v>
      </c>
      <c r="B500" s="24" t="s">
        <v>131</v>
      </c>
      <c r="C500" s="24" t="s">
        <v>48</v>
      </c>
      <c r="D500" s="52">
        <f>Table3[[#This Row],[Residential CLM $ Collected]]+Table3[[#This Row],[C&amp;I CLM $ Collected]]</f>
        <v>265.45121280000001</v>
      </c>
      <c r="E500" s="53">
        <f>Table3[[#This Row],[CLM $ Collected ]]/'1.) CLM Reference'!$B$4</f>
        <v>2.3549880163055765E-6</v>
      </c>
      <c r="F500" s="52">
        <f>Table3[[#This Row],[Residential Incentive Disbursements]]+Table3[[#This Row],[C&amp;I Incentive Disbursements]]</f>
        <v>0</v>
      </c>
      <c r="G500" s="53">
        <f>Table3[[#This Row],[Incentive Disbursements]]/'1.) CLM Reference'!$B$5</f>
        <v>0</v>
      </c>
      <c r="H500" s="52">
        <v>265.45121280000001</v>
      </c>
      <c r="I500" s="53">
        <f>Table3[[#This Row],[Residential CLM $ Collected]]/'1.) CLM Reference'!$B$4</f>
        <v>2.3549880163055765E-6</v>
      </c>
      <c r="J500" s="79">
        <v>0</v>
      </c>
      <c r="K500" s="53">
        <f>Table3[[#This Row],[Residential Incentive Disbursements]]/'1.) CLM Reference'!$B$5</f>
        <v>0</v>
      </c>
      <c r="L500" s="54">
        <v>0</v>
      </c>
      <c r="M500" s="53">
        <f>Table3[[#This Row],[C&amp;I CLM $ Collected]]/'1.) CLM Reference'!$B$4</f>
        <v>0</v>
      </c>
      <c r="N500" s="79">
        <v>0</v>
      </c>
      <c r="O500" s="53">
        <f>Table3[[#This Row],[C&amp;I Incentive Disbursements]]/'1.) CLM Reference'!$B$5</f>
        <v>0</v>
      </c>
    </row>
    <row r="501" spans="1:15" x14ac:dyDescent="0.35">
      <c r="A501" s="23">
        <v>9005306100</v>
      </c>
      <c r="B501" s="24" t="s">
        <v>131</v>
      </c>
      <c r="C501" s="24" t="s">
        <v>48</v>
      </c>
      <c r="D501" s="52">
        <f>Table3[[#This Row],[Residential CLM $ Collected]]+Table3[[#This Row],[C&amp;I CLM $ Collected]]</f>
        <v>173563.23320064001</v>
      </c>
      <c r="E501" s="53">
        <f>Table3[[#This Row],[CLM $ Collected ]]/'1.) CLM Reference'!$B$4</f>
        <v>1.5397907960085892E-3</v>
      </c>
      <c r="F501" s="52">
        <f>Table3[[#This Row],[Residential Incentive Disbursements]]+Table3[[#This Row],[C&amp;I Incentive Disbursements]]</f>
        <v>201562.2647</v>
      </c>
      <c r="G501" s="53">
        <f>Table3[[#This Row],[Incentive Disbursements]]/'1.) CLM Reference'!$B$5</f>
        <v>2.4660441819295705E-3</v>
      </c>
      <c r="H501" s="52">
        <v>143068.34479392</v>
      </c>
      <c r="I501" s="53">
        <f>Table3[[#This Row],[Residential CLM $ Collected]]/'1.) CLM Reference'!$B$4</f>
        <v>1.2692510761147138E-3</v>
      </c>
      <c r="J501" s="79">
        <v>178001.4547</v>
      </c>
      <c r="K501" s="53">
        <f>Table3[[#This Row],[Residential Incentive Disbursements]]/'1.) CLM Reference'!$B$5</f>
        <v>2.1777858687551002E-3</v>
      </c>
      <c r="L501" s="54">
        <v>30494.888406720002</v>
      </c>
      <c r="M501" s="53">
        <f>Table3[[#This Row],[C&amp;I CLM $ Collected]]/'1.) CLM Reference'!$B$4</f>
        <v>2.7053971989387518E-4</v>
      </c>
      <c r="N501" s="79">
        <v>23560.81</v>
      </c>
      <c r="O501" s="53">
        <f>Table3[[#This Row],[C&amp;I Incentive Disbursements]]/'1.) CLM Reference'!$B$5</f>
        <v>2.8825831317447014E-4</v>
      </c>
    </row>
    <row r="502" spans="1:15" x14ac:dyDescent="0.35">
      <c r="A502" s="23">
        <v>9011690300</v>
      </c>
      <c r="B502" s="24" t="s">
        <v>132</v>
      </c>
      <c r="C502" s="24" t="s">
        <v>48</v>
      </c>
      <c r="D502" s="52">
        <f>Table3[[#This Row],[Residential CLM $ Collected]]+Table3[[#This Row],[C&amp;I CLM $ Collected]]</f>
        <v>79342.157646720007</v>
      </c>
      <c r="E502" s="53">
        <f>Table3[[#This Row],[CLM $ Collected ]]/'1.) CLM Reference'!$B$4</f>
        <v>7.0389518463655513E-4</v>
      </c>
      <c r="F502" s="52">
        <f>Table3[[#This Row],[Residential Incentive Disbursements]]+Table3[[#This Row],[C&amp;I Incentive Disbursements]]</f>
        <v>20285.972600000001</v>
      </c>
      <c r="G502" s="53">
        <f>Table3[[#This Row],[Incentive Disbursements]]/'1.) CLM Reference'!$B$5</f>
        <v>2.4819181695279234E-4</v>
      </c>
      <c r="H502" s="52">
        <v>79342.157646720007</v>
      </c>
      <c r="I502" s="53">
        <f>Table3[[#This Row],[Residential CLM $ Collected]]/'1.) CLM Reference'!$B$4</f>
        <v>7.0389518463655513E-4</v>
      </c>
      <c r="J502" s="79">
        <v>20285.972600000001</v>
      </c>
      <c r="K502" s="53">
        <f>Table3[[#This Row],[Residential Incentive Disbursements]]/'1.) CLM Reference'!$B$5</f>
        <v>2.4819181695279234E-4</v>
      </c>
      <c r="L502" s="54">
        <v>0</v>
      </c>
      <c r="M502" s="53">
        <f>Table3[[#This Row],[C&amp;I CLM $ Collected]]/'1.) CLM Reference'!$B$4</f>
        <v>0</v>
      </c>
      <c r="N502" s="79">
        <v>0</v>
      </c>
      <c r="O502" s="53">
        <f>Table3[[#This Row],[C&amp;I Incentive Disbursements]]/'1.) CLM Reference'!$B$5</f>
        <v>0</v>
      </c>
    </row>
    <row r="503" spans="1:15" x14ac:dyDescent="0.35">
      <c r="A503" s="23">
        <v>9011690400</v>
      </c>
      <c r="B503" s="24" t="s">
        <v>132</v>
      </c>
      <c r="C503" s="24" t="s">
        <v>48</v>
      </c>
      <c r="D503" s="52">
        <f>Table3[[#This Row],[Residential CLM $ Collected]]+Table3[[#This Row],[C&amp;I CLM $ Collected]]</f>
        <v>39959.697971520007</v>
      </c>
      <c r="E503" s="53">
        <f>Table3[[#This Row],[CLM $ Collected ]]/'1.) CLM Reference'!$B$4</f>
        <v>3.5450811795319047E-4</v>
      </c>
      <c r="F503" s="52">
        <f>Table3[[#This Row],[Residential Incentive Disbursements]]+Table3[[#This Row],[C&amp;I Incentive Disbursements]]</f>
        <v>4461.97</v>
      </c>
      <c r="G503" s="53">
        <f>Table3[[#This Row],[Incentive Disbursements]]/'1.) CLM Reference'!$B$5</f>
        <v>5.4590650560616992E-5</v>
      </c>
      <c r="H503" s="52">
        <v>39959.697971520007</v>
      </c>
      <c r="I503" s="53">
        <f>Table3[[#This Row],[Residential CLM $ Collected]]/'1.) CLM Reference'!$B$4</f>
        <v>3.5450811795319047E-4</v>
      </c>
      <c r="J503" s="79">
        <v>4461.97</v>
      </c>
      <c r="K503" s="53">
        <f>Table3[[#This Row],[Residential Incentive Disbursements]]/'1.) CLM Reference'!$B$5</f>
        <v>5.4590650560616992E-5</v>
      </c>
      <c r="L503" s="54">
        <v>0</v>
      </c>
      <c r="M503" s="53">
        <f>Table3[[#This Row],[C&amp;I CLM $ Collected]]/'1.) CLM Reference'!$B$4</f>
        <v>0</v>
      </c>
      <c r="N503" s="79">
        <v>0</v>
      </c>
      <c r="O503" s="53">
        <f>Table3[[#This Row],[C&amp;I Incentive Disbursements]]/'1.) CLM Reference'!$B$5</f>
        <v>0</v>
      </c>
    </row>
    <row r="504" spans="1:15" x14ac:dyDescent="0.35">
      <c r="A504" s="23">
        <v>9011690500</v>
      </c>
      <c r="B504" s="24" t="s">
        <v>132</v>
      </c>
      <c r="C504" s="24" t="s">
        <v>48</v>
      </c>
      <c r="D504" s="52">
        <f>Table3[[#This Row],[Residential CLM $ Collected]]+Table3[[#This Row],[C&amp;I CLM $ Collected]]</f>
        <v>41927.549011199997</v>
      </c>
      <c r="E504" s="53">
        <f>Table3[[#This Row],[CLM $ Collected ]]/'1.) CLM Reference'!$B$4</f>
        <v>3.7196618705537412E-4</v>
      </c>
      <c r="F504" s="52">
        <f>Table3[[#This Row],[Residential Incentive Disbursements]]+Table3[[#This Row],[C&amp;I Incentive Disbursements]]</f>
        <v>16842.5</v>
      </c>
      <c r="G504" s="53">
        <f>Table3[[#This Row],[Incentive Disbursements]]/'1.) CLM Reference'!$B$5</f>
        <v>2.06062127729947E-4</v>
      </c>
      <c r="H504" s="52">
        <v>41927.549011199997</v>
      </c>
      <c r="I504" s="53">
        <f>Table3[[#This Row],[Residential CLM $ Collected]]/'1.) CLM Reference'!$B$4</f>
        <v>3.7196618705537412E-4</v>
      </c>
      <c r="J504" s="79">
        <v>16842.5</v>
      </c>
      <c r="K504" s="53">
        <f>Table3[[#This Row],[Residential Incentive Disbursements]]/'1.) CLM Reference'!$B$5</f>
        <v>2.06062127729947E-4</v>
      </c>
      <c r="L504" s="54">
        <v>0</v>
      </c>
      <c r="M504" s="53">
        <f>Table3[[#This Row],[C&amp;I CLM $ Collected]]/'1.) CLM Reference'!$B$4</f>
        <v>0</v>
      </c>
      <c r="N504" s="79">
        <v>0</v>
      </c>
      <c r="O504" s="53">
        <f>Table3[[#This Row],[C&amp;I Incentive Disbursements]]/'1.) CLM Reference'!$B$5</f>
        <v>0</v>
      </c>
    </row>
    <row r="505" spans="1:15" x14ac:dyDescent="0.35">
      <c r="A505" s="23">
        <v>9011690700</v>
      </c>
      <c r="B505" s="24" t="s">
        <v>132</v>
      </c>
      <c r="C505" s="24" t="s">
        <v>48</v>
      </c>
      <c r="D505" s="52">
        <f>Table3[[#This Row],[Residential CLM $ Collected]]+Table3[[#This Row],[C&amp;I CLM $ Collected]]</f>
        <v>14865.608877119999</v>
      </c>
      <c r="E505" s="53">
        <f>Table3[[#This Row],[CLM $ Collected ]]/'1.) CLM Reference'!$B$4</f>
        <v>1.3188235379086352E-4</v>
      </c>
      <c r="F505" s="52">
        <f>Table3[[#This Row],[Residential Incentive Disbursements]]+Table3[[#This Row],[C&amp;I Incentive Disbursements]]</f>
        <v>4541.3999999999996</v>
      </c>
      <c r="G505" s="53">
        <f>Table3[[#This Row],[Incentive Disbursements]]/'1.) CLM Reference'!$B$5</f>
        <v>5.5562448975673521E-5</v>
      </c>
      <c r="H505" s="52">
        <v>14847.8146848</v>
      </c>
      <c r="I505" s="53">
        <f>Table3[[#This Row],[Residential CLM $ Collected]]/'1.) CLM Reference'!$B$4</f>
        <v>1.3172449009443726E-4</v>
      </c>
      <c r="J505" s="79">
        <v>4541.3999999999996</v>
      </c>
      <c r="K505" s="53">
        <f>Table3[[#This Row],[Residential Incentive Disbursements]]/'1.) CLM Reference'!$B$5</f>
        <v>5.5562448975673521E-5</v>
      </c>
      <c r="L505" s="54">
        <v>17.794192320000001</v>
      </c>
      <c r="M505" s="53">
        <f>Table3[[#This Row],[C&amp;I CLM $ Collected]]/'1.) CLM Reference'!$B$4</f>
        <v>1.5786369642624109E-7</v>
      </c>
      <c r="N505" s="79">
        <v>0</v>
      </c>
      <c r="O505" s="53">
        <f>Table3[[#This Row],[C&amp;I Incentive Disbursements]]/'1.) CLM Reference'!$B$5</f>
        <v>0</v>
      </c>
    </row>
    <row r="506" spans="1:15" x14ac:dyDescent="0.35">
      <c r="A506" s="23">
        <v>9011690800</v>
      </c>
      <c r="B506" s="24" t="s">
        <v>132</v>
      </c>
      <c r="C506" s="24" t="s">
        <v>48</v>
      </c>
      <c r="D506" s="52">
        <f>Table3[[#This Row],[Residential CLM $ Collected]]+Table3[[#This Row],[C&amp;I CLM $ Collected]]</f>
        <v>43011.512809920001</v>
      </c>
      <c r="E506" s="53">
        <f>Table3[[#This Row],[CLM $ Collected ]]/'1.) CLM Reference'!$B$4</f>
        <v>3.8158272536073111E-4</v>
      </c>
      <c r="F506" s="52">
        <f>Table3[[#This Row],[Residential Incentive Disbursements]]+Table3[[#This Row],[C&amp;I Incentive Disbursements]]</f>
        <v>11641.346100000001</v>
      </c>
      <c r="G506" s="53">
        <f>Table3[[#This Row],[Incentive Disbursements]]/'1.) CLM Reference'!$B$5</f>
        <v>1.4242781932650856E-4</v>
      </c>
      <c r="H506" s="52">
        <v>43011.512809920001</v>
      </c>
      <c r="I506" s="53">
        <f>Table3[[#This Row],[Residential CLM $ Collected]]/'1.) CLM Reference'!$B$4</f>
        <v>3.8158272536073111E-4</v>
      </c>
      <c r="J506" s="79">
        <v>11641.346100000001</v>
      </c>
      <c r="K506" s="53">
        <f>Table3[[#This Row],[Residential Incentive Disbursements]]/'1.) CLM Reference'!$B$5</f>
        <v>1.4242781932650856E-4</v>
      </c>
      <c r="L506" s="54">
        <v>0</v>
      </c>
      <c r="M506" s="53">
        <f>Table3[[#This Row],[C&amp;I CLM $ Collected]]/'1.) CLM Reference'!$B$4</f>
        <v>0</v>
      </c>
      <c r="N506" s="79">
        <v>0</v>
      </c>
      <c r="O506" s="53">
        <f>Table3[[#This Row],[C&amp;I Incentive Disbursements]]/'1.) CLM Reference'!$B$5</f>
        <v>0</v>
      </c>
    </row>
    <row r="507" spans="1:15" x14ac:dyDescent="0.35">
      <c r="A507" s="23">
        <v>9011690900</v>
      </c>
      <c r="B507" s="24" t="s">
        <v>132</v>
      </c>
      <c r="C507" s="24" t="s">
        <v>48</v>
      </c>
      <c r="D507" s="52">
        <f>Table3[[#This Row],[Residential CLM $ Collected]]+Table3[[#This Row],[C&amp;I CLM $ Collected]]</f>
        <v>314079.29086463997</v>
      </c>
      <c r="E507" s="53">
        <f>Table3[[#This Row],[CLM $ Collected ]]/'1.) CLM Reference'!$B$4</f>
        <v>2.7863988955034854E-3</v>
      </c>
      <c r="F507" s="52">
        <f>Table3[[#This Row],[Residential Incentive Disbursements]]+Table3[[#This Row],[C&amp;I Incentive Disbursements]]</f>
        <v>226740.76459999999</v>
      </c>
      <c r="G507" s="53">
        <f>Table3[[#This Row],[Incentive Disbursements]]/'1.) CLM Reference'!$B$5</f>
        <v>2.7740943682108385E-3</v>
      </c>
      <c r="H507" s="52">
        <v>104774.0469552</v>
      </c>
      <c r="I507" s="53">
        <f>Table3[[#This Row],[Residential CLM $ Collected]]/'1.) CLM Reference'!$B$4</f>
        <v>9.2951779122304231E-4</v>
      </c>
      <c r="J507" s="79">
        <v>113608.8646</v>
      </c>
      <c r="K507" s="53">
        <f>Table3[[#This Row],[Residential Incentive Disbursements]]/'1.) CLM Reference'!$B$5</f>
        <v>1.3899649320741846E-3</v>
      </c>
      <c r="L507" s="54">
        <v>209305.24390943997</v>
      </c>
      <c r="M507" s="53">
        <f>Table3[[#This Row],[C&amp;I CLM $ Collected]]/'1.) CLM Reference'!$B$4</f>
        <v>1.8568811042804431E-3</v>
      </c>
      <c r="N507" s="79">
        <v>113131.9</v>
      </c>
      <c r="O507" s="53">
        <f>Table3[[#This Row],[C&amp;I Incentive Disbursements]]/'1.) CLM Reference'!$B$5</f>
        <v>1.3841294361366537E-3</v>
      </c>
    </row>
    <row r="508" spans="1:15" x14ac:dyDescent="0.35">
      <c r="A508" s="23">
        <v>9011693400</v>
      </c>
      <c r="B508" s="24" t="s">
        <v>132</v>
      </c>
      <c r="C508" s="24" t="s">
        <v>48</v>
      </c>
      <c r="D508" s="52">
        <f>Table3[[#This Row],[Residential CLM $ Collected]]+Table3[[#This Row],[C&amp;I CLM $ Collected]]</f>
        <v>472.06506239999999</v>
      </c>
      <c r="E508" s="53">
        <f>Table3[[#This Row],[CLM $ Collected ]]/'1.) CLM Reference'!$B$4</f>
        <v>4.1879920349286277E-6</v>
      </c>
      <c r="F508" s="52">
        <f>Table3[[#This Row],[Residential Incentive Disbursements]]+Table3[[#This Row],[C&amp;I Incentive Disbursements]]</f>
        <v>0</v>
      </c>
      <c r="G508" s="53">
        <f>Table3[[#This Row],[Incentive Disbursements]]/'1.) CLM Reference'!$B$5</f>
        <v>0</v>
      </c>
      <c r="H508" s="52">
        <v>472.06506239999999</v>
      </c>
      <c r="I508" s="53">
        <f>Table3[[#This Row],[Residential CLM $ Collected]]/'1.) CLM Reference'!$B$4</f>
        <v>4.1879920349286277E-6</v>
      </c>
      <c r="J508" s="79">
        <v>0</v>
      </c>
      <c r="K508" s="53">
        <f>Table3[[#This Row],[Residential Incentive Disbursements]]/'1.) CLM Reference'!$B$5</f>
        <v>0</v>
      </c>
      <c r="L508" s="54">
        <v>0</v>
      </c>
      <c r="M508" s="53">
        <f>Table3[[#This Row],[C&amp;I CLM $ Collected]]/'1.) CLM Reference'!$B$4</f>
        <v>0</v>
      </c>
      <c r="N508" s="79">
        <v>0</v>
      </c>
      <c r="O508" s="53">
        <f>Table3[[#This Row],[C&amp;I Incentive Disbursements]]/'1.) CLM Reference'!$B$5</f>
        <v>0</v>
      </c>
    </row>
    <row r="509" spans="1:15" x14ac:dyDescent="0.35">
      <c r="A509" s="23">
        <v>9011693600</v>
      </c>
      <c r="B509" s="24" t="s">
        <v>132</v>
      </c>
      <c r="C509" s="24" t="s">
        <v>48</v>
      </c>
      <c r="D509" s="52">
        <f>Table3[[#This Row],[Residential CLM $ Collected]]+Table3[[#This Row],[C&amp;I CLM $ Collected]]</f>
        <v>117.425808</v>
      </c>
      <c r="E509" s="53">
        <f>Table3[[#This Row],[CLM $ Collected ]]/'1.) CLM Reference'!$B$4</f>
        <v>1.0417596805381766E-6</v>
      </c>
      <c r="F509" s="52">
        <f>Table3[[#This Row],[Residential Incentive Disbursements]]+Table3[[#This Row],[C&amp;I Incentive Disbursements]]</f>
        <v>0</v>
      </c>
      <c r="G509" s="53">
        <f>Table3[[#This Row],[Incentive Disbursements]]/'1.) CLM Reference'!$B$5</f>
        <v>0</v>
      </c>
      <c r="H509" s="52">
        <v>117.425808</v>
      </c>
      <c r="I509" s="53">
        <f>Table3[[#This Row],[Residential CLM $ Collected]]/'1.) CLM Reference'!$B$4</f>
        <v>1.0417596805381766E-6</v>
      </c>
      <c r="J509" s="79">
        <v>0</v>
      </c>
      <c r="K509" s="53">
        <f>Table3[[#This Row],[Residential Incentive Disbursements]]/'1.) CLM Reference'!$B$5</f>
        <v>0</v>
      </c>
      <c r="L509" s="54">
        <v>0</v>
      </c>
      <c r="M509" s="53">
        <f>Table3[[#This Row],[C&amp;I CLM $ Collected]]/'1.) CLM Reference'!$B$4</f>
        <v>0</v>
      </c>
      <c r="N509" s="79">
        <v>0</v>
      </c>
      <c r="O509" s="53">
        <f>Table3[[#This Row],[C&amp;I Incentive Disbursements]]/'1.) CLM Reference'!$B$5</f>
        <v>0</v>
      </c>
    </row>
    <row r="510" spans="1:15" x14ac:dyDescent="0.35">
      <c r="A510" s="23">
        <v>9011870300</v>
      </c>
      <c r="B510" s="24" t="s">
        <v>132</v>
      </c>
      <c r="C510" s="24" t="s">
        <v>48</v>
      </c>
      <c r="D510" s="52">
        <f>Table3[[#This Row],[Residential CLM $ Collected]]+Table3[[#This Row],[C&amp;I CLM $ Collected]]</f>
        <v>41310.163071360003</v>
      </c>
      <c r="E510" s="53">
        <f>Table3[[#This Row],[CLM $ Collected ]]/'1.) CLM Reference'!$B$4</f>
        <v>3.6648896028205292E-4</v>
      </c>
      <c r="F510" s="52">
        <f>Table3[[#This Row],[Residential Incentive Disbursements]]+Table3[[#This Row],[C&amp;I Incentive Disbursements]]</f>
        <v>21513.050299999999</v>
      </c>
      <c r="G510" s="53">
        <f>Table3[[#This Row],[Incentive Disbursements]]/'1.) CLM Reference'!$B$5</f>
        <v>2.6320468569270445E-4</v>
      </c>
      <c r="H510" s="52">
        <v>41310.163071360003</v>
      </c>
      <c r="I510" s="53">
        <f>Table3[[#This Row],[Residential CLM $ Collected]]/'1.) CLM Reference'!$B$4</f>
        <v>3.6648896028205292E-4</v>
      </c>
      <c r="J510" s="79">
        <v>21513.050299999999</v>
      </c>
      <c r="K510" s="53">
        <f>Table3[[#This Row],[Residential Incentive Disbursements]]/'1.) CLM Reference'!$B$5</f>
        <v>2.6320468569270445E-4</v>
      </c>
      <c r="L510" s="54">
        <v>0</v>
      </c>
      <c r="M510" s="53">
        <f>Table3[[#This Row],[C&amp;I CLM $ Collected]]/'1.) CLM Reference'!$B$4</f>
        <v>0</v>
      </c>
      <c r="N510" s="79">
        <v>0</v>
      </c>
      <c r="O510" s="53">
        <f>Table3[[#This Row],[C&amp;I Incentive Disbursements]]/'1.) CLM Reference'!$B$5</f>
        <v>0</v>
      </c>
    </row>
    <row r="511" spans="1:15" x14ac:dyDescent="0.35">
      <c r="A511" s="23">
        <v>9005253100</v>
      </c>
      <c r="B511" s="24" t="s">
        <v>133</v>
      </c>
      <c r="C511" s="24" t="s">
        <v>48</v>
      </c>
      <c r="D511" s="52">
        <f>Table3[[#This Row],[Residential CLM $ Collected]]+Table3[[#This Row],[C&amp;I CLM $ Collected]]</f>
        <v>96741.50344416</v>
      </c>
      <c r="E511" s="53">
        <f>Table3[[#This Row],[CLM $ Collected ]]/'1.) CLM Reference'!$B$4</f>
        <v>8.5825594423647497E-4</v>
      </c>
      <c r="F511" s="52">
        <f>Table3[[#This Row],[Residential Incentive Disbursements]]+Table3[[#This Row],[C&amp;I Incentive Disbursements]]</f>
        <v>48216.78</v>
      </c>
      <c r="G511" s="53">
        <f>Table3[[#This Row],[Incentive Disbursements]]/'1.) CLM Reference'!$B$5</f>
        <v>5.8991552792559028E-4</v>
      </c>
      <c r="H511" s="52">
        <v>96741.50344416</v>
      </c>
      <c r="I511" s="53">
        <f>Table3[[#This Row],[Residential CLM $ Collected]]/'1.) CLM Reference'!$B$4</f>
        <v>8.5825594423647497E-4</v>
      </c>
      <c r="J511" s="79">
        <v>48216.78</v>
      </c>
      <c r="K511" s="53">
        <f>Table3[[#This Row],[Residential Incentive Disbursements]]/'1.) CLM Reference'!$B$5</f>
        <v>5.8991552792559028E-4</v>
      </c>
      <c r="L511" s="54">
        <v>0</v>
      </c>
      <c r="M511" s="53">
        <f>Table3[[#This Row],[C&amp;I CLM $ Collected]]/'1.) CLM Reference'!$B$4</f>
        <v>0</v>
      </c>
      <c r="N511" s="79">
        <v>0</v>
      </c>
      <c r="O511" s="53">
        <f>Table3[[#This Row],[C&amp;I Incentive Disbursements]]/'1.) CLM Reference'!$B$5</f>
        <v>0</v>
      </c>
    </row>
    <row r="512" spans="1:15" x14ac:dyDescent="0.35">
      <c r="A512" s="23">
        <v>9005253200</v>
      </c>
      <c r="B512" s="24" t="s">
        <v>133</v>
      </c>
      <c r="C512" s="24" t="s">
        <v>48</v>
      </c>
      <c r="D512" s="52">
        <f>Table3[[#This Row],[Residential CLM $ Collected]]+Table3[[#This Row],[C&amp;I CLM $ Collected]]</f>
        <v>373255.31217888003</v>
      </c>
      <c r="E512" s="53">
        <f>Table3[[#This Row],[CLM $ Collected ]]/'1.) CLM Reference'!$B$4</f>
        <v>3.3113873465929005E-3</v>
      </c>
      <c r="F512" s="52">
        <f>Table3[[#This Row],[Residential Incentive Disbursements]]+Table3[[#This Row],[C&amp;I Incentive Disbursements]]</f>
        <v>435948.83130000002</v>
      </c>
      <c r="G512" s="53">
        <f>Table3[[#This Row],[Incentive Disbursements]]/'1.) CLM Reference'!$B$5</f>
        <v>5.3336822775159106E-3</v>
      </c>
      <c r="H512" s="52">
        <v>182694.09673440002</v>
      </c>
      <c r="I512" s="53">
        <f>Table3[[#This Row],[Residential CLM $ Collected]]/'1.) CLM Reference'!$B$4</f>
        <v>1.6207965445742495E-3</v>
      </c>
      <c r="J512" s="79">
        <v>376294.26130000001</v>
      </c>
      <c r="K512" s="53">
        <f>Table3[[#This Row],[Residential Incentive Disbursements]]/'1.) CLM Reference'!$B$5</f>
        <v>4.6038293683269499E-3</v>
      </c>
      <c r="L512" s="54">
        <v>190561.21544448001</v>
      </c>
      <c r="M512" s="53">
        <f>Table3[[#This Row],[C&amp;I CLM $ Collected]]/'1.) CLM Reference'!$B$4</f>
        <v>1.6905908020186508E-3</v>
      </c>
      <c r="N512" s="79">
        <v>59654.57</v>
      </c>
      <c r="O512" s="53">
        <f>Table3[[#This Row],[C&amp;I Incentive Disbursements]]/'1.) CLM Reference'!$B$5</f>
        <v>7.2985290918896036E-4</v>
      </c>
    </row>
    <row r="513" spans="1:15" x14ac:dyDescent="0.35">
      <c r="A513" s="23">
        <v>9005253300</v>
      </c>
      <c r="B513" s="24" t="s">
        <v>133</v>
      </c>
      <c r="C513" s="24" t="s">
        <v>48</v>
      </c>
      <c r="D513" s="52">
        <f>Table3[[#This Row],[Residential CLM $ Collected]]+Table3[[#This Row],[C&amp;I CLM $ Collected]]</f>
        <v>51696.375353280004</v>
      </c>
      <c r="E513" s="53">
        <f>Table3[[#This Row],[CLM $ Collected ]]/'1.) CLM Reference'!$B$4</f>
        <v>4.5863171299630006E-4</v>
      </c>
      <c r="F513" s="52">
        <f>Table3[[#This Row],[Residential Incentive Disbursements]]+Table3[[#This Row],[C&amp;I Incentive Disbursements]]</f>
        <v>13320.82</v>
      </c>
      <c r="G513" s="53">
        <f>Table3[[#This Row],[Incentive Disbursements]]/'1.) CLM Reference'!$B$5</f>
        <v>1.629755981776834E-4</v>
      </c>
      <c r="H513" s="52">
        <v>51696.375353280004</v>
      </c>
      <c r="I513" s="53">
        <f>Table3[[#This Row],[Residential CLM $ Collected]]/'1.) CLM Reference'!$B$4</f>
        <v>4.5863171299630006E-4</v>
      </c>
      <c r="J513" s="79">
        <v>13320.82</v>
      </c>
      <c r="K513" s="53">
        <f>Table3[[#This Row],[Residential Incentive Disbursements]]/'1.) CLM Reference'!$B$5</f>
        <v>1.629755981776834E-4</v>
      </c>
      <c r="L513" s="54">
        <v>0</v>
      </c>
      <c r="M513" s="53">
        <f>Table3[[#This Row],[C&amp;I CLM $ Collected]]/'1.) CLM Reference'!$B$4</f>
        <v>0</v>
      </c>
      <c r="N513" s="79">
        <v>0</v>
      </c>
      <c r="O513" s="53">
        <f>Table3[[#This Row],[C&amp;I Incentive Disbursements]]/'1.) CLM Reference'!$B$5</f>
        <v>0</v>
      </c>
    </row>
    <row r="514" spans="1:15" x14ac:dyDescent="0.35">
      <c r="A514" s="23">
        <v>9005253400</v>
      </c>
      <c r="B514" s="24" t="s">
        <v>133</v>
      </c>
      <c r="C514" s="24" t="s">
        <v>48</v>
      </c>
      <c r="D514" s="52">
        <f>Table3[[#This Row],[Residential CLM $ Collected]]+Table3[[#This Row],[C&amp;I CLM $ Collected]]</f>
        <v>154072.5097392</v>
      </c>
      <c r="E514" s="53">
        <f>Table3[[#This Row],[CLM $ Collected ]]/'1.) CLM Reference'!$B$4</f>
        <v>1.3668760833702254E-3</v>
      </c>
      <c r="F514" s="52">
        <f>Table3[[#This Row],[Residential Incentive Disbursements]]+Table3[[#This Row],[C&amp;I Incentive Disbursements]]</f>
        <v>19810.52</v>
      </c>
      <c r="G514" s="53">
        <f>Table3[[#This Row],[Incentive Disbursements]]/'1.) CLM Reference'!$B$5</f>
        <v>2.4237481980921298E-4</v>
      </c>
      <c r="H514" s="52">
        <v>154010.8821744</v>
      </c>
      <c r="I514" s="53">
        <f>Table3[[#This Row],[Residential CLM $ Collected]]/'1.) CLM Reference'!$B$4</f>
        <v>1.3663293457040183E-3</v>
      </c>
      <c r="J514" s="79">
        <v>19810.52</v>
      </c>
      <c r="K514" s="53">
        <f>Table3[[#This Row],[Residential Incentive Disbursements]]/'1.) CLM Reference'!$B$5</f>
        <v>2.4237481980921298E-4</v>
      </c>
      <c r="L514" s="54">
        <v>61.627564800000002</v>
      </c>
      <c r="M514" s="53">
        <f>Table3[[#This Row],[C&amp;I CLM $ Collected]]/'1.) CLM Reference'!$B$4</f>
        <v>5.4673766620702125E-7</v>
      </c>
      <c r="N514" s="79">
        <v>0</v>
      </c>
      <c r="O514" s="53">
        <f>Table3[[#This Row],[C&amp;I Incentive Disbursements]]/'1.) CLM Reference'!$B$5</f>
        <v>0</v>
      </c>
    </row>
    <row r="515" spans="1:15" x14ac:dyDescent="0.35">
      <c r="A515" s="23">
        <v>9005253500</v>
      </c>
      <c r="B515" s="24" t="s">
        <v>133</v>
      </c>
      <c r="C515" s="24" t="s">
        <v>48</v>
      </c>
      <c r="D515" s="52">
        <f>Table3[[#This Row],[Residential CLM $ Collected]]+Table3[[#This Row],[C&amp;I CLM $ Collected]]</f>
        <v>147618.1887696</v>
      </c>
      <c r="E515" s="53">
        <f>Table3[[#This Row],[CLM $ Collected ]]/'1.) CLM Reference'!$B$4</f>
        <v>1.309615661101031E-3</v>
      </c>
      <c r="F515" s="52">
        <f>Table3[[#This Row],[Residential Incentive Disbursements]]+Table3[[#This Row],[C&amp;I Incentive Disbursements]]</f>
        <v>29305.079600000001</v>
      </c>
      <c r="G515" s="53">
        <f>Table3[[#This Row],[Incentive Disbursements]]/'1.) CLM Reference'!$B$5</f>
        <v>3.5853745320893362E-4</v>
      </c>
      <c r="H515" s="52">
        <v>147618.1887696</v>
      </c>
      <c r="I515" s="53">
        <f>Table3[[#This Row],[Residential CLM $ Collected]]/'1.) CLM Reference'!$B$4</f>
        <v>1.309615661101031E-3</v>
      </c>
      <c r="J515" s="79">
        <v>29305.079600000001</v>
      </c>
      <c r="K515" s="53">
        <f>Table3[[#This Row],[Residential Incentive Disbursements]]/'1.) CLM Reference'!$B$5</f>
        <v>3.5853745320893362E-4</v>
      </c>
      <c r="L515" s="54">
        <v>0</v>
      </c>
      <c r="M515" s="53">
        <f>Table3[[#This Row],[C&amp;I CLM $ Collected]]/'1.) CLM Reference'!$B$4</f>
        <v>0</v>
      </c>
      <c r="N515" s="79">
        <v>0</v>
      </c>
      <c r="O515" s="53">
        <f>Table3[[#This Row],[C&amp;I Incentive Disbursements]]/'1.) CLM Reference'!$B$5</f>
        <v>0</v>
      </c>
    </row>
    <row r="516" spans="1:15" x14ac:dyDescent="0.35">
      <c r="A516" s="23">
        <v>9005253600</v>
      </c>
      <c r="B516" s="24" t="s">
        <v>133</v>
      </c>
      <c r="C516" s="24" t="s">
        <v>48</v>
      </c>
      <c r="D516" s="52">
        <f>Table3[[#This Row],[Residential CLM $ Collected]]+Table3[[#This Row],[C&amp;I CLM $ Collected]]</f>
        <v>49566.037328640006</v>
      </c>
      <c r="E516" s="53">
        <f>Table3[[#This Row],[CLM $ Collected ]]/'1.) CLM Reference'!$B$4</f>
        <v>4.3973211760252345E-4</v>
      </c>
      <c r="F516" s="52">
        <f>Table3[[#This Row],[Residential Incentive Disbursements]]+Table3[[#This Row],[C&amp;I Incentive Disbursements]]</f>
        <v>7377.73</v>
      </c>
      <c r="G516" s="53">
        <f>Table3[[#This Row],[Incentive Disbursements]]/'1.) CLM Reference'!$B$5</f>
        <v>9.0263959721957057E-5</v>
      </c>
      <c r="H516" s="52">
        <v>49566.037328640006</v>
      </c>
      <c r="I516" s="53">
        <f>Table3[[#This Row],[Residential CLM $ Collected]]/'1.) CLM Reference'!$B$4</f>
        <v>4.3973211760252345E-4</v>
      </c>
      <c r="J516" s="79">
        <v>7377.73</v>
      </c>
      <c r="K516" s="53">
        <f>Table3[[#This Row],[Residential Incentive Disbursements]]/'1.) CLM Reference'!$B$5</f>
        <v>9.0263959721957057E-5</v>
      </c>
      <c r="L516" s="54">
        <v>0</v>
      </c>
      <c r="M516" s="53">
        <f>Table3[[#This Row],[C&amp;I CLM $ Collected]]/'1.) CLM Reference'!$B$4</f>
        <v>0</v>
      </c>
      <c r="N516" s="79">
        <v>0</v>
      </c>
      <c r="O516" s="53">
        <f>Table3[[#This Row],[C&amp;I Incentive Disbursements]]/'1.) CLM Reference'!$B$5</f>
        <v>0</v>
      </c>
    </row>
    <row r="517" spans="1:15" x14ac:dyDescent="0.35">
      <c r="A517" s="23">
        <v>9005266100</v>
      </c>
      <c r="B517" s="24" t="s">
        <v>133</v>
      </c>
      <c r="C517" s="24" t="s">
        <v>48</v>
      </c>
      <c r="D517" s="52">
        <f>Table3[[#This Row],[Residential CLM $ Collected]]+Table3[[#This Row],[C&amp;I CLM $ Collected]]</f>
        <v>101.72079360000001</v>
      </c>
      <c r="E517" s="53">
        <f>Table3[[#This Row],[CLM $ Collected ]]/'1.) CLM Reference'!$B$4</f>
        <v>9.0243042181004869E-7</v>
      </c>
      <c r="F517" s="52">
        <f>Table3[[#This Row],[Residential Incentive Disbursements]]+Table3[[#This Row],[C&amp;I Incentive Disbursements]]</f>
        <v>0</v>
      </c>
      <c r="G517" s="53">
        <f>Table3[[#This Row],[Incentive Disbursements]]/'1.) CLM Reference'!$B$5</f>
        <v>0</v>
      </c>
      <c r="H517" s="52">
        <v>101.72079360000001</v>
      </c>
      <c r="I517" s="53">
        <f>Table3[[#This Row],[Residential CLM $ Collected]]/'1.) CLM Reference'!$B$4</f>
        <v>9.0243042181004869E-7</v>
      </c>
      <c r="J517" s="79">
        <v>0</v>
      </c>
      <c r="K517" s="53">
        <f>Table3[[#This Row],[Residential Incentive Disbursements]]/'1.) CLM Reference'!$B$5</f>
        <v>0</v>
      </c>
      <c r="L517" s="54">
        <v>0</v>
      </c>
      <c r="M517" s="53">
        <f>Table3[[#This Row],[C&amp;I CLM $ Collected]]/'1.) CLM Reference'!$B$4</f>
        <v>0</v>
      </c>
      <c r="N517" s="79">
        <v>0</v>
      </c>
      <c r="O517" s="53">
        <f>Table3[[#This Row],[C&amp;I Incentive Disbursements]]/'1.) CLM Reference'!$B$5</f>
        <v>0</v>
      </c>
    </row>
    <row r="518" spans="1:15" x14ac:dyDescent="0.35">
      <c r="A518" s="23">
        <v>9005267100</v>
      </c>
      <c r="B518" s="24" t="s">
        <v>133</v>
      </c>
      <c r="C518" s="24" t="s">
        <v>48</v>
      </c>
      <c r="D518" s="52">
        <f>Table3[[#This Row],[Residential CLM $ Collected]]+Table3[[#This Row],[C&amp;I CLM $ Collected]]</f>
        <v>644.94757440000012</v>
      </c>
      <c r="E518" s="53">
        <f>Table3[[#This Row],[CLM $ Collected ]]/'1.) CLM Reference'!$B$4</f>
        <v>5.7217437164308539E-6</v>
      </c>
      <c r="F518" s="52">
        <f>Table3[[#This Row],[Residential Incentive Disbursements]]+Table3[[#This Row],[C&amp;I Incentive Disbursements]]</f>
        <v>0</v>
      </c>
      <c r="G518" s="53">
        <f>Table3[[#This Row],[Incentive Disbursements]]/'1.) CLM Reference'!$B$5</f>
        <v>0</v>
      </c>
      <c r="H518" s="52">
        <v>644.94757440000012</v>
      </c>
      <c r="I518" s="53">
        <f>Table3[[#This Row],[Residential CLM $ Collected]]/'1.) CLM Reference'!$B$4</f>
        <v>5.7217437164308539E-6</v>
      </c>
      <c r="J518" s="79">
        <v>0</v>
      </c>
      <c r="K518" s="53">
        <f>Table3[[#This Row],[Residential Incentive Disbursements]]/'1.) CLM Reference'!$B$5</f>
        <v>0</v>
      </c>
      <c r="L518" s="54">
        <v>0</v>
      </c>
      <c r="M518" s="53">
        <f>Table3[[#This Row],[C&amp;I CLM $ Collected]]/'1.) CLM Reference'!$B$4</f>
        <v>0</v>
      </c>
      <c r="N518" s="79">
        <v>0</v>
      </c>
      <c r="O518" s="53">
        <f>Table3[[#This Row],[C&amp;I Incentive Disbursements]]/'1.) CLM Reference'!$B$5</f>
        <v>0</v>
      </c>
    </row>
    <row r="519" spans="1:15" x14ac:dyDescent="0.35">
      <c r="A519" s="23">
        <v>9005268100</v>
      </c>
      <c r="B519" s="24" t="s">
        <v>133</v>
      </c>
      <c r="C519" s="24" t="s">
        <v>48</v>
      </c>
      <c r="D519" s="52">
        <f>Table3[[#This Row],[Residential CLM $ Collected]]+Table3[[#This Row],[C&amp;I CLM $ Collected]]</f>
        <v>82.426723199999998</v>
      </c>
      <c r="E519" s="53">
        <f>Table3[[#This Row],[CLM $ Collected ]]/'1.) CLM Reference'!$B$4</f>
        <v>7.3126034464792179E-7</v>
      </c>
      <c r="F519" s="52">
        <f>Table3[[#This Row],[Residential Incentive Disbursements]]+Table3[[#This Row],[C&amp;I Incentive Disbursements]]</f>
        <v>0</v>
      </c>
      <c r="G519" s="53">
        <f>Table3[[#This Row],[Incentive Disbursements]]/'1.) CLM Reference'!$B$5</f>
        <v>0</v>
      </c>
      <c r="H519" s="52">
        <v>82.426723199999998</v>
      </c>
      <c r="I519" s="53">
        <f>Table3[[#This Row],[Residential CLM $ Collected]]/'1.) CLM Reference'!$B$4</f>
        <v>7.3126034464792179E-7</v>
      </c>
      <c r="J519" s="79">
        <v>0</v>
      </c>
      <c r="K519" s="53">
        <f>Table3[[#This Row],[Residential Incentive Disbursements]]/'1.) CLM Reference'!$B$5</f>
        <v>0</v>
      </c>
      <c r="L519" s="54">
        <v>0</v>
      </c>
      <c r="M519" s="53">
        <f>Table3[[#This Row],[C&amp;I CLM $ Collected]]/'1.) CLM Reference'!$B$4</f>
        <v>0</v>
      </c>
      <c r="N519" s="79">
        <v>0</v>
      </c>
      <c r="O519" s="53">
        <f>Table3[[#This Row],[C&amp;I Incentive Disbursements]]/'1.) CLM Reference'!$B$5</f>
        <v>0</v>
      </c>
    </row>
    <row r="520" spans="1:15" x14ac:dyDescent="0.35">
      <c r="A520" s="23">
        <v>9003400100</v>
      </c>
      <c r="B520" s="24" t="s">
        <v>134</v>
      </c>
      <c r="C520" s="24" t="s">
        <v>48</v>
      </c>
      <c r="D520" s="52">
        <f>Table3[[#This Row],[Residential CLM $ Collected]]+Table3[[#This Row],[C&amp;I CLM $ Collected]]</f>
        <v>585.9944352</v>
      </c>
      <c r="E520" s="53">
        <f>Table3[[#This Row],[CLM $ Collected ]]/'1.) CLM Reference'!$B$4</f>
        <v>5.1987325955730369E-6</v>
      </c>
      <c r="F520" s="52">
        <f>Table3[[#This Row],[Residential Incentive Disbursements]]+Table3[[#This Row],[C&amp;I Incentive Disbursements]]</f>
        <v>0</v>
      </c>
      <c r="G520" s="53">
        <f>Table3[[#This Row],[Incentive Disbursements]]/'1.) CLM Reference'!$B$5</f>
        <v>0</v>
      </c>
      <c r="H520" s="52">
        <v>585.9944352</v>
      </c>
      <c r="I520" s="53">
        <f>Table3[[#This Row],[Residential CLM $ Collected]]/'1.) CLM Reference'!$B$4</f>
        <v>5.1987325955730369E-6</v>
      </c>
      <c r="J520" s="79">
        <v>0</v>
      </c>
      <c r="K520" s="53">
        <f>Table3[[#This Row],[Residential Incentive Disbursements]]/'1.) CLM Reference'!$B$5</f>
        <v>0</v>
      </c>
      <c r="L520" s="54">
        <v>0</v>
      </c>
      <c r="M520" s="53">
        <f>Table3[[#This Row],[C&amp;I CLM $ Collected]]/'1.) CLM Reference'!$B$4</f>
        <v>0</v>
      </c>
      <c r="N520" s="79">
        <v>0</v>
      </c>
      <c r="O520" s="53">
        <f>Table3[[#This Row],[C&amp;I Incentive Disbursements]]/'1.) CLM Reference'!$B$5</f>
        <v>0</v>
      </c>
    </row>
    <row r="521" spans="1:15" x14ac:dyDescent="0.35">
      <c r="A521" s="23">
        <v>9003416300</v>
      </c>
      <c r="B521" s="24" t="s">
        <v>134</v>
      </c>
      <c r="C521" s="24" t="s">
        <v>48</v>
      </c>
      <c r="D521" s="52">
        <f>Table3[[#This Row],[Residential CLM $ Collected]]+Table3[[#This Row],[C&amp;I CLM $ Collected]]</f>
        <v>152.5175136</v>
      </c>
      <c r="E521" s="53">
        <f>Table3[[#This Row],[CLM $ Collected ]]/'1.) CLM Reference'!$B$4</f>
        <v>1.3530807149686632E-6</v>
      </c>
      <c r="F521" s="52">
        <f>Table3[[#This Row],[Residential Incentive Disbursements]]+Table3[[#This Row],[C&amp;I Incentive Disbursements]]</f>
        <v>0</v>
      </c>
      <c r="G521" s="53">
        <f>Table3[[#This Row],[Incentive Disbursements]]/'1.) CLM Reference'!$B$5</f>
        <v>0</v>
      </c>
      <c r="H521" s="52">
        <v>152.5175136</v>
      </c>
      <c r="I521" s="53">
        <f>Table3[[#This Row],[Residential CLM $ Collected]]/'1.) CLM Reference'!$B$4</f>
        <v>1.3530807149686632E-6</v>
      </c>
      <c r="J521" s="79">
        <v>0</v>
      </c>
      <c r="K521" s="53">
        <f>Table3[[#This Row],[Residential Incentive Disbursements]]/'1.) CLM Reference'!$B$5</f>
        <v>0</v>
      </c>
      <c r="L521" s="54">
        <v>0</v>
      </c>
      <c r="M521" s="53">
        <f>Table3[[#This Row],[C&amp;I CLM $ Collected]]/'1.) CLM Reference'!$B$4</f>
        <v>0</v>
      </c>
      <c r="N521" s="79">
        <v>0</v>
      </c>
      <c r="O521" s="53">
        <f>Table3[[#This Row],[C&amp;I Incentive Disbursements]]/'1.) CLM Reference'!$B$5</f>
        <v>0</v>
      </c>
    </row>
    <row r="522" spans="1:15" x14ac:dyDescent="0.35">
      <c r="A522" s="23">
        <v>9003492600</v>
      </c>
      <c r="B522" s="24" t="s">
        <v>134</v>
      </c>
      <c r="C522" s="24" t="s">
        <v>48</v>
      </c>
      <c r="D522" s="52">
        <f>Table3[[#This Row],[Residential CLM $ Collected]]+Table3[[#This Row],[C&amp;I CLM $ Collected]]</f>
        <v>234.1974816</v>
      </c>
      <c r="E522" s="53">
        <f>Table3[[#This Row],[CLM $ Collected ]]/'1.) CLM Reference'!$B$4</f>
        <v>2.0777161151359629E-6</v>
      </c>
      <c r="F522" s="52">
        <f>Table3[[#This Row],[Residential Incentive Disbursements]]+Table3[[#This Row],[C&amp;I Incentive Disbursements]]</f>
        <v>0</v>
      </c>
      <c r="G522" s="53">
        <f>Table3[[#This Row],[Incentive Disbursements]]/'1.) CLM Reference'!$B$5</f>
        <v>0</v>
      </c>
      <c r="H522" s="52">
        <v>234.1974816</v>
      </c>
      <c r="I522" s="53">
        <f>Table3[[#This Row],[Residential CLM $ Collected]]/'1.) CLM Reference'!$B$4</f>
        <v>2.0777161151359629E-6</v>
      </c>
      <c r="J522" s="79">
        <v>0</v>
      </c>
      <c r="K522" s="53">
        <f>Table3[[#This Row],[Residential Incentive Disbursements]]/'1.) CLM Reference'!$B$5</f>
        <v>0</v>
      </c>
      <c r="L522" s="54">
        <v>0</v>
      </c>
      <c r="M522" s="53">
        <f>Table3[[#This Row],[C&amp;I CLM $ Collected]]/'1.) CLM Reference'!$B$4</f>
        <v>0</v>
      </c>
      <c r="N522" s="79">
        <v>0</v>
      </c>
      <c r="O522" s="53">
        <f>Table3[[#This Row],[C&amp;I Incentive Disbursements]]/'1.) CLM Reference'!$B$5</f>
        <v>0</v>
      </c>
    </row>
    <row r="523" spans="1:15" x14ac:dyDescent="0.35">
      <c r="A523" s="23">
        <v>9003494100</v>
      </c>
      <c r="B523" s="24" t="s">
        <v>134</v>
      </c>
      <c r="C523" s="24" t="s">
        <v>48</v>
      </c>
      <c r="D523" s="52">
        <f>Table3[[#This Row],[Residential CLM $ Collected]]+Table3[[#This Row],[C&amp;I CLM $ Collected]]</f>
        <v>339493.02707520005</v>
      </c>
      <c r="E523" s="53">
        <f>Table3[[#This Row],[CLM $ Collected ]]/'1.) CLM Reference'!$B$4</f>
        <v>3.0118604543117036E-3</v>
      </c>
      <c r="F523" s="52">
        <f>Table3[[#This Row],[Residential Incentive Disbursements]]+Table3[[#This Row],[C&amp;I Incentive Disbursements]]</f>
        <v>315843.81949999998</v>
      </c>
      <c r="G523" s="53">
        <f>Table3[[#This Row],[Incentive Disbursements]]/'1.) CLM Reference'!$B$5</f>
        <v>3.8642392445612777E-3</v>
      </c>
      <c r="H523" s="52">
        <v>100798.62502464</v>
      </c>
      <c r="I523" s="53">
        <f>Table3[[#This Row],[Residential CLM $ Collected]]/'1.) CLM Reference'!$B$4</f>
        <v>8.9424927273531215E-4</v>
      </c>
      <c r="J523" s="79">
        <v>230400.13449999999</v>
      </c>
      <c r="K523" s="53">
        <f>Table3[[#This Row],[Residential Incentive Disbursements]]/'1.) CLM Reference'!$B$5</f>
        <v>2.8188654857851251E-3</v>
      </c>
      <c r="L523" s="54">
        <v>238694.40205056005</v>
      </c>
      <c r="M523" s="53">
        <f>Table3[[#This Row],[C&amp;I CLM $ Collected]]/'1.) CLM Reference'!$B$4</f>
        <v>2.1176111815763917E-3</v>
      </c>
      <c r="N523" s="79">
        <v>85443.684999999998</v>
      </c>
      <c r="O523" s="53">
        <f>Table3[[#This Row],[C&amp;I Incentive Disbursements]]/'1.) CLM Reference'!$B$5</f>
        <v>1.0453737587761531E-3</v>
      </c>
    </row>
    <row r="524" spans="1:15" x14ac:dyDescent="0.35">
      <c r="A524" s="23">
        <v>9003494201</v>
      </c>
      <c r="B524" s="24" t="s">
        <v>134</v>
      </c>
      <c r="C524" s="24" t="s">
        <v>48</v>
      </c>
      <c r="D524" s="52">
        <f>Table3[[#This Row],[Residential CLM $ Collected]]+Table3[[#This Row],[C&amp;I CLM $ Collected]]</f>
        <v>75521.807827200013</v>
      </c>
      <c r="E524" s="53">
        <f>Table3[[#This Row],[CLM $ Collected ]]/'1.) CLM Reference'!$B$4</f>
        <v>6.7000241033665653E-4</v>
      </c>
      <c r="F524" s="52">
        <f>Table3[[#This Row],[Residential Incentive Disbursements]]+Table3[[#This Row],[C&amp;I Incentive Disbursements]]</f>
        <v>9254.0817000000006</v>
      </c>
      <c r="G524" s="53">
        <f>Table3[[#This Row],[Incentive Disbursements]]/'1.) CLM Reference'!$B$5</f>
        <v>1.1322046995925577E-4</v>
      </c>
      <c r="H524" s="52">
        <v>75520.036454400019</v>
      </c>
      <c r="I524" s="53">
        <f>Table3[[#This Row],[Residential CLM $ Collected]]/'1.) CLM Reference'!$B$4</f>
        <v>6.6998669535207455E-4</v>
      </c>
      <c r="J524" s="79">
        <v>9254.0817000000006</v>
      </c>
      <c r="K524" s="53">
        <f>Table3[[#This Row],[Residential Incentive Disbursements]]/'1.) CLM Reference'!$B$5</f>
        <v>1.1322046995925577E-4</v>
      </c>
      <c r="L524" s="54">
        <v>1.7713728</v>
      </c>
      <c r="M524" s="53">
        <f>Table3[[#This Row],[C&amp;I CLM $ Collected]]/'1.) CLM Reference'!$B$4</f>
        <v>1.5714984581941433E-8</v>
      </c>
      <c r="N524" s="79">
        <v>0</v>
      </c>
      <c r="O524" s="53">
        <f>Table3[[#This Row],[C&amp;I Incentive Disbursements]]/'1.) CLM Reference'!$B$5</f>
        <v>0</v>
      </c>
    </row>
    <row r="525" spans="1:15" x14ac:dyDescent="0.35">
      <c r="A525" s="23">
        <v>9003494202</v>
      </c>
      <c r="B525" s="24" t="s">
        <v>134</v>
      </c>
      <c r="C525" s="24" t="s">
        <v>48</v>
      </c>
      <c r="D525" s="52">
        <f>Table3[[#This Row],[Residential CLM $ Collected]]+Table3[[#This Row],[C&amp;I CLM $ Collected]]</f>
        <v>49848.942931199999</v>
      </c>
      <c r="E525" s="53">
        <f>Table3[[#This Row],[CLM $ Collected ]]/'1.) CLM Reference'!$B$4</f>
        <v>4.4224195470873574E-4</v>
      </c>
      <c r="F525" s="52">
        <f>Table3[[#This Row],[Residential Incentive Disbursements]]+Table3[[#This Row],[C&amp;I Incentive Disbursements]]</f>
        <v>7119.7650000000003</v>
      </c>
      <c r="G525" s="53">
        <f>Table3[[#This Row],[Incentive Disbursements]]/'1.) CLM Reference'!$B$5</f>
        <v>8.710784769702872E-5</v>
      </c>
      <c r="H525" s="52">
        <v>49848.942931199999</v>
      </c>
      <c r="I525" s="53">
        <f>Table3[[#This Row],[Residential CLM $ Collected]]/'1.) CLM Reference'!$B$4</f>
        <v>4.4224195470873574E-4</v>
      </c>
      <c r="J525" s="79">
        <v>7119.7650000000003</v>
      </c>
      <c r="K525" s="53">
        <f>Table3[[#This Row],[Residential Incentive Disbursements]]/'1.) CLM Reference'!$B$5</f>
        <v>8.710784769702872E-5</v>
      </c>
      <c r="L525" s="54">
        <v>0</v>
      </c>
      <c r="M525" s="53">
        <f>Table3[[#This Row],[C&amp;I CLM $ Collected]]/'1.) CLM Reference'!$B$4</f>
        <v>0</v>
      </c>
      <c r="N525" s="79">
        <v>0</v>
      </c>
      <c r="O525" s="53">
        <f>Table3[[#This Row],[C&amp;I Incentive Disbursements]]/'1.) CLM Reference'!$B$5</f>
        <v>0</v>
      </c>
    </row>
    <row r="526" spans="1:15" x14ac:dyDescent="0.35">
      <c r="A526" s="23">
        <v>9003494300</v>
      </c>
      <c r="B526" s="24" t="s">
        <v>134</v>
      </c>
      <c r="C526" s="24" t="s">
        <v>48</v>
      </c>
      <c r="D526" s="52">
        <f>Table3[[#This Row],[Residential CLM $ Collected]]+Table3[[#This Row],[C&amp;I CLM $ Collected]]</f>
        <v>64243.089359999998</v>
      </c>
      <c r="E526" s="53">
        <f>Table3[[#This Row],[CLM $ Collected ]]/'1.) CLM Reference'!$B$4</f>
        <v>5.6994166264079805E-4</v>
      </c>
      <c r="F526" s="52">
        <f>Table3[[#This Row],[Residential Incentive Disbursements]]+Table3[[#This Row],[C&amp;I Incentive Disbursements]]</f>
        <v>12201.13</v>
      </c>
      <c r="G526" s="53">
        <f>Table3[[#This Row],[Incentive Disbursements]]/'1.) CLM Reference'!$B$5</f>
        <v>1.4927658058540527E-4</v>
      </c>
      <c r="H526" s="52">
        <v>64243.089359999998</v>
      </c>
      <c r="I526" s="53">
        <f>Table3[[#This Row],[Residential CLM $ Collected]]/'1.) CLM Reference'!$B$4</f>
        <v>5.6994166264079805E-4</v>
      </c>
      <c r="J526" s="79">
        <v>12201.13</v>
      </c>
      <c r="K526" s="53">
        <f>Table3[[#This Row],[Residential Incentive Disbursements]]/'1.) CLM Reference'!$B$5</f>
        <v>1.4927658058540527E-4</v>
      </c>
      <c r="L526" s="54">
        <v>0</v>
      </c>
      <c r="M526" s="53">
        <f>Table3[[#This Row],[C&amp;I CLM $ Collected]]/'1.) CLM Reference'!$B$4</f>
        <v>0</v>
      </c>
      <c r="N526" s="79">
        <v>0</v>
      </c>
      <c r="O526" s="53">
        <f>Table3[[#This Row],[C&amp;I Incentive Disbursements]]/'1.) CLM Reference'!$B$5</f>
        <v>0</v>
      </c>
    </row>
    <row r="527" spans="1:15" x14ac:dyDescent="0.35">
      <c r="A527" s="23">
        <v>9003494400</v>
      </c>
      <c r="B527" s="24" t="s">
        <v>134</v>
      </c>
      <c r="C527" s="24" t="s">
        <v>48</v>
      </c>
      <c r="D527" s="52">
        <f>Table3[[#This Row],[Residential CLM $ Collected]]+Table3[[#This Row],[C&amp;I CLM $ Collected]]</f>
        <v>83430.791717760003</v>
      </c>
      <c r="E527" s="53">
        <f>Table3[[#This Row],[CLM $ Collected ]]/'1.) CLM Reference'!$B$4</f>
        <v>7.4016808065685861E-4</v>
      </c>
      <c r="F527" s="52">
        <f>Table3[[#This Row],[Residential Incentive Disbursements]]+Table3[[#This Row],[C&amp;I Incentive Disbursements]]</f>
        <v>52850.414900000003</v>
      </c>
      <c r="G527" s="53">
        <f>Table3[[#This Row],[Incentive Disbursements]]/'1.) CLM Reference'!$B$5</f>
        <v>6.4660643881279468E-4</v>
      </c>
      <c r="H527" s="52">
        <v>83406.999749759998</v>
      </c>
      <c r="I527" s="53">
        <f>Table3[[#This Row],[Residential CLM $ Collected]]/'1.) CLM Reference'!$B$4</f>
        <v>7.3995700684433648E-4</v>
      </c>
      <c r="J527" s="79">
        <v>52850.414900000003</v>
      </c>
      <c r="K527" s="53">
        <f>Table3[[#This Row],[Residential Incentive Disbursements]]/'1.) CLM Reference'!$B$5</f>
        <v>6.4660643881279468E-4</v>
      </c>
      <c r="L527" s="54">
        <v>23.791968000000001</v>
      </c>
      <c r="M527" s="53">
        <f>Table3[[#This Row],[C&amp;I CLM $ Collected]]/'1.) CLM Reference'!$B$4</f>
        <v>2.1107381252215455E-7</v>
      </c>
      <c r="N527" s="79">
        <v>0</v>
      </c>
      <c r="O527" s="53">
        <f>Table3[[#This Row],[C&amp;I Incentive Disbursements]]/'1.) CLM Reference'!$B$5</f>
        <v>0</v>
      </c>
    </row>
    <row r="528" spans="1:15" x14ac:dyDescent="0.35">
      <c r="A528" s="23">
        <v>9003494500</v>
      </c>
      <c r="B528" s="24" t="s">
        <v>134</v>
      </c>
      <c r="C528" s="24" t="s">
        <v>48</v>
      </c>
      <c r="D528" s="52">
        <f>Table3[[#This Row],[Residential CLM $ Collected]]+Table3[[#This Row],[C&amp;I CLM $ Collected]]</f>
        <v>67984.732339200011</v>
      </c>
      <c r="E528" s="53">
        <f>Table3[[#This Row],[CLM $ Collected ]]/'1.) CLM Reference'!$B$4</f>
        <v>6.031361780636709E-4</v>
      </c>
      <c r="F528" s="52">
        <f>Table3[[#This Row],[Residential Incentive Disbursements]]+Table3[[#This Row],[C&amp;I Incentive Disbursements]]</f>
        <v>18676.55</v>
      </c>
      <c r="G528" s="53">
        <f>Table3[[#This Row],[Incentive Disbursements]]/'1.) CLM Reference'!$B$5</f>
        <v>2.2850109138517093E-4</v>
      </c>
      <c r="H528" s="52">
        <v>67984.732339200011</v>
      </c>
      <c r="I528" s="53">
        <f>Table3[[#This Row],[Residential CLM $ Collected]]/'1.) CLM Reference'!$B$4</f>
        <v>6.031361780636709E-4</v>
      </c>
      <c r="J528" s="79">
        <v>18676.55</v>
      </c>
      <c r="K528" s="53">
        <f>Table3[[#This Row],[Residential Incentive Disbursements]]/'1.) CLM Reference'!$B$5</f>
        <v>2.2850109138517093E-4</v>
      </c>
      <c r="L528" s="54">
        <v>0</v>
      </c>
      <c r="M528" s="53">
        <f>Table3[[#This Row],[C&amp;I CLM $ Collected]]/'1.) CLM Reference'!$B$4</f>
        <v>0</v>
      </c>
      <c r="N528" s="79">
        <v>0</v>
      </c>
      <c r="O528" s="53">
        <f>Table3[[#This Row],[C&amp;I Incentive Disbursements]]/'1.) CLM Reference'!$B$5</f>
        <v>0</v>
      </c>
    </row>
    <row r="529" spans="1:15" x14ac:dyDescent="0.35">
      <c r="A529" s="23">
        <v>9003494600</v>
      </c>
      <c r="B529" s="24" t="s">
        <v>134</v>
      </c>
      <c r="C529" s="24" t="s">
        <v>48</v>
      </c>
      <c r="D529" s="52">
        <f>Table3[[#This Row],[Residential CLM $ Collected]]+Table3[[#This Row],[C&amp;I CLM $ Collected]]</f>
        <v>56666.718339840008</v>
      </c>
      <c r="E529" s="53">
        <f>Table3[[#This Row],[CLM $ Collected ]]/'1.) CLM Reference'!$B$4</f>
        <v>5.0272681449088728E-4</v>
      </c>
      <c r="F529" s="52">
        <f>Table3[[#This Row],[Residential Incentive Disbursements]]+Table3[[#This Row],[C&amp;I Incentive Disbursements]]</f>
        <v>14589.277</v>
      </c>
      <c r="G529" s="53">
        <f>Table3[[#This Row],[Incentive Disbursements]]/'1.) CLM Reference'!$B$5</f>
        <v>1.7849472825658767E-4</v>
      </c>
      <c r="H529" s="52">
        <v>56666.718339840008</v>
      </c>
      <c r="I529" s="53">
        <f>Table3[[#This Row],[Residential CLM $ Collected]]/'1.) CLM Reference'!$B$4</f>
        <v>5.0272681449088728E-4</v>
      </c>
      <c r="J529" s="79">
        <v>14589.277</v>
      </c>
      <c r="K529" s="53">
        <f>Table3[[#This Row],[Residential Incentive Disbursements]]/'1.) CLM Reference'!$B$5</f>
        <v>1.7849472825658767E-4</v>
      </c>
      <c r="L529" s="54">
        <v>0</v>
      </c>
      <c r="M529" s="53">
        <f>Table3[[#This Row],[C&amp;I CLM $ Collected]]/'1.) CLM Reference'!$B$4</f>
        <v>0</v>
      </c>
      <c r="N529" s="79">
        <v>0</v>
      </c>
      <c r="O529" s="53">
        <f>Table3[[#This Row],[C&amp;I Incentive Disbursements]]/'1.) CLM Reference'!$B$5</f>
        <v>0</v>
      </c>
    </row>
    <row r="530" spans="1:15" x14ac:dyDescent="0.35">
      <c r="A530" s="23">
        <v>9001100100</v>
      </c>
      <c r="B530" s="24" t="s">
        <v>135</v>
      </c>
      <c r="C530" s="24" t="s">
        <v>48</v>
      </c>
      <c r="D530" s="52">
        <f>Table3[[#This Row],[Residential CLM $ Collected]]+Table3[[#This Row],[C&amp;I CLM $ Collected]]</f>
        <v>355.06762559999999</v>
      </c>
      <c r="E530" s="53">
        <f>Table3[[#This Row],[CLM $ Collected ]]/'1.) CLM Reference'!$B$4</f>
        <v>3.150032710139025E-6</v>
      </c>
      <c r="F530" s="52">
        <f>Table3[[#This Row],[Residential Incentive Disbursements]]+Table3[[#This Row],[C&amp;I Incentive Disbursements]]</f>
        <v>0</v>
      </c>
      <c r="G530" s="53">
        <f>Table3[[#This Row],[Incentive Disbursements]]/'1.) CLM Reference'!$B$5</f>
        <v>0</v>
      </c>
      <c r="H530" s="52">
        <v>355.06762559999999</v>
      </c>
      <c r="I530" s="53">
        <f>Table3[[#This Row],[Residential CLM $ Collected]]/'1.) CLM Reference'!$B$4</f>
        <v>3.150032710139025E-6</v>
      </c>
      <c r="J530" s="79">
        <v>0</v>
      </c>
      <c r="K530" s="53">
        <f>Table3[[#This Row],[Residential Incentive Disbursements]]/'1.) CLM Reference'!$B$5</f>
        <v>0</v>
      </c>
      <c r="L530" s="54">
        <v>0</v>
      </c>
      <c r="M530" s="53">
        <f>Table3[[#This Row],[C&amp;I CLM $ Collected]]/'1.) CLM Reference'!$B$4</f>
        <v>0</v>
      </c>
      <c r="N530" s="79">
        <v>0</v>
      </c>
      <c r="O530" s="53">
        <f>Table3[[#This Row],[C&amp;I Incentive Disbursements]]/'1.) CLM Reference'!$B$5</f>
        <v>0</v>
      </c>
    </row>
    <row r="531" spans="1:15" x14ac:dyDescent="0.35">
      <c r="A531" s="23">
        <v>9001100300</v>
      </c>
      <c r="B531" s="24" t="s">
        <v>135</v>
      </c>
      <c r="C531" s="24" t="s">
        <v>48</v>
      </c>
      <c r="D531" s="52">
        <f>Table3[[#This Row],[Residential CLM $ Collected]]+Table3[[#This Row],[C&amp;I CLM $ Collected]]</f>
        <v>1648.5344640000001</v>
      </c>
      <c r="E531" s="53">
        <f>Table3[[#This Row],[CLM $ Collected ]]/'1.) CLM Reference'!$B$4</f>
        <v>1.4625206892958437E-5</v>
      </c>
      <c r="F531" s="52">
        <f>Table3[[#This Row],[Residential Incentive Disbursements]]+Table3[[#This Row],[C&amp;I Incentive Disbursements]]</f>
        <v>0</v>
      </c>
      <c r="G531" s="53">
        <f>Table3[[#This Row],[Incentive Disbursements]]/'1.) CLM Reference'!$B$5</f>
        <v>0</v>
      </c>
      <c r="H531" s="52">
        <v>1648.5344640000001</v>
      </c>
      <c r="I531" s="53">
        <f>Table3[[#This Row],[Residential CLM $ Collected]]/'1.) CLM Reference'!$B$4</f>
        <v>1.4625206892958437E-5</v>
      </c>
      <c r="J531" s="79">
        <v>0</v>
      </c>
      <c r="K531" s="53">
        <f>Table3[[#This Row],[Residential Incentive Disbursements]]/'1.) CLM Reference'!$B$5</f>
        <v>0</v>
      </c>
      <c r="L531" s="54">
        <v>0</v>
      </c>
      <c r="M531" s="53">
        <f>Table3[[#This Row],[C&amp;I CLM $ Collected]]/'1.) CLM Reference'!$B$4</f>
        <v>0</v>
      </c>
      <c r="N531" s="79">
        <v>0</v>
      </c>
      <c r="O531" s="53">
        <f>Table3[[#This Row],[C&amp;I Incentive Disbursements]]/'1.) CLM Reference'!$B$5</f>
        <v>0</v>
      </c>
    </row>
    <row r="532" spans="1:15" x14ac:dyDescent="0.35">
      <c r="A532" s="23">
        <v>9001200302</v>
      </c>
      <c r="B532" s="24" t="s">
        <v>135</v>
      </c>
      <c r="C532" s="24" t="s">
        <v>48</v>
      </c>
      <c r="D532" s="52">
        <f>Table3[[#This Row],[Residential CLM $ Collected]]+Table3[[#This Row],[C&amp;I CLM $ Collected]]</f>
        <v>293.72371199999998</v>
      </c>
      <c r="E532" s="53">
        <f>Table3[[#This Row],[CLM $ Collected ]]/'1.) CLM Reference'!$B$4</f>
        <v>2.6058114957114649E-6</v>
      </c>
      <c r="F532" s="52">
        <f>Table3[[#This Row],[Residential Incentive Disbursements]]+Table3[[#This Row],[C&amp;I Incentive Disbursements]]</f>
        <v>0</v>
      </c>
      <c r="G532" s="53">
        <f>Table3[[#This Row],[Incentive Disbursements]]/'1.) CLM Reference'!$B$5</f>
        <v>0</v>
      </c>
      <c r="H532" s="52">
        <v>293.72371199999998</v>
      </c>
      <c r="I532" s="53">
        <f>Table3[[#This Row],[Residential CLM $ Collected]]/'1.) CLM Reference'!$B$4</f>
        <v>2.6058114957114649E-6</v>
      </c>
      <c r="J532" s="79">
        <v>0</v>
      </c>
      <c r="K532" s="53">
        <f>Table3[[#This Row],[Residential Incentive Disbursements]]/'1.) CLM Reference'!$B$5</f>
        <v>0</v>
      </c>
      <c r="L532" s="54">
        <v>0</v>
      </c>
      <c r="M532" s="53">
        <f>Table3[[#This Row],[C&amp;I CLM $ Collected]]/'1.) CLM Reference'!$B$4</f>
        <v>0</v>
      </c>
      <c r="N532" s="79">
        <v>0</v>
      </c>
      <c r="O532" s="53">
        <f>Table3[[#This Row],[C&amp;I Incentive Disbursements]]/'1.) CLM Reference'!$B$5</f>
        <v>0</v>
      </c>
    </row>
    <row r="533" spans="1:15" x14ac:dyDescent="0.35">
      <c r="A533" s="23">
        <v>9001205200</v>
      </c>
      <c r="B533" s="24" t="s">
        <v>135</v>
      </c>
      <c r="C533" s="24" t="s">
        <v>48</v>
      </c>
      <c r="D533" s="52">
        <f>Table3[[#This Row],[Residential CLM $ Collected]]+Table3[[#This Row],[C&amp;I CLM $ Collected]]</f>
        <v>816.99071040000001</v>
      </c>
      <c r="E533" s="53">
        <f>Table3[[#This Row],[CLM $ Collected ]]/'1.) CLM Reference'!$B$4</f>
        <v>7.2480487549122235E-6</v>
      </c>
      <c r="F533" s="52">
        <f>Table3[[#This Row],[Residential Incentive Disbursements]]+Table3[[#This Row],[C&amp;I Incentive Disbursements]]</f>
        <v>0</v>
      </c>
      <c r="G533" s="53">
        <f>Table3[[#This Row],[Incentive Disbursements]]/'1.) CLM Reference'!$B$5</f>
        <v>0</v>
      </c>
      <c r="H533" s="52">
        <v>816.99071040000001</v>
      </c>
      <c r="I533" s="53">
        <f>Table3[[#This Row],[Residential CLM $ Collected]]/'1.) CLM Reference'!$B$4</f>
        <v>7.2480487549122235E-6</v>
      </c>
      <c r="J533" s="79">
        <v>0</v>
      </c>
      <c r="K533" s="53">
        <f>Table3[[#This Row],[Residential Incentive Disbursements]]/'1.) CLM Reference'!$B$5</f>
        <v>0</v>
      </c>
      <c r="L533" s="54">
        <v>0</v>
      </c>
      <c r="M533" s="53">
        <f>Table3[[#This Row],[C&amp;I CLM $ Collected]]/'1.) CLM Reference'!$B$4</f>
        <v>0</v>
      </c>
      <c r="N533" s="79">
        <v>0</v>
      </c>
      <c r="O533" s="53">
        <f>Table3[[#This Row],[C&amp;I Incentive Disbursements]]/'1.) CLM Reference'!$B$5</f>
        <v>0</v>
      </c>
    </row>
    <row r="534" spans="1:15" x14ac:dyDescent="0.35">
      <c r="A534" s="23">
        <v>9001205300</v>
      </c>
      <c r="B534" s="24" t="s">
        <v>135</v>
      </c>
      <c r="C534" s="24" t="s">
        <v>48</v>
      </c>
      <c r="D534" s="52">
        <f>Table3[[#This Row],[Residential CLM $ Collected]]+Table3[[#This Row],[C&amp;I CLM $ Collected]]</f>
        <v>755.54259840000009</v>
      </c>
      <c r="E534" s="53">
        <f>Table3[[#This Row],[CLM $ Collected ]]/'1.) CLM Reference'!$B$4</f>
        <v>6.7029031296269031E-6</v>
      </c>
      <c r="F534" s="52">
        <f>Table3[[#This Row],[Residential Incentive Disbursements]]+Table3[[#This Row],[C&amp;I Incentive Disbursements]]</f>
        <v>0</v>
      </c>
      <c r="G534" s="53">
        <f>Table3[[#This Row],[Incentive Disbursements]]/'1.) CLM Reference'!$B$5</f>
        <v>0</v>
      </c>
      <c r="H534" s="52">
        <v>755.54259840000009</v>
      </c>
      <c r="I534" s="53">
        <f>Table3[[#This Row],[Residential CLM $ Collected]]/'1.) CLM Reference'!$B$4</f>
        <v>6.7029031296269031E-6</v>
      </c>
      <c r="J534" s="79">
        <v>0</v>
      </c>
      <c r="K534" s="53">
        <f>Table3[[#This Row],[Residential Incentive Disbursements]]/'1.) CLM Reference'!$B$5</f>
        <v>0</v>
      </c>
      <c r="L534" s="54">
        <v>0</v>
      </c>
      <c r="M534" s="53">
        <f>Table3[[#This Row],[C&amp;I CLM $ Collected]]/'1.) CLM Reference'!$B$4</f>
        <v>0</v>
      </c>
      <c r="N534" s="79">
        <v>0</v>
      </c>
      <c r="O534" s="53">
        <f>Table3[[#This Row],[C&amp;I Incentive Disbursements]]/'1.) CLM Reference'!$B$5</f>
        <v>0</v>
      </c>
    </row>
    <row r="535" spans="1:15" x14ac:dyDescent="0.35">
      <c r="A535" s="23">
        <v>9001230100</v>
      </c>
      <c r="B535" s="24" t="s">
        <v>135</v>
      </c>
      <c r="C535" s="24" t="s">
        <v>48</v>
      </c>
      <c r="D535" s="52">
        <f>Table3[[#This Row],[Residential CLM $ Collected]]+Table3[[#This Row],[C&amp;I CLM $ Collected]]</f>
        <v>301855.53053664003</v>
      </c>
      <c r="E535" s="53">
        <f>Table3[[#This Row],[CLM $ Collected ]]/'1.) CLM Reference'!$B$4</f>
        <v>2.677954075142765E-3</v>
      </c>
      <c r="F535" s="52">
        <f>Table3[[#This Row],[Residential Incentive Disbursements]]+Table3[[#This Row],[C&amp;I Incentive Disbursements]]</f>
        <v>142597.049</v>
      </c>
      <c r="G535" s="53">
        <f>Table3[[#This Row],[Incentive Disbursements]]/'1.) CLM Reference'!$B$5</f>
        <v>1.7446252827639313E-3</v>
      </c>
      <c r="H535" s="52">
        <v>176786.60665248003</v>
      </c>
      <c r="I535" s="53">
        <f>Table3[[#This Row],[Residential CLM $ Collected]]/'1.) CLM Reference'!$B$4</f>
        <v>1.5683874099441228E-3</v>
      </c>
      <c r="J535" s="79">
        <v>93877.471000000005</v>
      </c>
      <c r="K535" s="53">
        <f>Table3[[#This Row],[Residential Incentive Disbursements]]/'1.) CLM Reference'!$B$5</f>
        <v>1.1485581962396554E-3</v>
      </c>
      <c r="L535" s="54">
        <v>125068.92388416</v>
      </c>
      <c r="M535" s="53">
        <f>Table3[[#This Row],[C&amp;I CLM $ Collected]]/'1.) CLM Reference'!$B$4</f>
        <v>1.109566665198642E-3</v>
      </c>
      <c r="N535" s="79">
        <v>48719.578000000001</v>
      </c>
      <c r="O535" s="53">
        <f>Table3[[#This Row],[C&amp;I Incentive Disbursements]]/'1.) CLM Reference'!$B$5</f>
        <v>5.9606708652427585E-4</v>
      </c>
    </row>
    <row r="536" spans="1:15" x14ac:dyDescent="0.35">
      <c r="A536" s="23">
        <v>9001230200</v>
      </c>
      <c r="B536" s="24" t="s">
        <v>135</v>
      </c>
      <c r="C536" s="24" t="s">
        <v>48</v>
      </c>
      <c r="D536" s="52">
        <f>Table3[[#This Row],[Residential CLM $ Collected]]+Table3[[#This Row],[C&amp;I CLM $ Collected]]</f>
        <v>46300.658607359997</v>
      </c>
      <c r="E536" s="53">
        <f>Table3[[#This Row],[CLM $ Collected ]]/'1.) CLM Reference'!$B$4</f>
        <v>4.1076284797214699E-4</v>
      </c>
      <c r="F536" s="52">
        <f>Table3[[#This Row],[Residential Incentive Disbursements]]+Table3[[#This Row],[C&amp;I Incentive Disbursements]]</f>
        <v>12190.543</v>
      </c>
      <c r="G536" s="53">
        <f>Table3[[#This Row],[Incentive Disbursements]]/'1.) CLM Reference'!$B$5</f>
        <v>1.4914705232378869E-4</v>
      </c>
      <c r="H536" s="52">
        <v>46297.806465599999</v>
      </c>
      <c r="I536" s="53">
        <f>Table3[[#This Row],[Residential CLM $ Collected]]/'1.) CLM Reference'!$B$4</f>
        <v>4.1073754479272373E-4</v>
      </c>
      <c r="J536" s="79">
        <v>12190.543</v>
      </c>
      <c r="K536" s="53">
        <f>Table3[[#This Row],[Residential Incentive Disbursements]]/'1.) CLM Reference'!$B$5</f>
        <v>1.4914705232378869E-4</v>
      </c>
      <c r="L536" s="54">
        <v>2.8521417599999999</v>
      </c>
      <c r="M536" s="53">
        <f>Table3[[#This Row],[C&amp;I CLM $ Collected]]/'1.) CLM Reference'!$B$4</f>
        <v>2.5303179423276289E-8</v>
      </c>
      <c r="N536" s="79">
        <v>0</v>
      </c>
      <c r="O536" s="53">
        <f>Table3[[#This Row],[C&amp;I Incentive Disbursements]]/'1.) CLM Reference'!$B$5</f>
        <v>0</v>
      </c>
    </row>
    <row r="537" spans="1:15" x14ac:dyDescent="0.35">
      <c r="A537" s="23">
        <v>9001230300</v>
      </c>
      <c r="B537" s="24" t="s">
        <v>135</v>
      </c>
      <c r="C537" s="24" t="s">
        <v>48</v>
      </c>
      <c r="D537" s="52">
        <f>Table3[[#This Row],[Residential CLM $ Collected]]+Table3[[#This Row],[C&amp;I CLM $ Collected]]</f>
        <v>78817.512913920014</v>
      </c>
      <c r="E537" s="53">
        <f>Table3[[#This Row],[CLM $ Collected ]]/'1.) CLM Reference'!$B$4</f>
        <v>6.992407246115684E-4</v>
      </c>
      <c r="F537" s="52">
        <f>Table3[[#This Row],[Residential Incentive Disbursements]]+Table3[[#This Row],[C&amp;I Incentive Disbursements]]</f>
        <v>22507.883300000001</v>
      </c>
      <c r="G537" s="53">
        <f>Table3[[#This Row],[Incentive Disbursements]]/'1.) CLM Reference'!$B$5</f>
        <v>2.7537612132969225E-4</v>
      </c>
      <c r="H537" s="52">
        <v>78817.512913920014</v>
      </c>
      <c r="I537" s="53">
        <f>Table3[[#This Row],[Residential CLM $ Collected]]/'1.) CLM Reference'!$B$4</f>
        <v>6.992407246115684E-4</v>
      </c>
      <c r="J537" s="79">
        <v>22507.883300000001</v>
      </c>
      <c r="K537" s="53">
        <f>Table3[[#This Row],[Residential Incentive Disbursements]]/'1.) CLM Reference'!$B$5</f>
        <v>2.7537612132969225E-4</v>
      </c>
      <c r="L537" s="54">
        <v>0</v>
      </c>
      <c r="M537" s="53">
        <f>Table3[[#This Row],[C&amp;I CLM $ Collected]]/'1.) CLM Reference'!$B$4</f>
        <v>0</v>
      </c>
      <c r="N537" s="79">
        <v>0</v>
      </c>
      <c r="O537" s="53">
        <f>Table3[[#This Row],[C&amp;I Incentive Disbursements]]/'1.) CLM Reference'!$B$5</f>
        <v>0</v>
      </c>
    </row>
    <row r="538" spans="1:15" x14ac:dyDescent="0.35">
      <c r="A538" s="23">
        <v>9001230400</v>
      </c>
      <c r="B538" s="24" t="s">
        <v>135</v>
      </c>
      <c r="C538" s="24" t="s">
        <v>48</v>
      </c>
      <c r="D538" s="52">
        <f>Table3[[#This Row],[Residential CLM $ Collected]]+Table3[[#This Row],[C&amp;I CLM $ Collected]]</f>
        <v>125089.12448064002</v>
      </c>
      <c r="E538" s="53">
        <f>Table3[[#This Row],[CLM $ Collected ]]/'1.) CLM Reference'!$B$4</f>
        <v>1.109745877650267E-3</v>
      </c>
      <c r="F538" s="52">
        <f>Table3[[#This Row],[Residential Incentive Disbursements]]+Table3[[#This Row],[C&amp;I Incentive Disbursements]]</f>
        <v>19995.774300000001</v>
      </c>
      <c r="G538" s="53">
        <f>Table3[[#This Row],[Incentive Disbursements]]/'1.) CLM Reference'!$B$5</f>
        <v>2.4464134171683493E-4</v>
      </c>
      <c r="H538" s="52">
        <v>125089.12448064002</v>
      </c>
      <c r="I538" s="53">
        <f>Table3[[#This Row],[Residential CLM $ Collected]]/'1.) CLM Reference'!$B$4</f>
        <v>1.109745877650267E-3</v>
      </c>
      <c r="J538" s="79">
        <v>19995.774300000001</v>
      </c>
      <c r="K538" s="53">
        <f>Table3[[#This Row],[Residential Incentive Disbursements]]/'1.) CLM Reference'!$B$5</f>
        <v>2.4464134171683493E-4</v>
      </c>
      <c r="L538" s="54">
        <v>0</v>
      </c>
      <c r="M538" s="53">
        <f>Table3[[#This Row],[C&amp;I CLM $ Collected]]/'1.) CLM Reference'!$B$4</f>
        <v>0</v>
      </c>
      <c r="N538" s="79">
        <v>0</v>
      </c>
      <c r="O538" s="53">
        <f>Table3[[#This Row],[C&amp;I Incentive Disbursements]]/'1.) CLM Reference'!$B$5</f>
        <v>0</v>
      </c>
    </row>
    <row r="539" spans="1:15" x14ac:dyDescent="0.35">
      <c r="A539" s="23">
        <v>9001230501</v>
      </c>
      <c r="B539" s="24" t="s">
        <v>135</v>
      </c>
      <c r="C539" s="24" t="s">
        <v>48</v>
      </c>
      <c r="D539" s="52">
        <f>Table3[[#This Row],[Residential CLM $ Collected]]+Table3[[#This Row],[C&amp;I CLM $ Collected]]</f>
        <v>88437.196612800006</v>
      </c>
      <c r="E539" s="53">
        <f>Table3[[#This Row],[CLM $ Collected ]]/'1.) CLM Reference'!$B$4</f>
        <v>7.8458311047808528E-4</v>
      </c>
      <c r="F539" s="52">
        <f>Table3[[#This Row],[Residential Incentive Disbursements]]+Table3[[#This Row],[C&amp;I Incentive Disbursements]]</f>
        <v>18717.475399999999</v>
      </c>
      <c r="G539" s="53">
        <f>Table3[[#This Row],[Incentive Disbursements]]/'1.) CLM Reference'!$B$5</f>
        <v>2.2900179941558204E-4</v>
      </c>
      <c r="H539" s="52">
        <v>88437.196612800006</v>
      </c>
      <c r="I539" s="53">
        <f>Table3[[#This Row],[Residential CLM $ Collected]]/'1.) CLM Reference'!$B$4</f>
        <v>7.8458311047808528E-4</v>
      </c>
      <c r="J539" s="79">
        <v>18717.475399999999</v>
      </c>
      <c r="K539" s="53">
        <f>Table3[[#This Row],[Residential Incentive Disbursements]]/'1.) CLM Reference'!$B$5</f>
        <v>2.2900179941558204E-4</v>
      </c>
      <c r="L539" s="54">
        <v>0</v>
      </c>
      <c r="M539" s="53">
        <f>Table3[[#This Row],[C&amp;I CLM $ Collected]]/'1.) CLM Reference'!$B$4</f>
        <v>0</v>
      </c>
      <c r="N539" s="79">
        <v>0</v>
      </c>
      <c r="O539" s="53">
        <f>Table3[[#This Row],[C&amp;I Incentive Disbursements]]/'1.) CLM Reference'!$B$5</f>
        <v>0</v>
      </c>
    </row>
    <row r="540" spans="1:15" x14ac:dyDescent="0.35">
      <c r="A540" s="23">
        <v>9001230502</v>
      </c>
      <c r="B540" s="24" t="s">
        <v>135</v>
      </c>
      <c r="C540" s="24" t="s">
        <v>48</v>
      </c>
      <c r="D540" s="52">
        <f>Table3[[#This Row],[Residential CLM $ Collected]]+Table3[[#This Row],[C&amp;I CLM $ Collected]]</f>
        <v>84605.596839359991</v>
      </c>
      <c r="E540" s="53">
        <f>Table3[[#This Row],[CLM $ Collected ]]/'1.) CLM Reference'!$B$4</f>
        <v>7.5059053061924351E-4</v>
      </c>
      <c r="F540" s="52">
        <f>Table3[[#This Row],[Residential Incentive Disbursements]]+Table3[[#This Row],[C&amp;I Incentive Disbursements]]</f>
        <v>9151.4843000000001</v>
      </c>
      <c r="G540" s="53">
        <f>Table3[[#This Row],[Incentive Disbursements]]/'1.) CLM Reference'!$B$5</f>
        <v>1.1196522646550125E-4</v>
      </c>
      <c r="H540" s="52">
        <v>84605.596839359991</v>
      </c>
      <c r="I540" s="53">
        <f>Table3[[#This Row],[Residential CLM $ Collected]]/'1.) CLM Reference'!$B$4</f>
        <v>7.5059053061924351E-4</v>
      </c>
      <c r="J540" s="79">
        <v>9151.4843000000001</v>
      </c>
      <c r="K540" s="53">
        <f>Table3[[#This Row],[Residential Incentive Disbursements]]/'1.) CLM Reference'!$B$5</f>
        <v>1.1196522646550125E-4</v>
      </c>
      <c r="L540" s="54">
        <v>0</v>
      </c>
      <c r="M540" s="53">
        <f>Table3[[#This Row],[C&amp;I CLM $ Collected]]/'1.) CLM Reference'!$B$4</f>
        <v>0</v>
      </c>
      <c r="N540" s="79">
        <v>0</v>
      </c>
      <c r="O540" s="53">
        <f>Table3[[#This Row],[C&amp;I Incentive Disbursements]]/'1.) CLM Reference'!$B$5</f>
        <v>0</v>
      </c>
    </row>
    <row r="541" spans="1:15" x14ac:dyDescent="0.35">
      <c r="A541" s="23">
        <v>9005296100</v>
      </c>
      <c r="B541" s="24" t="s">
        <v>136</v>
      </c>
      <c r="C541" s="24" t="s">
        <v>48</v>
      </c>
      <c r="D541" s="52">
        <f>Table3[[#This Row],[Residential CLM $ Collected]]+Table3[[#This Row],[C&amp;I CLM $ Collected]]</f>
        <v>153.95313599999997</v>
      </c>
      <c r="E541" s="53">
        <f>Table3[[#This Row],[CLM $ Collected ]]/'1.) CLM Reference'!$B$4</f>
        <v>1.3658170423422626E-6</v>
      </c>
      <c r="F541" s="52">
        <f>Table3[[#This Row],[Residential Incentive Disbursements]]+Table3[[#This Row],[C&amp;I Incentive Disbursements]]</f>
        <v>0</v>
      </c>
      <c r="G541" s="53">
        <f>Table3[[#This Row],[Incentive Disbursements]]/'1.) CLM Reference'!$B$5</f>
        <v>0</v>
      </c>
      <c r="H541" s="52">
        <v>153.95313599999997</v>
      </c>
      <c r="I541" s="53">
        <f>Table3[[#This Row],[Residential CLM $ Collected]]/'1.) CLM Reference'!$B$4</f>
        <v>1.3658170423422626E-6</v>
      </c>
      <c r="J541" s="79">
        <v>0</v>
      </c>
      <c r="K541" s="53">
        <f>Table3[[#This Row],[Residential Incentive Disbursements]]/'1.) CLM Reference'!$B$5</f>
        <v>0</v>
      </c>
      <c r="L541" s="54">
        <v>0</v>
      </c>
      <c r="M541" s="53">
        <f>Table3[[#This Row],[C&amp;I CLM $ Collected]]/'1.) CLM Reference'!$B$4</f>
        <v>0</v>
      </c>
      <c r="N541" s="79">
        <v>0</v>
      </c>
      <c r="O541" s="53">
        <f>Table3[[#This Row],[C&amp;I Incentive Disbursements]]/'1.) CLM Reference'!$B$5</f>
        <v>0</v>
      </c>
    </row>
    <row r="542" spans="1:15" x14ac:dyDescent="0.35">
      <c r="A542" s="23">
        <v>9005425600</v>
      </c>
      <c r="B542" s="24" t="s">
        <v>136</v>
      </c>
      <c r="C542" s="24" t="s">
        <v>48</v>
      </c>
      <c r="D542" s="52">
        <f>Table3[[#This Row],[Residential CLM $ Collected]]+Table3[[#This Row],[C&amp;I CLM $ Collected]]</f>
        <v>54512.674021440005</v>
      </c>
      <c r="E542" s="53">
        <f>Table3[[#This Row],[CLM $ Collected ]]/'1.) CLM Reference'!$B$4</f>
        <v>4.8361690535573821E-4</v>
      </c>
      <c r="F542" s="52">
        <f>Table3[[#This Row],[Residential Incentive Disbursements]]+Table3[[#This Row],[C&amp;I Incentive Disbursements]]</f>
        <v>13119.833199999999</v>
      </c>
      <c r="G542" s="53">
        <f>Table3[[#This Row],[Incentive Disbursements]]/'1.) CLM Reference'!$B$5</f>
        <v>1.6051659460614512E-4</v>
      </c>
      <c r="H542" s="52">
        <v>40182.115245120003</v>
      </c>
      <c r="I542" s="53">
        <f>Table3[[#This Row],[Residential CLM $ Collected]]/'1.) CLM Reference'!$B$4</f>
        <v>3.5648132428524066E-4</v>
      </c>
      <c r="J542" s="79">
        <v>13119.833199999999</v>
      </c>
      <c r="K542" s="53">
        <f>Table3[[#This Row],[Residential Incentive Disbursements]]/'1.) CLM Reference'!$B$5</f>
        <v>1.6051659460614512E-4</v>
      </c>
      <c r="L542" s="54">
        <v>14330.55877632</v>
      </c>
      <c r="M542" s="53">
        <f>Table3[[#This Row],[C&amp;I CLM $ Collected]]/'1.) CLM Reference'!$B$4</f>
        <v>1.2713558107049758E-4</v>
      </c>
      <c r="N542" s="79">
        <v>0</v>
      </c>
      <c r="O542" s="53">
        <f>Table3[[#This Row],[C&amp;I Incentive Disbursements]]/'1.) CLM Reference'!$B$5</f>
        <v>0</v>
      </c>
    </row>
    <row r="543" spans="1:15" x14ac:dyDescent="0.35">
      <c r="A543" s="23">
        <v>9005260200</v>
      </c>
      <c r="B543" s="24" t="s">
        <v>137</v>
      </c>
      <c r="C543" s="24" t="s">
        <v>48</v>
      </c>
      <c r="D543" s="52">
        <f>Table3[[#This Row],[Residential CLM $ Collected]]+Table3[[#This Row],[C&amp;I CLM $ Collected]]</f>
        <v>81507.38129568001</v>
      </c>
      <c r="E543" s="53">
        <f>Table3[[#This Row],[CLM $ Collected ]]/'1.) CLM Reference'!$B$4</f>
        <v>7.2310427278551024E-4</v>
      </c>
      <c r="F543" s="52">
        <f>Table3[[#This Row],[Residential Incentive Disbursements]]+Table3[[#This Row],[C&amp;I Incentive Disbursements]]</f>
        <v>21234.362000000001</v>
      </c>
      <c r="G543" s="53">
        <f>Table3[[#This Row],[Incentive Disbursements]]/'1.) CLM Reference'!$B$5</f>
        <v>2.5979503130223739E-4</v>
      </c>
      <c r="H543" s="52">
        <v>49637.050853759996</v>
      </c>
      <c r="I543" s="53">
        <f>Table3[[#This Row],[Residential CLM $ Collected]]/'1.) CLM Reference'!$B$4</f>
        <v>4.4036212414455116E-4</v>
      </c>
      <c r="J543" s="79">
        <v>18834.362000000001</v>
      </c>
      <c r="K543" s="53">
        <f>Table3[[#This Row],[Residential Incentive Disbursements]]/'1.) CLM Reference'!$B$5</f>
        <v>2.3043186629989967E-4</v>
      </c>
      <c r="L543" s="54">
        <v>31870.330441920007</v>
      </c>
      <c r="M543" s="53">
        <f>Table3[[#This Row],[C&amp;I CLM $ Collected]]/'1.) CLM Reference'!$B$4</f>
        <v>2.8274214864095897E-4</v>
      </c>
      <c r="N543" s="79">
        <v>2400</v>
      </c>
      <c r="O543" s="53">
        <f>Table3[[#This Row],[C&amp;I Incentive Disbursements]]/'1.) CLM Reference'!$B$5</f>
        <v>2.9363165002337707E-5</v>
      </c>
    </row>
    <row r="544" spans="1:15" x14ac:dyDescent="0.35">
      <c r="A544" s="23">
        <v>9011707100</v>
      </c>
      <c r="B544" s="24" t="s">
        <v>138</v>
      </c>
      <c r="C544" s="24" t="s">
        <v>48</v>
      </c>
      <c r="D544" s="52">
        <f>Table3[[#This Row],[Residential CLM $ Collected]]+Table3[[#This Row],[C&amp;I CLM $ Collected]]</f>
        <v>149000.57273376</v>
      </c>
      <c r="E544" s="53">
        <f>Table3[[#This Row],[CLM $ Collected ]]/'1.) CLM Reference'!$B$4</f>
        <v>1.3218796761537051E-3</v>
      </c>
      <c r="F544" s="52">
        <f>Table3[[#This Row],[Residential Incentive Disbursements]]+Table3[[#This Row],[C&amp;I Incentive Disbursements]]</f>
        <v>51278.805999999997</v>
      </c>
      <c r="G544" s="53">
        <f>Table3[[#This Row],[Incentive Disbursements]]/'1.) CLM Reference'!$B$5</f>
        <v>6.2737835070869358E-4</v>
      </c>
      <c r="H544" s="52">
        <v>113517.05510016001</v>
      </c>
      <c r="I544" s="53">
        <f>Table3[[#This Row],[Residential CLM $ Collected]]/'1.) CLM Reference'!$B$4</f>
        <v>1.0070826257953215E-3</v>
      </c>
      <c r="J544" s="79">
        <v>51278.805999999997</v>
      </c>
      <c r="K544" s="53">
        <f>Table3[[#This Row],[Residential Incentive Disbursements]]/'1.) CLM Reference'!$B$5</f>
        <v>6.2737835070869358E-4</v>
      </c>
      <c r="L544" s="54">
        <v>35483.5176336</v>
      </c>
      <c r="M544" s="53">
        <f>Table3[[#This Row],[C&amp;I CLM $ Collected]]/'1.) CLM Reference'!$B$4</f>
        <v>3.147970503583836E-4</v>
      </c>
      <c r="N544" s="79">
        <v>0</v>
      </c>
      <c r="O544" s="53">
        <f>Table3[[#This Row],[C&amp;I Incentive Disbursements]]/'1.) CLM Reference'!$B$5</f>
        <v>0</v>
      </c>
    </row>
    <row r="545" spans="1:15" x14ac:dyDescent="0.35">
      <c r="A545" s="23">
        <v>9011708100</v>
      </c>
      <c r="B545" s="24" t="s">
        <v>138</v>
      </c>
      <c r="C545" s="24" t="s">
        <v>48</v>
      </c>
      <c r="D545" s="52">
        <f>Table3[[#This Row],[Residential CLM $ Collected]]+Table3[[#This Row],[C&amp;I CLM $ Collected]]</f>
        <v>176.22264960000001</v>
      </c>
      <c r="E545" s="53">
        <f>Table3[[#This Row],[CLM $ Collected ]]/'1.) CLM Reference'!$B$4</f>
        <v>1.5633841851093503E-6</v>
      </c>
      <c r="F545" s="52">
        <f>Table3[[#This Row],[Residential Incentive Disbursements]]+Table3[[#This Row],[C&amp;I Incentive Disbursements]]</f>
        <v>0</v>
      </c>
      <c r="G545" s="53">
        <f>Table3[[#This Row],[Incentive Disbursements]]/'1.) CLM Reference'!$B$5</f>
        <v>0</v>
      </c>
      <c r="H545" s="52">
        <v>176.22264960000001</v>
      </c>
      <c r="I545" s="53">
        <f>Table3[[#This Row],[Residential CLM $ Collected]]/'1.) CLM Reference'!$B$4</f>
        <v>1.5633841851093503E-6</v>
      </c>
      <c r="J545" s="79">
        <v>0</v>
      </c>
      <c r="K545" s="53">
        <f>Table3[[#This Row],[Residential Incentive Disbursements]]/'1.) CLM Reference'!$B$5</f>
        <v>0</v>
      </c>
      <c r="L545" s="54">
        <v>0</v>
      </c>
      <c r="M545" s="53">
        <f>Table3[[#This Row],[C&amp;I CLM $ Collected]]/'1.) CLM Reference'!$B$4</f>
        <v>0</v>
      </c>
      <c r="N545" s="79">
        <v>0</v>
      </c>
      <c r="O545" s="53">
        <f>Table3[[#This Row],[C&amp;I Incentive Disbursements]]/'1.) CLM Reference'!$B$5</f>
        <v>0</v>
      </c>
    </row>
    <row r="546" spans="1:15" x14ac:dyDescent="0.35">
      <c r="A546" s="23">
        <v>9001035300</v>
      </c>
      <c r="B546" s="24" t="s">
        <v>139</v>
      </c>
      <c r="C546" s="24" t="s">
        <v>48</v>
      </c>
      <c r="D546" s="52">
        <f>Table3[[#This Row],[Residential CLM $ Collected]]+Table3[[#This Row],[C&amp;I CLM $ Collected]]</f>
        <v>1061.2722816</v>
      </c>
      <c r="E546" s="53">
        <f>Table3[[#This Row],[CLM $ Collected ]]/'1.) CLM Reference'!$B$4</f>
        <v>9.4152272986159715E-6</v>
      </c>
      <c r="F546" s="52">
        <f>Table3[[#This Row],[Residential Incentive Disbursements]]+Table3[[#This Row],[C&amp;I Incentive Disbursements]]</f>
        <v>0</v>
      </c>
      <c r="G546" s="53">
        <f>Table3[[#This Row],[Incentive Disbursements]]/'1.) CLM Reference'!$B$5</f>
        <v>0</v>
      </c>
      <c r="H546" s="52">
        <v>1061.2722816</v>
      </c>
      <c r="I546" s="53">
        <f>Table3[[#This Row],[Residential CLM $ Collected]]/'1.) CLM Reference'!$B$4</f>
        <v>9.4152272986159715E-6</v>
      </c>
      <c r="J546" s="79">
        <v>0</v>
      </c>
      <c r="K546" s="53">
        <f>Table3[[#This Row],[Residential Incentive Disbursements]]/'1.) CLM Reference'!$B$5</f>
        <v>0</v>
      </c>
      <c r="L546" s="54">
        <v>0</v>
      </c>
      <c r="M546" s="53">
        <f>Table3[[#This Row],[C&amp;I CLM $ Collected]]/'1.) CLM Reference'!$B$4</f>
        <v>0</v>
      </c>
      <c r="N546" s="79">
        <v>0</v>
      </c>
      <c r="O546" s="53">
        <f>Table3[[#This Row],[C&amp;I Incentive Disbursements]]/'1.) CLM Reference'!$B$5</f>
        <v>0</v>
      </c>
    </row>
    <row r="547" spans="1:15" x14ac:dyDescent="0.35">
      <c r="A547" s="23">
        <v>9001035400</v>
      </c>
      <c r="B547" s="24" t="s">
        <v>139</v>
      </c>
      <c r="C547" s="24" t="s">
        <v>48</v>
      </c>
      <c r="D547" s="52">
        <f>Table3[[#This Row],[Residential CLM $ Collected]]+Table3[[#This Row],[C&amp;I CLM $ Collected]]</f>
        <v>3028.5282326400002</v>
      </c>
      <c r="E547" s="53">
        <f>Table3[[#This Row],[CLM $ Collected ]]/'1.) CLM Reference'!$B$4</f>
        <v>2.6868016987678677E-5</v>
      </c>
      <c r="F547" s="52">
        <f>Table3[[#This Row],[Residential Incentive Disbursements]]+Table3[[#This Row],[C&amp;I Incentive Disbursements]]</f>
        <v>0</v>
      </c>
      <c r="G547" s="53">
        <f>Table3[[#This Row],[Incentive Disbursements]]/'1.) CLM Reference'!$B$5</f>
        <v>0</v>
      </c>
      <c r="H547" s="52">
        <v>3028.5282326400002</v>
      </c>
      <c r="I547" s="53">
        <f>Table3[[#This Row],[Residential CLM $ Collected]]/'1.) CLM Reference'!$B$4</f>
        <v>2.6868016987678677E-5</v>
      </c>
      <c r="J547" s="79">
        <v>0</v>
      </c>
      <c r="K547" s="53">
        <f>Table3[[#This Row],[Residential Incentive Disbursements]]/'1.) CLM Reference'!$B$5</f>
        <v>0</v>
      </c>
      <c r="L547" s="54">
        <v>0</v>
      </c>
      <c r="M547" s="53">
        <f>Table3[[#This Row],[C&amp;I CLM $ Collected]]/'1.) CLM Reference'!$B$4</f>
        <v>0</v>
      </c>
      <c r="N547" s="79">
        <v>0</v>
      </c>
      <c r="O547" s="53">
        <f>Table3[[#This Row],[C&amp;I Incentive Disbursements]]/'1.) CLM Reference'!$B$5</f>
        <v>0</v>
      </c>
    </row>
    <row r="548" spans="1:15" x14ac:dyDescent="0.35">
      <c r="A548" s="23">
        <v>9001042500</v>
      </c>
      <c r="B548" s="24" t="s">
        <v>139</v>
      </c>
      <c r="C548" s="24" t="s">
        <v>48</v>
      </c>
      <c r="D548" s="52">
        <f>Table3[[#This Row],[Residential CLM $ Collected]]+Table3[[#This Row],[C&amp;I CLM $ Collected]]</f>
        <v>83103.254467200008</v>
      </c>
      <c r="E548" s="53">
        <f>Table3[[#This Row],[CLM $ Collected ]]/'1.) CLM Reference'!$B$4</f>
        <v>7.3726228756657193E-4</v>
      </c>
      <c r="F548" s="52">
        <f>Table3[[#This Row],[Residential Incentive Disbursements]]+Table3[[#This Row],[C&amp;I Incentive Disbursements]]</f>
        <v>25488.235000000001</v>
      </c>
      <c r="G548" s="53">
        <f>Table3[[#This Row],[Incentive Disbursements]]/'1.) CLM Reference'!$B$5</f>
        <v>3.1183968746806626E-4</v>
      </c>
      <c r="H548" s="52">
        <v>83103.254467200008</v>
      </c>
      <c r="I548" s="53">
        <f>Table3[[#This Row],[Residential CLM $ Collected]]/'1.) CLM Reference'!$B$4</f>
        <v>7.3726228756657193E-4</v>
      </c>
      <c r="J548" s="79">
        <v>25488.235000000001</v>
      </c>
      <c r="K548" s="53">
        <f>Table3[[#This Row],[Residential Incentive Disbursements]]/'1.) CLM Reference'!$B$5</f>
        <v>3.1183968746806626E-4</v>
      </c>
      <c r="L548" s="54">
        <v>0</v>
      </c>
      <c r="M548" s="53">
        <f>Table3[[#This Row],[C&amp;I CLM $ Collected]]/'1.) CLM Reference'!$B$4</f>
        <v>0</v>
      </c>
      <c r="N548" s="79">
        <v>0</v>
      </c>
      <c r="O548" s="53">
        <f>Table3[[#This Row],[C&amp;I Incentive Disbursements]]/'1.) CLM Reference'!$B$5</f>
        <v>0</v>
      </c>
    </row>
    <row r="549" spans="1:15" x14ac:dyDescent="0.35">
      <c r="A549" s="23">
        <v>9001042600</v>
      </c>
      <c r="B549" s="24" t="s">
        <v>139</v>
      </c>
      <c r="C549" s="24" t="s">
        <v>48</v>
      </c>
      <c r="D549" s="52">
        <f>Table3[[#This Row],[Residential CLM $ Collected]]+Table3[[#This Row],[C&amp;I CLM $ Collected]]</f>
        <v>81284.181955200009</v>
      </c>
      <c r="E549" s="53">
        <f>Table3[[#This Row],[CLM $ Collected ]]/'1.) CLM Reference'!$B$4</f>
        <v>7.2112412823641093E-4</v>
      </c>
      <c r="F549" s="52">
        <f>Table3[[#This Row],[Residential Incentive Disbursements]]+Table3[[#This Row],[C&amp;I Incentive Disbursements]]</f>
        <v>15735.29</v>
      </c>
      <c r="G549" s="53">
        <f>Table3[[#This Row],[Incentive Disbursements]]/'1.) CLM Reference'!$B$5</f>
        <v>1.9251579859568105E-4</v>
      </c>
      <c r="H549" s="52">
        <v>81284.181955200009</v>
      </c>
      <c r="I549" s="53">
        <f>Table3[[#This Row],[Residential CLM $ Collected]]/'1.) CLM Reference'!$B$4</f>
        <v>7.2112412823641093E-4</v>
      </c>
      <c r="J549" s="79">
        <v>15735.29</v>
      </c>
      <c r="K549" s="53">
        <f>Table3[[#This Row],[Residential Incentive Disbursements]]/'1.) CLM Reference'!$B$5</f>
        <v>1.9251579859568105E-4</v>
      </c>
      <c r="L549" s="54">
        <v>0</v>
      </c>
      <c r="M549" s="53">
        <f>Table3[[#This Row],[C&amp;I CLM $ Collected]]/'1.) CLM Reference'!$B$4</f>
        <v>0</v>
      </c>
      <c r="N549" s="79">
        <v>0</v>
      </c>
      <c r="O549" s="53">
        <f>Table3[[#This Row],[C&amp;I Incentive Disbursements]]/'1.) CLM Reference'!$B$5</f>
        <v>0</v>
      </c>
    </row>
    <row r="550" spans="1:15" x14ac:dyDescent="0.35">
      <c r="A550" s="23">
        <v>9001042700</v>
      </c>
      <c r="B550" s="24" t="s">
        <v>139</v>
      </c>
      <c r="C550" s="24" t="s">
        <v>48</v>
      </c>
      <c r="D550" s="52">
        <f>Table3[[#This Row],[Residential CLM $ Collected]]+Table3[[#This Row],[C&amp;I CLM $ Collected]]</f>
        <v>85645.313366399991</v>
      </c>
      <c r="E550" s="53">
        <f>Table3[[#This Row],[CLM $ Collected ]]/'1.) CLM Reference'!$B$4</f>
        <v>7.5981452298946807E-4</v>
      </c>
      <c r="F550" s="52">
        <f>Table3[[#This Row],[Residential Incentive Disbursements]]+Table3[[#This Row],[C&amp;I Incentive Disbursements]]</f>
        <v>11611.1448</v>
      </c>
      <c r="G550" s="53">
        <f>Table3[[#This Row],[Incentive Disbursements]]/'1.) CLM Reference'!$B$5</f>
        <v>1.4205831692851476E-4</v>
      </c>
      <c r="H550" s="52">
        <v>85645.313366399991</v>
      </c>
      <c r="I550" s="53">
        <f>Table3[[#This Row],[Residential CLM $ Collected]]/'1.) CLM Reference'!$B$4</f>
        <v>7.5981452298946807E-4</v>
      </c>
      <c r="J550" s="79">
        <v>11611.1448</v>
      </c>
      <c r="K550" s="53">
        <f>Table3[[#This Row],[Residential Incentive Disbursements]]/'1.) CLM Reference'!$B$5</f>
        <v>1.4205831692851476E-4</v>
      </c>
      <c r="L550" s="54">
        <v>0</v>
      </c>
      <c r="M550" s="53">
        <f>Table3[[#This Row],[C&amp;I CLM $ Collected]]/'1.) CLM Reference'!$B$4</f>
        <v>0</v>
      </c>
      <c r="N550" s="79">
        <v>0</v>
      </c>
      <c r="O550" s="53">
        <f>Table3[[#This Row],[C&amp;I Incentive Disbursements]]/'1.) CLM Reference'!$B$5</f>
        <v>0</v>
      </c>
    </row>
    <row r="551" spans="1:15" x14ac:dyDescent="0.35">
      <c r="A551" s="23">
        <v>9001042800</v>
      </c>
      <c r="B551" s="24" t="s">
        <v>139</v>
      </c>
      <c r="C551" s="24" t="s">
        <v>48</v>
      </c>
      <c r="D551" s="52">
        <f>Table3[[#This Row],[Residential CLM $ Collected]]+Table3[[#This Row],[C&amp;I CLM $ Collected]]</f>
        <v>115974.89911584</v>
      </c>
      <c r="E551" s="53">
        <f>Table3[[#This Row],[CLM $ Collected ]]/'1.) CLM Reference'!$B$4</f>
        <v>1.0288877369561274E-3</v>
      </c>
      <c r="F551" s="52">
        <f>Table3[[#This Row],[Residential Incentive Disbursements]]+Table3[[#This Row],[C&amp;I Incentive Disbursements]]</f>
        <v>22248.071899999999</v>
      </c>
      <c r="G551" s="53">
        <f>Table3[[#This Row],[Incentive Disbursements]]/'1.) CLM Reference'!$B$5</f>
        <v>2.7219741924315539E-4</v>
      </c>
      <c r="H551" s="52">
        <v>115974.89911584</v>
      </c>
      <c r="I551" s="53">
        <f>Table3[[#This Row],[Residential CLM $ Collected]]/'1.) CLM Reference'!$B$4</f>
        <v>1.0288877369561274E-3</v>
      </c>
      <c r="J551" s="79">
        <v>22248.071899999999</v>
      </c>
      <c r="K551" s="53">
        <f>Table3[[#This Row],[Residential Incentive Disbursements]]/'1.) CLM Reference'!$B$5</f>
        <v>2.7219741924315539E-4</v>
      </c>
      <c r="L551" s="54">
        <v>0</v>
      </c>
      <c r="M551" s="53">
        <f>Table3[[#This Row],[C&amp;I CLM $ Collected]]/'1.) CLM Reference'!$B$4</f>
        <v>0</v>
      </c>
      <c r="N551" s="79">
        <v>0</v>
      </c>
      <c r="O551" s="53">
        <f>Table3[[#This Row],[C&amp;I Incentive Disbursements]]/'1.) CLM Reference'!$B$5</f>
        <v>0</v>
      </c>
    </row>
    <row r="552" spans="1:15" x14ac:dyDescent="0.35">
      <c r="A552" s="23">
        <v>9001042900</v>
      </c>
      <c r="B552" s="24" t="s">
        <v>139</v>
      </c>
      <c r="C552" s="24" t="s">
        <v>48</v>
      </c>
      <c r="D552" s="52">
        <f>Table3[[#This Row],[Residential CLM $ Collected]]+Table3[[#This Row],[C&amp;I CLM $ Collected]]</f>
        <v>41161.070211839993</v>
      </c>
      <c r="E552" s="53">
        <f>Table3[[#This Row],[CLM $ Collected ]]/'1.) CLM Reference'!$B$4</f>
        <v>3.6516626187060923E-4</v>
      </c>
      <c r="F552" s="52">
        <f>Table3[[#This Row],[Residential Incentive Disbursements]]+Table3[[#This Row],[C&amp;I Incentive Disbursements]]</f>
        <v>22228.298200000001</v>
      </c>
      <c r="G552" s="53">
        <f>Table3[[#This Row],[Incentive Disbursements]]/'1.) CLM Reference'!$B$5</f>
        <v>2.7195549490323595E-4</v>
      </c>
      <c r="H552" s="52">
        <v>41161.070211839993</v>
      </c>
      <c r="I552" s="53">
        <f>Table3[[#This Row],[Residential CLM $ Collected]]/'1.) CLM Reference'!$B$4</f>
        <v>3.6516626187060923E-4</v>
      </c>
      <c r="J552" s="79">
        <v>22228.298200000001</v>
      </c>
      <c r="K552" s="53">
        <f>Table3[[#This Row],[Residential Incentive Disbursements]]/'1.) CLM Reference'!$B$5</f>
        <v>2.7195549490323595E-4</v>
      </c>
      <c r="L552" s="54">
        <v>0</v>
      </c>
      <c r="M552" s="53">
        <f>Table3[[#This Row],[C&amp;I CLM $ Collected]]/'1.) CLM Reference'!$B$4</f>
        <v>0</v>
      </c>
      <c r="N552" s="79">
        <v>0</v>
      </c>
      <c r="O552" s="53">
        <f>Table3[[#This Row],[C&amp;I Incentive Disbursements]]/'1.) CLM Reference'!$B$5</f>
        <v>0</v>
      </c>
    </row>
    <row r="553" spans="1:15" x14ac:dyDescent="0.35">
      <c r="A553" s="23">
        <v>9001043000</v>
      </c>
      <c r="B553" s="24" t="s">
        <v>139</v>
      </c>
      <c r="C553" s="24" t="s">
        <v>48</v>
      </c>
      <c r="D553" s="52">
        <f>Table3[[#This Row],[Residential CLM $ Collected]]+Table3[[#This Row],[C&amp;I CLM $ Collected]]</f>
        <v>63115.726927679993</v>
      </c>
      <c r="E553" s="53">
        <f>Table3[[#This Row],[CLM $ Collected ]]/'1.) CLM Reference'!$B$4</f>
        <v>5.5994010721318341E-4</v>
      </c>
      <c r="F553" s="52">
        <f>Table3[[#This Row],[Residential Incentive Disbursements]]+Table3[[#This Row],[C&amp;I Incentive Disbursements]]</f>
        <v>13700.7127</v>
      </c>
      <c r="G553" s="53">
        <f>Table3[[#This Row],[Incentive Disbursements]]/'1.) CLM Reference'!$B$5</f>
        <v>1.6762345319155155E-4</v>
      </c>
      <c r="H553" s="52">
        <v>63115.726927679993</v>
      </c>
      <c r="I553" s="53">
        <f>Table3[[#This Row],[Residential CLM $ Collected]]/'1.) CLM Reference'!$B$4</f>
        <v>5.5994010721318341E-4</v>
      </c>
      <c r="J553" s="79">
        <v>13700.7127</v>
      </c>
      <c r="K553" s="53">
        <f>Table3[[#This Row],[Residential Incentive Disbursements]]/'1.) CLM Reference'!$B$5</f>
        <v>1.6762345319155155E-4</v>
      </c>
      <c r="L553" s="54">
        <v>0</v>
      </c>
      <c r="M553" s="53">
        <f>Table3[[#This Row],[C&amp;I CLM $ Collected]]/'1.) CLM Reference'!$B$4</f>
        <v>0</v>
      </c>
      <c r="N553" s="79">
        <v>0</v>
      </c>
      <c r="O553" s="53">
        <f>Table3[[#This Row],[C&amp;I Incentive Disbursements]]/'1.) CLM Reference'!$B$5</f>
        <v>0</v>
      </c>
    </row>
    <row r="554" spans="1:15" x14ac:dyDescent="0.35">
      <c r="A554" s="23">
        <v>9001043100</v>
      </c>
      <c r="B554" s="24" t="s">
        <v>139</v>
      </c>
      <c r="C554" s="24" t="s">
        <v>48</v>
      </c>
      <c r="D554" s="52">
        <f>Table3[[#This Row],[Residential CLM $ Collected]]+Table3[[#This Row],[C&amp;I CLM $ Collected]]</f>
        <v>104499.4986432</v>
      </c>
      <c r="E554" s="53">
        <f>Table3[[#This Row],[CLM $ Collected ]]/'1.) CLM Reference'!$B$4</f>
        <v>9.2708209700323831E-4</v>
      </c>
      <c r="F554" s="52">
        <f>Table3[[#This Row],[Residential Incentive Disbursements]]+Table3[[#This Row],[C&amp;I Incentive Disbursements]]</f>
        <v>28444.488799999999</v>
      </c>
      <c r="G554" s="53">
        <f>Table3[[#This Row],[Incentive Disbursements]]/'1.) CLM Reference'!$B$5</f>
        <v>3.4800842418397784E-4</v>
      </c>
      <c r="H554" s="52">
        <v>104499.4986432</v>
      </c>
      <c r="I554" s="53">
        <f>Table3[[#This Row],[Residential CLM $ Collected]]/'1.) CLM Reference'!$B$4</f>
        <v>9.2708209700323831E-4</v>
      </c>
      <c r="J554" s="79">
        <v>28444.488799999999</v>
      </c>
      <c r="K554" s="53">
        <f>Table3[[#This Row],[Residential Incentive Disbursements]]/'1.) CLM Reference'!$B$5</f>
        <v>3.4800842418397784E-4</v>
      </c>
      <c r="L554" s="54">
        <v>0</v>
      </c>
      <c r="M554" s="53">
        <f>Table3[[#This Row],[C&amp;I CLM $ Collected]]/'1.) CLM Reference'!$B$4</f>
        <v>0</v>
      </c>
      <c r="N554" s="79">
        <v>0</v>
      </c>
      <c r="O554" s="53">
        <f>Table3[[#This Row],[C&amp;I Incentive Disbursements]]/'1.) CLM Reference'!$B$5</f>
        <v>0</v>
      </c>
    </row>
    <row r="555" spans="1:15" x14ac:dyDescent="0.35">
      <c r="A555" s="23">
        <v>9001043200</v>
      </c>
      <c r="B555" s="24" t="s">
        <v>139</v>
      </c>
      <c r="C555" s="24" t="s">
        <v>48</v>
      </c>
      <c r="D555" s="52">
        <f>Table3[[#This Row],[Residential CLM $ Collected]]+Table3[[#This Row],[C&amp;I CLM $ Collected]]</f>
        <v>59452.694694720005</v>
      </c>
      <c r="E555" s="53">
        <f>Table3[[#This Row],[CLM $ Collected ]]/'1.) CLM Reference'!$B$4</f>
        <v>5.2744299815510104E-4</v>
      </c>
      <c r="F555" s="52">
        <f>Table3[[#This Row],[Residential Incentive Disbursements]]+Table3[[#This Row],[C&amp;I Incentive Disbursements]]</f>
        <v>4285.76</v>
      </c>
      <c r="G555" s="53">
        <f>Table3[[#This Row],[Incentive Disbursements]]/'1.) CLM Reference'!$B$5</f>
        <v>5.2434782516841187E-5</v>
      </c>
      <c r="H555" s="52">
        <v>59452.694694720005</v>
      </c>
      <c r="I555" s="53">
        <f>Table3[[#This Row],[Residential CLM $ Collected]]/'1.) CLM Reference'!$B$4</f>
        <v>5.2744299815510104E-4</v>
      </c>
      <c r="J555" s="79">
        <v>4285.76</v>
      </c>
      <c r="K555" s="53">
        <f>Table3[[#This Row],[Residential Incentive Disbursements]]/'1.) CLM Reference'!$B$5</f>
        <v>5.2434782516841187E-5</v>
      </c>
      <c r="L555" s="54">
        <v>0</v>
      </c>
      <c r="M555" s="53">
        <f>Table3[[#This Row],[C&amp;I CLM $ Collected]]/'1.) CLM Reference'!$B$4</f>
        <v>0</v>
      </c>
      <c r="N555" s="79">
        <v>0</v>
      </c>
      <c r="O555" s="53">
        <f>Table3[[#This Row],[C&amp;I Incentive Disbursements]]/'1.) CLM Reference'!$B$5</f>
        <v>0</v>
      </c>
    </row>
    <row r="556" spans="1:15" x14ac:dyDescent="0.35">
      <c r="A556" s="23">
        <v>9001043300</v>
      </c>
      <c r="B556" s="24" t="s">
        <v>139</v>
      </c>
      <c r="C556" s="24" t="s">
        <v>48</v>
      </c>
      <c r="D556" s="52">
        <f>Table3[[#This Row],[Residential CLM $ Collected]]+Table3[[#This Row],[C&amp;I CLM $ Collected]]</f>
        <v>64142.895072960004</v>
      </c>
      <c r="E556" s="53">
        <f>Table3[[#This Row],[CLM $ Collected ]]/'1.) CLM Reference'!$B$4</f>
        <v>5.6905277483805419E-4</v>
      </c>
      <c r="F556" s="52">
        <f>Table3[[#This Row],[Residential Incentive Disbursements]]+Table3[[#This Row],[C&amp;I Incentive Disbursements]]</f>
        <v>25985.81</v>
      </c>
      <c r="G556" s="53">
        <f>Table3[[#This Row],[Incentive Disbursements]]/'1.) CLM Reference'!$B$5</f>
        <v>3.1792734447891552E-4</v>
      </c>
      <c r="H556" s="52">
        <v>64142.895072960004</v>
      </c>
      <c r="I556" s="53">
        <f>Table3[[#This Row],[Residential CLM $ Collected]]/'1.) CLM Reference'!$B$4</f>
        <v>5.6905277483805419E-4</v>
      </c>
      <c r="J556" s="79">
        <v>25985.81</v>
      </c>
      <c r="K556" s="53">
        <f>Table3[[#This Row],[Residential Incentive Disbursements]]/'1.) CLM Reference'!$B$5</f>
        <v>3.1792734447891552E-4</v>
      </c>
      <c r="L556" s="54">
        <v>0</v>
      </c>
      <c r="M556" s="53">
        <f>Table3[[#This Row],[C&amp;I CLM $ Collected]]/'1.) CLM Reference'!$B$4</f>
        <v>0</v>
      </c>
      <c r="N556" s="79">
        <v>0</v>
      </c>
      <c r="O556" s="53">
        <f>Table3[[#This Row],[C&amp;I Incentive Disbursements]]/'1.) CLM Reference'!$B$5</f>
        <v>0</v>
      </c>
    </row>
    <row r="557" spans="1:15" x14ac:dyDescent="0.35">
      <c r="A557" s="23">
        <v>9001043400</v>
      </c>
      <c r="B557" s="24" t="s">
        <v>139</v>
      </c>
      <c r="C557" s="24" t="s">
        <v>48</v>
      </c>
      <c r="D557" s="52">
        <f>Table3[[#This Row],[Residential CLM $ Collected]]+Table3[[#This Row],[C&amp;I CLM $ Collected]]</f>
        <v>65534.864711040005</v>
      </c>
      <c r="E557" s="53">
        <f>Table3[[#This Row],[CLM $ Collected ]]/'1.) CLM Reference'!$B$4</f>
        <v>5.8140183055402654E-4</v>
      </c>
      <c r="F557" s="52">
        <f>Table3[[#This Row],[Residential Incentive Disbursements]]+Table3[[#This Row],[C&amp;I Incentive Disbursements]]</f>
        <v>6121.5024000000003</v>
      </c>
      <c r="G557" s="53">
        <f>Table3[[#This Row],[Incentive Disbursements]]/'1.) CLM Reference'!$B$5</f>
        <v>7.4894452097252611E-5</v>
      </c>
      <c r="H557" s="52">
        <v>65534.864711040005</v>
      </c>
      <c r="I557" s="53">
        <f>Table3[[#This Row],[Residential CLM $ Collected]]/'1.) CLM Reference'!$B$4</f>
        <v>5.8140183055402654E-4</v>
      </c>
      <c r="J557" s="79">
        <v>6121.5024000000003</v>
      </c>
      <c r="K557" s="53">
        <f>Table3[[#This Row],[Residential Incentive Disbursements]]/'1.) CLM Reference'!$B$5</f>
        <v>7.4894452097252611E-5</v>
      </c>
      <c r="L557" s="54">
        <v>0</v>
      </c>
      <c r="M557" s="53">
        <f>Table3[[#This Row],[C&amp;I CLM $ Collected]]/'1.) CLM Reference'!$B$4</f>
        <v>0</v>
      </c>
      <c r="N557" s="79">
        <v>0</v>
      </c>
      <c r="O557" s="53">
        <f>Table3[[#This Row],[C&amp;I Incentive Disbursements]]/'1.) CLM Reference'!$B$5</f>
        <v>0</v>
      </c>
    </row>
    <row r="558" spans="1:15" x14ac:dyDescent="0.35">
      <c r="A558" s="23">
        <v>9001043500</v>
      </c>
      <c r="B558" s="24" t="s">
        <v>139</v>
      </c>
      <c r="C558" s="24" t="s">
        <v>48</v>
      </c>
      <c r="D558" s="52">
        <f>Table3[[#This Row],[Residential CLM $ Collected]]+Table3[[#This Row],[C&amp;I CLM $ Collected]]</f>
        <v>43101.77930496</v>
      </c>
      <c r="E558" s="53">
        <f>Table3[[#This Row],[CLM $ Collected ]]/'1.) CLM Reference'!$B$4</f>
        <v>3.8238353735119384E-4</v>
      </c>
      <c r="F558" s="52">
        <f>Table3[[#This Row],[Residential Incentive Disbursements]]+Table3[[#This Row],[C&amp;I Incentive Disbursements]]</f>
        <v>5348.7452000000003</v>
      </c>
      <c r="G558" s="53">
        <f>Table3[[#This Row],[Incentive Disbursements]]/'1.) CLM Reference'!$B$5</f>
        <v>6.5440036609609086E-5</v>
      </c>
      <c r="H558" s="52">
        <v>43101.77930496</v>
      </c>
      <c r="I558" s="53">
        <f>Table3[[#This Row],[Residential CLM $ Collected]]/'1.) CLM Reference'!$B$4</f>
        <v>3.8238353735119384E-4</v>
      </c>
      <c r="J558" s="79">
        <v>5348.7452000000003</v>
      </c>
      <c r="K558" s="53">
        <f>Table3[[#This Row],[Residential Incentive Disbursements]]/'1.) CLM Reference'!$B$5</f>
        <v>6.5440036609609086E-5</v>
      </c>
      <c r="L558" s="54">
        <v>0</v>
      </c>
      <c r="M558" s="53">
        <f>Table3[[#This Row],[C&amp;I CLM $ Collected]]/'1.) CLM Reference'!$B$4</f>
        <v>0</v>
      </c>
      <c r="N558" s="79">
        <v>0</v>
      </c>
      <c r="O558" s="53">
        <f>Table3[[#This Row],[C&amp;I Incentive Disbursements]]/'1.) CLM Reference'!$B$5</f>
        <v>0</v>
      </c>
    </row>
    <row r="559" spans="1:15" x14ac:dyDescent="0.35">
      <c r="A559" s="23">
        <v>9001043600</v>
      </c>
      <c r="B559" s="24" t="s">
        <v>139</v>
      </c>
      <c r="C559" s="24" t="s">
        <v>48</v>
      </c>
      <c r="D559" s="52">
        <f>Table3[[#This Row],[Residential CLM $ Collected]]+Table3[[#This Row],[C&amp;I CLM $ Collected]]</f>
        <v>52708.824316800004</v>
      </c>
      <c r="E559" s="53">
        <f>Table3[[#This Row],[CLM $ Collected ]]/'1.) CLM Reference'!$B$4</f>
        <v>4.6761379731628024E-4</v>
      </c>
      <c r="F559" s="52">
        <f>Table3[[#This Row],[Residential Incentive Disbursements]]+Table3[[#This Row],[C&amp;I Incentive Disbursements]]</f>
        <v>17760.28</v>
      </c>
      <c r="G559" s="53">
        <f>Table3[[#This Row],[Incentive Disbursements]]/'1.) CLM Reference'!$B$5</f>
        <v>2.172908467198826E-4</v>
      </c>
      <c r="H559" s="52">
        <v>52708.824316800004</v>
      </c>
      <c r="I559" s="53">
        <f>Table3[[#This Row],[Residential CLM $ Collected]]/'1.) CLM Reference'!$B$4</f>
        <v>4.6761379731628024E-4</v>
      </c>
      <c r="J559" s="79">
        <v>17760.28</v>
      </c>
      <c r="K559" s="53">
        <f>Table3[[#This Row],[Residential Incentive Disbursements]]/'1.) CLM Reference'!$B$5</f>
        <v>2.172908467198826E-4</v>
      </c>
      <c r="L559" s="54">
        <v>0</v>
      </c>
      <c r="M559" s="53">
        <f>Table3[[#This Row],[C&amp;I CLM $ Collected]]/'1.) CLM Reference'!$B$4</f>
        <v>0</v>
      </c>
      <c r="N559" s="79">
        <v>0</v>
      </c>
      <c r="O559" s="53">
        <f>Table3[[#This Row],[C&amp;I Incentive Disbursements]]/'1.) CLM Reference'!$B$5</f>
        <v>0</v>
      </c>
    </row>
    <row r="560" spans="1:15" x14ac:dyDescent="0.35">
      <c r="A560" s="23">
        <v>9001043700</v>
      </c>
      <c r="B560" s="24" t="s">
        <v>139</v>
      </c>
      <c r="C560" s="24" t="s">
        <v>48</v>
      </c>
      <c r="D560" s="52">
        <f>Table3[[#This Row],[Residential CLM $ Collected]]+Table3[[#This Row],[C&amp;I CLM $ Collected]]</f>
        <v>48043.2251808</v>
      </c>
      <c r="E560" s="53">
        <f>Table3[[#This Row],[CLM $ Collected ]]/'1.) CLM Reference'!$B$4</f>
        <v>4.2622227403684446E-4</v>
      </c>
      <c r="F560" s="52">
        <f>Table3[[#This Row],[Residential Incentive Disbursements]]+Table3[[#This Row],[C&amp;I Incentive Disbursements]]</f>
        <v>204.88</v>
      </c>
      <c r="G560" s="53">
        <f>Table3[[#This Row],[Incentive Disbursements]]/'1.) CLM Reference'!$B$5</f>
        <v>2.5066355190328954E-6</v>
      </c>
      <c r="H560" s="52">
        <v>48043.2251808</v>
      </c>
      <c r="I560" s="53">
        <f>Table3[[#This Row],[Residential CLM $ Collected]]/'1.) CLM Reference'!$B$4</f>
        <v>4.2622227403684446E-4</v>
      </c>
      <c r="J560" s="79">
        <v>204.88</v>
      </c>
      <c r="K560" s="53">
        <f>Table3[[#This Row],[Residential Incentive Disbursements]]/'1.) CLM Reference'!$B$5</f>
        <v>2.5066355190328954E-6</v>
      </c>
      <c r="L560" s="54">
        <v>0</v>
      </c>
      <c r="M560" s="53">
        <f>Table3[[#This Row],[C&amp;I CLM $ Collected]]/'1.) CLM Reference'!$B$4</f>
        <v>0</v>
      </c>
      <c r="N560" s="79">
        <v>0</v>
      </c>
      <c r="O560" s="53">
        <f>Table3[[#This Row],[C&amp;I Incentive Disbursements]]/'1.) CLM Reference'!$B$5</f>
        <v>0</v>
      </c>
    </row>
    <row r="561" spans="1:15" x14ac:dyDescent="0.35">
      <c r="A561" s="23">
        <v>9001043800</v>
      </c>
      <c r="B561" s="24" t="s">
        <v>139</v>
      </c>
      <c r="C561" s="24" t="s">
        <v>48</v>
      </c>
      <c r="D561" s="52">
        <f>Table3[[#This Row],[Residential CLM $ Collected]]+Table3[[#This Row],[C&amp;I CLM $ Collected]]</f>
        <v>111989.26689984</v>
      </c>
      <c r="E561" s="53">
        <f>Table3[[#This Row],[CLM $ Collected ]]/'1.) CLM Reference'!$B$4</f>
        <v>9.9352863647556846E-4</v>
      </c>
      <c r="F561" s="52">
        <f>Table3[[#This Row],[Residential Incentive Disbursements]]+Table3[[#This Row],[C&amp;I Incentive Disbursements]]</f>
        <v>20916.12</v>
      </c>
      <c r="G561" s="53">
        <f>Table3[[#This Row],[Incentive Disbursements]]/'1.) CLM Reference'!$B$5</f>
        <v>2.559014511536232E-4</v>
      </c>
      <c r="H561" s="52">
        <v>111989.26689984</v>
      </c>
      <c r="I561" s="53">
        <f>Table3[[#This Row],[Residential CLM $ Collected]]/'1.) CLM Reference'!$B$4</f>
        <v>9.9352863647556846E-4</v>
      </c>
      <c r="J561" s="79">
        <v>20916.12</v>
      </c>
      <c r="K561" s="53">
        <f>Table3[[#This Row],[Residential Incentive Disbursements]]/'1.) CLM Reference'!$B$5</f>
        <v>2.559014511536232E-4</v>
      </c>
      <c r="L561" s="54">
        <v>0</v>
      </c>
      <c r="M561" s="53">
        <f>Table3[[#This Row],[C&amp;I CLM $ Collected]]/'1.) CLM Reference'!$B$4</f>
        <v>0</v>
      </c>
      <c r="N561" s="79">
        <v>0</v>
      </c>
      <c r="O561" s="53">
        <f>Table3[[#This Row],[C&amp;I Incentive Disbursements]]/'1.) CLM Reference'!$B$5</f>
        <v>0</v>
      </c>
    </row>
    <row r="562" spans="1:15" x14ac:dyDescent="0.35">
      <c r="A562" s="23">
        <v>9001043900</v>
      </c>
      <c r="B562" s="24" t="s">
        <v>139</v>
      </c>
      <c r="C562" s="24" t="s">
        <v>48</v>
      </c>
      <c r="D562" s="52">
        <f>Table3[[#This Row],[Residential CLM $ Collected]]+Table3[[#This Row],[C&amp;I CLM $ Collected]]</f>
        <v>84960.330451200018</v>
      </c>
      <c r="E562" s="53">
        <f>Table3[[#This Row],[CLM $ Collected ]]/'1.) CLM Reference'!$B$4</f>
        <v>7.5373760007902205E-4</v>
      </c>
      <c r="F562" s="52">
        <f>Table3[[#This Row],[Residential Incentive Disbursements]]+Table3[[#This Row],[C&amp;I Incentive Disbursements]]</f>
        <v>29575.041700000002</v>
      </c>
      <c r="G562" s="53">
        <f>Table3[[#This Row],[Incentive Disbursements]]/'1.) CLM Reference'!$B$5</f>
        <v>3.6184034557838263E-4</v>
      </c>
      <c r="H562" s="52">
        <v>84960.330451200018</v>
      </c>
      <c r="I562" s="53">
        <f>Table3[[#This Row],[Residential CLM $ Collected]]/'1.) CLM Reference'!$B$4</f>
        <v>7.5373760007902205E-4</v>
      </c>
      <c r="J562" s="79">
        <v>29575.041700000002</v>
      </c>
      <c r="K562" s="53">
        <f>Table3[[#This Row],[Residential Incentive Disbursements]]/'1.) CLM Reference'!$B$5</f>
        <v>3.6184034557838263E-4</v>
      </c>
      <c r="L562" s="54">
        <v>0</v>
      </c>
      <c r="M562" s="53">
        <f>Table3[[#This Row],[C&amp;I CLM $ Collected]]/'1.) CLM Reference'!$B$4</f>
        <v>0</v>
      </c>
      <c r="N562" s="79">
        <v>0</v>
      </c>
      <c r="O562" s="53">
        <f>Table3[[#This Row],[C&amp;I Incentive Disbursements]]/'1.) CLM Reference'!$B$5</f>
        <v>0</v>
      </c>
    </row>
    <row r="563" spans="1:15" x14ac:dyDescent="0.35">
      <c r="A563" s="23">
        <v>9001044000</v>
      </c>
      <c r="B563" s="24" t="s">
        <v>139</v>
      </c>
      <c r="C563" s="24" t="s">
        <v>48</v>
      </c>
      <c r="D563" s="52">
        <f>Table3[[#This Row],[Residential CLM $ Collected]]+Table3[[#This Row],[C&amp;I CLM $ Collected]]</f>
        <v>9493.4351807999992</v>
      </c>
      <c r="E563" s="53">
        <f>Table3[[#This Row],[CLM $ Collected ]]/'1.) CLM Reference'!$B$4</f>
        <v>8.4222354264405769E-5</v>
      </c>
      <c r="F563" s="52">
        <f>Table3[[#This Row],[Residential Incentive Disbursements]]+Table3[[#This Row],[C&amp;I Incentive Disbursements]]</f>
        <v>1151.32</v>
      </c>
      <c r="G563" s="53">
        <f>Table3[[#This Row],[Incentive Disbursements]]/'1.) CLM Reference'!$B$5</f>
        <v>1.4085999637704769E-5</v>
      </c>
      <c r="H563" s="52">
        <v>9493.4351807999992</v>
      </c>
      <c r="I563" s="53">
        <f>Table3[[#This Row],[Residential CLM $ Collected]]/'1.) CLM Reference'!$B$4</f>
        <v>8.4222354264405769E-5</v>
      </c>
      <c r="J563" s="79">
        <v>1151.32</v>
      </c>
      <c r="K563" s="53">
        <f>Table3[[#This Row],[Residential Incentive Disbursements]]/'1.) CLM Reference'!$B$5</f>
        <v>1.4085999637704769E-5</v>
      </c>
      <c r="L563" s="54">
        <v>0</v>
      </c>
      <c r="M563" s="53">
        <f>Table3[[#This Row],[C&amp;I CLM $ Collected]]/'1.) CLM Reference'!$B$4</f>
        <v>0</v>
      </c>
      <c r="N563" s="79">
        <v>0</v>
      </c>
      <c r="O563" s="53">
        <f>Table3[[#This Row],[C&amp;I Incentive Disbursements]]/'1.) CLM Reference'!$B$5</f>
        <v>0</v>
      </c>
    </row>
    <row r="564" spans="1:15" x14ac:dyDescent="0.35">
      <c r="A564" s="23">
        <v>9001044200</v>
      </c>
      <c r="B564" s="24" t="s">
        <v>139</v>
      </c>
      <c r="C564" s="24" t="s">
        <v>48</v>
      </c>
      <c r="D564" s="52">
        <f>Table3[[#This Row],[Residential CLM $ Collected]]+Table3[[#This Row],[C&amp;I CLM $ Collected]]</f>
        <v>1613.0028096000001</v>
      </c>
      <c r="E564" s="53">
        <f>Table3[[#This Row],[CLM $ Collected ]]/'1.) CLM Reference'!$B$4</f>
        <v>1.4309982790461847E-5</v>
      </c>
      <c r="F564" s="52">
        <f>Table3[[#This Row],[Residential Incentive Disbursements]]+Table3[[#This Row],[C&amp;I Incentive Disbursements]]</f>
        <v>0</v>
      </c>
      <c r="G564" s="53">
        <f>Table3[[#This Row],[Incentive Disbursements]]/'1.) CLM Reference'!$B$5</f>
        <v>0</v>
      </c>
      <c r="H564" s="52">
        <v>1613.0028096000001</v>
      </c>
      <c r="I564" s="53">
        <f>Table3[[#This Row],[Residential CLM $ Collected]]/'1.) CLM Reference'!$B$4</f>
        <v>1.4309982790461847E-5</v>
      </c>
      <c r="J564" s="79">
        <v>0</v>
      </c>
      <c r="K564" s="53">
        <f>Table3[[#This Row],[Residential Incentive Disbursements]]/'1.) CLM Reference'!$B$5</f>
        <v>0</v>
      </c>
      <c r="L564" s="54">
        <v>0</v>
      </c>
      <c r="M564" s="53">
        <f>Table3[[#This Row],[C&amp;I CLM $ Collected]]/'1.) CLM Reference'!$B$4</f>
        <v>0</v>
      </c>
      <c r="N564" s="79">
        <v>0</v>
      </c>
      <c r="O564" s="53">
        <f>Table3[[#This Row],[C&amp;I Incentive Disbursements]]/'1.) CLM Reference'!$B$5</f>
        <v>0</v>
      </c>
    </row>
    <row r="565" spans="1:15" x14ac:dyDescent="0.35">
      <c r="A565" s="23">
        <v>9001044300</v>
      </c>
      <c r="B565" s="24" t="s">
        <v>139</v>
      </c>
      <c r="C565" s="24" t="s">
        <v>48</v>
      </c>
      <c r="D565" s="52">
        <f>Table3[[#This Row],[Residential CLM $ Collected]]+Table3[[#This Row],[C&amp;I CLM $ Collected]]</f>
        <v>5216.0098175999992</v>
      </c>
      <c r="E565" s="53">
        <f>Table3[[#This Row],[CLM $ Collected ]]/'1.) CLM Reference'!$B$4</f>
        <v>4.6274569567083301E-5</v>
      </c>
      <c r="F565" s="52">
        <f>Table3[[#This Row],[Residential Incentive Disbursements]]+Table3[[#This Row],[C&amp;I Incentive Disbursements]]</f>
        <v>0</v>
      </c>
      <c r="G565" s="53">
        <f>Table3[[#This Row],[Incentive Disbursements]]/'1.) CLM Reference'!$B$5</f>
        <v>0</v>
      </c>
      <c r="H565" s="52">
        <v>5216.0098175999992</v>
      </c>
      <c r="I565" s="53">
        <f>Table3[[#This Row],[Residential CLM $ Collected]]/'1.) CLM Reference'!$B$4</f>
        <v>4.6274569567083301E-5</v>
      </c>
      <c r="J565" s="79">
        <v>0</v>
      </c>
      <c r="K565" s="53">
        <f>Table3[[#This Row],[Residential Incentive Disbursements]]/'1.) CLM Reference'!$B$5</f>
        <v>0</v>
      </c>
      <c r="L565" s="54">
        <v>0</v>
      </c>
      <c r="M565" s="53">
        <f>Table3[[#This Row],[C&amp;I CLM $ Collected]]/'1.) CLM Reference'!$B$4</f>
        <v>0</v>
      </c>
      <c r="N565" s="79">
        <v>0</v>
      </c>
      <c r="O565" s="53">
        <f>Table3[[#This Row],[C&amp;I Incentive Disbursements]]/'1.) CLM Reference'!$B$5</f>
        <v>0</v>
      </c>
    </row>
    <row r="566" spans="1:15" x14ac:dyDescent="0.35">
      <c r="A566" s="23">
        <v>9001044400</v>
      </c>
      <c r="B566" s="24" t="s">
        <v>139</v>
      </c>
      <c r="C566" s="24" t="s">
        <v>48</v>
      </c>
      <c r="D566" s="52">
        <f>Table3[[#This Row],[Residential CLM $ Collected]]+Table3[[#This Row],[C&amp;I CLM $ Collected]]</f>
        <v>12491.628364799999</v>
      </c>
      <c r="E566" s="53">
        <f>Table3[[#This Row],[CLM $ Collected ]]/'1.) CLM Reference'!$B$4</f>
        <v>1.1082124957331075E-4</v>
      </c>
      <c r="F566" s="52">
        <f>Table3[[#This Row],[Residential Incentive Disbursements]]+Table3[[#This Row],[C&amp;I Incentive Disbursements]]</f>
        <v>297.27</v>
      </c>
      <c r="G566" s="53">
        <f>Table3[[#This Row],[Incentive Disbursements]]/'1.) CLM Reference'!$B$5</f>
        <v>3.6369950251020541E-6</v>
      </c>
      <c r="H566" s="52">
        <v>12491.628364799999</v>
      </c>
      <c r="I566" s="53">
        <f>Table3[[#This Row],[Residential CLM $ Collected]]/'1.) CLM Reference'!$B$4</f>
        <v>1.1082124957331075E-4</v>
      </c>
      <c r="J566" s="79">
        <v>297.27</v>
      </c>
      <c r="K566" s="53">
        <f>Table3[[#This Row],[Residential Incentive Disbursements]]/'1.) CLM Reference'!$B$5</f>
        <v>3.6369950251020541E-6</v>
      </c>
      <c r="L566" s="54">
        <v>0</v>
      </c>
      <c r="M566" s="53">
        <f>Table3[[#This Row],[C&amp;I CLM $ Collected]]/'1.) CLM Reference'!$B$4</f>
        <v>0</v>
      </c>
      <c r="N566" s="79">
        <v>0</v>
      </c>
      <c r="O566" s="53">
        <f>Table3[[#This Row],[C&amp;I Incentive Disbursements]]/'1.) CLM Reference'!$B$5</f>
        <v>0</v>
      </c>
    </row>
    <row r="567" spans="1:15" x14ac:dyDescent="0.35">
      <c r="A567" s="23">
        <v>9001044500</v>
      </c>
      <c r="B567" s="24" t="s">
        <v>139</v>
      </c>
      <c r="C567" s="24" t="s">
        <v>48</v>
      </c>
      <c r="D567" s="52">
        <f>Table3[[#This Row],[Residential CLM $ Collected]]+Table3[[#This Row],[C&amp;I CLM $ Collected]]</f>
        <v>22822.7260608</v>
      </c>
      <c r="E567" s="53">
        <f>Table3[[#This Row],[CLM $ Collected ]]/'1.) CLM Reference'!$B$4</f>
        <v>2.0247504543557683E-4</v>
      </c>
      <c r="F567" s="52">
        <f>Table3[[#This Row],[Residential Incentive Disbursements]]+Table3[[#This Row],[C&amp;I Incentive Disbursements]]</f>
        <v>1502.88</v>
      </c>
      <c r="G567" s="53">
        <f>Table3[[#This Row],[Incentive Disbursements]]/'1.) CLM Reference'!$B$5</f>
        <v>1.8387213924463873E-5</v>
      </c>
      <c r="H567" s="52">
        <v>22822.7260608</v>
      </c>
      <c r="I567" s="53">
        <f>Table3[[#This Row],[Residential CLM $ Collected]]/'1.) CLM Reference'!$B$4</f>
        <v>2.0247504543557683E-4</v>
      </c>
      <c r="J567" s="79">
        <v>1502.88</v>
      </c>
      <c r="K567" s="53">
        <f>Table3[[#This Row],[Residential Incentive Disbursements]]/'1.) CLM Reference'!$B$5</f>
        <v>1.8387213924463873E-5</v>
      </c>
      <c r="L567" s="54">
        <v>0</v>
      </c>
      <c r="M567" s="53">
        <f>Table3[[#This Row],[C&amp;I CLM $ Collected]]/'1.) CLM Reference'!$B$4</f>
        <v>0</v>
      </c>
      <c r="N567" s="79">
        <v>0</v>
      </c>
      <c r="O567" s="53">
        <f>Table3[[#This Row],[C&amp;I Incentive Disbursements]]/'1.) CLM Reference'!$B$5</f>
        <v>0</v>
      </c>
    </row>
    <row r="568" spans="1:15" x14ac:dyDescent="0.35">
      <c r="A568" s="23">
        <v>9001044600</v>
      </c>
      <c r="B568" s="24" t="s">
        <v>139</v>
      </c>
      <c r="C568" s="24" t="s">
        <v>48</v>
      </c>
      <c r="D568" s="52">
        <f>Table3[[#This Row],[Residential CLM $ Collected]]+Table3[[#This Row],[C&amp;I CLM $ Collected]]</f>
        <v>641725.94221919996</v>
      </c>
      <c r="E568" s="53">
        <f>Table3[[#This Row],[CLM $ Collected ]]/'1.) CLM Reference'!$B$4</f>
        <v>5.6931625504278759E-3</v>
      </c>
      <c r="F568" s="52">
        <f>Table3[[#This Row],[Residential Incentive Disbursements]]+Table3[[#This Row],[C&amp;I Incentive Disbursements]]</f>
        <v>1222150.5935999991</v>
      </c>
      <c r="G568" s="53">
        <f>Table3[[#This Row],[Incentive Disbursements]]/'1.) CLM Reference'!$B$5</f>
        <v>1.4952587307325727E-2</v>
      </c>
      <c r="H568" s="52">
        <v>156777.56966879999</v>
      </c>
      <c r="I568" s="53">
        <f>Table3[[#This Row],[Residential CLM $ Collected]]/'1.) CLM Reference'!$B$4</f>
        <v>1.3908744055116126E-3</v>
      </c>
      <c r="J568" s="79">
        <v>950399.07779999904</v>
      </c>
      <c r="K568" s="53">
        <f>Table3[[#This Row],[Residential Incentive Disbursements]]/'1.) CLM Reference'!$B$5</f>
        <v>1.1627802058129568E-2</v>
      </c>
      <c r="L568" s="54">
        <v>484948.37255039997</v>
      </c>
      <c r="M568" s="53">
        <f>Table3[[#This Row],[C&amp;I CLM $ Collected]]/'1.) CLM Reference'!$B$4</f>
        <v>4.3022881449162626E-3</v>
      </c>
      <c r="N568" s="79">
        <v>271751.51579999999</v>
      </c>
      <c r="O568" s="53">
        <f>Table3[[#This Row],[C&amp;I Incentive Disbursements]]/'1.) CLM Reference'!$B$5</f>
        <v>3.3247852491961592E-3</v>
      </c>
    </row>
    <row r="569" spans="1:15" x14ac:dyDescent="0.35">
      <c r="A569" s="23">
        <v>9001045300</v>
      </c>
      <c r="B569" s="24" t="s">
        <v>139</v>
      </c>
      <c r="C569" s="24" t="s">
        <v>48</v>
      </c>
      <c r="D569" s="52">
        <f>Table3[[#This Row],[Residential CLM $ Collected]]+Table3[[#This Row],[C&amp;I CLM $ Collected]]</f>
        <v>471.47460479999995</v>
      </c>
      <c r="E569" s="53">
        <f>Table3[[#This Row],[CLM $ Collected ]]/'1.) CLM Reference'!$B$4</f>
        <v>4.1827537067346465E-6</v>
      </c>
      <c r="F569" s="52">
        <f>Table3[[#This Row],[Residential Incentive Disbursements]]+Table3[[#This Row],[C&amp;I Incentive Disbursements]]</f>
        <v>0</v>
      </c>
      <c r="G569" s="53">
        <f>Table3[[#This Row],[Incentive Disbursements]]/'1.) CLM Reference'!$B$5</f>
        <v>0</v>
      </c>
      <c r="H569" s="52">
        <v>471.47460479999995</v>
      </c>
      <c r="I569" s="53">
        <f>Table3[[#This Row],[Residential CLM $ Collected]]/'1.) CLM Reference'!$B$4</f>
        <v>4.1827537067346465E-6</v>
      </c>
      <c r="J569" s="79">
        <v>0</v>
      </c>
      <c r="K569" s="53">
        <f>Table3[[#This Row],[Residential Incentive Disbursements]]/'1.) CLM Reference'!$B$5</f>
        <v>0</v>
      </c>
      <c r="L569" s="54">
        <v>0</v>
      </c>
      <c r="M569" s="53">
        <f>Table3[[#This Row],[C&amp;I CLM $ Collected]]/'1.) CLM Reference'!$B$4</f>
        <v>0</v>
      </c>
      <c r="N569" s="79">
        <v>0</v>
      </c>
      <c r="O569" s="53">
        <f>Table3[[#This Row],[C&amp;I Incentive Disbursements]]/'1.) CLM Reference'!$B$5</f>
        <v>0</v>
      </c>
    </row>
    <row r="570" spans="1:15" x14ac:dyDescent="0.35">
      <c r="A570" s="23">
        <v>9001045400</v>
      </c>
      <c r="B570" s="24" t="s">
        <v>139</v>
      </c>
      <c r="C570" s="24" t="s">
        <v>48</v>
      </c>
      <c r="D570" s="52">
        <f>Table3[[#This Row],[Residential CLM $ Collected]]+Table3[[#This Row],[C&amp;I CLM $ Collected]]</f>
        <v>3578.4509184000003</v>
      </c>
      <c r="E570" s="53">
        <f>Table3[[#This Row],[CLM $ Collected ]]/'1.) CLM Reference'!$B$4</f>
        <v>3.1746733951142399E-5</v>
      </c>
      <c r="F570" s="52">
        <f>Table3[[#This Row],[Residential Incentive Disbursements]]+Table3[[#This Row],[C&amp;I Incentive Disbursements]]</f>
        <v>0</v>
      </c>
      <c r="G570" s="53">
        <f>Table3[[#This Row],[Incentive Disbursements]]/'1.) CLM Reference'!$B$5</f>
        <v>0</v>
      </c>
      <c r="H570" s="52">
        <v>3578.4509184000003</v>
      </c>
      <c r="I570" s="53">
        <f>Table3[[#This Row],[Residential CLM $ Collected]]/'1.) CLM Reference'!$B$4</f>
        <v>3.1746733951142399E-5</v>
      </c>
      <c r="J570" s="79">
        <v>0</v>
      </c>
      <c r="K570" s="53">
        <f>Table3[[#This Row],[Residential Incentive Disbursements]]/'1.) CLM Reference'!$B$5</f>
        <v>0</v>
      </c>
      <c r="L570" s="54">
        <v>0</v>
      </c>
      <c r="M570" s="53">
        <f>Table3[[#This Row],[C&amp;I CLM $ Collected]]/'1.) CLM Reference'!$B$4</f>
        <v>0</v>
      </c>
      <c r="N570" s="79">
        <v>0</v>
      </c>
      <c r="O570" s="53">
        <f>Table3[[#This Row],[C&amp;I Incentive Disbursements]]/'1.) CLM Reference'!$B$5</f>
        <v>0</v>
      </c>
    </row>
    <row r="571" spans="1:15" x14ac:dyDescent="0.35">
      <c r="A571" s="23">
        <v>9001050400</v>
      </c>
      <c r="B571" s="24" t="s">
        <v>139</v>
      </c>
      <c r="C571" s="24" t="s">
        <v>48</v>
      </c>
      <c r="D571" s="52">
        <f>Table3[[#This Row],[Residential CLM $ Collected]]+Table3[[#This Row],[C&amp;I CLM $ Collected]]</f>
        <v>42.460847999999999</v>
      </c>
      <c r="E571" s="53">
        <f>Table3[[#This Row],[CLM $ Collected ]]/'1.) CLM Reference'!$B$4</f>
        <v>3.7669742453771378E-7</v>
      </c>
      <c r="F571" s="52">
        <f>Table3[[#This Row],[Residential Incentive Disbursements]]+Table3[[#This Row],[C&amp;I Incentive Disbursements]]</f>
        <v>0</v>
      </c>
      <c r="G571" s="53">
        <f>Table3[[#This Row],[Incentive Disbursements]]/'1.) CLM Reference'!$B$5</f>
        <v>0</v>
      </c>
      <c r="H571" s="52">
        <v>42.460847999999999</v>
      </c>
      <c r="I571" s="53">
        <f>Table3[[#This Row],[Residential CLM $ Collected]]/'1.) CLM Reference'!$B$4</f>
        <v>3.7669742453771378E-7</v>
      </c>
      <c r="J571" s="79">
        <v>0</v>
      </c>
      <c r="K571" s="53">
        <f>Table3[[#This Row],[Residential Incentive Disbursements]]/'1.) CLM Reference'!$B$5</f>
        <v>0</v>
      </c>
      <c r="L571" s="54">
        <v>0</v>
      </c>
      <c r="M571" s="53">
        <f>Table3[[#This Row],[C&amp;I CLM $ Collected]]/'1.) CLM Reference'!$B$4</f>
        <v>0</v>
      </c>
      <c r="N571" s="79">
        <v>0</v>
      </c>
      <c r="O571" s="53">
        <f>Table3[[#This Row],[C&amp;I Incentive Disbursements]]/'1.) CLM Reference'!$B$5</f>
        <v>0</v>
      </c>
    </row>
    <row r="572" spans="1:15" x14ac:dyDescent="0.35">
      <c r="A572" s="23">
        <v>9011650100</v>
      </c>
      <c r="B572" s="24" t="s">
        <v>140</v>
      </c>
      <c r="C572" s="24" t="s">
        <v>48</v>
      </c>
      <c r="D572" s="52">
        <f>Table3[[#This Row],[Residential CLM $ Collected]]+Table3[[#This Row],[C&amp;I CLM $ Collected]]</f>
        <v>4295.9437343999998</v>
      </c>
      <c r="E572" s="53">
        <f>Table3[[#This Row],[CLM $ Collected ]]/'1.) CLM Reference'!$B$4</f>
        <v>3.8112073049210138E-5</v>
      </c>
      <c r="F572" s="52">
        <f>Table3[[#This Row],[Residential Incentive Disbursements]]+Table3[[#This Row],[C&amp;I Incentive Disbursements]]</f>
        <v>4218.2299999999996</v>
      </c>
      <c r="G572" s="53">
        <f>Table3[[#This Row],[Incentive Disbursements]]/'1.) CLM Reference'!$B$5</f>
        <v>5.1608576461587901E-5</v>
      </c>
      <c r="H572" s="52">
        <v>4295.9437343999998</v>
      </c>
      <c r="I572" s="53">
        <f>Table3[[#This Row],[Residential CLM $ Collected]]/'1.) CLM Reference'!$B$4</f>
        <v>3.8112073049210138E-5</v>
      </c>
      <c r="J572" s="79">
        <v>4218.2299999999996</v>
      </c>
      <c r="K572" s="53">
        <f>Table3[[#This Row],[Residential Incentive Disbursements]]/'1.) CLM Reference'!$B$5</f>
        <v>5.1608576461587901E-5</v>
      </c>
      <c r="L572" s="54">
        <v>0</v>
      </c>
      <c r="M572" s="53">
        <f>Table3[[#This Row],[C&amp;I CLM $ Collected]]/'1.) CLM Reference'!$B$4</f>
        <v>0</v>
      </c>
      <c r="N572" s="79">
        <v>0</v>
      </c>
      <c r="O572" s="53">
        <f>Table3[[#This Row],[C&amp;I Incentive Disbursements]]/'1.) CLM Reference'!$B$5</f>
        <v>0</v>
      </c>
    </row>
    <row r="573" spans="1:15" x14ac:dyDescent="0.35">
      <c r="A573" s="23">
        <v>9011660101</v>
      </c>
      <c r="B573" s="24" t="s">
        <v>140</v>
      </c>
      <c r="C573" s="24" t="s">
        <v>48</v>
      </c>
      <c r="D573" s="52">
        <f>Table3[[#This Row],[Residential CLM $ Collected]]+Table3[[#This Row],[C&amp;I CLM $ Collected]]</f>
        <v>111903.93362015999</v>
      </c>
      <c r="E573" s="53">
        <f>Table3[[#This Row],[CLM $ Collected ]]/'1.) CLM Reference'!$B$4</f>
        <v>9.9277159020360489E-4</v>
      </c>
      <c r="F573" s="52">
        <f>Table3[[#This Row],[Residential Incentive Disbursements]]+Table3[[#This Row],[C&amp;I Incentive Disbursements]]</f>
        <v>24522.071</v>
      </c>
      <c r="G573" s="53">
        <f>Table3[[#This Row],[Incentive Disbursements]]/'1.) CLM Reference'!$B$5</f>
        <v>3.0001900707168352E-4</v>
      </c>
      <c r="H573" s="52">
        <v>111864.65082335999</v>
      </c>
      <c r="I573" s="53">
        <f>Table3[[#This Row],[Residential CLM $ Collected]]/'1.) CLM Reference'!$B$4</f>
        <v>9.924230873102288E-4</v>
      </c>
      <c r="J573" s="79">
        <v>24522.071</v>
      </c>
      <c r="K573" s="53">
        <f>Table3[[#This Row],[Residential Incentive Disbursements]]/'1.) CLM Reference'!$B$5</f>
        <v>3.0001900707168352E-4</v>
      </c>
      <c r="L573" s="54">
        <v>39.2827968</v>
      </c>
      <c r="M573" s="53">
        <f>Table3[[#This Row],[C&amp;I CLM $ Collected]]/'1.) CLM Reference'!$B$4</f>
        <v>3.4850289337599532E-7</v>
      </c>
      <c r="N573" s="79">
        <v>0</v>
      </c>
      <c r="O573" s="53">
        <f>Table3[[#This Row],[C&amp;I Incentive Disbursements]]/'1.) CLM Reference'!$B$5</f>
        <v>0</v>
      </c>
    </row>
    <row r="574" spans="1:15" x14ac:dyDescent="0.35">
      <c r="A574" s="23">
        <v>9011660102</v>
      </c>
      <c r="B574" s="24" t="s">
        <v>140</v>
      </c>
      <c r="C574" s="24" t="s">
        <v>48</v>
      </c>
      <c r="D574" s="52">
        <f>Table3[[#This Row],[Residential CLM $ Collected]]+Table3[[#This Row],[C&amp;I CLM $ Collected]]</f>
        <v>168222.66808896</v>
      </c>
      <c r="E574" s="53">
        <f>Table3[[#This Row],[CLM $ Collected ]]/'1.) CLM Reference'!$B$4</f>
        <v>1.4924112165158332E-3</v>
      </c>
      <c r="F574" s="52">
        <f>Table3[[#This Row],[Residential Incentive Disbursements]]+Table3[[#This Row],[C&amp;I Incentive Disbursements]]</f>
        <v>132131.85570000001</v>
      </c>
      <c r="G574" s="53">
        <f>Table3[[#This Row],[Incentive Disbursements]]/'1.) CLM Reference'!$B$5</f>
        <v>1.6165872837434069E-3</v>
      </c>
      <c r="H574" s="52">
        <v>118541.5152624</v>
      </c>
      <c r="I574" s="53">
        <f>Table3[[#This Row],[Residential CLM $ Collected]]/'1.) CLM Reference'!$B$4</f>
        <v>1.0516578354757345E-3</v>
      </c>
      <c r="J574" s="79">
        <v>90947.921300000002</v>
      </c>
      <c r="K574" s="53">
        <f>Table3[[#This Row],[Residential Incentive Disbursements]]/'1.) CLM Reference'!$B$5</f>
        <v>1.1127161748964683E-3</v>
      </c>
      <c r="L574" s="54">
        <v>49681.152826559999</v>
      </c>
      <c r="M574" s="53">
        <f>Table3[[#This Row],[C&amp;I CLM $ Collected]]/'1.) CLM Reference'!$B$4</f>
        <v>4.4075338104009867E-4</v>
      </c>
      <c r="N574" s="79">
        <v>41183.934399999998</v>
      </c>
      <c r="O574" s="53">
        <f>Table3[[#This Row],[C&amp;I Incentive Disbursements]]/'1.) CLM Reference'!$B$5</f>
        <v>5.0387110884693833E-4</v>
      </c>
    </row>
    <row r="575" spans="1:15" x14ac:dyDescent="0.35">
      <c r="A575" s="23">
        <v>9007670100</v>
      </c>
      <c r="B575" s="24" t="s">
        <v>141</v>
      </c>
      <c r="C575" s="24" t="s">
        <v>48</v>
      </c>
      <c r="D575" s="52">
        <f>Table3[[#This Row],[Residential CLM $ Collected]]+Table3[[#This Row],[C&amp;I CLM $ Collected]]</f>
        <v>123009.35741279999</v>
      </c>
      <c r="E575" s="53">
        <f>Table3[[#This Row],[CLM $ Collected ]]/'1.) CLM Reference'!$B$4</f>
        <v>1.0912949296594569E-3</v>
      </c>
      <c r="F575" s="52">
        <f>Table3[[#This Row],[Residential Incentive Disbursements]]+Table3[[#This Row],[C&amp;I Incentive Disbursements]]</f>
        <v>22006.809000000001</v>
      </c>
      <c r="G575" s="53">
        <f>Table3[[#This Row],[Incentive Disbursements]]/'1.) CLM Reference'!$B$5</f>
        <v>2.6924565160080439E-4</v>
      </c>
      <c r="H575" s="52">
        <v>123009.35741279999</v>
      </c>
      <c r="I575" s="53">
        <f>Table3[[#This Row],[Residential CLM $ Collected]]/'1.) CLM Reference'!$B$4</f>
        <v>1.0912949296594569E-3</v>
      </c>
      <c r="J575" s="79">
        <v>22006.809000000001</v>
      </c>
      <c r="K575" s="53">
        <f>Table3[[#This Row],[Residential Incentive Disbursements]]/'1.) CLM Reference'!$B$5</f>
        <v>2.6924565160080439E-4</v>
      </c>
      <c r="L575" s="54">
        <v>0</v>
      </c>
      <c r="M575" s="53">
        <f>Table3[[#This Row],[C&amp;I CLM $ Collected]]/'1.) CLM Reference'!$B$4</f>
        <v>0</v>
      </c>
      <c r="N575" s="79">
        <v>0</v>
      </c>
      <c r="O575" s="53">
        <f>Table3[[#This Row],[C&amp;I Incentive Disbursements]]/'1.) CLM Reference'!$B$5</f>
        <v>0</v>
      </c>
    </row>
    <row r="576" spans="1:15" x14ac:dyDescent="0.35">
      <c r="A576" s="23">
        <v>9007670200</v>
      </c>
      <c r="B576" s="24" t="s">
        <v>141</v>
      </c>
      <c r="C576" s="24" t="s">
        <v>48</v>
      </c>
      <c r="D576" s="52">
        <f>Table3[[#This Row],[Residential CLM $ Collected]]+Table3[[#This Row],[C&amp;I CLM $ Collected]]</f>
        <v>309636.59236703999</v>
      </c>
      <c r="E576" s="53">
        <f>Table3[[#This Row],[CLM $ Collected ]]/'1.) CLM Reference'!$B$4</f>
        <v>2.7469848667953569E-3</v>
      </c>
      <c r="F576" s="52">
        <f>Table3[[#This Row],[Residential Incentive Disbursements]]+Table3[[#This Row],[C&amp;I Incentive Disbursements]]</f>
        <v>207640.47029999999</v>
      </c>
      <c r="G576" s="53">
        <f>Table3[[#This Row],[Incentive Disbursements]]/'1.) CLM Reference'!$B$5</f>
        <v>2.5404089127424589E-3</v>
      </c>
      <c r="H576" s="52">
        <v>157721.84856576001</v>
      </c>
      <c r="I576" s="53">
        <f>Table3[[#This Row],[Residential CLM $ Collected]]/'1.) CLM Reference'!$B$4</f>
        <v>1.3992517094347503E-3</v>
      </c>
      <c r="J576" s="79">
        <v>155264.5803</v>
      </c>
      <c r="K576" s="53">
        <f>Table3[[#This Row],[Residential Incentive Disbursements]]/'1.) CLM Reference'!$B$5</f>
        <v>1.8996081209865052E-3</v>
      </c>
      <c r="L576" s="54">
        <v>151914.74380128001</v>
      </c>
      <c r="M576" s="53">
        <f>Table3[[#This Row],[C&amp;I CLM $ Collected]]/'1.) CLM Reference'!$B$4</f>
        <v>1.3477331573606066E-3</v>
      </c>
      <c r="N576" s="79">
        <v>52375.89</v>
      </c>
      <c r="O576" s="53">
        <f>Table3[[#This Row],[C&amp;I Incentive Disbursements]]/'1.) CLM Reference'!$B$5</f>
        <v>6.4080079175595395E-4</v>
      </c>
    </row>
    <row r="577" spans="1:15" x14ac:dyDescent="0.35">
      <c r="A577" s="23">
        <v>9009344200</v>
      </c>
      <c r="B577" s="24" t="s">
        <v>142</v>
      </c>
      <c r="C577" s="24" t="s">
        <v>48</v>
      </c>
      <c r="D577" s="52">
        <f>Table3[[#This Row],[Residential CLM $ Collected]]+Table3[[#This Row],[C&amp;I CLM $ Collected]]</f>
        <v>587.51688960000001</v>
      </c>
      <c r="E577" s="53">
        <f>Table3[[#This Row],[CLM $ Collected ]]/'1.) CLM Reference'!$B$4</f>
        <v>5.2122392653281044E-6</v>
      </c>
      <c r="F577" s="52">
        <f>Table3[[#This Row],[Residential Incentive Disbursements]]+Table3[[#This Row],[C&amp;I Incentive Disbursements]]</f>
        <v>0</v>
      </c>
      <c r="G577" s="53">
        <f>Table3[[#This Row],[Incentive Disbursements]]/'1.) CLM Reference'!$B$5</f>
        <v>0</v>
      </c>
      <c r="H577" s="52">
        <v>587.51688960000001</v>
      </c>
      <c r="I577" s="53">
        <f>Table3[[#This Row],[Residential CLM $ Collected]]/'1.) CLM Reference'!$B$4</f>
        <v>5.2122392653281044E-6</v>
      </c>
      <c r="J577" s="79">
        <v>0</v>
      </c>
      <c r="K577" s="53">
        <f>Table3[[#This Row],[Residential Incentive Disbursements]]/'1.) CLM Reference'!$B$5</f>
        <v>0</v>
      </c>
      <c r="L577" s="54">
        <v>0</v>
      </c>
      <c r="M577" s="53">
        <f>Table3[[#This Row],[C&amp;I CLM $ Collected]]/'1.) CLM Reference'!$B$4</f>
        <v>0</v>
      </c>
      <c r="N577" s="79">
        <v>0</v>
      </c>
      <c r="O577" s="53">
        <f>Table3[[#This Row],[C&amp;I Incentive Disbursements]]/'1.) CLM Reference'!$B$5</f>
        <v>0</v>
      </c>
    </row>
    <row r="578" spans="1:15" x14ac:dyDescent="0.35">
      <c r="A578" s="23">
        <v>9009345300</v>
      </c>
      <c r="B578" s="24" t="s">
        <v>142</v>
      </c>
      <c r="C578" s="24" t="s">
        <v>48</v>
      </c>
      <c r="D578" s="52">
        <f>Table3[[#This Row],[Residential CLM $ Collected]]+Table3[[#This Row],[C&amp;I CLM $ Collected]]</f>
        <v>114.8034816</v>
      </c>
      <c r="E578" s="53">
        <f>Table3[[#This Row],[CLM $ Collected ]]/'1.) CLM Reference'!$B$4</f>
        <v>1.0184953406178514E-6</v>
      </c>
      <c r="F578" s="52">
        <f>Table3[[#This Row],[Residential Incentive Disbursements]]+Table3[[#This Row],[C&amp;I Incentive Disbursements]]</f>
        <v>0</v>
      </c>
      <c r="G578" s="53">
        <f>Table3[[#This Row],[Incentive Disbursements]]/'1.) CLM Reference'!$B$5</f>
        <v>0</v>
      </c>
      <c r="H578" s="52">
        <v>114.8034816</v>
      </c>
      <c r="I578" s="53">
        <f>Table3[[#This Row],[Residential CLM $ Collected]]/'1.) CLM Reference'!$B$4</f>
        <v>1.0184953406178514E-6</v>
      </c>
      <c r="J578" s="79">
        <v>0</v>
      </c>
      <c r="K578" s="53">
        <f>Table3[[#This Row],[Residential Incentive Disbursements]]/'1.) CLM Reference'!$B$5</f>
        <v>0</v>
      </c>
      <c r="L578" s="54">
        <v>0</v>
      </c>
      <c r="M578" s="53">
        <f>Table3[[#This Row],[C&amp;I CLM $ Collected]]/'1.) CLM Reference'!$B$4</f>
        <v>0</v>
      </c>
      <c r="N578" s="79">
        <v>0</v>
      </c>
      <c r="O578" s="53">
        <f>Table3[[#This Row],[C&amp;I Incentive Disbursements]]/'1.) CLM Reference'!$B$5</f>
        <v>0</v>
      </c>
    </row>
    <row r="579" spans="1:15" x14ac:dyDescent="0.35">
      <c r="A579" s="23">
        <v>9009346101</v>
      </c>
      <c r="B579" s="24" t="s">
        <v>142</v>
      </c>
      <c r="C579" s="24" t="s">
        <v>48</v>
      </c>
      <c r="D579" s="52">
        <f>Table3[[#This Row],[Residential CLM $ Collected]]+Table3[[#This Row],[C&amp;I CLM $ Collected]]</f>
        <v>219250.79363231998</v>
      </c>
      <c r="E579" s="53">
        <f>Table3[[#This Row],[CLM $ Collected ]]/'1.) CLM Reference'!$B$4</f>
        <v>1.9451144567142115E-3</v>
      </c>
      <c r="F579" s="52">
        <f>Table3[[#This Row],[Residential Incentive Disbursements]]+Table3[[#This Row],[C&amp;I Incentive Disbursements]]</f>
        <v>135049.008</v>
      </c>
      <c r="G579" s="53">
        <f>Table3[[#This Row],[Incentive Disbursements]]/'1.) CLM Reference'!$B$5</f>
        <v>1.6522776272108438E-3</v>
      </c>
      <c r="H579" s="52">
        <v>140941.94373216</v>
      </c>
      <c r="I579" s="53">
        <f>Table3[[#This Row],[Residential CLM $ Collected]]/'1.) CLM Reference'!$B$4</f>
        <v>1.2503864080445129E-3</v>
      </c>
      <c r="J579" s="79">
        <v>109352.74800000001</v>
      </c>
      <c r="K579" s="53">
        <f>Table3[[#This Row],[Residential Incentive Disbursements]]/'1.) CLM Reference'!$B$5</f>
        <v>1.3378928262429395E-3</v>
      </c>
      <c r="L579" s="54">
        <v>78308.849900159985</v>
      </c>
      <c r="M579" s="53">
        <f>Table3[[#This Row],[C&amp;I CLM $ Collected]]/'1.) CLM Reference'!$B$4</f>
        <v>6.9472804866969851E-4</v>
      </c>
      <c r="N579" s="79">
        <v>25696.26</v>
      </c>
      <c r="O579" s="53">
        <f>Table3[[#This Row],[C&amp;I Incentive Disbursements]]/'1.) CLM Reference'!$B$5</f>
        <v>3.1438480096790427E-4</v>
      </c>
    </row>
    <row r="580" spans="1:15" x14ac:dyDescent="0.35">
      <c r="A580" s="23">
        <v>9009346102</v>
      </c>
      <c r="B580" s="24" t="s">
        <v>142</v>
      </c>
      <c r="C580" s="24" t="s">
        <v>48</v>
      </c>
      <c r="D580" s="52">
        <f>Table3[[#This Row],[Residential CLM $ Collected]]+Table3[[#This Row],[C&amp;I CLM $ Collected]]</f>
        <v>131528.46519360002</v>
      </c>
      <c r="E580" s="53">
        <f>Table3[[#This Row],[CLM $ Collected ]]/'1.) CLM Reference'!$B$4</f>
        <v>1.1668734004518105E-3</v>
      </c>
      <c r="F580" s="52">
        <f>Table3[[#This Row],[Residential Incentive Disbursements]]+Table3[[#This Row],[C&amp;I Incentive Disbursements]]</f>
        <v>33188.762199999997</v>
      </c>
      <c r="G580" s="53">
        <f>Table3[[#This Row],[Incentive Disbursements]]/'1.) CLM Reference'!$B$5</f>
        <v>4.0605295862581188E-4</v>
      </c>
      <c r="H580" s="52">
        <v>131498.69918400003</v>
      </c>
      <c r="I580" s="53">
        <f>Table3[[#This Row],[Residential CLM $ Collected]]/'1.) CLM Reference'!$B$4</f>
        <v>1.1666093270834435E-3</v>
      </c>
      <c r="J580" s="79">
        <v>33188.762199999997</v>
      </c>
      <c r="K580" s="53">
        <f>Table3[[#This Row],[Residential Incentive Disbursements]]/'1.) CLM Reference'!$B$5</f>
        <v>4.0605295862581188E-4</v>
      </c>
      <c r="L580" s="54">
        <v>29.7660096</v>
      </c>
      <c r="M580" s="53">
        <f>Table3[[#This Row],[C&amp;I CLM $ Collected]]/'1.) CLM Reference'!$B$4</f>
        <v>2.6407336836713351E-7</v>
      </c>
      <c r="N580" s="79">
        <v>0</v>
      </c>
      <c r="O580" s="53">
        <f>Table3[[#This Row],[C&amp;I Incentive Disbursements]]/'1.) CLM Reference'!$B$5</f>
        <v>0</v>
      </c>
    </row>
    <row r="581" spans="1:15" x14ac:dyDescent="0.35">
      <c r="A581" s="23">
        <v>9011709100</v>
      </c>
      <c r="B581" s="24" t="s">
        <v>143</v>
      </c>
      <c r="C581" s="24" t="s">
        <v>48</v>
      </c>
      <c r="D581" s="52">
        <f>Table3[[#This Row],[Residential CLM $ Collected]]+Table3[[#This Row],[C&amp;I CLM $ Collected]]</f>
        <v>651.14737919999993</v>
      </c>
      <c r="E581" s="53">
        <f>Table3[[#This Row],[CLM $ Collected ]]/'1.) CLM Reference'!$B$4</f>
        <v>5.7767461624676474E-6</v>
      </c>
      <c r="F581" s="52">
        <f>Table3[[#This Row],[Residential Incentive Disbursements]]+Table3[[#This Row],[C&amp;I Incentive Disbursements]]</f>
        <v>0</v>
      </c>
      <c r="G581" s="53">
        <f>Table3[[#This Row],[Incentive Disbursements]]/'1.) CLM Reference'!$B$5</f>
        <v>0</v>
      </c>
      <c r="H581" s="52">
        <v>651.14737919999993</v>
      </c>
      <c r="I581" s="53">
        <f>Table3[[#This Row],[Residential CLM $ Collected]]/'1.) CLM Reference'!$B$4</f>
        <v>5.7767461624676474E-6</v>
      </c>
      <c r="J581" s="79">
        <v>0</v>
      </c>
      <c r="K581" s="53">
        <f>Table3[[#This Row],[Residential Incentive Disbursements]]/'1.) CLM Reference'!$B$5</f>
        <v>0</v>
      </c>
      <c r="L581" s="54">
        <v>0</v>
      </c>
      <c r="M581" s="53">
        <f>Table3[[#This Row],[C&amp;I CLM $ Collected]]/'1.) CLM Reference'!$B$4</f>
        <v>0</v>
      </c>
      <c r="N581" s="79">
        <v>0</v>
      </c>
      <c r="O581" s="53">
        <f>Table3[[#This Row],[C&amp;I Incentive Disbursements]]/'1.) CLM Reference'!$B$5</f>
        <v>0</v>
      </c>
    </row>
    <row r="582" spans="1:15" x14ac:dyDescent="0.35">
      <c r="A582" s="23">
        <v>9015906100</v>
      </c>
      <c r="B582" s="24" t="s">
        <v>143</v>
      </c>
      <c r="C582" s="24" t="s">
        <v>48</v>
      </c>
      <c r="D582" s="52">
        <f>Table3[[#This Row],[Residential CLM $ Collected]]+Table3[[#This Row],[C&amp;I CLM $ Collected]]</f>
        <v>366.52944960000002</v>
      </c>
      <c r="E582" s="53">
        <f>Table3[[#This Row],[CLM $ Collected ]]/'1.) CLM Reference'!$B$4</f>
        <v>3.2517179044927642E-6</v>
      </c>
      <c r="F582" s="52">
        <f>Table3[[#This Row],[Residential Incentive Disbursements]]+Table3[[#This Row],[C&amp;I Incentive Disbursements]]</f>
        <v>0</v>
      </c>
      <c r="G582" s="53">
        <f>Table3[[#This Row],[Incentive Disbursements]]/'1.) CLM Reference'!$B$5</f>
        <v>0</v>
      </c>
      <c r="H582" s="52">
        <v>366.52944960000002</v>
      </c>
      <c r="I582" s="53">
        <f>Table3[[#This Row],[Residential CLM $ Collected]]/'1.) CLM Reference'!$B$4</f>
        <v>3.2517179044927642E-6</v>
      </c>
      <c r="J582" s="79">
        <v>0</v>
      </c>
      <c r="K582" s="53">
        <f>Table3[[#This Row],[Residential Incentive Disbursements]]/'1.) CLM Reference'!$B$5</f>
        <v>0</v>
      </c>
      <c r="L582" s="54">
        <v>0</v>
      </c>
      <c r="M582" s="53">
        <f>Table3[[#This Row],[C&amp;I CLM $ Collected]]/'1.) CLM Reference'!$B$4</f>
        <v>0</v>
      </c>
      <c r="N582" s="79">
        <v>0</v>
      </c>
      <c r="O582" s="53">
        <f>Table3[[#This Row],[C&amp;I Incentive Disbursements]]/'1.) CLM Reference'!$B$5</f>
        <v>0</v>
      </c>
    </row>
    <row r="583" spans="1:15" x14ac:dyDescent="0.35">
      <c r="A583" s="23">
        <v>9015907100</v>
      </c>
      <c r="B583" s="24" t="s">
        <v>143</v>
      </c>
      <c r="C583" s="24" t="s">
        <v>48</v>
      </c>
      <c r="D583" s="52">
        <f>Table3[[#This Row],[Residential CLM $ Collected]]+Table3[[#This Row],[C&amp;I CLM $ Collected]]</f>
        <v>72711.842685120006</v>
      </c>
      <c r="E583" s="53">
        <f>Table3[[#This Row],[CLM $ Collected ]]/'1.) CLM Reference'!$B$4</f>
        <v>6.450734067505225E-4</v>
      </c>
      <c r="F583" s="52">
        <f>Table3[[#This Row],[Residential Incentive Disbursements]]+Table3[[#This Row],[C&amp;I Incentive Disbursements]]</f>
        <v>10386.07</v>
      </c>
      <c r="G583" s="53">
        <f>Table3[[#This Row],[Incentive Disbursements]]/'1.) CLM Reference'!$B$5</f>
        <v>1.2706995297326231E-4</v>
      </c>
      <c r="H583" s="52">
        <v>72711.842685120006</v>
      </c>
      <c r="I583" s="53">
        <f>Table3[[#This Row],[Residential CLM $ Collected]]/'1.) CLM Reference'!$B$4</f>
        <v>6.450734067505225E-4</v>
      </c>
      <c r="J583" s="79">
        <v>10386.07</v>
      </c>
      <c r="K583" s="53">
        <f>Table3[[#This Row],[Residential Incentive Disbursements]]/'1.) CLM Reference'!$B$5</f>
        <v>1.2706995297326231E-4</v>
      </c>
      <c r="L583" s="54">
        <v>0</v>
      </c>
      <c r="M583" s="53">
        <f>Table3[[#This Row],[C&amp;I CLM $ Collected]]/'1.) CLM Reference'!$B$4</f>
        <v>0</v>
      </c>
      <c r="N583" s="79">
        <v>0</v>
      </c>
      <c r="O583" s="53">
        <f>Table3[[#This Row],[C&amp;I Incentive Disbursements]]/'1.) CLM Reference'!$B$5</f>
        <v>0</v>
      </c>
    </row>
    <row r="584" spans="1:15" x14ac:dyDescent="0.35">
      <c r="A584" s="23">
        <v>9015907200</v>
      </c>
      <c r="B584" s="24" t="s">
        <v>143</v>
      </c>
      <c r="C584" s="24" t="s">
        <v>48</v>
      </c>
      <c r="D584" s="52">
        <f>Table3[[#This Row],[Residential CLM $ Collected]]+Table3[[#This Row],[C&amp;I CLM $ Collected]]</f>
        <v>94817.697647040011</v>
      </c>
      <c r="E584" s="53">
        <f>Table3[[#This Row],[CLM $ Collected ]]/'1.) CLM Reference'!$B$4</f>
        <v>8.4118862873948299E-4</v>
      </c>
      <c r="F584" s="52">
        <f>Table3[[#This Row],[Residential Incentive Disbursements]]+Table3[[#This Row],[C&amp;I Incentive Disbursements]]</f>
        <v>24022.759900000001</v>
      </c>
      <c r="G584" s="53">
        <f>Table3[[#This Row],[Incentive Disbursements]]/'1.) CLM Reference'!$B$5</f>
        <v>2.9391010948135067E-4</v>
      </c>
      <c r="H584" s="52">
        <v>94817.697647040011</v>
      </c>
      <c r="I584" s="53">
        <f>Table3[[#This Row],[Residential CLM $ Collected]]/'1.) CLM Reference'!$B$4</f>
        <v>8.4118862873948299E-4</v>
      </c>
      <c r="J584" s="79">
        <v>24022.759900000001</v>
      </c>
      <c r="K584" s="53">
        <f>Table3[[#This Row],[Residential Incentive Disbursements]]/'1.) CLM Reference'!$B$5</f>
        <v>2.9391010948135067E-4</v>
      </c>
      <c r="L584" s="54">
        <v>0</v>
      </c>
      <c r="M584" s="53">
        <f>Table3[[#This Row],[C&amp;I CLM $ Collected]]/'1.) CLM Reference'!$B$4</f>
        <v>0</v>
      </c>
      <c r="N584" s="79">
        <v>0</v>
      </c>
      <c r="O584" s="53">
        <f>Table3[[#This Row],[C&amp;I Incentive Disbursements]]/'1.) CLM Reference'!$B$5</f>
        <v>0</v>
      </c>
    </row>
    <row r="585" spans="1:15" x14ac:dyDescent="0.35">
      <c r="A585" s="23">
        <v>9015907300</v>
      </c>
      <c r="B585" s="24" t="s">
        <v>143</v>
      </c>
      <c r="C585" s="24" t="s">
        <v>48</v>
      </c>
      <c r="D585" s="52">
        <f>Table3[[#This Row],[Residential CLM $ Collected]]+Table3[[#This Row],[C&amp;I CLM $ Collected]]</f>
        <v>207982.41048864002</v>
      </c>
      <c r="E585" s="53">
        <f>Table3[[#This Row],[CLM $ Collected ]]/'1.) CLM Reference'!$B$4</f>
        <v>1.8451454003042117E-3</v>
      </c>
      <c r="F585" s="52">
        <f>Table3[[#This Row],[Residential Incentive Disbursements]]+Table3[[#This Row],[C&amp;I Incentive Disbursements]]</f>
        <v>197372.1023</v>
      </c>
      <c r="G585" s="53">
        <f>Table3[[#This Row],[Incentive Disbursements]]/'1.) CLM Reference'!$B$5</f>
        <v>2.414779002788824E-3</v>
      </c>
      <c r="H585" s="52">
        <v>111292.48756800001</v>
      </c>
      <c r="I585" s="53">
        <f>Table3[[#This Row],[Residential CLM $ Collected]]/'1.) CLM Reference'!$B$4</f>
        <v>9.8734705998479205E-4</v>
      </c>
      <c r="J585" s="79">
        <v>140557.81229999999</v>
      </c>
      <c r="K585" s="53">
        <f>Table3[[#This Row],[Residential Incentive Disbursements]]/'1.) CLM Reference'!$B$5</f>
        <v>1.7196759312218799E-3</v>
      </c>
      <c r="L585" s="54">
        <v>96689.922920640005</v>
      </c>
      <c r="M585" s="53">
        <f>Table3[[#This Row],[C&amp;I CLM $ Collected]]/'1.) CLM Reference'!$B$4</f>
        <v>8.5779834031941967E-4</v>
      </c>
      <c r="N585" s="79">
        <v>56814.29</v>
      </c>
      <c r="O585" s="53">
        <f>Table3[[#This Row],[C&amp;I Incentive Disbursements]]/'1.) CLM Reference'!$B$5</f>
        <v>6.9510307156694375E-4</v>
      </c>
    </row>
    <row r="586" spans="1:15" x14ac:dyDescent="0.35">
      <c r="A586" s="23">
        <v>9015908100</v>
      </c>
      <c r="B586" s="24" t="s">
        <v>143</v>
      </c>
      <c r="C586" s="24" t="s">
        <v>48</v>
      </c>
      <c r="D586" s="52">
        <f>Table3[[#This Row],[Residential CLM $ Collected]]+Table3[[#This Row],[C&amp;I CLM $ Collected]]</f>
        <v>115.2897408</v>
      </c>
      <c r="E586" s="53">
        <f>Table3[[#This Row],[CLM $ Collected ]]/'1.) CLM Reference'!$B$4</f>
        <v>1.0228092579540706E-6</v>
      </c>
      <c r="F586" s="52">
        <f>Table3[[#This Row],[Residential Incentive Disbursements]]+Table3[[#This Row],[C&amp;I Incentive Disbursements]]</f>
        <v>0</v>
      </c>
      <c r="G586" s="53">
        <f>Table3[[#This Row],[Incentive Disbursements]]/'1.) CLM Reference'!$B$5</f>
        <v>0</v>
      </c>
      <c r="H586" s="52">
        <v>115.2897408</v>
      </c>
      <c r="I586" s="53">
        <f>Table3[[#This Row],[Residential CLM $ Collected]]/'1.) CLM Reference'!$B$4</f>
        <v>1.0228092579540706E-6</v>
      </c>
      <c r="J586" s="79">
        <v>0</v>
      </c>
      <c r="K586" s="53">
        <f>Table3[[#This Row],[Residential Incentive Disbursements]]/'1.) CLM Reference'!$B$5</f>
        <v>0</v>
      </c>
      <c r="L586" s="54">
        <v>0</v>
      </c>
      <c r="M586" s="53">
        <f>Table3[[#This Row],[C&amp;I CLM $ Collected]]/'1.) CLM Reference'!$B$4</f>
        <v>0</v>
      </c>
      <c r="N586" s="79">
        <v>0</v>
      </c>
      <c r="O586" s="53">
        <f>Table3[[#This Row],[C&amp;I Incentive Disbursements]]/'1.) CLM Reference'!$B$5</f>
        <v>0</v>
      </c>
    </row>
    <row r="587" spans="1:15" x14ac:dyDescent="0.35">
      <c r="A587" s="23">
        <v>9003405401</v>
      </c>
      <c r="B587" s="24" t="s">
        <v>144</v>
      </c>
      <c r="C587" s="24" t="s">
        <v>48</v>
      </c>
      <c r="D587" s="52">
        <f>Table3[[#This Row],[Residential CLM $ Collected]]+Table3[[#This Row],[C&amp;I CLM $ Collected]]</f>
        <v>1739.9048831999999</v>
      </c>
      <c r="E587" s="53">
        <f>Table3[[#This Row],[CLM $ Collected ]]/'1.) CLM Reference'!$B$4</f>
        <v>1.5435812502897533E-5</v>
      </c>
      <c r="F587" s="52">
        <f>Table3[[#This Row],[Residential Incentive Disbursements]]+Table3[[#This Row],[C&amp;I Incentive Disbursements]]</f>
        <v>0</v>
      </c>
      <c r="G587" s="53">
        <f>Table3[[#This Row],[Incentive Disbursements]]/'1.) CLM Reference'!$B$5</f>
        <v>0</v>
      </c>
      <c r="H587" s="52">
        <v>1739.9048831999999</v>
      </c>
      <c r="I587" s="53">
        <f>Table3[[#This Row],[Residential CLM $ Collected]]/'1.) CLM Reference'!$B$4</f>
        <v>1.5435812502897533E-5</v>
      </c>
      <c r="J587" s="79">
        <v>0</v>
      </c>
      <c r="K587" s="53">
        <f>Table3[[#This Row],[Residential Incentive Disbursements]]/'1.) CLM Reference'!$B$5</f>
        <v>0</v>
      </c>
      <c r="L587" s="54">
        <v>0</v>
      </c>
      <c r="M587" s="53">
        <f>Table3[[#This Row],[C&amp;I CLM $ Collected]]/'1.) CLM Reference'!$B$4</f>
        <v>0</v>
      </c>
      <c r="N587" s="79">
        <v>0</v>
      </c>
      <c r="O587" s="53">
        <f>Table3[[#This Row],[C&amp;I Incentive Disbursements]]/'1.) CLM Reference'!$B$5</f>
        <v>0</v>
      </c>
    </row>
    <row r="588" spans="1:15" x14ac:dyDescent="0.35">
      <c r="A588" s="23">
        <v>9003420400</v>
      </c>
      <c r="B588" s="24" t="s">
        <v>144</v>
      </c>
      <c r="C588" s="24" t="s">
        <v>48</v>
      </c>
      <c r="D588" s="52">
        <f>Table3[[#This Row],[Residential CLM $ Collected]]+Table3[[#This Row],[C&amp;I CLM $ Collected]]</f>
        <v>59279.313767040003</v>
      </c>
      <c r="E588" s="53">
        <f>Table3[[#This Row],[CLM $ Collected ]]/'1.) CLM Reference'!$B$4</f>
        <v>5.2590482470832919E-4</v>
      </c>
      <c r="F588" s="52">
        <f>Table3[[#This Row],[Residential Incentive Disbursements]]+Table3[[#This Row],[C&amp;I Incentive Disbursements]]</f>
        <v>16805.87</v>
      </c>
      <c r="G588" s="53">
        <f>Table3[[#This Row],[Incentive Disbursements]]/'1.) CLM Reference'!$B$5</f>
        <v>2.0561397242409882E-4</v>
      </c>
      <c r="H588" s="52">
        <v>59279.313767040003</v>
      </c>
      <c r="I588" s="53">
        <f>Table3[[#This Row],[Residential CLM $ Collected]]/'1.) CLM Reference'!$B$4</f>
        <v>5.2590482470832919E-4</v>
      </c>
      <c r="J588" s="79">
        <v>16805.87</v>
      </c>
      <c r="K588" s="53">
        <f>Table3[[#This Row],[Residential Incentive Disbursements]]/'1.) CLM Reference'!$B$5</f>
        <v>2.0561397242409882E-4</v>
      </c>
      <c r="L588" s="54">
        <v>0</v>
      </c>
      <c r="M588" s="53">
        <f>Table3[[#This Row],[C&amp;I CLM $ Collected]]/'1.) CLM Reference'!$B$4</f>
        <v>0</v>
      </c>
      <c r="N588" s="79">
        <v>0</v>
      </c>
      <c r="O588" s="53">
        <f>Table3[[#This Row],[C&amp;I Incentive Disbursements]]/'1.) CLM Reference'!$B$5</f>
        <v>0</v>
      </c>
    </row>
    <row r="589" spans="1:15" x14ac:dyDescent="0.35">
      <c r="A589" s="23">
        <v>9003420500</v>
      </c>
      <c r="B589" s="24" t="s">
        <v>144</v>
      </c>
      <c r="C589" s="24" t="s">
        <v>48</v>
      </c>
      <c r="D589" s="52">
        <f>Table3[[#This Row],[Residential CLM $ Collected]]+Table3[[#This Row],[C&amp;I CLM $ Collected]]</f>
        <v>98484.200844479987</v>
      </c>
      <c r="E589" s="53">
        <f>Table3[[#This Row],[CLM $ Collected ]]/'1.) CLM Reference'!$B$4</f>
        <v>8.7371653095036036E-4</v>
      </c>
      <c r="F589" s="52">
        <f>Table3[[#This Row],[Residential Incentive Disbursements]]+Table3[[#This Row],[C&amp;I Incentive Disbursements]]</f>
        <v>15583.0162</v>
      </c>
      <c r="G589" s="53">
        <f>Table3[[#This Row],[Incentive Disbursements]]/'1.) CLM Reference'!$B$5</f>
        <v>1.9065278163112563E-4</v>
      </c>
      <c r="H589" s="52">
        <v>98461.290510719991</v>
      </c>
      <c r="I589" s="53">
        <f>Table3[[#This Row],[Residential CLM $ Collected]]/'1.) CLM Reference'!$B$4</f>
        <v>8.7351327868081814E-4</v>
      </c>
      <c r="J589" s="79">
        <v>15583.0162</v>
      </c>
      <c r="K589" s="53">
        <f>Table3[[#This Row],[Residential Incentive Disbursements]]/'1.) CLM Reference'!$B$5</f>
        <v>1.9065278163112563E-4</v>
      </c>
      <c r="L589" s="54">
        <v>22.91033376</v>
      </c>
      <c r="M589" s="53">
        <f>Table3[[#This Row],[C&amp;I CLM $ Collected]]/'1.) CLM Reference'!$B$4</f>
        <v>2.0325226954231901E-7</v>
      </c>
      <c r="N589" s="79">
        <v>0</v>
      </c>
      <c r="O589" s="53">
        <f>Table3[[#This Row],[C&amp;I Incentive Disbursements]]/'1.) CLM Reference'!$B$5</f>
        <v>0</v>
      </c>
    </row>
    <row r="590" spans="1:15" x14ac:dyDescent="0.35">
      <c r="A590" s="23">
        <v>9003420600</v>
      </c>
      <c r="B590" s="24" t="s">
        <v>144</v>
      </c>
      <c r="C590" s="24" t="s">
        <v>48</v>
      </c>
      <c r="D590" s="52">
        <f>Table3[[#This Row],[Residential CLM $ Collected]]+Table3[[#This Row],[C&amp;I CLM $ Collected]]</f>
        <v>270313.44936768</v>
      </c>
      <c r="E590" s="53">
        <f>Table3[[#This Row],[CLM $ Collected ]]/'1.) CLM Reference'!$B$4</f>
        <v>2.3981240363996205E-3</v>
      </c>
      <c r="F590" s="52">
        <f>Table3[[#This Row],[Residential Incentive Disbursements]]+Table3[[#This Row],[C&amp;I Incentive Disbursements]]</f>
        <v>190483.17229999998</v>
      </c>
      <c r="G590" s="53">
        <f>Table3[[#This Row],[Incentive Disbursements]]/'1.) CLM Reference'!$B$5</f>
        <v>2.3304953410056761E-3</v>
      </c>
      <c r="H590" s="52">
        <v>112485.94246655999</v>
      </c>
      <c r="I590" s="53">
        <f>Table3[[#This Row],[Residential CLM $ Collected]]/'1.) CLM Reference'!$B$4</f>
        <v>9.9793496408386853E-4</v>
      </c>
      <c r="J590" s="79">
        <v>169878.43229999999</v>
      </c>
      <c r="K590" s="53">
        <f>Table3[[#This Row],[Residential Incentive Disbursements]]/'1.) CLM Reference'!$B$5</f>
        <v>2.0784035158180644E-3</v>
      </c>
      <c r="L590" s="54">
        <v>157827.50690112001</v>
      </c>
      <c r="M590" s="53">
        <f>Table3[[#This Row],[C&amp;I CLM $ Collected]]/'1.) CLM Reference'!$B$4</f>
        <v>1.4001890723157522E-3</v>
      </c>
      <c r="N590" s="79">
        <v>20604.740000000002</v>
      </c>
      <c r="O590" s="53">
        <f>Table3[[#This Row],[C&amp;I Incentive Disbursements]]/'1.) CLM Reference'!$B$5</f>
        <v>2.5209182518761162E-4</v>
      </c>
    </row>
    <row r="591" spans="1:15" x14ac:dyDescent="0.35">
      <c r="A591" s="23">
        <v>9003420700</v>
      </c>
      <c r="B591" s="24" t="s">
        <v>144</v>
      </c>
      <c r="C591" s="24" t="s">
        <v>48</v>
      </c>
      <c r="D591" s="52">
        <f>Table3[[#This Row],[Residential CLM $ Collected]]+Table3[[#This Row],[C&amp;I CLM $ Collected]]</f>
        <v>69727.892843520007</v>
      </c>
      <c r="E591" s="53">
        <f>Table3[[#This Row],[CLM $ Collected ]]/'1.) CLM Reference'!$B$4</f>
        <v>6.1860087327025761E-4</v>
      </c>
      <c r="F591" s="52">
        <f>Table3[[#This Row],[Residential Incentive Disbursements]]+Table3[[#This Row],[C&amp;I Incentive Disbursements]]</f>
        <v>8228.0300000000007</v>
      </c>
      <c r="G591" s="53">
        <f>Table3[[#This Row],[Incentive Disbursements]]/'1.) CLM Reference'!$B$5</f>
        <v>1.0066708438924364E-4</v>
      </c>
      <c r="H591" s="52">
        <v>69727.892843520007</v>
      </c>
      <c r="I591" s="53">
        <f>Table3[[#This Row],[Residential CLM $ Collected]]/'1.) CLM Reference'!$B$4</f>
        <v>6.1860087327025761E-4</v>
      </c>
      <c r="J591" s="79">
        <v>8228.0300000000007</v>
      </c>
      <c r="K591" s="53">
        <f>Table3[[#This Row],[Residential Incentive Disbursements]]/'1.) CLM Reference'!$B$5</f>
        <v>1.0066708438924364E-4</v>
      </c>
      <c r="L591" s="54">
        <v>0</v>
      </c>
      <c r="M591" s="53">
        <f>Table3[[#This Row],[C&amp;I CLM $ Collected]]/'1.) CLM Reference'!$B$4</f>
        <v>0</v>
      </c>
      <c r="N591" s="79">
        <v>0</v>
      </c>
      <c r="O591" s="53">
        <f>Table3[[#This Row],[C&amp;I Incentive Disbursements]]/'1.) CLM Reference'!$B$5</f>
        <v>0</v>
      </c>
    </row>
    <row r="592" spans="1:15" x14ac:dyDescent="0.35">
      <c r="A592" s="23">
        <v>9005349100</v>
      </c>
      <c r="B592" s="24" t="s">
        <v>145</v>
      </c>
      <c r="C592" s="24" t="s">
        <v>48</v>
      </c>
      <c r="D592" s="52">
        <f>Table3[[#This Row],[Residential CLM $ Collected]]+Table3[[#This Row],[C&amp;I CLM $ Collected]]</f>
        <v>116.615376</v>
      </c>
      <c r="E592" s="53">
        <f>Table3[[#This Row],[CLM $ Collected ]]/'1.) CLM Reference'!$B$4</f>
        <v>1.0345698183111444E-6</v>
      </c>
      <c r="F592" s="52">
        <f>Table3[[#This Row],[Residential Incentive Disbursements]]+Table3[[#This Row],[C&amp;I Incentive Disbursements]]</f>
        <v>0</v>
      </c>
      <c r="G592" s="53">
        <f>Table3[[#This Row],[Incentive Disbursements]]/'1.) CLM Reference'!$B$5</f>
        <v>0</v>
      </c>
      <c r="H592" s="52">
        <v>116.615376</v>
      </c>
      <c r="I592" s="53">
        <f>Table3[[#This Row],[Residential CLM $ Collected]]/'1.) CLM Reference'!$B$4</f>
        <v>1.0345698183111444E-6</v>
      </c>
      <c r="J592" s="79">
        <v>0</v>
      </c>
      <c r="K592" s="53">
        <f>Table3[[#This Row],[Residential Incentive Disbursements]]/'1.) CLM Reference'!$B$5</f>
        <v>0</v>
      </c>
      <c r="L592" s="54">
        <v>0</v>
      </c>
      <c r="M592" s="53">
        <f>Table3[[#This Row],[C&amp;I CLM $ Collected]]/'1.) CLM Reference'!$B$4</f>
        <v>0</v>
      </c>
      <c r="N592" s="79">
        <v>0</v>
      </c>
      <c r="O592" s="53">
        <f>Table3[[#This Row],[C&amp;I Incentive Disbursements]]/'1.) CLM Reference'!$B$5</f>
        <v>0</v>
      </c>
    </row>
    <row r="593" spans="1:15" x14ac:dyDescent="0.35">
      <c r="A593" s="23">
        <v>9005349200</v>
      </c>
      <c r="B593" s="24" t="s">
        <v>145</v>
      </c>
      <c r="C593" s="24" t="s">
        <v>48</v>
      </c>
      <c r="D593" s="52">
        <f>Table3[[#This Row],[Residential CLM $ Collected]]+Table3[[#This Row],[C&amp;I CLM $ Collected]]</f>
        <v>69.610320000000002</v>
      </c>
      <c r="E593" s="53">
        <f>Table3[[#This Row],[CLM $ Collected ]]/'1.) CLM Reference'!$B$4</f>
        <v>6.1755780914328671E-7</v>
      </c>
      <c r="F593" s="52">
        <f>Table3[[#This Row],[Residential Incentive Disbursements]]+Table3[[#This Row],[C&amp;I Incentive Disbursements]]</f>
        <v>0</v>
      </c>
      <c r="G593" s="53">
        <f>Table3[[#This Row],[Incentive Disbursements]]/'1.) CLM Reference'!$B$5</f>
        <v>0</v>
      </c>
      <c r="H593" s="52">
        <v>69.610320000000002</v>
      </c>
      <c r="I593" s="53">
        <f>Table3[[#This Row],[Residential CLM $ Collected]]/'1.) CLM Reference'!$B$4</f>
        <v>6.1755780914328671E-7</v>
      </c>
      <c r="J593" s="79">
        <v>0</v>
      </c>
      <c r="K593" s="53">
        <f>Table3[[#This Row],[Residential Incentive Disbursements]]/'1.) CLM Reference'!$B$5</f>
        <v>0</v>
      </c>
      <c r="L593" s="54">
        <v>0</v>
      </c>
      <c r="M593" s="53">
        <f>Table3[[#This Row],[C&amp;I CLM $ Collected]]/'1.) CLM Reference'!$B$4</f>
        <v>0</v>
      </c>
      <c r="N593" s="79">
        <v>0</v>
      </c>
      <c r="O593" s="53">
        <f>Table3[[#This Row],[C&amp;I Incentive Disbursements]]/'1.) CLM Reference'!$B$5</f>
        <v>0</v>
      </c>
    </row>
    <row r="594" spans="1:15" x14ac:dyDescent="0.35">
      <c r="A594" s="23">
        <v>9005425300</v>
      </c>
      <c r="B594" s="24" t="s">
        <v>145</v>
      </c>
      <c r="C594" s="24" t="s">
        <v>48</v>
      </c>
      <c r="D594" s="52">
        <f>Table3[[#This Row],[Residential CLM $ Collected]]+Table3[[#This Row],[C&amp;I CLM $ Collected]]</f>
        <v>75679.634828159993</v>
      </c>
      <c r="E594" s="53">
        <f>Table3[[#This Row],[CLM $ Collected ]]/'1.) CLM Reference'!$B$4</f>
        <v>6.7140259492044373E-4</v>
      </c>
      <c r="F594" s="52">
        <f>Table3[[#This Row],[Residential Incentive Disbursements]]+Table3[[#This Row],[C&amp;I Incentive Disbursements]]</f>
        <v>12089.58</v>
      </c>
      <c r="G594" s="53">
        <f>Table3[[#This Row],[Incentive Disbursements]]/'1.) CLM Reference'!$B$5</f>
        <v>1.4791180514540079E-4</v>
      </c>
      <c r="H594" s="52">
        <v>75679.634828159993</v>
      </c>
      <c r="I594" s="53">
        <f>Table3[[#This Row],[Residential CLM $ Collected]]/'1.) CLM Reference'!$B$4</f>
        <v>6.7140259492044373E-4</v>
      </c>
      <c r="J594" s="79">
        <v>12089.58</v>
      </c>
      <c r="K594" s="53">
        <f>Table3[[#This Row],[Residential Incentive Disbursements]]/'1.) CLM Reference'!$B$5</f>
        <v>1.4791180514540079E-4</v>
      </c>
      <c r="L594" s="54">
        <v>0</v>
      </c>
      <c r="M594" s="53">
        <f>Table3[[#This Row],[C&amp;I CLM $ Collected]]/'1.) CLM Reference'!$B$4</f>
        <v>0</v>
      </c>
      <c r="N594" s="79">
        <v>0</v>
      </c>
      <c r="O594" s="53">
        <f>Table3[[#This Row],[C&amp;I Incentive Disbursements]]/'1.) CLM Reference'!$B$5</f>
        <v>0</v>
      </c>
    </row>
    <row r="595" spans="1:15" x14ac:dyDescent="0.35">
      <c r="A595" s="23">
        <v>9005425400</v>
      </c>
      <c r="B595" s="24" t="s">
        <v>145</v>
      </c>
      <c r="C595" s="24" t="s">
        <v>48</v>
      </c>
      <c r="D595" s="52">
        <f>Table3[[#This Row],[Residential CLM $ Collected]]+Table3[[#This Row],[C&amp;I CLM $ Collected]]</f>
        <v>172710.58232448</v>
      </c>
      <c r="E595" s="53">
        <f>Table3[[#This Row],[CLM $ Collected ]]/'1.) CLM Reference'!$B$4</f>
        <v>1.5322263830444556E-3</v>
      </c>
      <c r="F595" s="52">
        <f>Table3[[#This Row],[Residential Incentive Disbursements]]+Table3[[#This Row],[C&amp;I Incentive Disbursements]]</f>
        <v>239097.30319999999</v>
      </c>
      <c r="G595" s="53">
        <f>Table3[[#This Row],[Incentive Disbursements]]/'1.) CLM Reference'!$B$5</f>
        <v>2.9252723189481531E-3</v>
      </c>
      <c r="H595" s="52">
        <v>109175.17723776001</v>
      </c>
      <c r="I595" s="53">
        <f>Table3[[#This Row],[Residential CLM $ Collected]]/'1.) CLM Reference'!$B$4</f>
        <v>9.6856304162631489E-4</v>
      </c>
      <c r="J595" s="79">
        <v>88599.410600000003</v>
      </c>
      <c r="K595" s="53">
        <f>Table3[[#This Row],[Residential Incentive Disbursements]]/'1.) CLM Reference'!$B$5</f>
        <v>1.0839829635656952E-3</v>
      </c>
      <c r="L595" s="54">
        <v>63535.405086719999</v>
      </c>
      <c r="M595" s="53">
        <f>Table3[[#This Row],[C&amp;I CLM $ Collected]]/'1.) CLM Reference'!$B$4</f>
        <v>5.6366334141814088E-4</v>
      </c>
      <c r="N595" s="79">
        <v>150497.89259999999</v>
      </c>
      <c r="O595" s="53">
        <f>Table3[[#This Row],[C&amp;I Incentive Disbursements]]/'1.) CLM Reference'!$B$5</f>
        <v>1.8412893553824577E-3</v>
      </c>
    </row>
    <row r="596" spans="1:15" x14ac:dyDescent="0.35">
      <c r="A596" s="23">
        <v>9005425500</v>
      </c>
      <c r="B596" s="24" t="s">
        <v>145</v>
      </c>
      <c r="C596" s="24" t="s">
        <v>48</v>
      </c>
      <c r="D596" s="52">
        <f>Table3[[#This Row],[Residential CLM $ Collected]]+Table3[[#This Row],[C&amp;I CLM $ Collected]]</f>
        <v>59404.700332799999</v>
      </c>
      <c r="E596" s="53">
        <f>Table3[[#This Row],[CLM $ Collected ]]/'1.) CLM Reference'!$B$4</f>
        <v>5.2701720937840032E-4</v>
      </c>
      <c r="F596" s="52">
        <f>Table3[[#This Row],[Residential Incentive Disbursements]]+Table3[[#This Row],[C&amp;I Incentive Disbursements]]</f>
        <v>14947.95</v>
      </c>
      <c r="G596" s="53">
        <f>Table3[[#This Row],[Incentive Disbursements]]/'1.) CLM Reference'!$B$5</f>
        <v>1.8288296762362246E-4</v>
      </c>
      <c r="H596" s="52">
        <v>59404.700332799999</v>
      </c>
      <c r="I596" s="53">
        <f>Table3[[#This Row],[Residential CLM $ Collected]]/'1.) CLM Reference'!$B$4</f>
        <v>5.2701720937840032E-4</v>
      </c>
      <c r="J596" s="79">
        <v>14947.95</v>
      </c>
      <c r="K596" s="53">
        <f>Table3[[#This Row],[Residential Incentive Disbursements]]/'1.) CLM Reference'!$B$5</f>
        <v>1.8288296762362246E-4</v>
      </c>
      <c r="L596" s="54">
        <v>0</v>
      </c>
      <c r="M596" s="53">
        <f>Table3[[#This Row],[C&amp;I CLM $ Collected]]/'1.) CLM Reference'!$B$4</f>
        <v>0</v>
      </c>
      <c r="N596" s="79">
        <v>0</v>
      </c>
      <c r="O596" s="53">
        <f>Table3[[#This Row],[C&amp;I Incentive Disbursements]]/'1.) CLM Reference'!$B$5</f>
        <v>0</v>
      </c>
    </row>
    <row r="597" spans="1:15" x14ac:dyDescent="0.35">
      <c r="A597" s="23">
        <v>9015901100</v>
      </c>
      <c r="B597" s="24" t="s">
        <v>146</v>
      </c>
      <c r="C597" s="24" t="s">
        <v>48</v>
      </c>
      <c r="D597" s="52">
        <f>Table3[[#This Row],[Residential CLM $ Collected]]+Table3[[#This Row],[C&amp;I CLM $ Collected]]</f>
        <v>83.202422399999989</v>
      </c>
      <c r="E597" s="53">
        <f>Table3[[#This Row],[CLM $ Collected ]]/'1.) CLM Reference'!$B$4</f>
        <v>7.3814206992236669E-7</v>
      </c>
      <c r="F597" s="52">
        <f>Table3[[#This Row],[Residential Incentive Disbursements]]+Table3[[#This Row],[C&amp;I Incentive Disbursements]]</f>
        <v>0</v>
      </c>
      <c r="G597" s="53">
        <f>Table3[[#This Row],[Incentive Disbursements]]/'1.) CLM Reference'!$B$5</f>
        <v>0</v>
      </c>
      <c r="H597" s="52">
        <v>83.202422399999989</v>
      </c>
      <c r="I597" s="53">
        <f>Table3[[#This Row],[Residential CLM $ Collected]]/'1.) CLM Reference'!$B$4</f>
        <v>7.3814206992236669E-7</v>
      </c>
      <c r="J597" s="79">
        <v>0</v>
      </c>
      <c r="K597" s="53">
        <f>Table3[[#This Row],[Residential Incentive Disbursements]]/'1.) CLM Reference'!$B$5</f>
        <v>0</v>
      </c>
      <c r="L597" s="54">
        <v>0</v>
      </c>
      <c r="M597" s="53">
        <f>Table3[[#This Row],[C&amp;I CLM $ Collected]]/'1.) CLM Reference'!$B$4</f>
        <v>0</v>
      </c>
      <c r="N597" s="79">
        <v>0</v>
      </c>
      <c r="O597" s="53">
        <f>Table3[[#This Row],[C&amp;I Incentive Disbursements]]/'1.) CLM Reference'!$B$5</f>
        <v>0</v>
      </c>
    </row>
    <row r="598" spans="1:15" x14ac:dyDescent="0.35">
      <c r="A598" s="23">
        <v>9015902200</v>
      </c>
      <c r="B598" s="24" t="s">
        <v>146</v>
      </c>
      <c r="C598" s="24" t="s">
        <v>48</v>
      </c>
      <c r="D598" s="52">
        <f>Table3[[#This Row],[Residential CLM $ Collected]]+Table3[[#This Row],[C&amp;I CLM $ Collected]]</f>
        <v>150.11516160000002</v>
      </c>
      <c r="E598" s="53">
        <f>Table3[[#This Row],[CLM $ Collected ]]/'1.) CLM Reference'!$B$4</f>
        <v>1.33176790908139E-6</v>
      </c>
      <c r="F598" s="52">
        <f>Table3[[#This Row],[Residential Incentive Disbursements]]+Table3[[#This Row],[C&amp;I Incentive Disbursements]]</f>
        <v>0</v>
      </c>
      <c r="G598" s="53">
        <f>Table3[[#This Row],[Incentive Disbursements]]/'1.) CLM Reference'!$B$5</f>
        <v>0</v>
      </c>
      <c r="H598" s="52">
        <v>150.11516160000002</v>
      </c>
      <c r="I598" s="53">
        <f>Table3[[#This Row],[Residential CLM $ Collected]]/'1.) CLM Reference'!$B$4</f>
        <v>1.33176790908139E-6</v>
      </c>
      <c r="J598" s="79">
        <v>0</v>
      </c>
      <c r="K598" s="53">
        <f>Table3[[#This Row],[Residential Incentive Disbursements]]/'1.) CLM Reference'!$B$5</f>
        <v>0</v>
      </c>
      <c r="L598" s="54">
        <v>0</v>
      </c>
      <c r="M598" s="53">
        <f>Table3[[#This Row],[C&amp;I CLM $ Collected]]/'1.) CLM Reference'!$B$4</f>
        <v>0</v>
      </c>
      <c r="N598" s="79">
        <v>0</v>
      </c>
      <c r="O598" s="53">
        <f>Table3[[#This Row],[C&amp;I Incentive Disbursements]]/'1.) CLM Reference'!$B$5</f>
        <v>0</v>
      </c>
    </row>
    <row r="599" spans="1:15" x14ac:dyDescent="0.35">
      <c r="A599" s="23">
        <v>9015902500</v>
      </c>
      <c r="B599" s="24" t="s">
        <v>146</v>
      </c>
      <c r="C599" s="24" t="s">
        <v>48</v>
      </c>
      <c r="D599" s="52">
        <f>Table3[[#This Row],[Residential CLM $ Collected]]+Table3[[#This Row],[C&amp;I CLM $ Collected]]</f>
        <v>102560.03529984</v>
      </c>
      <c r="E599" s="53">
        <f>Table3[[#This Row],[CLM $ Collected ]]/'1.) CLM Reference'!$B$4</f>
        <v>9.0987587336801993E-4</v>
      </c>
      <c r="F599" s="52">
        <f>Table3[[#This Row],[Residential Incentive Disbursements]]+Table3[[#This Row],[C&amp;I Incentive Disbursements]]</f>
        <v>64726.646700000005</v>
      </c>
      <c r="G599" s="53">
        <f>Table3[[#This Row],[Incentive Disbursements]]/'1.) CLM Reference'!$B$5</f>
        <v>7.9190800295838226E-4</v>
      </c>
      <c r="H599" s="52">
        <v>79728.11720352</v>
      </c>
      <c r="I599" s="53">
        <f>Table3[[#This Row],[Residential CLM $ Collected]]/'1.) CLM Reference'!$B$4</f>
        <v>7.0731927948794091E-4</v>
      </c>
      <c r="J599" s="79">
        <v>49916.504200000003</v>
      </c>
      <c r="K599" s="53">
        <f>Table3[[#This Row],[Residential Incentive Disbursements]]/'1.) CLM Reference'!$B$5</f>
        <v>6.1071106215186796E-4</v>
      </c>
      <c r="L599" s="54">
        <v>22831.918096319998</v>
      </c>
      <c r="M599" s="53">
        <f>Table3[[#This Row],[C&amp;I CLM $ Collected]]/'1.) CLM Reference'!$B$4</f>
        <v>2.0255659388007899E-4</v>
      </c>
      <c r="N599" s="79">
        <v>14810.1425</v>
      </c>
      <c r="O599" s="53">
        <f>Table3[[#This Row],[C&amp;I Incentive Disbursements]]/'1.) CLM Reference'!$B$5</f>
        <v>1.8119694080651427E-4</v>
      </c>
    </row>
    <row r="600" spans="1:15" x14ac:dyDescent="0.35">
      <c r="A600" s="23">
        <v>9015905100</v>
      </c>
      <c r="B600" s="24" t="s">
        <v>146</v>
      </c>
      <c r="C600" s="24" t="s">
        <v>48</v>
      </c>
      <c r="D600" s="52">
        <f>Table3[[#This Row],[Residential CLM $ Collected]]+Table3[[#This Row],[C&amp;I CLM $ Collected]]</f>
        <v>917.38586880000003</v>
      </c>
      <c r="E600" s="53">
        <f>Table3[[#This Row],[CLM $ Collected ]]/'1.) CLM Reference'!$B$4</f>
        <v>8.1387186163651994E-6</v>
      </c>
      <c r="F600" s="52">
        <f>Table3[[#This Row],[Residential Incentive Disbursements]]+Table3[[#This Row],[C&amp;I Incentive Disbursements]]</f>
        <v>0</v>
      </c>
      <c r="G600" s="53">
        <f>Table3[[#This Row],[Incentive Disbursements]]/'1.) CLM Reference'!$B$5</f>
        <v>0</v>
      </c>
      <c r="H600" s="52">
        <v>917.38586880000003</v>
      </c>
      <c r="I600" s="53">
        <f>Table3[[#This Row],[Residential CLM $ Collected]]/'1.) CLM Reference'!$B$4</f>
        <v>8.1387186163651994E-6</v>
      </c>
      <c r="J600" s="79">
        <v>0</v>
      </c>
      <c r="K600" s="53">
        <f>Table3[[#This Row],[Residential Incentive Disbursements]]/'1.) CLM Reference'!$B$5</f>
        <v>0</v>
      </c>
      <c r="L600" s="54">
        <v>0</v>
      </c>
      <c r="M600" s="53">
        <f>Table3[[#This Row],[C&amp;I CLM $ Collected]]/'1.) CLM Reference'!$B$4</f>
        <v>0</v>
      </c>
      <c r="N600" s="79">
        <v>0</v>
      </c>
      <c r="O600" s="53">
        <f>Table3[[#This Row],[C&amp;I Incentive Disbursements]]/'1.) CLM Reference'!$B$5</f>
        <v>0</v>
      </c>
    </row>
    <row r="601" spans="1:15" x14ac:dyDescent="0.35">
      <c r="A601" s="23">
        <v>9007560100</v>
      </c>
      <c r="B601" s="24" t="s">
        <v>147</v>
      </c>
      <c r="C601" s="24" t="s">
        <v>48</v>
      </c>
      <c r="D601" s="52">
        <f>Table3[[#This Row],[Residential CLM $ Collected]]+Table3[[#This Row],[C&amp;I CLM $ Collected]]</f>
        <v>192776.68356191998</v>
      </c>
      <c r="E601" s="53">
        <f>Table3[[#This Row],[CLM $ Collected ]]/'1.) CLM Reference'!$B$4</f>
        <v>1.7102456410832182E-3</v>
      </c>
      <c r="F601" s="52">
        <f>Table3[[#This Row],[Residential Incentive Disbursements]]+Table3[[#This Row],[C&amp;I Incentive Disbursements]]</f>
        <v>93783.939599999998</v>
      </c>
      <c r="G601" s="53">
        <f>Table3[[#This Row],[Incentive Disbursements]]/'1.) CLM Reference'!$B$5</f>
        <v>1.1474138721016972E-3</v>
      </c>
      <c r="H601" s="52">
        <v>125121.51976319999</v>
      </c>
      <c r="I601" s="53">
        <f>Table3[[#This Row],[Residential CLM $ Collected]]/'1.) CLM Reference'!$B$4</f>
        <v>1.1100332769859447E-3</v>
      </c>
      <c r="J601" s="79">
        <v>80210.659599999999</v>
      </c>
      <c r="K601" s="53">
        <f>Table3[[#This Row],[Residential Incentive Disbursements]]/'1.) CLM Reference'!$B$5</f>
        <v>9.8134951365880956E-4</v>
      </c>
      <c r="L601" s="54">
        <v>67655.163798719994</v>
      </c>
      <c r="M601" s="53">
        <f>Table3[[#This Row],[C&amp;I CLM $ Collected]]/'1.) CLM Reference'!$B$4</f>
        <v>6.0021236409727352E-4</v>
      </c>
      <c r="N601" s="79">
        <v>13573.28</v>
      </c>
      <c r="O601" s="53">
        <f>Table3[[#This Row],[C&amp;I Incentive Disbursements]]/'1.) CLM Reference'!$B$5</f>
        <v>1.6606435844288765E-4</v>
      </c>
    </row>
    <row r="602" spans="1:15" x14ac:dyDescent="0.35">
      <c r="A602" s="23">
        <v>9007560200</v>
      </c>
      <c r="B602" s="24" t="s">
        <v>147</v>
      </c>
      <c r="C602" s="24" t="s">
        <v>48</v>
      </c>
      <c r="D602" s="52">
        <f>Table3[[#This Row],[Residential CLM $ Collected]]+Table3[[#This Row],[C&amp;I CLM $ Collected]]</f>
        <v>60508.24069536</v>
      </c>
      <c r="E602" s="53">
        <f>Table3[[#This Row],[CLM $ Collected ]]/'1.) CLM Reference'!$B$4</f>
        <v>5.3680742394146715E-4</v>
      </c>
      <c r="F602" s="52">
        <f>Table3[[#This Row],[Residential Incentive Disbursements]]+Table3[[#This Row],[C&amp;I Incentive Disbursements]]</f>
        <v>31057.98</v>
      </c>
      <c r="G602" s="53">
        <f>Table3[[#This Row],[Incentive Disbursements]]/'1.) CLM Reference'!$B$5</f>
        <v>3.7998357974137684E-4</v>
      </c>
      <c r="H602" s="52">
        <v>60508.24069536</v>
      </c>
      <c r="I602" s="53">
        <f>Table3[[#This Row],[Residential CLM $ Collected]]/'1.) CLM Reference'!$B$4</f>
        <v>5.3680742394146715E-4</v>
      </c>
      <c r="J602" s="79">
        <v>31057.98</v>
      </c>
      <c r="K602" s="53">
        <f>Table3[[#This Row],[Residential Incentive Disbursements]]/'1.) CLM Reference'!$B$5</f>
        <v>3.7998357974137684E-4</v>
      </c>
      <c r="L602" s="54">
        <v>0</v>
      </c>
      <c r="M602" s="53">
        <f>Table3[[#This Row],[C&amp;I CLM $ Collected]]/'1.) CLM Reference'!$B$4</f>
        <v>0</v>
      </c>
      <c r="N602" s="79">
        <v>0</v>
      </c>
      <c r="O602" s="53">
        <f>Table3[[#This Row],[C&amp;I Incentive Disbursements]]/'1.) CLM Reference'!$B$5</f>
        <v>0</v>
      </c>
    </row>
    <row r="603" spans="1:15" x14ac:dyDescent="0.35">
      <c r="A603" s="23">
        <v>9011697000</v>
      </c>
      <c r="B603" s="24" t="s">
        <v>148</v>
      </c>
      <c r="C603" s="24" t="s">
        <v>48</v>
      </c>
      <c r="D603" s="52">
        <f>Table3[[#This Row],[Residential CLM $ Collected]]+Table3[[#This Row],[C&amp;I CLM $ Collected]]</f>
        <v>68.452560000000005</v>
      </c>
      <c r="E603" s="53">
        <f>Table3[[#This Row],[CLM $ Collected ]]/'1.) CLM Reference'!$B$4</f>
        <v>6.0728657739038394E-7</v>
      </c>
      <c r="F603" s="52">
        <f>Table3[[#This Row],[Residential Incentive Disbursements]]+Table3[[#This Row],[C&amp;I Incentive Disbursements]]</f>
        <v>0</v>
      </c>
      <c r="G603" s="53">
        <f>Table3[[#This Row],[Incentive Disbursements]]/'1.) CLM Reference'!$B$5</f>
        <v>0</v>
      </c>
      <c r="H603" s="52">
        <v>68.452560000000005</v>
      </c>
      <c r="I603" s="53">
        <f>Table3[[#This Row],[Residential CLM $ Collected]]/'1.) CLM Reference'!$B$4</f>
        <v>6.0728657739038394E-7</v>
      </c>
      <c r="J603" s="79">
        <v>0</v>
      </c>
      <c r="K603" s="53">
        <f>Table3[[#This Row],[Residential Incentive Disbursements]]/'1.) CLM Reference'!$B$5</f>
        <v>0</v>
      </c>
      <c r="L603" s="54">
        <v>0</v>
      </c>
      <c r="M603" s="53">
        <f>Table3[[#This Row],[C&amp;I CLM $ Collected]]/'1.) CLM Reference'!$B$4</f>
        <v>0</v>
      </c>
      <c r="N603" s="79">
        <v>0</v>
      </c>
      <c r="O603" s="53">
        <f>Table3[[#This Row],[C&amp;I Incentive Disbursements]]/'1.) CLM Reference'!$B$5</f>
        <v>0</v>
      </c>
    </row>
    <row r="604" spans="1:15" x14ac:dyDescent="0.35">
      <c r="A604" s="23">
        <v>9011700100</v>
      </c>
      <c r="B604" s="24" t="s">
        <v>148</v>
      </c>
      <c r="C604" s="24" t="s">
        <v>48</v>
      </c>
      <c r="D604" s="52">
        <f>Table3[[#This Row],[Residential CLM $ Collected]]+Table3[[#This Row],[C&amp;I CLM $ Collected]]</f>
        <v>130427.25598079999</v>
      </c>
      <c r="E604" s="53">
        <f>Table3[[#This Row],[CLM $ Collected ]]/'1.) CLM Reference'!$B$4</f>
        <v>1.1571038670138778E-3</v>
      </c>
      <c r="F604" s="52">
        <f>Table3[[#This Row],[Residential Incentive Disbursements]]+Table3[[#This Row],[C&amp;I Incentive Disbursements]]</f>
        <v>75747.447100000005</v>
      </c>
      <c r="G604" s="53">
        <f>Table3[[#This Row],[Incentive Disbursements]]/'1.) CLM Reference'!$B$5</f>
        <v>9.267436615429779E-4</v>
      </c>
      <c r="H604" s="52">
        <v>106676.39367071999</v>
      </c>
      <c r="I604" s="53">
        <f>Table3[[#This Row],[Residential CLM $ Collected]]/'1.) CLM Reference'!$B$4</f>
        <v>9.463947294394943E-4</v>
      </c>
      <c r="J604" s="79">
        <v>57765.007100000003</v>
      </c>
      <c r="K604" s="53">
        <f>Table3[[#This Row],[Residential Incentive Disbursements]]/'1.) CLM Reference'!$B$5</f>
        <v>7.0673476451604551E-4</v>
      </c>
      <c r="L604" s="54">
        <v>23750.86231008</v>
      </c>
      <c r="M604" s="53">
        <f>Table3[[#This Row],[C&amp;I CLM $ Collected]]/'1.) CLM Reference'!$B$4</f>
        <v>2.1070913757438361E-4</v>
      </c>
      <c r="N604" s="79">
        <v>17982.439999999999</v>
      </c>
      <c r="O604" s="53">
        <f>Table3[[#This Row],[C&amp;I Incentive Disbursements]]/'1.) CLM Reference'!$B$5</f>
        <v>2.2000889702693233E-4</v>
      </c>
    </row>
    <row r="605" spans="1:15" x14ac:dyDescent="0.35">
      <c r="A605" s="23">
        <v>9011707100</v>
      </c>
      <c r="B605" s="24" t="s">
        <v>148</v>
      </c>
      <c r="C605" s="24" t="s">
        <v>48</v>
      </c>
      <c r="D605" s="52">
        <f>Table3[[#This Row],[Residential CLM $ Collected]]+Table3[[#This Row],[C&amp;I CLM $ Collected]]</f>
        <v>751.86671039999999</v>
      </c>
      <c r="E605" s="53">
        <f>Table3[[#This Row],[CLM $ Collected ]]/'1.) CLM Reference'!$B$4</f>
        <v>6.6702919688114355E-6</v>
      </c>
      <c r="F605" s="52">
        <f>Table3[[#This Row],[Residential Incentive Disbursements]]+Table3[[#This Row],[C&amp;I Incentive Disbursements]]</f>
        <v>0</v>
      </c>
      <c r="G605" s="53">
        <f>Table3[[#This Row],[Incentive Disbursements]]/'1.) CLM Reference'!$B$5</f>
        <v>0</v>
      </c>
      <c r="H605" s="52">
        <v>751.86671039999999</v>
      </c>
      <c r="I605" s="53">
        <f>Table3[[#This Row],[Residential CLM $ Collected]]/'1.) CLM Reference'!$B$4</f>
        <v>6.6702919688114355E-6</v>
      </c>
      <c r="J605" s="79">
        <v>0</v>
      </c>
      <c r="K605" s="53">
        <f>Table3[[#This Row],[Residential Incentive Disbursements]]/'1.) CLM Reference'!$B$5</f>
        <v>0</v>
      </c>
      <c r="L605" s="54">
        <v>0</v>
      </c>
      <c r="M605" s="53">
        <f>Table3[[#This Row],[C&amp;I CLM $ Collected]]/'1.) CLM Reference'!$B$4</f>
        <v>0</v>
      </c>
      <c r="N605" s="79">
        <v>0</v>
      </c>
      <c r="O605" s="53">
        <f>Table3[[#This Row],[C&amp;I Incentive Disbursements]]/'1.) CLM Reference'!$B$5</f>
        <v>0</v>
      </c>
    </row>
    <row r="606" spans="1:15" x14ac:dyDescent="0.35">
      <c r="A606" s="23">
        <v>9009347100</v>
      </c>
      <c r="B606" s="24" t="s">
        <v>149</v>
      </c>
      <c r="C606" s="24" t="s">
        <v>48</v>
      </c>
      <c r="D606" s="52">
        <f>Table3[[#This Row],[Residential CLM $ Collected]]+Table3[[#This Row],[C&amp;I CLM $ Collected]]</f>
        <v>166091.78765376</v>
      </c>
      <c r="E606" s="53">
        <f>Table3[[#This Row],[CLM $ Collected ]]/'1.) CLM Reference'!$B$4</f>
        <v>1.4735068090499803E-3</v>
      </c>
      <c r="F606" s="52">
        <f>Table3[[#This Row],[Residential Incentive Disbursements]]+Table3[[#This Row],[C&amp;I Incentive Disbursements]]</f>
        <v>114759.0438</v>
      </c>
      <c r="G606" s="53">
        <f>Table3[[#This Row],[Incentive Disbursements]]/'1.) CLM Reference'!$B$5</f>
        <v>1.4040369744207917E-3</v>
      </c>
      <c r="H606" s="52">
        <v>122291.37139104001</v>
      </c>
      <c r="I606" s="53">
        <f>Table3[[#This Row],[Residential CLM $ Collected]]/'1.) CLM Reference'!$B$4</f>
        <v>1.0849252150166625E-3</v>
      </c>
      <c r="J606" s="79">
        <v>100895.8768</v>
      </c>
      <c r="K606" s="53">
        <f>Table3[[#This Row],[Residential Incentive Disbursements]]/'1.) CLM Reference'!$B$5</f>
        <v>1.2344259493891404E-3</v>
      </c>
      <c r="L606" s="54">
        <v>43800.416262719998</v>
      </c>
      <c r="M606" s="53">
        <f>Table3[[#This Row],[C&amp;I CLM $ Collected]]/'1.) CLM Reference'!$B$4</f>
        <v>3.8858159403331791E-4</v>
      </c>
      <c r="N606" s="79">
        <v>13863.166999999999</v>
      </c>
      <c r="O606" s="53">
        <f>Table3[[#This Row],[C&amp;I Incentive Disbursements]]/'1.) CLM Reference'!$B$5</f>
        <v>1.6961102503165124E-4</v>
      </c>
    </row>
    <row r="607" spans="1:15" x14ac:dyDescent="0.35">
      <c r="A607" s="23">
        <v>9009347200</v>
      </c>
      <c r="B607" s="24" t="s">
        <v>149</v>
      </c>
      <c r="C607" s="24" t="s">
        <v>48</v>
      </c>
      <c r="D607" s="52">
        <f>Table3[[#This Row],[Residential CLM $ Collected]]+Table3[[#This Row],[C&amp;I CLM $ Collected]]</f>
        <v>69831.277917119995</v>
      </c>
      <c r="E607" s="53">
        <f>Table3[[#This Row],[CLM $ Collected ]]/'1.) CLM Reference'!$B$4</f>
        <v>6.1951806858771233E-4</v>
      </c>
      <c r="F607" s="52">
        <f>Table3[[#This Row],[Residential Incentive Disbursements]]+Table3[[#This Row],[C&amp;I Incentive Disbursements]]</f>
        <v>19924.240000000002</v>
      </c>
      <c r="G607" s="53">
        <f>Table3[[#This Row],[Incentive Disbursements]]/'1.) CLM Reference'!$B$5</f>
        <v>2.4376614444424045E-4</v>
      </c>
      <c r="H607" s="52">
        <v>69819.393510719994</v>
      </c>
      <c r="I607" s="53">
        <f>Table3[[#This Row],[Residential CLM $ Collected]]/'1.) CLM Reference'!$B$4</f>
        <v>6.1941263439376881E-4</v>
      </c>
      <c r="J607" s="79">
        <v>19924.240000000002</v>
      </c>
      <c r="K607" s="53">
        <f>Table3[[#This Row],[Residential Incentive Disbursements]]/'1.) CLM Reference'!$B$5</f>
        <v>2.4376614444424045E-4</v>
      </c>
      <c r="L607" s="54">
        <v>11.8844064</v>
      </c>
      <c r="M607" s="53">
        <f>Table3[[#This Row],[C&amp;I CLM $ Collected]]/'1.) CLM Reference'!$B$4</f>
        <v>1.0543419394354825E-7</v>
      </c>
      <c r="N607" s="79">
        <v>0</v>
      </c>
      <c r="O607" s="53">
        <f>Table3[[#This Row],[C&amp;I Incentive Disbursements]]/'1.) CLM Reference'!$B$5</f>
        <v>0</v>
      </c>
    </row>
    <row r="608" spans="1:15" x14ac:dyDescent="0.35">
      <c r="A608" s="23">
        <v>9009352800</v>
      </c>
      <c r="B608" s="24" t="s">
        <v>149</v>
      </c>
      <c r="C608" s="24" t="s">
        <v>48</v>
      </c>
      <c r="D608" s="52">
        <f>Table3[[#This Row],[Residential CLM $ Collected]]+Table3[[#This Row],[C&amp;I CLM $ Collected]]</f>
        <v>1536.5559168</v>
      </c>
      <c r="E608" s="53">
        <f>Table3[[#This Row],[CLM $ Collected ]]/'1.) CLM Reference'!$B$4</f>
        <v>1.3631773357817667E-5</v>
      </c>
      <c r="F608" s="52">
        <f>Table3[[#This Row],[Residential Incentive Disbursements]]+Table3[[#This Row],[C&amp;I Incentive Disbursements]]</f>
        <v>0</v>
      </c>
      <c r="G608" s="53">
        <f>Table3[[#This Row],[Incentive Disbursements]]/'1.) CLM Reference'!$B$5</f>
        <v>0</v>
      </c>
      <c r="H608" s="52">
        <v>1536.5559168</v>
      </c>
      <c r="I608" s="53">
        <f>Table3[[#This Row],[Residential CLM $ Collected]]/'1.) CLM Reference'!$B$4</f>
        <v>1.3631773357817667E-5</v>
      </c>
      <c r="J608" s="79">
        <v>0</v>
      </c>
      <c r="K608" s="53">
        <f>Table3[[#This Row],[Residential Incentive Disbursements]]/'1.) CLM Reference'!$B$5</f>
        <v>0</v>
      </c>
      <c r="L608" s="54">
        <v>0</v>
      </c>
      <c r="M608" s="53">
        <f>Table3[[#This Row],[C&amp;I CLM $ Collected]]/'1.) CLM Reference'!$B$4</f>
        <v>0</v>
      </c>
      <c r="N608" s="79">
        <v>0</v>
      </c>
      <c r="O608" s="53">
        <f>Table3[[#This Row],[C&amp;I Incentive Disbursements]]/'1.) CLM Reference'!$B$5</f>
        <v>0</v>
      </c>
    </row>
    <row r="609" spans="1:15" x14ac:dyDescent="0.35">
      <c r="A609" s="23">
        <v>9015901100</v>
      </c>
      <c r="B609" s="24" t="s">
        <v>150</v>
      </c>
      <c r="C609" s="24" t="s">
        <v>48</v>
      </c>
      <c r="D609" s="52">
        <f>Table3[[#This Row],[Residential CLM $ Collected]]+Table3[[#This Row],[C&amp;I CLM $ Collected]]</f>
        <v>253.86203520000004</v>
      </c>
      <c r="E609" s="53">
        <f>Table3[[#This Row],[CLM $ Collected ]]/'1.) CLM Reference'!$B$4</f>
        <v>2.2521729864590189E-6</v>
      </c>
      <c r="F609" s="52">
        <f>Table3[[#This Row],[Residential Incentive Disbursements]]+Table3[[#This Row],[C&amp;I Incentive Disbursements]]</f>
        <v>0</v>
      </c>
      <c r="G609" s="53">
        <f>Table3[[#This Row],[Incentive Disbursements]]/'1.) CLM Reference'!$B$5</f>
        <v>0</v>
      </c>
      <c r="H609" s="52">
        <v>253.86203520000004</v>
      </c>
      <c r="I609" s="53">
        <f>Table3[[#This Row],[Residential CLM $ Collected]]/'1.) CLM Reference'!$B$4</f>
        <v>2.2521729864590189E-6</v>
      </c>
      <c r="J609" s="79">
        <v>0</v>
      </c>
      <c r="K609" s="53">
        <f>Table3[[#This Row],[Residential Incentive Disbursements]]/'1.) CLM Reference'!$B$5</f>
        <v>0</v>
      </c>
      <c r="L609" s="54">
        <v>0</v>
      </c>
      <c r="M609" s="53">
        <f>Table3[[#This Row],[C&amp;I CLM $ Collected]]/'1.) CLM Reference'!$B$4</f>
        <v>0</v>
      </c>
      <c r="N609" s="79">
        <v>0</v>
      </c>
      <c r="O609" s="53">
        <f>Table3[[#This Row],[C&amp;I Incentive Disbursements]]/'1.) CLM Reference'!$B$5</f>
        <v>0</v>
      </c>
    </row>
    <row r="610" spans="1:15" x14ac:dyDescent="0.35">
      <c r="A610" s="23">
        <v>9015902500</v>
      </c>
      <c r="B610" s="24" t="s">
        <v>150</v>
      </c>
      <c r="C610" s="24" t="s">
        <v>48</v>
      </c>
      <c r="D610" s="52">
        <f>Table3[[#This Row],[Residential CLM $ Collected]]+Table3[[#This Row],[C&amp;I CLM $ Collected]]</f>
        <v>328.95955872000002</v>
      </c>
      <c r="E610" s="53">
        <f>Table3[[#This Row],[CLM $ Collected ]]/'1.) CLM Reference'!$B$4</f>
        <v>2.9184112984951886E-6</v>
      </c>
      <c r="F610" s="52">
        <f>Table3[[#This Row],[Residential Incentive Disbursements]]+Table3[[#This Row],[C&amp;I Incentive Disbursements]]</f>
        <v>0</v>
      </c>
      <c r="G610" s="53">
        <f>Table3[[#This Row],[Incentive Disbursements]]/'1.) CLM Reference'!$B$5</f>
        <v>0</v>
      </c>
      <c r="H610" s="52">
        <v>328.95955872000002</v>
      </c>
      <c r="I610" s="53">
        <f>Table3[[#This Row],[Residential CLM $ Collected]]/'1.) CLM Reference'!$B$4</f>
        <v>2.9184112984951886E-6</v>
      </c>
      <c r="J610" s="79">
        <v>0</v>
      </c>
      <c r="K610" s="53">
        <f>Table3[[#This Row],[Residential Incentive Disbursements]]/'1.) CLM Reference'!$B$5</f>
        <v>0</v>
      </c>
      <c r="L610" s="54">
        <v>0</v>
      </c>
      <c r="M610" s="53">
        <f>Table3[[#This Row],[C&amp;I CLM $ Collected]]/'1.) CLM Reference'!$B$4</f>
        <v>0</v>
      </c>
      <c r="N610" s="79">
        <v>0</v>
      </c>
      <c r="O610" s="53">
        <f>Table3[[#This Row],[C&amp;I Incentive Disbursements]]/'1.) CLM Reference'!$B$5</f>
        <v>0</v>
      </c>
    </row>
    <row r="611" spans="1:15" x14ac:dyDescent="0.35">
      <c r="A611" s="23">
        <v>9015903100</v>
      </c>
      <c r="B611" s="24" t="s">
        <v>150</v>
      </c>
      <c r="C611" s="24" t="s">
        <v>48</v>
      </c>
      <c r="D611" s="52">
        <f>Table3[[#This Row],[Residential CLM $ Collected]]+Table3[[#This Row],[C&amp;I CLM $ Collected]]</f>
        <v>224139.23609759999</v>
      </c>
      <c r="E611" s="53">
        <f>Table3[[#This Row],[CLM $ Collected ]]/'1.) CLM Reference'!$B$4</f>
        <v>1.9884829661389828E-3</v>
      </c>
      <c r="F611" s="52">
        <f>Table3[[#This Row],[Residential Incentive Disbursements]]+Table3[[#This Row],[C&amp;I Incentive Disbursements]]</f>
        <v>277851.3052</v>
      </c>
      <c r="G611" s="53">
        <f>Table3[[#This Row],[Incentive Disbursements]]/'1.) CLM Reference'!$B$5</f>
        <v>3.3994140502927052E-3</v>
      </c>
      <c r="H611" s="52">
        <v>126091.598184</v>
      </c>
      <c r="I611" s="53">
        <f>Table3[[#This Row],[Residential CLM $ Collected]]/'1.) CLM Reference'!$B$4</f>
        <v>1.1186394650374639E-3</v>
      </c>
      <c r="J611" s="79">
        <v>270102.65519999998</v>
      </c>
      <c r="K611" s="53">
        <f>Table3[[#This Row],[Residential Incentive Disbursements]]/'1.) CLM Reference'!$B$5</f>
        <v>3.3046120134196367E-3</v>
      </c>
      <c r="L611" s="54">
        <v>98047.637913599989</v>
      </c>
      <c r="M611" s="53">
        <f>Table3[[#This Row],[C&amp;I CLM $ Collected]]/'1.) CLM Reference'!$B$4</f>
        <v>8.698435011015187E-4</v>
      </c>
      <c r="N611" s="79">
        <v>7748.65</v>
      </c>
      <c r="O611" s="53">
        <f>Table3[[#This Row],[C&amp;I Incentive Disbursements]]/'1.) CLM Reference'!$B$5</f>
        <v>9.4802036873068351E-5</v>
      </c>
    </row>
    <row r="612" spans="1:15" x14ac:dyDescent="0.35">
      <c r="A612" s="23">
        <v>9015903200</v>
      </c>
      <c r="B612" s="24" t="s">
        <v>150</v>
      </c>
      <c r="C612" s="24" t="s">
        <v>48</v>
      </c>
      <c r="D612" s="52">
        <f>Table3[[#This Row],[Residential CLM $ Collected]]+Table3[[#This Row],[C&amp;I CLM $ Collected]]</f>
        <v>45609.665760000004</v>
      </c>
      <c r="E612" s="53">
        <f>Table3[[#This Row],[CLM $ Collected ]]/'1.) CLM Reference'!$B$4</f>
        <v>4.0463260709767149E-4</v>
      </c>
      <c r="F612" s="52">
        <f>Table3[[#This Row],[Residential Incentive Disbursements]]+Table3[[#This Row],[C&amp;I Incentive Disbursements]]</f>
        <v>4946.6899999999996</v>
      </c>
      <c r="G612" s="53">
        <f>Table3[[#This Row],[Incentive Disbursements]]/'1.) CLM Reference'!$B$5</f>
        <v>6.0521031118922454E-5</v>
      </c>
      <c r="H612" s="52">
        <v>45609.665760000004</v>
      </c>
      <c r="I612" s="53">
        <f>Table3[[#This Row],[Residential CLM $ Collected]]/'1.) CLM Reference'!$B$4</f>
        <v>4.0463260709767149E-4</v>
      </c>
      <c r="J612" s="79">
        <v>4946.6899999999996</v>
      </c>
      <c r="K612" s="53">
        <f>Table3[[#This Row],[Residential Incentive Disbursements]]/'1.) CLM Reference'!$B$5</f>
        <v>6.0521031118922454E-5</v>
      </c>
      <c r="L612" s="54">
        <v>0</v>
      </c>
      <c r="M612" s="53">
        <f>Table3[[#This Row],[C&amp;I CLM $ Collected]]/'1.) CLM Reference'!$B$4</f>
        <v>0</v>
      </c>
      <c r="N612" s="79">
        <v>0</v>
      </c>
      <c r="O612" s="53">
        <f>Table3[[#This Row],[C&amp;I Incentive Disbursements]]/'1.) CLM Reference'!$B$5</f>
        <v>0</v>
      </c>
    </row>
    <row r="613" spans="1:15" x14ac:dyDescent="0.35">
      <c r="A613" s="23">
        <v>9015904100</v>
      </c>
      <c r="B613" s="24" t="s">
        <v>150</v>
      </c>
      <c r="C613" s="24" t="s">
        <v>48</v>
      </c>
      <c r="D613" s="52">
        <f>Table3[[#This Row],[Residential CLM $ Collected]]+Table3[[#This Row],[C&amp;I CLM $ Collected]]</f>
        <v>306.71377919999998</v>
      </c>
      <c r="E613" s="53">
        <f>Table3[[#This Row],[CLM $ Collected ]]/'1.) CLM Reference'!$B$4</f>
        <v>2.7210547159790357E-6</v>
      </c>
      <c r="F613" s="52">
        <f>Table3[[#This Row],[Residential Incentive Disbursements]]+Table3[[#This Row],[C&amp;I Incentive Disbursements]]</f>
        <v>0</v>
      </c>
      <c r="G613" s="53">
        <f>Table3[[#This Row],[Incentive Disbursements]]/'1.) CLM Reference'!$B$5</f>
        <v>0</v>
      </c>
      <c r="H613" s="52">
        <v>306.71377919999998</v>
      </c>
      <c r="I613" s="53">
        <f>Table3[[#This Row],[Residential CLM $ Collected]]/'1.) CLM Reference'!$B$4</f>
        <v>2.7210547159790357E-6</v>
      </c>
      <c r="J613" s="79">
        <v>0</v>
      </c>
      <c r="K613" s="53">
        <f>Table3[[#This Row],[Residential Incentive Disbursements]]/'1.) CLM Reference'!$B$5</f>
        <v>0</v>
      </c>
      <c r="L613" s="54">
        <v>0</v>
      </c>
      <c r="M613" s="53">
        <f>Table3[[#This Row],[C&amp;I CLM $ Collected]]/'1.) CLM Reference'!$B$4</f>
        <v>0</v>
      </c>
      <c r="N613" s="79">
        <v>0</v>
      </c>
      <c r="O613" s="53">
        <f>Table3[[#This Row],[C&amp;I Incentive Disbursements]]/'1.) CLM Reference'!$B$5</f>
        <v>0</v>
      </c>
    </row>
    <row r="614" spans="1:15" x14ac:dyDescent="0.35">
      <c r="A614" s="23">
        <v>9001055100</v>
      </c>
      <c r="B614" s="24" t="s">
        <v>151</v>
      </c>
      <c r="C614" s="24" t="s">
        <v>48</v>
      </c>
      <c r="D614" s="52">
        <f>Table3[[#This Row],[Residential CLM $ Collected]]+Table3[[#This Row],[C&amp;I CLM $ Collected]]</f>
        <v>6580.5052319999995</v>
      </c>
      <c r="E614" s="53">
        <f>Table3[[#This Row],[CLM $ Collected ]]/'1.) CLM Reference'!$B$4</f>
        <v>5.8379883817943308E-5</v>
      </c>
      <c r="F614" s="52">
        <f>Table3[[#This Row],[Residential Incentive Disbursements]]+Table3[[#This Row],[C&amp;I Incentive Disbursements]]</f>
        <v>3388.5</v>
      </c>
      <c r="G614" s="53">
        <f>Table3[[#This Row],[Incentive Disbursements]]/'1.) CLM Reference'!$B$5</f>
        <v>4.1457118587675547E-5</v>
      </c>
      <c r="H614" s="52">
        <v>6580.5052319999995</v>
      </c>
      <c r="I614" s="53">
        <f>Table3[[#This Row],[Residential CLM $ Collected]]/'1.) CLM Reference'!$B$4</f>
        <v>5.8379883817943308E-5</v>
      </c>
      <c r="J614" s="79">
        <v>3388.5</v>
      </c>
      <c r="K614" s="53">
        <f>Table3[[#This Row],[Residential Incentive Disbursements]]/'1.) CLM Reference'!$B$5</f>
        <v>4.1457118587675547E-5</v>
      </c>
      <c r="L614" s="54">
        <v>0</v>
      </c>
      <c r="M614" s="53">
        <f>Table3[[#This Row],[C&amp;I CLM $ Collected]]/'1.) CLM Reference'!$B$4</f>
        <v>0</v>
      </c>
      <c r="N614" s="79">
        <v>0</v>
      </c>
      <c r="O614" s="53">
        <f>Table3[[#This Row],[C&amp;I Incentive Disbursements]]/'1.) CLM Reference'!$B$5</f>
        <v>0</v>
      </c>
    </row>
    <row r="615" spans="1:15" x14ac:dyDescent="0.35">
      <c r="A615" s="23">
        <v>9001240100</v>
      </c>
      <c r="B615" s="24" t="s">
        <v>151</v>
      </c>
      <c r="C615" s="24" t="s">
        <v>48</v>
      </c>
      <c r="D615" s="52">
        <f>Table3[[#This Row],[Residential CLM $ Collected]]+Table3[[#This Row],[C&amp;I CLM $ Collected]]</f>
        <v>105997.58451071999</v>
      </c>
      <c r="E615" s="53">
        <f>Table3[[#This Row],[CLM $ Collected ]]/'1.) CLM Reference'!$B$4</f>
        <v>9.4037257787237037E-4</v>
      </c>
      <c r="F615" s="52">
        <f>Table3[[#This Row],[Residential Incentive Disbursements]]+Table3[[#This Row],[C&amp;I Incentive Disbursements]]</f>
        <v>23180.573899999999</v>
      </c>
      <c r="G615" s="53">
        <f>Table3[[#This Row],[Incentive Disbursements]]/'1.) CLM Reference'!$B$5</f>
        <v>2.8360625678107616E-4</v>
      </c>
      <c r="H615" s="52">
        <v>105989.61333311998</v>
      </c>
      <c r="I615" s="53">
        <f>Table3[[#This Row],[Residential CLM $ Collected]]/'1.) CLM Reference'!$B$4</f>
        <v>9.4030186044175164E-4</v>
      </c>
      <c r="J615" s="79">
        <v>23180.573899999999</v>
      </c>
      <c r="K615" s="53">
        <f>Table3[[#This Row],[Residential Incentive Disbursements]]/'1.) CLM Reference'!$B$5</f>
        <v>2.8360625678107616E-4</v>
      </c>
      <c r="L615" s="54">
        <v>7.9711776000000008</v>
      </c>
      <c r="M615" s="53">
        <f>Table3[[#This Row],[C&amp;I CLM $ Collected]]/'1.) CLM Reference'!$B$4</f>
        <v>7.0717430618736454E-8</v>
      </c>
      <c r="N615" s="79">
        <v>0</v>
      </c>
      <c r="O615" s="53">
        <f>Table3[[#This Row],[C&amp;I Incentive Disbursements]]/'1.) CLM Reference'!$B$5</f>
        <v>0</v>
      </c>
    </row>
    <row r="616" spans="1:15" x14ac:dyDescent="0.35">
      <c r="A616" s="23">
        <v>9001240200</v>
      </c>
      <c r="B616" s="24" t="s">
        <v>151</v>
      </c>
      <c r="C616" s="24" t="s">
        <v>48</v>
      </c>
      <c r="D616" s="52">
        <f>Table3[[#This Row],[Residential CLM $ Collected]]+Table3[[#This Row],[C&amp;I CLM $ Collected]]</f>
        <v>169993.67156351998</v>
      </c>
      <c r="E616" s="53">
        <f>Table3[[#This Row],[CLM $ Collected ]]/'1.) CLM Reference'!$B$4</f>
        <v>1.5081229245748453E-3</v>
      </c>
      <c r="F616" s="52">
        <f>Table3[[#This Row],[Residential Incentive Disbursements]]+Table3[[#This Row],[C&amp;I Incentive Disbursements]]</f>
        <v>66021.557700000005</v>
      </c>
      <c r="G616" s="53">
        <f>Table3[[#This Row],[Incentive Disbursements]]/'1.) CLM Reference'!$B$5</f>
        <v>8.0775078852352489E-4</v>
      </c>
      <c r="H616" s="52">
        <v>135659.58847776</v>
      </c>
      <c r="I616" s="53">
        <f>Table3[[#This Row],[Residential CLM $ Collected]]/'1.) CLM Reference'!$B$4</f>
        <v>1.2035232455418297E-3</v>
      </c>
      <c r="J616" s="79">
        <v>62433.157700000003</v>
      </c>
      <c r="K616" s="53">
        <f>Table3[[#This Row],[Residential Incentive Disbursements]]/'1.) CLM Reference'!$B$5</f>
        <v>7.6384796298419619E-4</v>
      </c>
      <c r="L616" s="54">
        <v>34334.083085759994</v>
      </c>
      <c r="M616" s="53">
        <f>Table3[[#This Row],[C&amp;I CLM $ Collected]]/'1.) CLM Reference'!$B$4</f>
        <v>3.0459967903301581E-4</v>
      </c>
      <c r="N616" s="79">
        <v>3588.4</v>
      </c>
      <c r="O616" s="53">
        <f>Table3[[#This Row],[C&amp;I Incentive Disbursements]]/'1.) CLM Reference'!$B$5</f>
        <v>4.3902825539328596E-5</v>
      </c>
    </row>
    <row r="617" spans="1:15" x14ac:dyDescent="0.35">
      <c r="A617" s="23">
        <v>9001245200</v>
      </c>
      <c r="B617" s="24" t="s">
        <v>151</v>
      </c>
      <c r="C617" s="24" t="s">
        <v>48</v>
      </c>
      <c r="D617" s="52">
        <f>Table3[[#This Row],[Residential CLM $ Collected]]+Table3[[#This Row],[C&amp;I CLM $ Collected]]</f>
        <v>324.96586560000003</v>
      </c>
      <c r="E617" s="53">
        <f>Table3[[#This Row],[CLM $ Collected ]]/'1.) CLM Reference'!$B$4</f>
        <v>2.8829806845635501E-6</v>
      </c>
      <c r="F617" s="52">
        <f>Table3[[#This Row],[Residential Incentive Disbursements]]+Table3[[#This Row],[C&amp;I Incentive Disbursements]]</f>
        <v>0</v>
      </c>
      <c r="G617" s="53">
        <f>Table3[[#This Row],[Incentive Disbursements]]/'1.) CLM Reference'!$B$5</f>
        <v>0</v>
      </c>
      <c r="H617" s="52">
        <v>324.96586560000003</v>
      </c>
      <c r="I617" s="53">
        <f>Table3[[#This Row],[Residential CLM $ Collected]]/'1.) CLM Reference'!$B$4</f>
        <v>2.8829806845635501E-6</v>
      </c>
      <c r="J617" s="79">
        <v>0</v>
      </c>
      <c r="K617" s="53">
        <f>Table3[[#This Row],[Residential Incentive Disbursements]]/'1.) CLM Reference'!$B$5</f>
        <v>0</v>
      </c>
      <c r="L617" s="54">
        <v>0</v>
      </c>
      <c r="M617" s="53">
        <f>Table3[[#This Row],[C&amp;I CLM $ Collected]]/'1.) CLM Reference'!$B$4</f>
        <v>0</v>
      </c>
      <c r="N617" s="79">
        <v>0</v>
      </c>
      <c r="O617" s="53">
        <f>Table3[[#This Row],[C&amp;I Incentive Disbursements]]/'1.) CLM Reference'!$B$5</f>
        <v>0</v>
      </c>
    </row>
    <row r="618" spans="1:15" x14ac:dyDescent="0.35">
      <c r="A618" s="23">
        <v>9001045102</v>
      </c>
      <c r="B618" s="24" t="s">
        <v>152</v>
      </c>
      <c r="C618" s="24" t="s">
        <v>48</v>
      </c>
      <c r="D618" s="52">
        <f>Table3[[#This Row],[Residential CLM $ Collected]]+Table3[[#This Row],[C&amp;I CLM $ Collected]]</f>
        <v>226.29576959999997</v>
      </c>
      <c r="E618" s="53">
        <f>Table3[[#This Row],[CLM $ Collected ]]/'1.) CLM Reference'!$B$4</f>
        <v>2.0076149584224004E-6</v>
      </c>
      <c r="F618" s="52">
        <f>Table3[[#This Row],[Residential Incentive Disbursements]]+Table3[[#This Row],[C&amp;I Incentive Disbursements]]</f>
        <v>0</v>
      </c>
      <c r="G618" s="53">
        <f>Table3[[#This Row],[Incentive Disbursements]]/'1.) CLM Reference'!$B$5</f>
        <v>0</v>
      </c>
      <c r="H618" s="52">
        <v>226.29576959999997</v>
      </c>
      <c r="I618" s="53">
        <f>Table3[[#This Row],[Residential CLM $ Collected]]/'1.) CLM Reference'!$B$4</f>
        <v>2.0076149584224004E-6</v>
      </c>
      <c r="J618" s="79">
        <v>0</v>
      </c>
      <c r="K618" s="53">
        <f>Table3[[#This Row],[Residential Incentive Disbursements]]/'1.) CLM Reference'!$B$5</f>
        <v>0</v>
      </c>
      <c r="L618" s="54">
        <v>0</v>
      </c>
      <c r="M618" s="53">
        <f>Table3[[#This Row],[C&amp;I CLM $ Collected]]/'1.) CLM Reference'!$B$4</f>
        <v>0</v>
      </c>
      <c r="N618" s="79">
        <v>0</v>
      </c>
      <c r="O618" s="53">
        <f>Table3[[#This Row],[C&amp;I Incentive Disbursements]]/'1.) CLM Reference'!$B$5</f>
        <v>0</v>
      </c>
    </row>
    <row r="619" spans="1:15" x14ac:dyDescent="0.35">
      <c r="A619" s="23">
        <v>9001210500</v>
      </c>
      <c r="B619" s="24" t="s">
        <v>152</v>
      </c>
      <c r="C619" s="24" t="s">
        <v>48</v>
      </c>
      <c r="D619" s="52">
        <f>Table3[[#This Row],[Residential CLM $ Collected]]+Table3[[#This Row],[C&amp;I CLM $ Collected]]</f>
        <v>1074.8122848</v>
      </c>
      <c r="E619" s="53">
        <f>Table3[[#This Row],[CLM $ Collected ]]/'1.) CLM Reference'!$B$4</f>
        <v>9.5353493539661704E-6</v>
      </c>
      <c r="F619" s="52">
        <f>Table3[[#This Row],[Residential Incentive Disbursements]]+Table3[[#This Row],[C&amp;I Incentive Disbursements]]</f>
        <v>0</v>
      </c>
      <c r="G619" s="53">
        <f>Table3[[#This Row],[Incentive Disbursements]]/'1.) CLM Reference'!$B$5</f>
        <v>0</v>
      </c>
      <c r="H619" s="52">
        <v>1074.8122848</v>
      </c>
      <c r="I619" s="53">
        <f>Table3[[#This Row],[Residential CLM $ Collected]]/'1.) CLM Reference'!$B$4</f>
        <v>9.5353493539661704E-6</v>
      </c>
      <c r="J619" s="79">
        <v>0</v>
      </c>
      <c r="K619" s="53">
        <f>Table3[[#This Row],[Residential Incentive Disbursements]]/'1.) CLM Reference'!$B$5</f>
        <v>0</v>
      </c>
      <c r="L619" s="54">
        <v>0</v>
      </c>
      <c r="M619" s="53">
        <f>Table3[[#This Row],[C&amp;I CLM $ Collected]]/'1.) CLM Reference'!$B$4</f>
        <v>0</v>
      </c>
      <c r="N619" s="79">
        <v>0</v>
      </c>
      <c r="O619" s="53">
        <f>Table3[[#This Row],[C&amp;I Incentive Disbursements]]/'1.) CLM Reference'!$B$5</f>
        <v>0</v>
      </c>
    </row>
    <row r="620" spans="1:15" x14ac:dyDescent="0.35">
      <c r="A620" s="23">
        <v>9001240100</v>
      </c>
      <c r="B620" s="24" t="s">
        <v>152</v>
      </c>
      <c r="C620" s="24" t="s">
        <v>48</v>
      </c>
      <c r="D620" s="52">
        <f>Table3[[#This Row],[Residential CLM $ Collected]]+Table3[[#This Row],[C&amp;I CLM $ Collected]]</f>
        <v>1081.2262751999999</v>
      </c>
      <c r="E620" s="53">
        <f>Table3[[#This Row],[CLM $ Collected ]]/'1.) CLM Reference'!$B$4</f>
        <v>9.5922519778772511E-6</v>
      </c>
      <c r="F620" s="52">
        <f>Table3[[#This Row],[Residential Incentive Disbursements]]+Table3[[#This Row],[C&amp;I Incentive Disbursements]]</f>
        <v>0</v>
      </c>
      <c r="G620" s="53">
        <f>Table3[[#This Row],[Incentive Disbursements]]/'1.) CLM Reference'!$B$5</f>
        <v>0</v>
      </c>
      <c r="H620" s="52">
        <v>1081.2262751999999</v>
      </c>
      <c r="I620" s="53">
        <f>Table3[[#This Row],[Residential CLM $ Collected]]/'1.) CLM Reference'!$B$4</f>
        <v>9.5922519778772511E-6</v>
      </c>
      <c r="J620" s="79">
        <v>0</v>
      </c>
      <c r="K620" s="53">
        <f>Table3[[#This Row],[Residential Incentive Disbursements]]/'1.) CLM Reference'!$B$5</f>
        <v>0</v>
      </c>
      <c r="L620" s="54">
        <v>0</v>
      </c>
      <c r="M620" s="53">
        <f>Table3[[#This Row],[C&amp;I CLM $ Collected]]/'1.) CLM Reference'!$B$4</f>
        <v>0</v>
      </c>
      <c r="N620" s="79">
        <v>0</v>
      </c>
      <c r="O620" s="53">
        <f>Table3[[#This Row],[C&amp;I Incentive Disbursements]]/'1.) CLM Reference'!$B$5</f>
        <v>0</v>
      </c>
    </row>
    <row r="621" spans="1:15" x14ac:dyDescent="0.35">
      <c r="A621" s="23">
        <v>9001245100</v>
      </c>
      <c r="B621" s="24" t="s">
        <v>152</v>
      </c>
      <c r="C621" s="24" t="s">
        <v>48</v>
      </c>
      <c r="D621" s="52">
        <f>Table3[[#This Row],[Residential CLM $ Collected]]+Table3[[#This Row],[C&amp;I CLM $ Collected]]</f>
        <v>57530.246371200003</v>
      </c>
      <c r="E621" s="53">
        <f>Table3[[#This Row],[CLM $ Collected ]]/'1.) CLM Reference'!$B$4</f>
        <v>5.1038772567733913E-4</v>
      </c>
      <c r="F621" s="52">
        <f>Table3[[#This Row],[Residential Incentive Disbursements]]+Table3[[#This Row],[C&amp;I Incentive Disbursements]]</f>
        <v>11748.259099999999</v>
      </c>
      <c r="G621" s="53">
        <f>Table3[[#This Row],[Incentive Disbursements]]/'1.) CLM Reference'!$B$5</f>
        <v>1.4373586268479811E-4</v>
      </c>
      <c r="H621" s="52">
        <v>57530.246371200003</v>
      </c>
      <c r="I621" s="53">
        <f>Table3[[#This Row],[Residential CLM $ Collected]]/'1.) CLM Reference'!$B$4</f>
        <v>5.1038772567733913E-4</v>
      </c>
      <c r="J621" s="79">
        <v>11748.259099999999</v>
      </c>
      <c r="K621" s="53">
        <f>Table3[[#This Row],[Residential Incentive Disbursements]]/'1.) CLM Reference'!$B$5</f>
        <v>1.4373586268479811E-4</v>
      </c>
      <c r="L621" s="54">
        <v>0</v>
      </c>
      <c r="M621" s="53">
        <f>Table3[[#This Row],[C&amp;I CLM $ Collected]]/'1.) CLM Reference'!$B$4</f>
        <v>0</v>
      </c>
      <c r="N621" s="79">
        <v>0</v>
      </c>
      <c r="O621" s="53">
        <f>Table3[[#This Row],[C&amp;I Incentive Disbursements]]/'1.) CLM Reference'!$B$5</f>
        <v>0</v>
      </c>
    </row>
    <row r="622" spans="1:15" x14ac:dyDescent="0.35">
      <c r="A622" s="23">
        <v>9001245200</v>
      </c>
      <c r="B622" s="24" t="s">
        <v>152</v>
      </c>
      <c r="C622" s="24" t="s">
        <v>48</v>
      </c>
      <c r="D622" s="52">
        <f>Table3[[#This Row],[Residential CLM $ Collected]]+Table3[[#This Row],[C&amp;I CLM $ Collected]]</f>
        <v>98395.787923199998</v>
      </c>
      <c r="E622" s="53">
        <f>Table3[[#This Row],[CLM $ Collected ]]/'1.) CLM Reference'!$B$4</f>
        <v>8.7293216320193415E-4</v>
      </c>
      <c r="F622" s="52">
        <f>Table3[[#This Row],[Residential Incentive Disbursements]]+Table3[[#This Row],[C&amp;I Incentive Disbursements]]</f>
        <v>10773.143099999999</v>
      </c>
      <c r="G622" s="53">
        <f>Table3[[#This Row],[Incentive Disbursements]]/'1.) CLM Reference'!$B$5</f>
        <v>1.3180565768295663E-4</v>
      </c>
      <c r="H622" s="52">
        <v>98395.787923199998</v>
      </c>
      <c r="I622" s="53">
        <f>Table3[[#This Row],[Residential CLM $ Collected]]/'1.) CLM Reference'!$B$4</f>
        <v>8.7293216320193415E-4</v>
      </c>
      <c r="J622" s="79">
        <v>10773.143099999999</v>
      </c>
      <c r="K622" s="53">
        <f>Table3[[#This Row],[Residential Incentive Disbursements]]/'1.) CLM Reference'!$B$5</f>
        <v>1.3180565768295663E-4</v>
      </c>
      <c r="L622" s="54">
        <v>0</v>
      </c>
      <c r="M622" s="53">
        <f>Table3[[#This Row],[C&amp;I CLM $ Collected]]/'1.) CLM Reference'!$B$4</f>
        <v>0</v>
      </c>
      <c r="N622" s="79">
        <v>0</v>
      </c>
      <c r="O622" s="53">
        <f>Table3[[#This Row],[C&amp;I Incentive Disbursements]]/'1.) CLM Reference'!$B$5</f>
        <v>0</v>
      </c>
    </row>
    <row r="623" spans="1:15" x14ac:dyDescent="0.35">
      <c r="A623" s="23">
        <v>9001245300</v>
      </c>
      <c r="B623" s="24" t="s">
        <v>152</v>
      </c>
      <c r="C623" s="24" t="s">
        <v>48</v>
      </c>
      <c r="D623" s="52">
        <f>Table3[[#This Row],[Residential CLM $ Collected]]+Table3[[#This Row],[C&amp;I CLM $ Collected]]</f>
        <v>134335.73796479998</v>
      </c>
      <c r="E623" s="53">
        <f>Table3[[#This Row],[CLM $ Collected ]]/'1.) CLM Reference'!$B$4</f>
        <v>1.1917785182885027E-3</v>
      </c>
      <c r="F623" s="52">
        <f>Table3[[#This Row],[Residential Incentive Disbursements]]+Table3[[#This Row],[C&amp;I Incentive Disbursements]]</f>
        <v>64446.402699999999</v>
      </c>
      <c r="G623" s="53">
        <f>Table3[[#This Row],[Incentive Disbursements]]/'1.) CLM Reference'!$B$5</f>
        <v>7.8847931511966758E-4</v>
      </c>
      <c r="H623" s="52">
        <v>134043.68142719998</v>
      </c>
      <c r="I623" s="53">
        <f>Table3[[#This Row],[Residential CLM $ Collected]]/'1.) CLM Reference'!$B$4</f>
        <v>1.1891874973665153E-3</v>
      </c>
      <c r="J623" s="79">
        <v>64446.402699999999</v>
      </c>
      <c r="K623" s="53">
        <f>Table3[[#This Row],[Residential Incentive Disbursements]]/'1.) CLM Reference'!$B$5</f>
        <v>7.8847931511966758E-4</v>
      </c>
      <c r="L623" s="54">
        <v>292.05653759999996</v>
      </c>
      <c r="M623" s="53">
        <f>Table3[[#This Row],[C&amp;I CLM $ Collected]]/'1.) CLM Reference'!$B$4</f>
        <v>2.5910209219872845E-6</v>
      </c>
      <c r="N623" s="79">
        <v>0</v>
      </c>
      <c r="O623" s="53">
        <f>Table3[[#This Row],[C&amp;I Incentive Disbursements]]/'1.) CLM Reference'!$B$5</f>
        <v>0</v>
      </c>
    </row>
    <row r="624" spans="1:15" x14ac:dyDescent="0.35">
      <c r="A624" s="23">
        <v>9001245400</v>
      </c>
      <c r="B624" s="24" t="s">
        <v>152</v>
      </c>
      <c r="C624" s="24" t="s">
        <v>48</v>
      </c>
      <c r="D624" s="52">
        <f>Table3[[#This Row],[Residential CLM $ Collected]]+Table3[[#This Row],[C&amp;I CLM $ Collected]]</f>
        <v>92011.664257919998</v>
      </c>
      <c r="E624" s="53">
        <f>Table3[[#This Row],[CLM $ Collected ]]/'1.) CLM Reference'!$B$4</f>
        <v>8.1629450625638172E-4</v>
      </c>
      <c r="F624" s="52">
        <f>Table3[[#This Row],[Residential Incentive Disbursements]]+Table3[[#This Row],[C&amp;I Incentive Disbursements]]</f>
        <v>15050.615299999999</v>
      </c>
      <c r="G624" s="53">
        <f>Table3[[#This Row],[Incentive Disbursements]]/'1.) CLM Reference'!$B$5</f>
        <v>1.8413904185025351E-4</v>
      </c>
      <c r="H624" s="52">
        <v>92011.664257919998</v>
      </c>
      <c r="I624" s="53">
        <f>Table3[[#This Row],[Residential CLM $ Collected]]/'1.) CLM Reference'!$B$4</f>
        <v>8.1629450625638172E-4</v>
      </c>
      <c r="J624" s="79">
        <v>15050.615299999999</v>
      </c>
      <c r="K624" s="53">
        <f>Table3[[#This Row],[Residential Incentive Disbursements]]/'1.) CLM Reference'!$B$5</f>
        <v>1.8413904185025351E-4</v>
      </c>
      <c r="L624" s="54">
        <v>0</v>
      </c>
      <c r="M624" s="53">
        <f>Table3[[#This Row],[C&amp;I CLM $ Collected]]/'1.) CLM Reference'!$B$4</f>
        <v>0</v>
      </c>
      <c r="N624" s="79">
        <v>0</v>
      </c>
      <c r="O624" s="53">
        <f>Table3[[#This Row],[C&amp;I Incentive Disbursements]]/'1.) CLM Reference'!$B$5</f>
        <v>0</v>
      </c>
    </row>
    <row r="625" spans="1:15" x14ac:dyDescent="0.35">
      <c r="A625" s="23">
        <v>9001245500</v>
      </c>
      <c r="B625" s="24" t="s">
        <v>152</v>
      </c>
      <c r="C625" s="24" t="s">
        <v>48</v>
      </c>
      <c r="D625" s="52">
        <f>Table3[[#This Row],[Residential CLM $ Collected]]+Table3[[#This Row],[C&amp;I CLM $ Collected]]</f>
        <v>81971.845084799992</v>
      </c>
      <c r="E625" s="53">
        <f>Table3[[#This Row],[CLM $ Collected ]]/'1.) CLM Reference'!$B$4</f>
        <v>7.2722482904836495E-4</v>
      </c>
      <c r="F625" s="52">
        <f>Table3[[#This Row],[Residential Incentive Disbursements]]+Table3[[#This Row],[C&amp;I Incentive Disbursements]]</f>
        <v>16745.104599999999</v>
      </c>
      <c r="G625" s="53">
        <f>Table3[[#This Row],[Incentive Disbursements]]/'1.) CLM Reference'!$B$5</f>
        <v>2.0487052889633505E-4</v>
      </c>
      <c r="H625" s="52">
        <v>81970.654328639997</v>
      </c>
      <c r="I625" s="53">
        <f>Table3[[#This Row],[Residential CLM $ Collected]]/'1.) CLM Reference'!$B$4</f>
        <v>7.2721426508650711E-4</v>
      </c>
      <c r="J625" s="79">
        <v>16745.104599999999</v>
      </c>
      <c r="K625" s="53">
        <f>Table3[[#This Row],[Residential Incentive Disbursements]]/'1.) CLM Reference'!$B$5</f>
        <v>2.0487052889633505E-4</v>
      </c>
      <c r="L625" s="54">
        <v>1.1907561599999998</v>
      </c>
      <c r="M625" s="53">
        <f>Table3[[#This Row],[C&amp;I CLM $ Collected]]/'1.) CLM Reference'!$B$4</f>
        <v>1.0563961857860629E-8</v>
      </c>
      <c r="N625" s="79">
        <v>0</v>
      </c>
      <c r="O625" s="53">
        <f>Table3[[#This Row],[C&amp;I Incentive Disbursements]]/'1.) CLM Reference'!$B$5</f>
        <v>0</v>
      </c>
    </row>
    <row r="626" spans="1:15" x14ac:dyDescent="0.35">
      <c r="A626" s="23">
        <v>9001245600</v>
      </c>
      <c r="B626" s="24" t="s">
        <v>152</v>
      </c>
      <c r="C626" s="24" t="s">
        <v>48</v>
      </c>
      <c r="D626" s="52">
        <f>Table3[[#This Row],[Residential CLM $ Collected]]+Table3[[#This Row],[C&amp;I CLM $ Collected]]</f>
        <v>325127.62261727999</v>
      </c>
      <c r="E626" s="53">
        <f>Table3[[#This Row],[CLM $ Collected ]]/'1.) CLM Reference'!$B$4</f>
        <v>2.8844157348435224E-3</v>
      </c>
      <c r="F626" s="52">
        <f>Table3[[#This Row],[Residential Incentive Disbursements]]+Table3[[#This Row],[C&amp;I Incentive Disbursements]]</f>
        <v>244622.0661</v>
      </c>
      <c r="G626" s="53">
        <f>Table3[[#This Row],[Incentive Disbursements]]/'1.) CLM Reference'!$B$5</f>
        <v>2.9928658708779422E-3</v>
      </c>
      <c r="H626" s="52">
        <v>166942.71057311998</v>
      </c>
      <c r="I626" s="53">
        <f>Table3[[#This Row],[Residential CLM $ Collected]]/'1.) CLM Reference'!$B$4</f>
        <v>1.4810558922007224E-3</v>
      </c>
      <c r="J626" s="79">
        <v>112930.68610000001</v>
      </c>
      <c r="K626" s="53">
        <f>Table3[[#This Row],[Residential Incentive Disbursements]]/'1.) CLM Reference'!$B$5</f>
        <v>1.3816676540756273E-3</v>
      </c>
      <c r="L626" s="54">
        <v>158184.91204416001</v>
      </c>
      <c r="M626" s="53">
        <f>Table3[[#This Row],[C&amp;I CLM $ Collected]]/'1.) CLM Reference'!$B$4</f>
        <v>1.4033598426428002E-3</v>
      </c>
      <c r="N626" s="79">
        <v>131691.38</v>
      </c>
      <c r="O626" s="53">
        <f>Table3[[#This Row],[C&amp;I Incentive Disbursements]]/'1.) CLM Reference'!$B$5</f>
        <v>1.6111982168023149E-3</v>
      </c>
    </row>
    <row r="627" spans="1:15" x14ac:dyDescent="0.35">
      <c r="A627" s="23">
        <v>9003490100</v>
      </c>
      <c r="B627" s="24" t="s">
        <v>153</v>
      </c>
      <c r="C627" s="24" t="s">
        <v>48</v>
      </c>
      <c r="D627" s="52">
        <f>Table3[[#This Row],[Residential CLM $ Collected]]+Table3[[#This Row],[C&amp;I CLM $ Collected]]</f>
        <v>76843.239779519994</v>
      </c>
      <c r="E627" s="53">
        <f>Table3[[#This Row],[CLM $ Collected ]]/'1.) CLM Reference'!$B$4</f>
        <v>6.8172568098685122E-4</v>
      </c>
      <c r="F627" s="52">
        <f>Table3[[#This Row],[Residential Incentive Disbursements]]+Table3[[#This Row],[C&amp;I Incentive Disbursements]]</f>
        <v>22526.2637</v>
      </c>
      <c r="G627" s="53">
        <f>Table3[[#This Row],[Incentive Disbursements]]/'1.) CLM Reference'!$B$5</f>
        <v>2.7560099912886263E-4</v>
      </c>
      <c r="H627" s="52">
        <v>76843.239779519994</v>
      </c>
      <c r="I627" s="53">
        <f>Table3[[#This Row],[Residential CLM $ Collected]]/'1.) CLM Reference'!$B$4</f>
        <v>6.8172568098685122E-4</v>
      </c>
      <c r="J627" s="79">
        <v>22526.2637</v>
      </c>
      <c r="K627" s="53">
        <f>Table3[[#This Row],[Residential Incentive Disbursements]]/'1.) CLM Reference'!$B$5</f>
        <v>2.7560099912886263E-4</v>
      </c>
      <c r="L627" s="54">
        <v>0</v>
      </c>
      <c r="M627" s="53">
        <f>Table3[[#This Row],[C&amp;I CLM $ Collected]]/'1.) CLM Reference'!$B$4</f>
        <v>0</v>
      </c>
      <c r="N627" s="79">
        <v>0</v>
      </c>
      <c r="O627" s="53">
        <f>Table3[[#This Row],[C&amp;I Incentive Disbursements]]/'1.) CLM Reference'!$B$5</f>
        <v>0</v>
      </c>
    </row>
    <row r="628" spans="1:15" x14ac:dyDescent="0.35">
      <c r="A628" s="23">
        <v>9003490302</v>
      </c>
      <c r="B628" s="24" t="s">
        <v>153</v>
      </c>
      <c r="C628" s="24" t="s">
        <v>48</v>
      </c>
      <c r="D628" s="52">
        <f>Table3[[#This Row],[Residential CLM $ Collected]]+Table3[[#This Row],[C&amp;I CLM $ Collected]]</f>
        <v>320308.27468992001</v>
      </c>
      <c r="E628" s="53">
        <f>Table3[[#This Row],[CLM $ Collected ]]/'1.) CLM Reference'!$B$4</f>
        <v>2.8416602073941494E-3</v>
      </c>
      <c r="F628" s="52">
        <f>Table3[[#This Row],[Residential Incentive Disbursements]]+Table3[[#This Row],[C&amp;I Incentive Disbursements]]</f>
        <v>161859.7885</v>
      </c>
      <c r="G628" s="53">
        <f>Table3[[#This Row],[Incentive Disbursements]]/'1.) CLM Reference'!$B$5</f>
        <v>1.9802981987370764E-3</v>
      </c>
      <c r="H628" s="52">
        <v>159160.72948128002</v>
      </c>
      <c r="I628" s="53">
        <f>Table3[[#This Row],[Residential CLM $ Collected]]/'1.) CLM Reference'!$B$4</f>
        <v>1.4120169451901188E-3</v>
      </c>
      <c r="J628" s="79">
        <v>98905.718500000003</v>
      </c>
      <c r="K628" s="53">
        <f>Table3[[#This Row],[Residential Incentive Disbursements]]/'1.) CLM Reference'!$B$5</f>
        <v>1.2100770549959437E-3</v>
      </c>
      <c r="L628" s="54">
        <v>161147.54520863999</v>
      </c>
      <c r="M628" s="53">
        <f>Table3[[#This Row],[C&amp;I CLM $ Collected]]/'1.) CLM Reference'!$B$4</f>
        <v>1.4296432622040304E-3</v>
      </c>
      <c r="N628" s="79">
        <v>62954.07</v>
      </c>
      <c r="O628" s="53">
        <f>Table3[[#This Row],[C&amp;I Incentive Disbursements]]/'1.) CLM Reference'!$B$5</f>
        <v>7.7022114374113257E-4</v>
      </c>
    </row>
    <row r="629" spans="1:15" x14ac:dyDescent="0.35">
      <c r="A629" s="23">
        <v>9003492600</v>
      </c>
      <c r="B629" s="24" t="s">
        <v>153</v>
      </c>
      <c r="C629" s="24" t="s">
        <v>48</v>
      </c>
      <c r="D629" s="52">
        <f>Table3[[#This Row],[Residential CLM $ Collected]]+Table3[[#This Row],[C&amp;I CLM $ Collected]]</f>
        <v>64.359878399999999</v>
      </c>
      <c r="E629" s="53">
        <f>Table3[[#This Row],[CLM $ Collected ]]/'1.) CLM Reference'!$B$4</f>
        <v>5.7097777314387211E-7</v>
      </c>
      <c r="F629" s="52">
        <f>Table3[[#This Row],[Residential Incentive Disbursements]]+Table3[[#This Row],[C&amp;I Incentive Disbursements]]</f>
        <v>0</v>
      </c>
      <c r="G629" s="53">
        <f>Table3[[#This Row],[Incentive Disbursements]]/'1.) CLM Reference'!$B$5</f>
        <v>0</v>
      </c>
      <c r="H629" s="52">
        <v>64.359878399999999</v>
      </c>
      <c r="I629" s="53">
        <f>Table3[[#This Row],[Residential CLM $ Collected]]/'1.) CLM Reference'!$B$4</f>
        <v>5.7097777314387211E-7</v>
      </c>
      <c r="J629" s="79">
        <v>0</v>
      </c>
      <c r="K629" s="53">
        <f>Table3[[#This Row],[Residential Incentive Disbursements]]/'1.) CLM Reference'!$B$5</f>
        <v>0</v>
      </c>
      <c r="L629" s="54">
        <v>0</v>
      </c>
      <c r="M629" s="53">
        <f>Table3[[#This Row],[C&amp;I CLM $ Collected]]/'1.) CLM Reference'!$B$4</f>
        <v>0</v>
      </c>
      <c r="N629" s="79">
        <v>0</v>
      </c>
      <c r="O629" s="53">
        <f>Table3[[#This Row],[C&amp;I Incentive Disbursements]]/'1.) CLM Reference'!$B$5</f>
        <v>0</v>
      </c>
    </row>
    <row r="630" spans="1:15" x14ac:dyDescent="0.35">
      <c r="A630" s="23">
        <v>9003524200</v>
      </c>
      <c r="B630" s="24" t="s">
        <v>153</v>
      </c>
      <c r="C630" s="24" t="s">
        <v>48</v>
      </c>
      <c r="D630" s="52">
        <f>Table3[[#This Row],[Residential CLM $ Collected]]+Table3[[#This Row],[C&amp;I CLM $ Collected]]</f>
        <v>97311.370861440024</v>
      </c>
      <c r="E630" s="53">
        <f>Table3[[#This Row],[CLM $ Collected ]]/'1.) CLM Reference'!$B$4</f>
        <v>8.6331160370934615E-4</v>
      </c>
      <c r="F630" s="52">
        <f>Table3[[#This Row],[Residential Incentive Disbursements]]+Table3[[#This Row],[C&amp;I Incentive Disbursements]]</f>
        <v>24959.3027</v>
      </c>
      <c r="G630" s="53">
        <f>Table3[[#This Row],[Incentive Disbursements]]/'1.) CLM Reference'!$B$5</f>
        <v>3.0536838480141375E-4</v>
      </c>
      <c r="H630" s="52">
        <v>97311.370861440024</v>
      </c>
      <c r="I630" s="53">
        <f>Table3[[#This Row],[Residential CLM $ Collected]]/'1.) CLM Reference'!$B$4</f>
        <v>8.6331160370934615E-4</v>
      </c>
      <c r="J630" s="79">
        <v>24959.3027</v>
      </c>
      <c r="K630" s="53">
        <f>Table3[[#This Row],[Residential Incentive Disbursements]]/'1.) CLM Reference'!$B$5</f>
        <v>3.0536838480141375E-4</v>
      </c>
      <c r="L630" s="54">
        <v>0</v>
      </c>
      <c r="M630" s="53">
        <f>Table3[[#This Row],[C&amp;I CLM $ Collected]]/'1.) CLM Reference'!$B$4</f>
        <v>0</v>
      </c>
      <c r="N630" s="79">
        <v>0</v>
      </c>
      <c r="O630" s="53">
        <f>Table3[[#This Row],[C&amp;I Incentive Disbursements]]/'1.) CLM Reference'!$B$5</f>
        <v>0</v>
      </c>
    </row>
    <row r="631" spans="1:15" x14ac:dyDescent="0.35">
      <c r="A631" s="23">
        <v>9005268100</v>
      </c>
      <c r="B631" s="24" t="s">
        <v>154</v>
      </c>
      <c r="C631" s="24" t="s">
        <v>48</v>
      </c>
      <c r="D631" s="52">
        <f>Table3[[#This Row],[Residential CLM $ Collected]]+Table3[[#This Row],[C&amp;I CLM $ Collected]]</f>
        <v>95294.749181760009</v>
      </c>
      <c r="E631" s="53">
        <f>Table3[[#This Row],[CLM $ Collected ]]/'1.) CLM Reference'!$B$4</f>
        <v>8.454208589695713E-4</v>
      </c>
      <c r="F631" s="52">
        <f>Table3[[#This Row],[Residential Incentive Disbursements]]+Table3[[#This Row],[C&amp;I Incentive Disbursements]]</f>
        <v>17705.96</v>
      </c>
      <c r="G631" s="53">
        <f>Table3[[#This Row],[Incentive Disbursements]]/'1.) CLM Reference'!$B$5</f>
        <v>2.1662626041866304E-4</v>
      </c>
      <c r="H631" s="52">
        <v>89712.105716160004</v>
      </c>
      <c r="I631" s="53">
        <f>Table3[[#This Row],[Residential CLM $ Collected]]/'1.) CLM Reference'!$B$4</f>
        <v>7.9589364708713744E-4</v>
      </c>
      <c r="J631" s="79">
        <v>17705.96</v>
      </c>
      <c r="K631" s="53">
        <f>Table3[[#This Row],[Residential Incentive Disbursements]]/'1.) CLM Reference'!$B$5</f>
        <v>2.1662626041866304E-4</v>
      </c>
      <c r="L631" s="54">
        <v>5582.6434656000001</v>
      </c>
      <c r="M631" s="53">
        <f>Table3[[#This Row],[C&amp;I CLM $ Collected]]/'1.) CLM Reference'!$B$4</f>
        <v>4.9527211882433835E-5</v>
      </c>
      <c r="N631" s="79">
        <v>0</v>
      </c>
      <c r="O631" s="53">
        <f>Table3[[#This Row],[C&amp;I Incentive Disbursements]]/'1.) CLM Reference'!$B$5</f>
        <v>0</v>
      </c>
    </row>
    <row r="632" spans="1:15" x14ac:dyDescent="0.35">
      <c r="A632" s="23">
        <v>9007595101</v>
      </c>
      <c r="B632" s="24" t="s">
        <v>155</v>
      </c>
      <c r="C632" s="24" t="s">
        <v>48</v>
      </c>
      <c r="D632" s="52">
        <f>Table3[[#This Row],[Residential CLM $ Collected]]+Table3[[#This Row],[C&amp;I CLM $ Collected]]</f>
        <v>784.89181440000004</v>
      </c>
      <c r="E632" s="53">
        <f>Table3[[#This Row],[CLM $ Collected ]]/'1.) CLM Reference'!$B$4</f>
        <v>6.9632788545629911E-6</v>
      </c>
      <c r="F632" s="52">
        <f>Table3[[#This Row],[Residential Incentive Disbursements]]+Table3[[#This Row],[C&amp;I Incentive Disbursements]]</f>
        <v>0</v>
      </c>
      <c r="G632" s="53">
        <f>Table3[[#This Row],[Incentive Disbursements]]/'1.) CLM Reference'!$B$5</f>
        <v>0</v>
      </c>
      <c r="H632" s="52">
        <v>784.89181440000004</v>
      </c>
      <c r="I632" s="53">
        <f>Table3[[#This Row],[Residential CLM $ Collected]]/'1.) CLM Reference'!$B$4</f>
        <v>6.9632788545629911E-6</v>
      </c>
      <c r="J632" s="79">
        <v>0</v>
      </c>
      <c r="K632" s="53">
        <f>Table3[[#This Row],[Residential Incentive Disbursements]]/'1.) CLM Reference'!$B$5</f>
        <v>0</v>
      </c>
      <c r="L632" s="54">
        <v>0</v>
      </c>
      <c r="M632" s="53">
        <f>Table3[[#This Row],[C&amp;I CLM $ Collected]]/'1.) CLM Reference'!$B$4</f>
        <v>0</v>
      </c>
      <c r="N632" s="79">
        <v>0</v>
      </c>
      <c r="O632" s="53">
        <f>Table3[[#This Row],[C&amp;I Incentive Disbursements]]/'1.) CLM Reference'!$B$5</f>
        <v>0</v>
      </c>
    </row>
    <row r="633" spans="1:15" x14ac:dyDescent="0.35">
      <c r="A633" s="23">
        <v>9011715100</v>
      </c>
      <c r="B633" s="24" t="s">
        <v>155</v>
      </c>
      <c r="C633" s="24" t="s">
        <v>48</v>
      </c>
      <c r="D633" s="52">
        <f>Table3[[#This Row],[Residential CLM $ Collected]]+Table3[[#This Row],[C&amp;I CLM $ Collected]]</f>
        <v>113690.19405600001</v>
      </c>
      <c r="E633" s="53">
        <f>Table3[[#This Row],[CLM $ Collected ]]/'1.) CLM Reference'!$B$4</f>
        <v>1.008618652554657E-3</v>
      </c>
      <c r="F633" s="52">
        <f>Table3[[#This Row],[Residential Incentive Disbursements]]+Table3[[#This Row],[C&amp;I Incentive Disbursements]]</f>
        <v>55249.99</v>
      </c>
      <c r="G633" s="53">
        <f>Table3[[#This Row],[Incentive Disbursements]]/'1.) CLM Reference'!$B$5</f>
        <v>6.7596440531146173E-4</v>
      </c>
      <c r="H633" s="52">
        <v>97402.728545280013</v>
      </c>
      <c r="I633" s="53">
        <f>Table3[[#This Row],[Residential CLM $ Collected]]/'1.) CLM Reference'!$B$4</f>
        <v>8.6412209633573587E-4</v>
      </c>
      <c r="J633" s="79">
        <v>47537.07</v>
      </c>
      <c r="K633" s="53">
        <f>Table3[[#This Row],[Residential Incentive Disbursements]]/'1.) CLM Reference'!$B$5</f>
        <v>5.8159951255736572E-4</v>
      </c>
      <c r="L633" s="54">
        <v>16287.465510719998</v>
      </c>
      <c r="M633" s="53">
        <f>Table3[[#This Row],[C&amp;I CLM $ Collected]]/'1.) CLM Reference'!$B$4</f>
        <v>1.4449655621892108E-4</v>
      </c>
      <c r="N633" s="79">
        <v>7712.92</v>
      </c>
      <c r="O633" s="53">
        <f>Table3[[#This Row],[C&amp;I Incentive Disbursements]]/'1.) CLM Reference'!$B$5</f>
        <v>9.4364892754096052E-5</v>
      </c>
    </row>
    <row r="634" spans="1:15" x14ac:dyDescent="0.35">
      <c r="A634" s="23">
        <v>9005261100</v>
      </c>
      <c r="B634" s="24" t="s">
        <v>156</v>
      </c>
      <c r="C634" s="24" t="s">
        <v>48</v>
      </c>
      <c r="D634" s="52">
        <f>Table3[[#This Row],[Residential CLM $ Collected]]+Table3[[#This Row],[C&amp;I CLM $ Collected]]</f>
        <v>173975.28172128001</v>
      </c>
      <c r="E634" s="53">
        <f>Table3[[#This Row],[CLM $ Collected ]]/'1.) CLM Reference'!$B$4</f>
        <v>1.543446342796295E-3</v>
      </c>
      <c r="F634" s="52">
        <f>Table3[[#This Row],[Residential Incentive Disbursements]]+Table3[[#This Row],[C&amp;I Incentive Disbursements]]</f>
        <v>274061.99890000001</v>
      </c>
      <c r="G634" s="53">
        <f>Table3[[#This Row],[Incentive Disbursements]]/'1.) CLM Reference'!$B$5</f>
        <v>3.3530532060713314E-3</v>
      </c>
      <c r="H634" s="52">
        <v>133901.08475904001</v>
      </c>
      <c r="I634" s="53">
        <f>Table3[[#This Row],[Residential CLM $ Collected]]/'1.) CLM Reference'!$B$4</f>
        <v>1.1879224308364376E-3</v>
      </c>
      <c r="J634" s="79">
        <v>71965.126900000003</v>
      </c>
      <c r="K634" s="53">
        <f>Table3[[#This Row],[Residential Incentive Disbursements]]/'1.) CLM Reference'!$B$5</f>
        <v>8.8046828982452996E-4</v>
      </c>
      <c r="L634" s="54">
        <v>40074.196962240007</v>
      </c>
      <c r="M634" s="53">
        <f>Table3[[#This Row],[C&amp;I CLM $ Collected]]/'1.) CLM Reference'!$B$4</f>
        <v>3.555239119598573E-4</v>
      </c>
      <c r="N634" s="79">
        <v>202096.872</v>
      </c>
      <c r="O634" s="53">
        <f>Table3[[#This Row],[C&amp;I Incentive Disbursements]]/'1.) CLM Reference'!$B$5</f>
        <v>2.4725849162468014E-3</v>
      </c>
    </row>
    <row r="635" spans="1:15" x14ac:dyDescent="0.35">
      <c r="A635" s="23">
        <v>9005262100</v>
      </c>
      <c r="B635" s="24" t="s">
        <v>156</v>
      </c>
      <c r="C635" s="24" t="s">
        <v>48</v>
      </c>
      <c r="D635" s="52">
        <f>Table3[[#This Row],[Residential CLM $ Collected]]+Table3[[#This Row],[C&amp;I CLM $ Collected]]</f>
        <v>870.51974399999995</v>
      </c>
      <c r="E635" s="53">
        <f>Table3[[#This Row],[CLM $ Collected ]]/'1.) CLM Reference'!$B$4</f>
        <v>7.7229391550076886E-6</v>
      </c>
      <c r="F635" s="52">
        <f>Table3[[#This Row],[Residential Incentive Disbursements]]+Table3[[#This Row],[C&amp;I Incentive Disbursements]]</f>
        <v>254.5</v>
      </c>
      <c r="G635" s="53">
        <f>Table3[[#This Row],[Incentive Disbursements]]/'1.) CLM Reference'!$B$5</f>
        <v>3.1137189554562274E-6</v>
      </c>
      <c r="H635" s="52">
        <v>870.51974399999995</v>
      </c>
      <c r="I635" s="53">
        <f>Table3[[#This Row],[Residential CLM $ Collected]]/'1.) CLM Reference'!$B$4</f>
        <v>7.7229391550076886E-6</v>
      </c>
      <c r="J635" s="79">
        <v>254.5</v>
      </c>
      <c r="K635" s="53">
        <f>Table3[[#This Row],[Residential Incentive Disbursements]]/'1.) CLM Reference'!$B$5</f>
        <v>3.1137189554562274E-6</v>
      </c>
      <c r="L635" s="54">
        <v>0</v>
      </c>
      <c r="M635" s="53">
        <f>Table3[[#This Row],[C&amp;I CLM $ Collected]]/'1.) CLM Reference'!$B$4</f>
        <v>0</v>
      </c>
      <c r="N635" s="79">
        <v>0</v>
      </c>
      <c r="O635" s="53">
        <f>Table3[[#This Row],[C&amp;I Incentive Disbursements]]/'1.) CLM Reference'!$B$5</f>
        <v>0</v>
      </c>
    </row>
    <row r="636" spans="1:15" x14ac:dyDescent="0.35">
      <c r="A636" s="23">
        <v>9015825000</v>
      </c>
      <c r="B636" s="24" t="s">
        <v>157</v>
      </c>
      <c r="C636" s="24" t="s">
        <v>48</v>
      </c>
      <c r="D636" s="52">
        <f>Table3[[#This Row],[Residential CLM $ Collected]]+Table3[[#This Row],[C&amp;I CLM $ Collected]]</f>
        <v>33417.828348479998</v>
      </c>
      <c r="E636" s="53">
        <f>Table3[[#This Row],[CLM $ Collected ]]/'1.) CLM Reference'!$B$4</f>
        <v>2.9647099541007323E-4</v>
      </c>
      <c r="F636" s="52">
        <f>Table3[[#This Row],[Residential Incentive Disbursements]]+Table3[[#This Row],[C&amp;I Incentive Disbursements]]</f>
        <v>14083.63</v>
      </c>
      <c r="G636" s="53">
        <f>Table3[[#This Row],[Incentive Disbursements]]/'1.) CLM Reference'!$B$5</f>
        <v>1.7230831313411391E-4</v>
      </c>
      <c r="H636" s="52">
        <v>30727.571538239998</v>
      </c>
      <c r="I636" s="53">
        <f>Table3[[#This Row],[Residential CLM $ Collected]]/'1.) CLM Reference'!$B$4</f>
        <v>2.7260400123787831E-4</v>
      </c>
      <c r="J636" s="79">
        <v>14083.63</v>
      </c>
      <c r="K636" s="53">
        <f>Table3[[#This Row],[Residential Incentive Disbursements]]/'1.) CLM Reference'!$B$5</f>
        <v>1.7230831313411391E-4</v>
      </c>
      <c r="L636" s="54">
        <v>2690.25681024</v>
      </c>
      <c r="M636" s="53">
        <f>Table3[[#This Row],[C&amp;I CLM $ Collected]]/'1.) CLM Reference'!$B$4</f>
        <v>2.386699417219489E-5</v>
      </c>
      <c r="N636" s="79">
        <v>0</v>
      </c>
      <c r="O636" s="53">
        <f>Table3[[#This Row],[C&amp;I Incentive Disbursements]]/'1.) CLM Reference'!$B$5</f>
        <v>0</v>
      </c>
    </row>
    <row r="637" spans="1:15" x14ac:dyDescent="0.35">
      <c r="A637" s="23">
        <v>9009120200</v>
      </c>
      <c r="B637" s="24" t="s">
        <v>158</v>
      </c>
      <c r="C637" s="24" t="s">
        <v>48</v>
      </c>
      <c r="D637" s="52">
        <f>Table3[[#This Row],[Residential CLM $ Collected]]+Table3[[#This Row],[C&amp;I CLM $ Collected]]</f>
        <v>167.08792319999998</v>
      </c>
      <c r="E637" s="53">
        <f>Table3[[#This Row],[CLM $ Collected ]]/'1.) CLM Reference'!$B$4</f>
        <v>1.4823441665789461E-6</v>
      </c>
      <c r="F637" s="52">
        <f>Table3[[#This Row],[Residential Incentive Disbursements]]+Table3[[#This Row],[C&amp;I Incentive Disbursements]]</f>
        <v>0</v>
      </c>
      <c r="G637" s="53">
        <f>Table3[[#This Row],[Incentive Disbursements]]/'1.) CLM Reference'!$B$5</f>
        <v>0</v>
      </c>
      <c r="H637" s="52">
        <v>167.08792319999998</v>
      </c>
      <c r="I637" s="53">
        <f>Table3[[#This Row],[Residential CLM $ Collected]]/'1.) CLM Reference'!$B$4</f>
        <v>1.4823441665789461E-6</v>
      </c>
      <c r="J637" s="79">
        <v>0</v>
      </c>
      <c r="K637" s="53">
        <f>Table3[[#This Row],[Residential Incentive Disbursements]]/'1.) CLM Reference'!$B$5</f>
        <v>0</v>
      </c>
      <c r="L637" s="54">
        <v>0</v>
      </c>
      <c r="M637" s="53">
        <f>Table3[[#This Row],[C&amp;I CLM $ Collected]]/'1.) CLM Reference'!$B$4</f>
        <v>0</v>
      </c>
      <c r="N637" s="79">
        <v>0</v>
      </c>
      <c r="O637" s="53">
        <f>Table3[[#This Row],[C&amp;I Incentive Disbursements]]/'1.) CLM Reference'!$B$5</f>
        <v>0</v>
      </c>
    </row>
    <row r="638" spans="1:15" x14ac:dyDescent="0.35">
      <c r="A638" s="23">
        <v>9009125300</v>
      </c>
      <c r="B638" s="24" t="s">
        <v>158</v>
      </c>
      <c r="C638" s="24" t="s">
        <v>48</v>
      </c>
      <c r="D638" s="52">
        <f>Table3[[#This Row],[Residential CLM $ Collected]]+Table3[[#This Row],[C&amp;I CLM $ Collected]]</f>
        <v>41.106268800000002</v>
      </c>
      <c r="E638" s="53">
        <f>Table3[[#This Row],[CLM $ Collected ]]/'1.) CLM Reference'!$B$4</f>
        <v>3.6468008338681744E-7</v>
      </c>
      <c r="F638" s="52">
        <f>Table3[[#This Row],[Residential Incentive Disbursements]]+Table3[[#This Row],[C&amp;I Incentive Disbursements]]</f>
        <v>0</v>
      </c>
      <c r="G638" s="53">
        <f>Table3[[#This Row],[Incentive Disbursements]]/'1.) CLM Reference'!$B$5</f>
        <v>0</v>
      </c>
      <c r="H638" s="52">
        <v>41.106268800000002</v>
      </c>
      <c r="I638" s="53">
        <f>Table3[[#This Row],[Residential CLM $ Collected]]/'1.) CLM Reference'!$B$4</f>
        <v>3.6468008338681744E-7</v>
      </c>
      <c r="J638" s="79">
        <v>0</v>
      </c>
      <c r="K638" s="53">
        <f>Table3[[#This Row],[Residential Incentive Disbursements]]/'1.) CLM Reference'!$B$5</f>
        <v>0</v>
      </c>
      <c r="L638" s="54">
        <v>0</v>
      </c>
      <c r="M638" s="53">
        <f>Table3[[#This Row],[C&amp;I CLM $ Collected]]/'1.) CLM Reference'!$B$4</f>
        <v>0</v>
      </c>
      <c r="N638" s="79">
        <v>0</v>
      </c>
      <c r="O638" s="53">
        <f>Table3[[#This Row],[C&amp;I Incentive Disbursements]]/'1.) CLM Reference'!$B$5</f>
        <v>0</v>
      </c>
    </row>
    <row r="639" spans="1:15" x14ac:dyDescent="0.35">
      <c r="A639" s="23">
        <v>9009125400</v>
      </c>
      <c r="B639" s="24" t="s">
        <v>158</v>
      </c>
      <c r="C639" s="24" t="s">
        <v>48</v>
      </c>
      <c r="D639" s="52">
        <f>Table3[[#This Row],[Residential CLM $ Collected]]+Table3[[#This Row],[C&amp;I CLM $ Collected]]</f>
        <v>876.93952319999994</v>
      </c>
      <c r="E639" s="53">
        <f>Table3[[#This Row],[CLM $ Collected ]]/'1.) CLM Reference'!$B$4</f>
        <v>7.7798931350775357E-6</v>
      </c>
      <c r="F639" s="52">
        <f>Table3[[#This Row],[Residential Incentive Disbursements]]+Table3[[#This Row],[C&amp;I Incentive Disbursements]]</f>
        <v>0</v>
      </c>
      <c r="G639" s="53">
        <f>Table3[[#This Row],[Incentive Disbursements]]/'1.) CLM Reference'!$B$5</f>
        <v>0</v>
      </c>
      <c r="H639" s="52">
        <v>876.93952319999994</v>
      </c>
      <c r="I639" s="53">
        <f>Table3[[#This Row],[Residential CLM $ Collected]]/'1.) CLM Reference'!$B$4</f>
        <v>7.7798931350775357E-6</v>
      </c>
      <c r="J639" s="79">
        <v>0</v>
      </c>
      <c r="K639" s="53">
        <f>Table3[[#This Row],[Residential Incentive Disbursements]]/'1.) CLM Reference'!$B$5</f>
        <v>0</v>
      </c>
      <c r="L639" s="54">
        <v>0</v>
      </c>
      <c r="M639" s="53">
        <f>Table3[[#This Row],[C&amp;I CLM $ Collected]]/'1.) CLM Reference'!$B$4</f>
        <v>0</v>
      </c>
      <c r="N639" s="79">
        <v>0</v>
      </c>
      <c r="O639" s="53">
        <f>Table3[[#This Row],[C&amp;I Incentive Disbursements]]/'1.) CLM Reference'!$B$5</f>
        <v>0</v>
      </c>
    </row>
    <row r="640" spans="1:15" x14ac:dyDescent="0.35">
      <c r="A640" s="23">
        <v>9009130101</v>
      </c>
      <c r="B640" s="24" t="s">
        <v>158</v>
      </c>
      <c r="C640" s="24" t="s">
        <v>48</v>
      </c>
      <c r="D640" s="52">
        <f>Table3[[#This Row],[Residential CLM $ Collected]]+Table3[[#This Row],[C&amp;I CLM $ Collected]]</f>
        <v>89614.184112000003</v>
      </c>
      <c r="E640" s="53">
        <f>Table3[[#This Row],[CLM $ Collected ]]/'1.) CLM Reference'!$B$4</f>
        <v>7.9502492171232449E-4</v>
      </c>
      <c r="F640" s="52">
        <f>Table3[[#This Row],[Residential Incentive Disbursements]]+Table3[[#This Row],[C&amp;I Incentive Disbursements]]</f>
        <v>38284.129999999997</v>
      </c>
      <c r="G640" s="53">
        <f>Table3[[#This Row],[Incentive Disbursements]]/'1.) CLM Reference'!$B$5</f>
        <v>4.6839301090039457E-4</v>
      </c>
      <c r="H640" s="52">
        <v>89614.184112000003</v>
      </c>
      <c r="I640" s="53">
        <f>Table3[[#This Row],[Residential CLM $ Collected]]/'1.) CLM Reference'!$B$4</f>
        <v>7.9502492171232449E-4</v>
      </c>
      <c r="J640" s="79">
        <v>38284.129999999997</v>
      </c>
      <c r="K640" s="53">
        <f>Table3[[#This Row],[Residential Incentive Disbursements]]/'1.) CLM Reference'!$B$5</f>
        <v>4.6839301090039457E-4</v>
      </c>
      <c r="L640" s="54">
        <v>0</v>
      </c>
      <c r="M640" s="53">
        <f>Table3[[#This Row],[C&amp;I CLM $ Collected]]/'1.) CLM Reference'!$B$4</f>
        <v>0</v>
      </c>
      <c r="N640" s="79">
        <v>0</v>
      </c>
      <c r="O640" s="53">
        <f>Table3[[#This Row],[C&amp;I Incentive Disbursements]]/'1.) CLM Reference'!$B$5</f>
        <v>0</v>
      </c>
    </row>
    <row r="641" spans="1:15" x14ac:dyDescent="0.35">
      <c r="A641" s="23">
        <v>9009130102</v>
      </c>
      <c r="B641" s="24" t="s">
        <v>158</v>
      </c>
      <c r="C641" s="24" t="s">
        <v>48</v>
      </c>
      <c r="D641" s="52">
        <f>Table3[[#This Row],[Residential CLM $ Collected]]+Table3[[#This Row],[C&amp;I CLM $ Collected]]</f>
        <v>53976.907267200004</v>
      </c>
      <c r="E641" s="53">
        <f>Table3[[#This Row],[CLM $ Collected ]]/'1.) CLM Reference'!$B$4</f>
        <v>4.7886377474291723E-4</v>
      </c>
      <c r="F641" s="52">
        <f>Table3[[#This Row],[Residential Incentive Disbursements]]+Table3[[#This Row],[C&amp;I Incentive Disbursements]]</f>
        <v>13351.72</v>
      </c>
      <c r="G641" s="53">
        <f>Table3[[#This Row],[Incentive Disbursements]]/'1.) CLM Reference'!$B$5</f>
        <v>1.6335364892708848E-4</v>
      </c>
      <c r="H641" s="52">
        <v>53976.907267200004</v>
      </c>
      <c r="I641" s="53">
        <f>Table3[[#This Row],[Residential CLM $ Collected]]/'1.) CLM Reference'!$B$4</f>
        <v>4.7886377474291723E-4</v>
      </c>
      <c r="J641" s="79">
        <v>13351.72</v>
      </c>
      <c r="K641" s="53">
        <f>Table3[[#This Row],[Residential Incentive Disbursements]]/'1.) CLM Reference'!$B$5</f>
        <v>1.6335364892708848E-4</v>
      </c>
      <c r="L641" s="54">
        <v>0</v>
      </c>
      <c r="M641" s="53">
        <f>Table3[[#This Row],[C&amp;I CLM $ Collected]]/'1.) CLM Reference'!$B$4</f>
        <v>0</v>
      </c>
      <c r="N641" s="79">
        <v>0</v>
      </c>
      <c r="O641" s="53">
        <f>Table3[[#This Row],[C&amp;I Incentive Disbursements]]/'1.) CLM Reference'!$B$5</f>
        <v>0</v>
      </c>
    </row>
    <row r="642" spans="1:15" x14ac:dyDescent="0.35">
      <c r="A642" s="23">
        <v>9009130200</v>
      </c>
      <c r="B642" s="24" t="s">
        <v>158</v>
      </c>
      <c r="C642" s="24" t="s">
        <v>48</v>
      </c>
      <c r="D642" s="52">
        <f>Table3[[#This Row],[Residential CLM $ Collected]]+Table3[[#This Row],[C&amp;I CLM $ Collected]]</f>
        <v>243716.62715712</v>
      </c>
      <c r="E642" s="53">
        <f>Table3[[#This Row],[CLM $ Collected ]]/'1.) CLM Reference'!$B$4</f>
        <v>2.1621665626439051E-3</v>
      </c>
      <c r="F642" s="52">
        <f>Table3[[#This Row],[Residential Incentive Disbursements]]+Table3[[#This Row],[C&amp;I Incentive Disbursements]]</f>
        <v>300973.51299999998</v>
      </c>
      <c r="G642" s="53">
        <f>Table3[[#This Row],[Incentive Disbursements]]/'1.) CLM Reference'!$B$5</f>
        <v>3.6823062181467634E-3</v>
      </c>
      <c r="H642" s="52">
        <v>167933.75602751999</v>
      </c>
      <c r="I642" s="53">
        <f>Table3[[#This Row],[Residential CLM $ Collected]]/'1.) CLM Reference'!$B$4</f>
        <v>1.4898480922592868E-3</v>
      </c>
      <c r="J642" s="79">
        <v>113997.1498</v>
      </c>
      <c r="K642" s="53">
        <f>Table3[[#This Row],[Residential Incentive Disbursements]]/'1.) CLM Reference'!$B$5</f>
        <v>1.3947154664056703E-3</v>
      </c>
      <c r="L642" s="54">
        <v>75782.871129600011</v>
      </c>
      <c r="M642" s="53">
        <f>Table3[[#This Row],[C&amp;I CLM $ Collected]]/'1.) CLM Reference'!$B$4</f>
        <v>6.723184703846185E-4</v>
      </c>
      <c r="N642" s="79">
        <v>186976.36319999999</v>
      </c>
      <c r="O642" s="53">
        <f>Table3[[#This Row],[C&amp;I Incentive Disbursements]]/'1.) CLM Reference'!$B$5</f>
        <v>2.2875907517410929E-3</v>
      </c>
    </row>
    <row r="643" spans="1:15" x14ac:dyDescent="0.35">
      <c r="A643" s="23">
        <v>9005262100</v>
      </c>
      <c r="B643" s="24" t="s">
        <v>159</v>
      </c>
      <c r="C643" s="24" t="s">
        <v>48</v>
      </c>
      <c r="D643" s="52">
        <f>Table3[[#This Row],[Residential CLM $ Collected]]+Table3[[#This Row],[C&amp;I CLM $ Collected]]</f>
        <v>113265.31408128</v>
      </c>
      <c r="E643" s="53">
        <f>Table3[[#This Row],[CLM $ Collected ]]/'1.) CLM Reference'!$B$4</f>
        <v>1.0048492697054337E-3</v>
      </c>
      <c r="F643" s="52">
        <f>Table3[[#This Row],[Residential Incentive Disbursements]]+Table3[[#This Row],[C&amp;I Incentive Disbursements]]</f>
        <v>25351.057799999999</v>
      </c>
      <c r="G643" s="53">
        <f>Table3[[#This Row],[Incentive Disbursements]]/'1.) CLM Reference'!$B$5</f>
        <v>3.1016137215216676E-4</v>
      </c>
      <c r="H643" s="52">
        <v>96003.921755520001</v>
      </c>
      <c r="I643" s="53">
        <f>Table3[[#This Row],[Residential CLM $ Collected]]/'1.) CLM Reference'!$B$4</f>
        <v>8.5171238386064674E-4</v>
      </c>
      <c r="J643" s="79">
        <v>24987.0278</v>
      </c>
      <c r="K643" s="53">
        <f>Table3[[#This Row],[Residential Incentive Disbursements]]/'1.) CLM Reference'!$B$5</f>
        <v>3.0570759175391638E-4</v>
      </c>
      <c r="L643" s="54">
        <v>17261.392325760004</v>
      </c>
      <c r="M643" s="53">
        <f>Table3[[#This Row],[C&amp;I CLM $ Collected]]/'1.) CLM Reference'!$B$4</f>
        <v>1.5313688584478696E-4</v>
      </c>
      <c r="N643" s="79">
        <v>364.03</v>
      </c>
      <c r="O643" s="53">
        <f>Table3[[#This Row],[C&amp;I Incentive Disbursements]]/'1.) CLM Reference'!$B$5</f>
        <v>4.4537803982504141E-6</v>
      </c>
    </row>
    <row r="644" spans="1:15" x14ac:dyDescent="0.35">
      <c r="A644" s="23">
        <v>9005266100</v>
      </c>
      <c r="B644" s="24" t="s">
        <v>159</v>
      </c>
      <c r="C644" s="24" t="s">
        <v>48</v>
      </c>
      <c r="D644" s="52">
        <f>Table3[[#This Row],[Residential CLM $ Collected]]+Table3[[#This Row],[C&amp;I CLM $ Collected]]</f>
        <v>572.91174720000004</v>
      </c>
      <c r="E644" s="53">
        <f>Table3[[#This Row],[CLM $ Collected ]]/'1.) CLM Reference'!$B$4</f>
        <v>5.0826676767652347E-6</v>
      </c>
      <c r="F644" s="52">
        <f>Table3[[#This Row],[Residential Incentive Disbursements]]+Table3[[#This Row],[C&amp;I Incentive Disbursements]]</f>
        <v>0</v>
      </c>
      <c r="G644" s="53">
        <f>Table3[[#This Row],[Incentive Disbursements]]/'1.) CLM Reference'!$B$5</f>
        <v>0</v>
      </c>
      <c r="H644" s="52">
        <v>572.91174720000004</v>
      </c>
      <c r="I644" s="53">
        <f>Table3[[#This Row],[Residential CLM $ Collected]]/'1.) CLM Reference'!$B$4</f>
        <v>5.0826676767652347E-6</v>
      </c>
      <c r="J644" s="79">
        <v>0</v>
      </c>
      <c r="K644" s="53">
        <f>Table3[[#This Row],[Residential Incentive Disbursements]]/'1.) CLM Reference'!$B$5</f>
        <v>0</v>
      </c>
      <c r="L644" s="54">
        <v>0</v>
      </c>
      <c r="M644" s="53">
        <f>Table3[[#This Row],[C&amp;I CLM $ Collected]]/'1.) CLM Reference'!$B$4</f>
        <v>0</v>
      </c>
      <c r="N644" s="79">
        <v>0</v>
      </c>
      <c r="O644" s="53">
        <f>Table3[[#This Row],[C&amp;I Incentive Disbursements]]/'1.) CLM Reference'!$B$5</f>
        <v>0</v>
      </c>
    </row>
    <row r="645" spans="1:15" x14ac:dyDescent="0.35">
      <c r="A645" s="23">
        <v>9001220200</v>
      </c>
      <c r="B645" s="24" t="s">
        <v>160</v>
      </c>
      <c r="C645" s="24" t="s">
        <v>48</v>
      </c>
      <c r="D645" s="52">
        <f>Table3[[#This Row],[Residential CLM $ Collected]]+Table3[[#This Row],[C&amp;I CLM $ Collected]]</f>
        <v>419.00492159999999</v>
      </c>
      <c r="E645" s="53">
        <f>Table3[[#This Row],[CLM $ Collected ]]/'1.) CLM Reference'!$B$4</f>
        <v>3.7172614836930878E-6</v>
      </c>
      <c r="F645" s="52">
        <f>Table3[[#This Row],[Residential Incentive Disbursements]]+Table3[[#This Row],[C&amp;I Incentive Disbursements]]</f>
        <v>0</v>
      </c>
      <c r="G645" s="53">
        <f>Table3[[#This Row],[Incentive Disbursements]]/'1.) CLM Reference'!$B$5</f>
        <v>0</v>
      </c>
      <c r="H645" s="52">
        <v>419.00492159999999</v>
      </c>
      <c r="I645" s="53">
        <f>Table3[[#This Row],[Residential CLM $ Collected]]/'1.) CLM Reference'!$B$4</f>
        <v>3.7172614836930878E-6</v>
      </c>
      <c r="J645" s="79">
        <v>0</v>
      </c>
      <c r="K645" s="53">
        <f>Table3[[#This Row],[Residential Incentive Disbursements]]/'1.) CLM Reference'!$B$5</f>
        <v>0</v>
      </c>
      <c r="L645" s="54">
        <v>0</v>
      </c>
      <c r="M645" s="53">
        <f>Table3[[#This Row],[C&amp;I CLM $ Collected]]/'1.) CLM Reference'!$B$4</f>
        <v>0</v>
      </c>
      <c r="N645" s="79">
        <v>0</v>
      </c>
      <c r="O645" s="53">
        <f>Table3[[#This Row],[C&amp;I Incentive Disbursements]]/'1.) CLM Reference'!$B$5</f>
        <v>0</v>
      </c>
    </row>
    <row r="646" spans="1:15" x14ac:dyDescent="0.35">
      <c r="A646" s="23">
        <v>9001220300</v>
      </c>
      <c r="B646" s="24" t="s">
        <v>160</v>
      </c>
      <c r="C646" s="24" t="s">
        <v>48</v>
      </c>
      <c r="D646" s="52">
        <f>Table3[[#This Row],[Residential CLM $ Collected]]+Table3[[#This Row],[C&amp;I CLM $ Collected]]</f>
        <v>1016.0791200000001</v>
      </c>
      <c r="E646" s="53">
        <f>Table3[[#This Row],[CLM $ Collected ]]/'1.) CLM Reference'!$B$4</f>
        <v>9.0142897671414071E-6</v>
      </c>
      <c r="F646" s="52">
        <f>Table3[[#This Row],[Residential Incentive Disbursements]]+Table3[[#This Row],[C&amp;I Incentive Disbursements]]</f>
        <v>0</v>
      </c>
      <c r="G646" s="53">
        <f>Table3[[#This Row],[Incentive Disbursements]]/'1.) CLM Reference'!$B$5</f>
        <v>0</v>
      </c>
      <c r="H646" s="52">
        <v>1016.0791200000001</v>
      </c>
      <c r="I646" s="53">
        <f>Table3[[#This Row],[Residential CLM $ Collected]]/'1.) CLM Reference'!$B$4</f>
        <v>9.0142897671414071E-6</v>
      </c>
      <c r="J646" s="79">
        <v>0</v>
      </c>
      <c r="K646" s="53">
        <f>Table3[[#This Row],[Residential Incentive Disbursements]]/'1.) CLM Reference'!$B$5</f>
        <v>0</v>
      </c>
      <c r="L646" s="54">
        <v>0</v>
      </c>
      <c r="M646" s="53">
        <f>Table3[[#This Row],[C&amp;I CLM $ Collected]]/'1.) CLM Reference'!$B$4</f>
        <v>0</v>
      </c>
      <c r="N646" s="79">
        <v>0</v>
      </c>
      <c r="O646" s="53">
        <f>Table3[[#This Row],[C&amp;I Incentive Disbursements]]/'1.) CLM Reference'!$B$5</f>
        <v>0</v>
      </c>
    </row>
    <row r="647" spans="1:15" x14ac:dyDescent="0.35">
      <c r="A647" s="23">
        <v>9001257100</v>
      </c>
      <c r="B647" s="24" t="s">
        <v>160</v>
      </c>
      <c r="C647" s="24" t="s">
        <v>48</v>
      </c>
      <c r="D647" s="52">
        <f>Table3[[#This Row],[Residential CLM $ Collected]]+Table3[[#This Row],[C&amp;I CLM $ Collected]]</f>
        <v>123593.69393568001</v>
      </c>
      <c r="E647" s="53">
        <f>Table3[[#This Row],[CLM $ Collected ]]/'1.) CLM Reference'!$B$4</f>
        <v>1.0964789538511599E-3</v>
      </c>
      <c r="F647" s="52">
        <f>Table3[[#This Row],[Residential Incentive Disbursements]]+Table3[[#This Row],[C&amp;I Incentive Disbursements]]</f>
        <v>34462.43</v>
      </c>
      <c r="G647" s="53">
        <f>Table3[[#This Row],[Incentive Disbursements]]/'1.) CLM Reference'!$B$5</f>
        <v>4.2163584102979709E-4</v>
      </c>
      <c r="H647" s="52">
        <v>114117.20257248002</v>
      </c>
      <c r="I647" s="53">
        <f>Table3[[#This Row],[Residential CLM $ Collected]]/'1.) CLM Reference'!$B$4</f>
        <v>1.0124069190634579E-3</v>
      </c>
      <c r="J647" s="79">
        <v>34462.43</v>
      </c>
      <c r="K647" s="53">
        <f>Table3[[#This Row],[Residential Incentive Disbursements]]/'1.) CLM Reference'!$B$5</f>
        <v>4.2163584102979709E-4</v>
      </c>
      <c r="L647" s="54">
        <v>9476.4913632000007</v>
      </c>
      <c r="M647" s="53">
        <f>Table3[[#This Row],[C&amp;I CLM $ Collected]]/'1.) CLM Reference'!$B$4</f>
        <v>8.4072034787702047E-5</v>
      </c>
      <c r="N647" s="79">
        <v>0</v>
      </c>
      <c r="O647" s="53">
        <f>Table3[[#This Row],[C&amp;I Incentive Disbursements]]/'1.) CLM Reference'!$B$5</f>
        <v>0</v>
      </c>
    </row>
    <row r="648" spans="1:15" x14ac:dyDescent="0.35">
      <c r="A648" s="23">
        <v>9005253400</v>
      </c>
      <c r="B648" s="24" t="s">
        <v>160</v>
      </c>
      <c r="C648" s="24" t="s">
        <v>48</v>
      </c>
      <c r="D648" s="52">
        <f>Table3[[#This Row],[Residential CLM $ Collected]]+Table3[[#This Row],[C&amp;I CLM $ Collected]]</f>
        <v>1058.5747007999998</v>
      </c>
      <c r="E648" s="53">
        <f>Table3[[#This Row],[CLM $ Collected ]]/'1.) CLM Reference'!$B$4</f>
        <v>9.3912953286317047E-6</v>
      </c>
      <c r="F648" s="52">
        <f>Table3[[#This Row],[Residential Incentive Disbursements]]+Table3[[#This Row],[C&amp;I Incentive Disbursements]]</f>
        <v>0</v>
      </c>
      <c r="G648" s="53">
        <f>Table3[[#This Row],[Incentive Disbursements]]/'1.) CLM Reference'!$B$5</f>
        <v>0</v>
      </c>
      <c r="H648" s="52">
        <v>1058.5747007999998</v>
      </c>
      <c r="I648" s="53">
        <f>Table3[[#This Row],[Residential CLM $ Collected]]/'1.) CLM Reference'!$B$4</f>
        <v>9.3912953286317047E-6</v>
      </c>
      <c r="J648" s="79">
        <v>0</v>
      </c>
      <c r="K648" s="53">
        <f>Table3[[#This Row],[Residential Incentive Disbursements]]/'1.) CLM Reference'!$B$5</f>
        <v>0</v>
      </c>
      <c r="L648" s="54">
        <v>0</v>
      </c>
      <c r="M648" s="53">
        <f>Table3[[#This Row],[C&amp;I CLM $ Collected]]/'1.) CLM Reference'!$B$4</f>
        <v>0</v>
      </c>
      <c r="N648" s="79">
        <v>0</v>
      </c>
      <c r="O648" s="53">
        <f>Table3[[#This Row],[C&amp;I Incentive Disbursements]]/'1.) CLM Reference'!$B$5</f>
        <v>0</v>
      </c>
    </row>
    <row r="649" spans="1:15" x14ac:dyDescent="0.35">
      <c r="A649" s="23">
        <v>9003464101</v>
      </c>
      <c r="B649" s="24" t="s">
        <v>161</v>
      </c>
      <c r="C649" s="24" t="s">
        <v>48</v>
      </c>
      <c r="D649" s="52">
        <f>Table3[[#This Row],[Residential CLM $ Collected]]+Table3[[#This Row],[C&amp;I CLM $ Collected]]</f>
        <v>1219.9722336</v>
      </c>
      <c r="E649" s="53">
        <f>Table3[[#This Row],[CLM $ Collected ]]/'1.) CLM Reference'!$B$4</f>
        <v>1.0823156391145136E-5</v>
      </c>
      <c r="F649" s="52">
        <f>Table3[[#This Row],[Residential Incentive Disbursements]]+Table3[[#This Row],[C&amp;I Incentive Disbursements]]</f>
        <v>0</v>
      </c>
      <c r="G649" s="53">
        <f>Table3[[#This Row],[Incentive Disbursements]]/'1.) CLM Reference'!$B$5</f>
        <v>0</v>
      </c>
      <c r="H649" s="52">
        <v>1219.9722336</v>
      </c>
      <c r="I649" s="53">
        <f>Table3[[#This Row],[Residential CLM $ Collected]]/'1.) CLM Reference'!$B$4</f>
        <v>1.0823156391145136E-5</v>
      </c>
      <c r="J649" s="79">
        <v>0</v>
      </c>
      <c r="K649" s="53">
        <f>Table3[[#This Row],[Residential Incentive Disbursements]]/'1.) CLM Reference'!$B$5</f>
        <v>0</v>
      </c>
      <c r="L649" s="54">
        <v>0</v>
      </c>
      <c r="M649" s="53">
        <f>Table3[[#This Row],[C&amp;I CLM $ Collected]]/'1.) CLM Reference'!$B$4</f>
        <v>0</v>
      </c>
      <c r="N649" s="79">
        <v>0</v>
      </c>
      <c r="O649" s="53">
        <f>Table3[[#This Row],[C&amp;I Incentive Disbursements]]/'1.) CLM Reference'!$B$5</f>
        <v>0</v>
      </c>
    </row>
    <row r="650" spans="1:15" x14ac:dyDescent="0.35">
      <c r="A650" s="23">
        <v>9003466101</v>
      </c>
      <c r="B650" s="24" t="s">
        <v>161</v>
      </c>
      <c r="C650" s="24" t="s">
        <v>48</v>
      </c>
      <c r="D650" s="52">
        <f>Table3[[#This Row],[Residential CLM $ Collected]]+Table3[[#This Row],[C&amp;I CLM $ Collected]]</f>
        <v>89359.129584000009</v>
      </c>
      <c r="E650" s="53">
        <f>Table3[[#This Row],[CLM $ Collected ]]/'1.) CLM Reference'!$B$4</f>
        <v>7.9276216935716005E-4</v>
      </c>
      <c r="F650" s="52">
        <f>Table3[[#This Row],[Residential Incentive Disbursements]]+Table3[[#This Row],[C&amp;I Incentive Disbursements]]</f>
        <v>9945.31</v>
      </c>
      <c r="G650" s="53">
        <f>Table3[[#This Row],[Incentive Disbursements]]/'1.) CLM Reference'!$B$5</f>
        <v>1.21677407720583E-4</v>
      </c>
      <c r="H650" s="52">
        <v>89359.129584000009</v>
      </c>
      <c r="I650" s="53">
        <f>Table3[[#This Row],[Residential CLM $ Collected]]/'1.) CLM Reference'!$B$4</f>
        <v>7.9276216935716005E-4</v>
      </c>
      <c r="J650" s="79">
        <v>9945.31</v>
      </c>
      <c r="K650" s="53">
        <f>Table3[[#This Row],[Residential Incentive Disbursements]]/'1.) CLM Reference'!$B$5</f>
        <v>1.21677407720583E-4</v>
      </c>
      <c r="L650" s="54">
        <v>0</v>
      </c>
      <c r="M650" s="53">
        <f>Table3[[#This Row],[C&amp;I CLM $ Collected]]/'1.) CLM Reference'!$B$4</f>
        <v>0</v>
      </c>
      <c r="N650" s="79">
        <v>0</v>
      </c>
      <c r="O650" s="53">
        <f>Table3[[#This Row],[C&amp;I Incentive Disbursements]]/'1.) CLM Reference'!$B$5</f>
        <v>0</v>
      </c>
    </row>
    <row r="651" spans="1:15" x14ac:dyDescent="0.35">
      <c r="A651" s="23">
        <v>9003466102</v>
      </c>
      <c r="B651" s="24" t="s">
        <v>161</v>
      </c>
      <c r="C651" s="24" t="s">
        <v>48</v>
      </c>
      <c r="D651" s="52">
        <f>Table3[[#This Row],[Residential CLM $ Collected]]+Table3[[#This Row],[C&amp;I CLM $ Collected]]</f>
        <v>260268.55631136001</v>
      </c>
      <c r="E651" s="53">
        <f>Table3[[#This Row],[CLM $ Collected ]]/'1.) CLM Reference'!$B$4</f>
        <v>2.3090093455184466E-3</v>
      </c>
      <c r="F651" s="52">
        <f>Table3[[#This Row],[Residential Incentive Disbursements]]+Table3[[#This Row],[C&amp;I Incentive Disbursements]]</f>
        <v>314302.68479999999</v>
      </c>
      <c r="G651" s="53">
        <f>Table3[[#This Row],[Incentive Disbursements]]/'1.) CLM Reference'!$B$5</f>
        <v>3.8453839976917243E-3</v>
      </c>
      <c r="H651" s="52">
        <v>115211.62615391999</v>
      </c>
      <c r="I651" s="53">
        <f>Table3[[#This Row],[Residential CLM $ Collected]]/'1.) CLM Reference'!$B$4</f>
        <v>1.0221162528120864E-3</v>
      </c>
      <c r="J651" s="79">
        <v>225976.02679999999</v>
      </c>
      <c r="K651" s="53">
        <f>Table3[[#This Row],[Residential Incentive Disbursements]]/'1.) CLM Reference'!$B$5</f>
        <v>2.7647380672921199E-3</v>
      </c>
      <c r="L651" s="54">
        <v>145056.93015744002</v>
      </c>
      <c r="M651" s="53">
        <f>Table3[[#This Row],[C&amp;I CLM $ Collected]]/'1.) CLM Reference'!$B$4</f>
        <v>1.2868930927063605E-3</v>
      </c>
      <c r="N651" s="79">
        <v>88326.657999999996</v>
      </c>
      <c r="O651" s="53">
        <f>Table3[[#This Row],[C&amp;I Incentive Disbursements]]/'1.) CLM Reference'!$B$5</f>
        <v>1.0806459303996049E-3</v>
      </c>
    </row>
    <row r="652" spans="1:15" x14ac:dyDescent="0.35">
      <c r="A652" s="23">
        <v>9003466201</v>
      </c>
      <c r="B652" s="24" t="s">
        <v>161</v>
      </c>
      <c r="C652" s="24" t="s">
        <v>48</v>
      </c>
      <c r="D652" s="52">
        <f>Table3[[#This Row],[Residential CLM $ Collected]]+Table3[[#This Row],[C&amp;I CLM $ Collected]]</f>
        <v>49398.020303040008</v>
      </c>
      <c r="E652" s="53">
        <f>Table3[[#This Row],[CLM $ Collected ]]/'1.) CLM Reference'!$B$4</f>
        <v>4.3824153077246284E-4</v>
      </c>
      <c r="F652" s="52">
        <f>Table3[[#This Row],[Residential Incentive Disbursements]]+Table3[[#This Row],[C&amp;I Incentive Disbursements]]</f>
        <v>14239.196</v>
      </c>
      <c r="G652" s="53">
        <f>Table3[[#This Row],[Incentive Disbursements]]/'1.) CLM Reference'!$B$5</f>
        <v>1.7421160902026127E-4</v>
      </c>
      <c r="H652" s="52">
        <v>49398.020303040008</v>
      </c>
      <c r="I652" s="53">
        <f>Table3[[#This Row],[Residential CLM $ Collected]]/'1.) CLM Reference'!$B$4</f>
        <v>4.3824153077246284E-4</v>
      </c>
      <c r="J652" s="79">
        <v>14239.196</v>
      </c>
      <c r="K652" s="53">
        <f>Table3[[#This Row],[Residential Incentive Disbursements]]/'1.) CLM Reference'!$B$5</f>
        <v>1.7421160902026127E-4</v>
      </c>
      <c r="L652" s="54">
        <v>0</v>
      </c>
      <c r="M652" s="53">
        <f>Table3[[#This Row],[C&amp;I CLM $ Collected]]/'1.) CLM Reference'!$B$4</f>
        <v>0</v>
      </c>
      <c r="N652" s="79">
        <v>0</v>
      </c>
      <c r="O652" s="53">
        <f>Table3[[#This Row],[C&amp;I Incentive Disbursements]]/'1.) CLM Reference'!$B$5</f>
        <v>0</v>
      </c>
    </row>
    <row r="653" spans="1:15" x14ac:dyDescent="0.35">
      <c r="A653" s="23">
        <v>9003466202</v>
      </c>
      <c r="B653" s="24" t="s">
        <v>161</v>
      </c>
      <c r="C653" s="24" t="s">
        <v>48</v>
      </c>
      <c r="D653" s="52">
        <f>Table3[[#This Row],[Residential CLM $ Collected]]+Table3[[#This Row],[C&amp;I CLM $ Collected]]</f>
        <v>99425.036563200003</v>
      </c>
      <c r="E653" s="53">
        <f>Table3[[#This Row],[CLM $ Collected ]]/'1.) CLM Reference'!$B$4</f>
        <v>8.8206328823026495E-4</v>
      </c>
      <c r="F653" s="52">
        <f>Table3[[#This Row],[Residential Incentive Disbursements]]+Table3[[#This Row],[C&amp;I Incentive Disbursements]]</f>
        <v>14061.6337</v>
      </c>
      <c r="G653" s="53">
        <f>Table3[[#This Row],[Incentive Disbursements]]/'1.) CLM Reference'!$B$5</f>
        <v>1.7203919605647186E-4</v>
      </c>
      <c r="H653" s="52">
        <v>99425.036563200003</v>
      </c>
      <c r="I653" s="53">
        <f>Table3[[#This Row],[Residential CLM $ Collected]]/'1.) CLM Reference'!$B$4</f>
        <v>8.8206328823026495E-4</v>
      </c>
      <c r="J653" s="79">
        <v>14061.6337</v>
      </c>
      <c r="K653" s="53">
        <f>Table3[[#This Row],[Residential Incentive Disbursements]]/'1.) CLM Reference'!$B$5</f>
        <v>1.7203919605647186E-4</v>
      </c>
      <c r="L653" s="54">
        <v>0</v>
      </c>
      <c r="M653" s="53">
        <f>Table3[[#This Row],[C&amp;I CLM $ Collected]]/'1.) CLM Reference'!$B$4</f>
        <v>0</v>
      </c>
      <c r="N653" s="79">
        <v>0</v>
      </c>
      <c r="O653" s="53">
        <f>Table3[[#This Row],[C&amp;I Incentive Disbursements]]/'1.) CLM Reference'!$B$5</f>
        <v>0</v>
      </c>
    </row>
    <row r="654" spans="1:15" x14ac:dyDescent="0.35">
      <c r="A654" s="23">
        <v>9003466300</v>
      </c>
      <c r="B654" s="24" t="s">
        <v>161</v>
      </c>
      <c r="C654" s="24" t="s">
        <v>48</v>
      </c>
      <c r="D654" s="52">
        <f>Table3[[#This Row],[Residential CLM $ Collected]]+Table3[[#This Row],[C&amp;I CLM $ Collected]]</f>
        <v>101449.18831391999</v>
      </c>
      <c r="E654" s="53">
        <f>Table3[[#This Row],[CLM $ Collected ]]/'1.) CLM Reference'!$B$4</f>
        <v>9.000208370613604E-4</v>
      </c>
      <c r="F654" s="52">
        <f>Table3[[#This Row],[Residential Incentive Disbursements]]+Table3[[#This Row],[C&amp;I Incentive Disbursements]]</f>
        <v>41323.4208</v>
      </c>
      <c r="G654" s="53">
        <f>Table3[[#This Row],[Incentive Disbursements]]/'1.) CLM Reference'!$B$5</f>
        <v>5.055776764214308E-4</v>
      </c>
      <c r="H654" s="52">
        <v>101449.18831391999</v>
      </c>
      <c r="I654" s="53">
        <f>Table3[[#This Row],[Residential CLM $ Collected]]/'1.) CLM Reference'!$B$4</f>
        <v>9.000208370613604E-4</v>
      </c>
      <c r="J654" s="79">
        <v>41323.4208</v>
      </c>
      <c r="K654" s="53">
        <f>Table3[[#This Row],[Residential Incentive Disbursements]]/'1.) CLM Reference'!$B$5</f>
        <v>5.055776764214308E-4</v>
      </c>
      <c r="L654" s="54">
        <v>0</v>
      </c>
      <c r="M654" s="53">
        <f>Table3[[#This Row],[C&amp;I CLM $ Collected]]/'1.) CLM Reference'!$B$4</f>
        <v>0</v>
      </c>
      <c r="N654" s="79">
        <v>0</v>
      </c>
      <c r="O654" s="53">
        <f>Table3[[#This Row],[C&amp;I Incentive Disbursements]]/'1.) CLM Reference'!$B$5</f>
        <v>0</v>
      </c>
    </row>
    <row r="655" spans="1:15" x14ac:dyDescent="0.35">
      <c r="A655" s="23">
        <v>9003466400</v>
      </c>
      <c r="B655" s="24" t="s">
        <v>161</v>
      </c>
      <c r="C655" s="24" t="s">
        <v>48</v>
      </c>
      <c r="D655" s="52">
        <f>Table3[[#This Row],[Residential CLM $ Collected]]+Table3[[#This Row],[C&amp;I CLM $ Collected]]</f>
        <v>58695.277104000008</v>
      </c>
      <c r="E655" s="53">
        <f>Table3[[#This Row],[CLM $ Collected ]]/'1.) CLM Reference'!$B$4</f>
        <v>5.2072346076565031E-4</v>
      </c>
      <c r="F655" s="52">
        <f>Table3[[#This Row],[Residential Incentive Disbursements]]+Table3[[#This Row],[C&amp;I Incentive Disbursements]]</f>
        <v>6847.7622000000001</v>
      </c>
      <c r="G655" s="53">
        <f>Table3[[#This Row],[Incentive Disbursements]]/'1.) CLM Reference'!$B$5</f>
        <v>8.3779988073071277E-5</v>
      </c>
      <c r="H655" s="52">
        <v>58695.277104000008</v>
      </c>
      <c r="I655" s="53">
        <f>Table3[[#This Row],[Residential CLM $ Collected]]/'1.) CLM Reference'!$B$4</f>
        <v>5.2072346076565031E-4</v>
      </c>
      <c r="J655" s="79">
        <v>6847.7622000000001</v>
      </c>
      <c r="K655" s="53">
        <f>Table3[[#This Row],[Residential Incentive Disbursements]]/'1.) CLM Reference'!$B$5</f>
        <v>8.3779988073071277E-5</v>
      </c>
      <c r="L655" s="54">
        <v>0</v>
      </c>
      <c r="M655" s="53">
        <f>Table3[[#This Row],[C&amp;I CLM $ Collected]]/'1.) CLM Reference'!$B$4</f>
        <v>0</v>
      </c>
      <c r="N655" s="79">
        <v>0</v>
      </c>
      <c r="O655" s="53">
        <f>Table3[[#This Row],[C&amp;I Incentive Disbursements]]/'1.) CLM Reference'!$B$5</f>
        <v>0</v>
      </c>
    </row>
    <row r="656" spans="1:15" x14ac:dyDescent="0.35">
      <c r="A656" s="23">
        <v>9013538201</v>
      </c>
      <c r="B656" s="24" t="s">
        <v>162</v>
      </c>
      <c r="C656" s="24" t="s">
        <v>48</v>
      </c>
      <c r="D656" s="52">
        <f>Table3[[#This Row],[Residential CLM $ Collected]]+Table3[[#This Row],[C&amp;I CLM $ Collected]]</f>
        <v>148145.13802368002</v>
      </c>
      <c r="E656" s="53">
        <f>Table3[[#This Row],[CLM $ Collected ]]/'1.) CLM Reference'!$B$4</f>
        <v>1.314290566012822E-3</v>
      </c>
      <c r="F656" s="52">
        <f>Table3[[#This Row],[Residential Incentive Disbursements]]+Table3[[#This Row],[C&amp;I Incentive Disbursements]]</f>
        <v>83172.125400000004</v>
      </c>
      <c r="G656" s="53">
        <f>Table3[[#This Row],[Incentive Disbursements]]/'1.) CLM Reference'!$B$5</f>
        <v>1.0175820173813847E-3</v>
      </c>
      <c r="H656" s="52">
        <v>114821.10560160001</v>
      </c>
      <c r="I656" s="53">
        <f>Table3[[#This Row],[Residential CLM $ Collected]]/'1.) CLM Reference'!$B$4</f>
        <v>1.0186516944432099E-3</v>
      </c>
      <c r="J656" s="79">
        <v>69334.025399999999</v>
      </c>
      <c r="K656" s="53">
        <f>Table3[[#This Row],[Residential Incentive Disbursements]]/'1.) CLM Reference'!$B$5</f>
        <v>8.4827767837353067E-4</v>
      </c>
      <c r="L656" s="54">
        <v>33324.032422080003</v>
      </c>
      <c r="M656" s="53">
        <f>Table3[[#This Row],[C&amp;I CLM $ Collected]]/'1.) CLM Reference'!$B$4</f>
        <v>2.9563887156961182E-4</v>
      </c>
      <c r="N656" s="79">
        <v>13838.1</v>
      </c>
      <c r="O656" s="53">
        <f>Table3[[#This Row],[C&amp;I Incentive Disbursements]]/'1.) CLM Reference'!$B$5</f>
        <v>1.6930433900785391E-4</v>
      </c>
    </row>
    <row r="657" spans="1:15" x14ac:dyDescent="0.35">
      <c r="A657" s="23">
        <v>9013538202</v>
      </c>
      <c r="B657" s="24" t="s">
        <v>162</v>
      </c>
      <c r="C657" s="24" t="s">
        <v>48</v>
      </c>
      <c r="D657" s="52">
        <f>Table3[[#This Row],[Residential CLM $ Collected]]+Table3[[#This Row],[C&amp;I CLM $ Collected]]</f>
        <v>88279.68047040001</v>
      </c>
      <c r="E657" s="53">
        <f>Table3[[#This Row],[CLM $ Collected ]]/'1.) CLM Reference'!$B$4</f>
        <v>7.8318568372002357E-4</v>
      </c>
      <c r="F657" s="52">
        <f>Table3[[#This Row],[Residential Incentive Disbursements]]+Table3[[#This Row],[C&amp;I Incentive Disbursements]]</f>
        <v>22506.682400000002</v>
      </c>
      <c r="G657" s="53">
        <f>Table3[[#This Row],[Incentive Disbursements]]/'1.) CLM Reference'!$B$5</f>
        <v>2.7536142873600417E-4</v>
      </c>
      <c r="H657" s="52">
        <v>88279.68047040001</v>
      </c>
      <c r="I657" s="53">
        <f>Table3[[#This Row],[Residential CLM $ Collected]]/'1.) CLM Reference'!$B$4</f>
        <v>7.8318568372002357E-4</v>
      </c>
      <c r="J657" s="79">
        <v>22506.682400000002</v>
      </c>
      <c r="K657" s="53">
        <f>Table3[[#This Row],[Residential Incentive Disbursements]]/'1.) CLM Reference'!$B$5</f>
        <v>2.7536142873600417E-4</v>
      </c>
      <c r="L657" s="54">
        <v>0</v>
      </c>
      <c r="M657" s="53">
        <f>Table3[[#This Row],[C&amp;I CLM $ Collected]]/'1.) CLM Reference'!$B$4</f>
        <v>0</v>
      </c>
      <c r="N657" s="79">
        <v>0</v>
      </c>
      <c r="O657" s="53">
        <f>Table3[[#This Row],[C&amp;I Incentive Disbursements]]/'1.) CLM Reference'!$B$5</f>
        <v>0</v>
      </c>
    </row>
    <row r="658" spans="1:15" x14ac:dyDescent="0.35">
      <c r="A658" s="23">
        <v>9013890202</v>
      </c>
      <c r="B658" s="24" t="s">
        <v>162</v>
      </c>
      <c r="C658" s="24" t="s">
        <v>48</v>
      </c>
      <c r="D658" s="52">
        <f>Table3[[#This Row],[Residential CLM $ Collected]]+Table3[[#This Row],[C&amp;I CLM $ Collected]]</f>
        <v>1114.67743488</v>
      </c>
      <c r="E658" s="53">
        <f>Table3[[#This Row],[CLM $ Collected ]]/'1.) CLM Reference'!$B$4</f>
        <v>9.8890186769138749E-6</v>
      </c>
      <c r="F658" s="52">
        <f>Table3[[#This Row],[Residential Incentive Disbursements]]+Table3[[#This Row],[C&amp;I Incentive Disbursements]]</f>
        <v>0</v>
      </c>
      <c r="G658" s="53">
        <f>Table3[[#This Row],[Incentive Disbursements]]/'1.) CLM Reference'!$B$5</f>
        <v>0</v>
      </c>
      <c r="H658" s="52">
        <v>1114.67743488</v>
      </c>
      <c r="I658" s="53">
        <f>Table3[[#This Row],[Residential CLM $ Collected]]/'1.) CLM Reference'!$B$4</f>
        <v>9.8890186769138749E-6</v>
      </c>
      <c r="J658" s="79">
        <v>0</v>
      </c>
      <c r="K658" s="53">
        <f>Table3[[#This Row],[Residential Incentive Disbursements]]/'1.) CLM Reference'!$B$5</f>
        <v>0</v>
      </c>
      <c r="L658" s="54">
        <v>0</v>
      </c>
      <c r="M658" s="53">
        <f>Table3[[#This Row],[C&amp;I CLM $ Collected]]/'1.) CLM Reference'!$B$4</f>
        <v>0</v>
      </c>
      <c r="N658" s="79">
        <v>0</v>
      </c>
      <c r="O658" s="53">
        <f>Table3[[#This Row],[C&amp;I Incentive Disbursements]]/'1.) CLM Reference'!$B$5</f>
        <v>0</v>
      </c>
    </row>
    <row r="659" spans="1:15" x14ac:dyDescent="0.35">
      <c r="A659" s="23">
        <v>9003484200</v>
      </c>
      <c r="B659" s="24" t="s">
        <v>163</v>
      </c>
      <c r="C659" s="24" t="s">
        <v>48</v>
      </c>
      <c r="D659" s="52">
        <f>Table3[[#This Row],[Residential CLM $ Collected]]+Table3[[#This Row],[C&amp;I CLM $ Collected]]</f>
        <v>324.70536960000004</v>
      </c>
      <c r="E659" s="53">
        <f>Table3[[#This Row],[CLM $ Collected ]]/'1.) CLM Reference'!$B$4</f>
        <v>2.8806696574191472E-6</v>
      </c>
      <c r="F659" s="52">
        <f>Table3[[#This Row],[Residential Incentive Disbursements]]+Table3[[#This Row],[C&amp;I Incentive Disbursements]]</f>
        <v>0</v>
      </c>
      <c r="G659" s="53">
        <f>Table3[[#This Row],[Incentive Disbursements]]/'1.) CLM Reference'!$B$5</f>
        <v>0</v>
      </c>
      <c r="H659" s="52">
        <v>324.70536960000004</v>
      </c>
      <c r="I659" s="53">
        <f>Table3[[#This Row],[Residential CLM $ Collected]]/'1.) CLM Reference'!$B$4</f>
        <v>2.8806696574191472E-6</v>
      </c>
      <c r="J659" s="79">
        <v>0</v>
      </c>
      <c r="K659" s="53">
        <f>Table3[[#This Row],[Residential Incentive Disbursements]]/'1.) CLM Reference'!$B$5</f>
        <v>0</v>
      </c>
      <c r="L659" s="54">
        <v>0</v>
      </c>
      <c r="M659" s="53">
        <f>Table3[[#This Row],[C&amp;I CLM $ Collected]]/'1.) CLM Reference'!$B$4</f>
        <v>0</v>
      </c>
      <c r="N659" s="79">
        <v>0</v>
      </c>
      <c r="O659" s="53">
        <f>Table3[[#This Row],[C&amp;I Incentive Disbursements]]/'1.) CLM Reference'!$B$5</f>
        <v>0</v>
      </c>
    </row>
    <row r="660" spans="1:15" x14ac:dyDescent="0.35">
      <c r="A660" s="23">
        <v>9003487100</v>
      </c>
      <c r="B660" s="24" t="s">
        <v>163</v>
      </c>
      <c r="C660" s="24" t="s">
        <v>48</v>
      </c>
      <c r="D660" s="52">
        <f>Table3[[#This Row],[Residential CLM $ Collected]]+Table3[[#This Row],[C&amp;I CLM $ Collected]]</f>
        <v>120748.35112128001</v>
      </c>
      <c r="E660" s="53">
        <f>Table3[[#This Row],[CLM $ Collected ]]/'1.) CLM Reference'!$B$4</f>
        <v>1.0712360922363526E-3</v>
      </c>
      <c r="F660" s="52">
        <f>Table3[[#This Row],[Residential Incentive Disbursements]]+Table3[[#This Row],[C&amp;I Incentive Disbursements]]</f>
        <v>22797.2932</v>
      </c>
      <c r="G660" s="53">
        <f>Table3[[#This Row],[Incentive Disbursements]]/'1.) CLM Reference'!$B$5</f>
        <v>2.7891695076594643E-4</v>
      </c>
      <c r="H660" s="52">
        <v>120748.35112128001</v>
      </c>
      <c r="I660" s="53">
        <f>Table3[[#This Row],[Residential CLM $ Collected]]/'1.) CLM Reference'!$B$4</f>
        <v>1.0712360922363526E-3</v>
      </c>
      <c r="J660" s="79">
        <v>22797.2932</v>
      </c>
      <c r="K660" s="53">
        <f>Table3[[#This Row],[Residential Incentive Disbursements]]/'1.) CLM Reference'!$B$5</f>
        <v>2.7891695076594643E-4</v>
      </c>
      <c r="L660" s="54">
        <v>0</v>
      </c>
      <c r="M660" s="53">
        <f>Table3[[#This Row],[C&amp;I CLM $ Collected]]/'1.) CLM Reference'!$B$4</f>
        <v>0</v>
      </c>
      <c r="N660" s="79">
        <v>0</v>
      </c>
      <c r="O660" s="53">
        <f>Table3[[#This Row],[C&amp;I Incentive Disbursements]]/'1.) CLM Reference'!$B$5</f>
        <v>0</v>
      </c>
    </row>
    <row r="661" spans="1:15" x14ac:dyDescent="0.35">
      <c r="A661" s="23">
        <v>9003487201</v>
      </c>
      <c r="B661" s="24" t="s">
        <v>163</v>
      </c>
      <c r="C661" s="24" t="s">
        <v>48</v>
      </c>
      <c r="D661" s="52">
        <f>Table3[[#This Row],[Residential CLM $ Collected]]+Table3[[#This Row],[C&amp;I CLM $ Collected]]</f>
        <v>79853.237484479992</v>
      </c>
      <c r="E661" s="53">
        <f>Table3[[#This Row],[CLM $ Collected ]]/'1.) CLM Reference'!$B$4</f>
        <v>7.0842930177470874E-4</v>
      </c>
      <c r="F661" s="52">
        <f>Table3[[#This Row],[Residential Incentive Disbursements]]+Table3[[#This Row],[C&amp;I Incentive Disbursements]]</f>
        <v>21358.700199999999</v>
      </c>
      <c r="G661" s="53">
        <f>Table3[[#This Row],[Incentive Disbursements]]/'1.) CLM Reference'!$B$5</f>
        <v>2.6131626592002639E-4</v>
      </c>
      <c r="H661" s="52">
        <v>79853.237484479992</v>
      </c>
      <c r="I661" s="53">
        <f>Table3[[#This Row],[Residential CLM $ Collected]]/'1.) CLM Reference'!$B$4</f>
        <v>7.0842930177470874E-4</v>
      </c>
      <c r="J661" s="79">
        <v>21358.700199999999</v>
      </c>
      <c r="K661" s="53">
        <f>Table3[[#This Row],[Residential Incentive Disbursements]]/'1.) CLM Reference'!$B$5</f>
        <v>2.6131626592002639E-4</v>
      </c>
      <c r="L661" s="54">
        <v>0</v>
      </c>
      <c r="M661" s="53">
        <f>Table3[[#This Row],[C&amp;I CLM $ Collected]]/'1.) CLM Reference'!$B$4</f>
        <v>0</v>
      </c>
      <c r="N661" s="79">
        <v>0</v>
      </c>
      <c r="O661" s="53">
        <f>Table3[[#This Row],[C&amp;I Incentive Disbursements]]/'1.) CLM Reference'!$B$5</f>
        <v>0</v>
      </c>
    </row>
    <row r="662" spans="1:15" x14ac:dyDescent="0.35">
      <c r="A662" s="23">
        <v>9003487202</v>
      </c>
      <c r="B662" s="24" t="s">
        <v>163</v>
      </c>
      <c r="C662" s="24" t="s">
        <v>48</v>
      </c>
      <c r="D662" s="52">
        <f>Table3[[#This Row],[Residential CLM $ Collected]]+Table3[[#This Row],[C&amp;I CLM $ Collected]]</f>
        <v>60291.457660800006</v>
      </c>
      <c r="E662" s="53">
        <f>Table3[[#This Row],[CLM $ Collected ]]/'1.) CLM Reference'!$B$4</f>
        <v>5.3488420255874247E-4</v>
      </c>
      <c r="F662" s="52">
        <f>Table3[[#This Row],[Residential Incentive Disbursements]]+Table3[[#This Row],[C&amp;I Incentive Disbursements]]</f>
        <v>11518.674999999999</v>
      </c>
      <c r="G662" s="53">
        <f>Table3[[#This Row],[Incentive Disbursements]]/'1.) CLM Reference'!$B$5</f>
        <v>1.4092698109720926E-4</v>
      </c>
      <c r="H662" s="52">
        <v>60291.457660800006</v>
      </c>
      <c r="I662" s="53">
        <f>Table3[[#This Row],[Residential CLM $ Collected]]/'1.) CLM Reference'!$B$4</f>
        <v>5.3488420255874247E-4</v>
      </c>
      <c r="J662" s="79">
        <v>11518.674999999999</v>
      </c>
      <c r="K662" s="53">
        <f>Table3[[#This Row],[Residential Incentive Disbursements]]/'1.) CLM Reference'!$B$5</f>
        <v>1.4092698109720926E-4</v>
      </c>
      <c r="L662" s="54">
        <v>0</v>
      </c>
      <c r="M662" s="53">
        <f>Table3[[#This Row],[C&amp;I CLM $ Collected]]/'1.) CLM Reference'!$B$4</f>
        <v>0</v>
      </c>
      <c r="N662" s="79">
        <v>0</v>
      </c>
      <c r="O662" s="53">
        <f>Table3[[#This Row],[C&amp;I Incentive Disbursements]]/'1.) CLM Reference'!$B$5</f>
        <v>0</v>
      </c>
    </row>
    <row r="663" spans="1:15" x14ac:dyDescent="0.35">
      <c r="A663" s="23">
        <v>9003487300</v>
      </c>
      <c r="B663" s="24" t="s">
        <v>163</v>
      </c>
      <c r="C663" s="24" t="s">
        <v>48</v>
      </c>
      <c r="D663" s="52">
        <f>Table3[[#This Row],[Residential CLM $ Collected]]+Table3[[#This Row],[C&amp;I CLM $ Collected]]</f>
        <v>30797.602703999997</v>
      </c>
      <c r="E663" s="53">
        <f>Table3[[#This Row],[CLM $ Collected ]]/'1.) CLM Reference'!$B$4</f>
        <v>2.7322529263976381E-4</v>
      </c>
      <c r="F663" s="52">
        <f>Table3[[#This Row],[Residential Incentive Disbursements]]+Table3[[#This Row],[C&amp;I Incentive Disbursements]]</f>
        <v>14270.43</v>
      </c>
      <c r="G663" s="53">
        <f>Table3[[#This Row],[Incentive Disbursements]]/'1.) CLM Reference'!$B$5</f>
        <v>1.7459374614346254E-4</v>
      </c>
      <c r="H663" s="52">
        <v>30797.602703999997</v>
      </c>
      <c r="I663" s="53">
        <f>Table3[[#This Row],[Residential CLM $ Collected]]/'1.) CLM Reference'!$B$4</f>
        <v>2.7322529263976381E-4</v>
      </c>
      <c r="J663" s="79">
        <v>14270.43</v>
      </c>
      <c r="K663" s="53">
        <f>Table3[[#This Row],[Residential Incentive Disbursements]]/'1.) CLM Reference'!$B$5</f>
        <v>1.7459374614346254E-4</v>
      </c>
      <c r="L663" s="54">
        <v>0</v>
      </c>
      <c r="M663" s="53">
        <f>Table3[[#This Row],[C&amp;I CLM $ Collected]]/'1.) CLM Reference'!$B$4</f>
        <v>0</v>
      </c>
      <c r="N663" s="79">
        <v>0</v>
      </c>
      <c r="O663" s="53">
        <f>Table3[[#This Row],[C&amp;I Incentive Disbursements]]/'1.) CLM Reference'!$B$5</f>
        <v>0</v>
      </c>
    </row>
    <row r="664" spans="1:15" x14ac:dyDescent="0.35">
      <c r="A664" s="23">
        <v>9003487400</v>
      </c>
      <c r="B664" s="24" t="s">
        <v>163</v>
      </c>
      <c r="C664" s="24" t="s">
        <v>48</v>
      </c>
      <c r="D664" s="52">
        <f>Table3[[#This Row],[Residential CLM $ Collected]]+Table3[[#This Row],[C&amp;I CLM $ Collected]]</f>
        <v>34129.392854400001</v>
      </c>
      <c r="E664" s="53">
        <f>Table3[[#This Row],[CLM $ Collected ]]/'1.) CLM Reference'!$B$4</f>
        <v>3.0278374066595027E-4</v>
      </c>
      <c r="F664" s="52">
        <f>Table3[[#This Row],[Residential Incentive Disbursements]]+Table3[[#This Row],[C&amp;I Incentive Disbursements]]</f>
        <v>5484.4790000000003</v>
      </c>
      <c r="G664" s="53">
        <f>Table3[[#This Row],[Incentive Disbursements]]/'1.) CLM Reference'!$B$5</f>
        <v>6.7100692428690047E-5</v>
      </c>
      <c r="H664" s="52">
        <v>34129.392854400001</v>
      </c>
      <c r="I664" s="53">
        <f>Table3[[#This Row],[Residential CLM $ Collected]]/'1.) CLM Reference'!$B$4</f>
        <v>3.0278374066595027E-4</v>
      </c>
      <c r="J664" s="79">
        <v>5484.4790000000003</v>
      </c>
      <c r="K664" s="53">
        <f>Table3[[#This Row],[Residential Incentive Disbursements]]/'1.) CLM Reference'!$B$5</f>
        <v>6.7100692428690047E-5</v>
      </c>
      <c r="L664" s="54">
        <v>0</v>
      </c>
      <c r="M664" s="53">
        <f>Table3[[#This Row],[C&amp;I CLM $ Collected]]/'1.) CLM Reference'!$B$4</f>
        <v>0</v>
      </c>
      <c r="N664" s="79">
        <v>0</v>
      </c>
      <c r="O664" s="53">
        <f>Table3[[#This Row],[C&amp;I Incentive Disbursements]]/'1.) CLM Reference'!$B$5</f>
        <v>0</v>
      </c>
    </row>
    <row r="665" spans="1:15" x14ac:dyDescent="0.35">
      <c r="A665" s="23">
        <v>9003487500</v>
      </c>
      <c r="B665" s="24" t="s">
        <v>163</v>
      </c>
      <c r="C665" s="24" t="s">
        <v>48</v>
      </c>
      <c r="D665" s="52">
        <f>Table3[[#This Row],[Residential CLM $ Collected]]+Table3[[#This Row],[C&amp;I CLM $ Collected]]</f>
        <v>353530.29572063999</v>
      </c>
      <c r="E665" s="53">
        <f>Table3[[#This Row],[CLM $ Collected ]]/'1.) CLM Reference'!$B$4</f>
        <v>3.1363940704627808E-3</v>
      </c>
      <c r="F665" s="52">
        <f>Table3[[#This Row],[Residential Incentive Disbursements]]+Table3[[#This Row],[C&amp;I Incentive Disbursements]]</f>
        <v>314002.65950000001</v>
      </c>
      <c r="G665" s="53">
        <f>Table3[[#This Row],[Incentive Disbursements]]/'1.) CLM Reference'!$B$5</f>
        <v>3.8417132925297349E-3</v>
      </c>
      <c r="H665" s="52">
        <v>141313.93954559998</v>
      </c>
      <c r="I665" s="53">
        <f>Table3[[#This Row],[Residential CLM $ Collected]]/'1.) CLM Reference'!$B$4</f>
        <v>1.2536866215697268E-3</v>
      </c>
      <c r="J665" s="79">
        <v>233869.0295</v>
      </c>
      <c r="K665" s="53">
        <f>Table3[[#This Row],[Residential Incentive Disbursements]]/'1.) CLM Reference'!$B$5</f>
        <v>2.8613062092271188E-3</v>
      </c>
      <c r="L665" s="54">
        <v>212216.35617504001</v>
      </c>
      <c r="M665" s="53">
        <f>Table3[[#This Row],[C&amp;I CLM $ Collected]]/'1.) CLM Reference'!$B$4</f>
        <v>1.8827074488930538E-3</v>
      </c>
      <c r="N665" s="79">
        <v>80133.63</v>
      </c>
      <c r="O665" s="53">
        <f>Table3[[#This Row],[C&amp;I Incentive Disbursements]]/'1.) CLM Reference'!$B$5</f>
        <v>9.804070833026163E-4</v>
      </c>
    </row>
    <row r="666" spans="1:15" x14ac:dyDescent="0.35">
      <c r="A666" s="23">
        <v>9003514102</v>
      </c>
      <c r="B666" s="24" t="s">
        <v>163</v>
      </c>
      <c r="C666" s="24" t="s">
        <v>48</v>
      </c>
      <c r="D666" s="52">
        <f>Table3[[#This Row],[Residential CLM $ Collected]]+Table3[[#This Row],[C&amp;I CLM $ Collected]]</f>
        <v>361.9910304</v>
      </c>
      <c r="E666" s="53">
        <f>Table3[[#This Row],[CLM $ Collected ]]/'1.) CLM Reference'!$B$4</f>
        <v>3.2114546760213846E-6</v>
      </c>
      <c r="F666" s="52">
        <f>Table3[[#This Row],[Residential Incentive Disbursements]]+Table3[[#This Row],[C&amp;I Incentive Disbursements]]</f>
        <v>0</v>
      </c>
      <c r="G666" s="53">
        <f>Table3[[#This Row],[Incentive Disbursements]]/'1.) CLM Reference'!$B$5</f>
        <v>0</v>
      </c>
      <c r="H666" s="52">
        <v>361.9910304</v>
      </c>
      <c r="I666" s="53">
        <f>Table3[[#This Row],[Residential CLM $ Collected]]/'1.) CLM Reference'!$B$4</f>
        <v>3.2114546760213846E-6</v>
      </c>
      <c r="J666" s="79">
        <v>0</v>
      </c>
      <c r="K666" s="53">
        <f>Table3[[#This Row],[Residential Incentive Disbursements]]/'1.) CLM Reference'!$B$5</f>
        <v>0</v>
      </c>
      <c r="L666" s="54">
        <v>0</v>
      </c>
      <c r="M666" s="53">
        <f>Table3[[#This Row],[C&amp;I CLM $ Collected]]/'1.) CLM Reference'!$B$4</f>
        <v>0</v>
      </c>
      <c r="N666" s="79">
        <v>0</v>
      </c>
      <c r="O666" s="53">
        <f>Table3[[#This Row],[C&amp;I Incentive Disbursements]]/'1.) CLM Reference'!$B$5</f>
        <v>0</v>
      </c>
    </row>
    <row r="667" spans="1:15" x14ac:dyDescent="0.35">
      <c r="A667" s="23">
        <v>9013530301</v>
      </c>
      <c r="B667" s="24" t="s">
        <v>163</v>
      </c>
      <c r="C667" s="24" t="s">
        <v>48</v>
      </c>
      <c r="D667" s="52">
        <f>Table3[[#This Row],[Residential CLM $ Collected]]+Table3[[#This Row],[C&amp;I CLM $ Collected]]</f>
        <v>170.42227200000002</v>
      </c>
      <c r="E667" s="53">
        <f>Table3[[#This Row],[CLM $ Collected ]]/'1.) CLM Reference'!$B$4</f>
        <v>1.5119253140273069E-6</v>
      </c>
      <c r="F667" s="52">
        <f>Table3[[#This Row],[Residential Incentive Disbursements]]+Table3[[#This Row],[C&amp;I Incentive Disbursements]]</f>
        <v>0</v>
      </c>
      <c r="G667" s="53">
        <f>Table3[[#This Row],[Incentive Disbursements]]/'1.) CLM Reference'!$B$5</f>
        <v>0</v>
      </c>
      <c r="H667" s="52">
        <v>170.42227200000002</v>
      </c>
      <c r="I667" s="53">
        <f>Table3[[#This Row],[Residential CLM $ Collected]]/'1.) CLM Reference'!$B$4</f>
        <v>1.5119253140273069E-6</v>
      </c>
      <c r="J667" s="79">
        <v>0</v>
      </c>
      <c r="K667" s="53">
        <f>Table3[[#This Row],[Residential Incentive Disbursements]]/'1.) CLM Reference'!$B$5</f>
        <v>0</v>
      </c>
      <c r="L667" s="54">
        <v>0</v>
      </c>
      <c r="M667" s="53">
        <f>Table3[[#This Row],[C&amp;I CLM $ Collected]]/'1.) CLM Reference'!$B$4</f>
        <v>0</v>
      </c>
      <c r="N667" s="79">
        <v>0</v>
      </c>
      <c r="O667" s="53">
        <f>Table3[[#This Row],[C&amp;I Incentive Disbursements]]/'1.) CLM Reference'!$B$5</f>
        <v>0</v>
      </c>
    </row>
    <row r="668" spans="1:15" x14ac:dyDescent="0.35">
      <c r="A668" s="23">
        <v>9009346102</v>
      </c>
      <c r="B668" s="24" t="s">
        <v>164</v>
      </c>
      <c r="C668" s="24" t="s">
        <v>48</v>
      </c>
      <c r="D668" s="52">
        <f>Table3[[#This Row],[Residential CLM $ Collected]]+Table3[[#This Row],[C&amp;I CLM $ Collected]]</f>
        <v>418.067136</v>
      </c>
      <c r="E668" s="53">
        <f>Table3[[#This Row],[CLM $ Collected ]]/'1.) CLM Reference'!$B$4</f>
        <v>3.7089417859732367E-6</v>
      </c>
      <c r="F668" s="52">
        <f>Table3[[#This Row],[Residential Incentive Disbursements]]+Table3[[#This Row],[C&amp;I Incentive Disbursements]]</f>
        <v>3108.15</v>
      </c>
      <c r="G668" s="53">
        <f>Table3[[#This Row],[Incentive Disbursements]]/'1.) CLM Reference'!$B$5</f>
        <v>3.802713387583998E-5</v>
      </c>
      <c r="H668" s="52">
        <v>418.067136</v>
      </c>
      <c r="I668" s="53">
        <f>Table3[[#This Row],[Residential CLM $ Collected]]/'1.) CLM Reference'!$B$4</f>
        <v>3.7089417859732367E-6</v>
      </c>
      <c r="J668" s="79">
        <v>3108.15</v>
      </c>
      <c r="K668" s="53">
        <f>Table3[[#This Row],[Residential Incentive Disbursements]]/'1.) CLM Reference'!$B$5</f>
        <v>3.802713387583998E-5</v>
      </c>
      <c r="L668" s="54">
        <v>0</v>
      </c>
      <c r="M668" s="53">
        <f>Table3[[#This Row],[C&amp;I CLM $ Collected]]/'1.) CLM Reference'!$B$4</f>
        <v>0</v>
      </c>
      <c r="N668" s="79">
        <v>0</v>
      </c>
      <c r="O668" s="53">
        <f>Table3[[#This Row],[C&amp;I Incentive Disbursements]]/'1.) CLM Reference'!$B$5</f>
        <v>0</v>
      </c>
    </row>
    <row r="669" spans="1:15" x14ac:dyDescent="0.35">
      <c r="A669" s="23">
        <v>9009348111</v>
      </c>
      <c r="B669" s="24" t="s">
        <v>164</v>
      </c>
      <c r="C669" s="24" t="s">
        <v>48</v>
      </c>
      <c r="D669" s="52">
        <f>Table3[[#This Row],[Residential CLM $ Collected]]+Table3[[#This Row],[C&amp;I CLM $ Collected]]</f>
        <v>50319.654572159998</v>
      </c>
      <c r="E669" s="53">
        <f>Table3[[#This Row],[CLM $ Collected ]]/'1.) CLM Reference'!$B$4</f>
        <v>4.4641793967374523E-4</v>
      </c>
      <c r="F669" s="52">
        <f>Table3[[#This Row],[Residential Incentive Disbursements]]+Table3[[#This Row],[C&amp;I Incentive Disbursements]]</f>
        <v>14313.4704</v>
      </c>
      <c r="G669" s="53">
        <f>Table3[[#This Row],[Incentive Disbursements]]/'1.) CLM Reference'!$B$5</f>
        <v>1.7512033046303196E-4</v>
      </c>
      <c r="H669" s="52">
        <v>50315.399804159999</v>
      </c>
      <c r="I669" s="53">
        <f>Table3[[#This Row],[Residential CLM $ Collected]]/'1.) CLM Reference'!$B$4</f>
        <v>4.4638019289705333E-4</v>
      </c>
      <c r="J669" s="79">
        <v>14313.4704</v>
      </c>
      <c r="K669" s="53">
        <f>Table3[[#This Row],[Residential Incentive Disbursements]]/'1.) CLM Reference'!$B$5</f>
        <v>1.7512033046303196E-4</v>
      </c>
      <c r="L669" s="54">
        <v>4.2547680000000003</v>
      </c>
      <c r="M669" s="53">
        <f>Table3[[#This Row],[C&amp;I CLM $ Collected]]/'1.) CLM Reference'!$B$4</f>
        <v>3.7746776691918155E-8</v>
      </c>
      <c r="N669" s="79">
        <v>0</v>
      </c>
      <c r="O669" s="53">
        <f>Table3[[#This Row],[C&amp;I Incentive Disbursements]]/'1.) CLM Reference'!$B$5</f>
        <v>0</v>
      </c>
    </row>
    <row r="670" spans="1:15" x14ac:dyDescent="0.35">
      <c r="A670" s="23">
        <v>9009348122</v>
      </c>
      <c r="B670" s="24" t="s">
        <v>164</v>
      </c>
      <c r="C670" s="24" t="s">
        <v>48</v>
      </c>
      <c r="D670" s="52">
        <f>Table3[[#This Row],[Residential CLM $ Collected]]+Table3[[#This Row],[C&amp;I CLM $ Collected]]</f>
        <v>93121.412529599998</v>
      </c>
      <c r="E670" s="53">
        <f>Table3[[#This Row],[CLM $ Collected ]]/'1.) CLM Reference'!$B$4</f>
        <v>8.2613979516410767E-4</v>
      </c>
      <c r="F670" s="52">
        <f>Table3[[#This Row],[Residential Incentive Disbursements]]+Table3[[#This Row],[C&amp;I Incentive Disbursements]]</f>
        <v>28005.930799999998</v>
      </c>
      <c r="G670" s="53">
        <f>Table3[[#This Row],[Incentive Disbursements]]/'1.) CLM Reference'!$B$5</f>
        <v>3.4264281963518816E-4</v>
      </c>
      <c r="H670" s="52">
        <v>93121.412529599998</v>
      </c>
      <c r="I670" s="53">
        <f>Table3[[#This Row],[Residential CLM $ Collected]]/'1.) CLM Reference'!$B$4</f>
        <v>8.2613979516410767E-4</v>
      </c>
      <c r="J670" s="79">
        <v>28005.930799999998</v>
      </c>
      <c r="K670" s="53">
        <f>Table3[[#This Row],[Residential Incentive Disbursements]]/'1.) CLM Reference'!$B$5</f>
        <v>3.4264281963518816E-4</v>
      </c>
      <c r="L670" s="54">
        <v>0</v>
      </c>
      <c r="M670" s="53">
        <f>Table3[[#This Row],[C&amp;I CLM $ Collected]]/'1.) CLM Reference'!$B$4</f>
        <v>0</v>
      </c>
      <c r="N670" s="79">
        <v>0</v>
      </c>
      <c r="O670" s="53">
        <f>Table3[[#This Row],[C&amp;I Incentive Disbursements]]/'1.) CLM Reference'!$B$5</f>
        <v>0</v>
      </c>
    </row>
    <row r="671" spans="1:15" x14ac:dyDescent="0.35">
      <c r="A671" s="23">
        <v>9009348123</v>
      </c>
      <c r="B671" s="24" t="s">
        <v>164</v>
      </c>
      <c r="C671" s="24" t="s">
        <v>48</v>
      </c>
      <c r="D671" s="52">
        <f>Table3[[#This Row],[Residential CLM $ Collected]]+Table3[[#This Row],[C&amp;I CLM $ Collected]]</f>
        <v>126459.8903232</v>
      </c>
      <c r="E671" s="53">
        <f>Table3[[#This Row],[CLM $ Collected ]]/'1.) CLM Reference'!$B$4</f>
        <v>1.1219068208923005E-3</v>
      </c>
      <c r="F671" s="52">
        <f>Table3[[#This Row],[Residential Incentive Disbursements]]+Table3[[#This Row],[C&amp;I Incentive Disbursements]]</f>
        <v>17211.9856</v>
      </c>
      <c r="G671" s="53">
        <f>Table3[[#This Row],[Incentive Disbursements]]/'1.) CLM Reference'!$B$5</f>
        <v>2.1058265549610858E-4</v>
      </c>
      <c r="H671" s="52">
        <v>126415.91280960001</v>
      </c>
      <c r="I671" s="53">
        <f>Table3[[#This Row],[Residential CLM $ Collected]]/'1.) CLM Reference'!$B$4</f>
        <v>1.1215166681541665E-3</v>
      </c>
      <c r="J671" s="79">
        <v>17211.9856</v>
      </c>
      <c r="K671" s="53">
        <f>Table3[[#This Row],[Residential Incentive Disbursements]]/'1.) CLM Reference'!$B$5</f>
        <v>2.1058265549610858E-4</v>
      </c>
      <c r="L671" s="54">
        <v>43.977513600000002</v>
      </c>
      <c r="M671" s="53">
        <f>Table3[[#This Row],[C&amp;I CLM $ Collected]]/'1.) CLM Reference'!$B$4</f>
        <v>3.9015273813401662E-7</v>
      </c>
      <c r="N671" s="79">
        <v>0</v>
      </c>
      <c r="O671" s="53">
        <f>Table3[[#This Row],[C&amp;I Incentive Disbursements]]/'1.) CLM Reference'!$B$5</f>
        <v>0</v>
      </c>
    </row>
    <row r="672" spans="1:15" x14ac:dyDescent="0.35">
      <c r="A672" s="23">
        <v>9009348124</v>
      </c>
      <c r="B672" s="24" t="s">
        <v>164</v>
      </c>
      <c r="C672" s="24" t="s">
        <v>48</v>
      </c>
      <c r="D672" s="52">
        <f>Table3[[#This Row],[Residential CLM $ Collected]]+Table3[[#This Row],[C&amp;I CLM $ Collected]]</f>
        <v>139376.27825568002</v>
      </c>
      <c r="E672" s="53">
        <f>Table3[[#This Row],[CLM $ Collected ]]/'1.) CLM Reference'!$B$4</f>
        <v>1.2364963851067322E-3</v>
      </c>
      <c r="F672" s="52">
        <f>Table3[[#This Row],[Residential Incentive Disbursements]]+Table3[[#This Row],[C&amp;I Incentive Disbursements]]</f>
        <v>20548.512500000001</v>
      </c>
      <c r="G672" s="53">
        <f>Table3[[#This Row],[Incentive Disbursements]]/'1.) CLM Reference'!$B$5</f>
        <v>2.5140390128754121E-4</v>
      </c>
      <c r="H672" s="52">
        <v>139376.27825568002</v>
      </c>
      <c r="I672" s="53">
        <f>Table3[[#This Row],[Residential CLM $ Collected]]/'1.) CLM Reference'!$B$4</f>
        <v>1.2364963851067322E-3</v>
      </c>
      <c r="J672" s="79">
        <v>20548.512500000001</v>
      </c>
      <c r="K672" s="53">
        <f>Table3[[#This Row],[Residential Incentive Disbursements]]/'1.) CLM Reference'!$B$5</f>
        <v>2.5140390128754121E-4</v>
      </c>
      <c r="L672" s="54">
        <v>0</v>
      </c>
      <c r="M672" s="53">
        <f>Table3[[#This Row],[C&amp;I CLM $ Collected]]/'1.) CLM Reference'!$B$4</f>
        <v>0</v>
      </c>
      <c r="N672" s="79">
        <v>0</v>
      </c>
      <c r="O672" s="53">
        <f>Table3[[#This Row],[C&amp;I Incentive Disbursements]]/'1.) CLM Reference'!$B$5</f>
        <v>0</v>
      </c>
    </row>
    <row r="673" spans="1:15" x14ac:dyDescent="0.35">
      <c r="A673" s="23">
        <v>9009348125</v>
      </c>
      <c r="B673" s="24" t="s">
        <v>164</v>
      </c>
      <c r="C673" s="24" t="s">
        <v>48</v>
      </c>
      <c r="D673" s="52">
        <f>Table3[[#This Row],[Residential CLM $ Collected]]+Table3[[#This Row],[C&amp;I CLM $ Collected]]</f>
        <v>292580.02630944003</v>
      </c>
      <c r="E673" s="53">
        <f>Table3[[#This Row],[CLM $ Collected ]]/'1.) CLM Reference'!$B$4</f>
        <v>2.5956651261873666E-3</v>
      </c>
      <c r="F673" s="52">
        <f>Table3[[#This Row],[Residential Incentive Disbursements]]+Table3[[#This Row],[C&amp;I Incentive Disbursements]]</f>
        <v>232556.77870000002</v>
      </c>
      <c r="G673" s="53">
        <f>Table3[[#This Row],[Incentive Disbursements]]/'1.) CLM Reference'!$B$5</f>
        <v>2.8452512772417647E-3</v>
      </c>
      <c r="H673" s="52">
        <v>157866.03368063999</v>
      </c>
      <c r="I673" s="53">
        <f>Table3[[#This Row],[Residential CLM $ Collected]]/'1.) CLM Reference'!$B$4</f>
        <v>1.4005308680947932E-3</v>
      </c>
      <c r="J673" s="79">
        <v>162406.00870000001</v>
      </c>
      <c r="K673" s="53">
        <f>Table3[[#This Row],[Residential Incentive Disbursements]]/'1.) CLM Reference'!$B$5</f>
        <v>1.9869810128454973E-3</v>
      </c>
      <c r="L673" s="54">
        <v>134713.99262880001</v>
      </c>
      <c r="M673" s="53">
        <f>Table3[[#This Row],[C&amp;I CLM $ Collected]]/'1.) CLM Reference'!$B$4</f>
        <v>1.1951342580925734E-3</v>
      </c>
      <c r="N673" s="79">
        <v>70150.77</v>
      </c>
      <c r="O673" s="53">
        <f>Table3[[#This Row],[C&amp;I Incentive Disbursements]]/'1.) CLM Reference'!$B$5</f>
        <v>8.5827026439626753E-4</v>
      </c>
    </row>
    <row r="674" spans="1:15" x14ac:dyDescent="0.35">
      <c r="A674" s="23">
        <v>9003430100</v>
      </c>
      <c r="B674" s="24" t="s">
        <v>165</v>
      </c>
      <c r="C674" s="24" t="s">
        <v>48</v>
      </c>
      <c r="D674" s="52">
        <f>Table3[[#This Row],[Residential CLM $ Collected]]+Table3[[#This Row],[C&amp;I CLM $ Collected]]</f>
        <v>65457.047030400005</v>
      </c>
      <c r="E674" s="53">
        <f>Table3[[#This Row],[CLM $ Collected ]]/'1.) CLM Reference'!$B$4</f>
        <v>5.8071145998298684E-4</v>
      </c>
      <c r="F674" s="52">
        <f>Table3[[#This Row],[Residential Incentive Disbursements]]+Table3[[#This Row],[C&amp;I Incentive Disbursements]]</f>
        <v>15117.22</v>
      </c>
      <c r="G674" s="53">
        <f>Table3[[#This Row],[Incentive Disbursements]]/'1.) CLM Reference'!$B$5</f>
        <v>1.8495392718193316E-4</v>
      </c>
      <c r="H674" s="52">
        <v>65457.047030400005</v>
      </c>
      <c r="I674" s="53">
        <f>Table3[[#This Row],[Residential CLM $ Collected]]/'1.) CLM Reference'!$B$4</f>
        <v>5.8071145998298684E-4</v>
      </c>
      <c r="J674" s="79">
        <v>15117.22</v>
      </c>
      <c r="K674" s="53">
        <f>Table3[[#This Row],[Residential Incentive Disbursements]]/'1.) CLM Reference'!$B$5</f>
        <v>1.8495392718193316E-4</v>
      </c>
      <c r="L674" s="54">
        <v>0</v>
      </c>
      <c r="M674" s="53">
        <f>Table3[[#This Row],[C&amp;I CLM $ Collected]]/'1.) CLM Reference'!$B$4</f>
        <v>0</v>
      </c>
      <c r="N674" s="79">
        <v>0</v>
      </c>
      <c r="O674" s="53">
        <f>Table3[[#This Row],[C&amp;I Incentive Disbursements]]/'1.) CLM Reference'!$B$5</f>
        <v>0</v>
      </c>
    </row>
    <row r="675" spans="1:15" x14ac:dyDescent="0.35">
      <c r="A675" s="23">
        <v>9003430201</v>
      </c>
      <c r="B675" s="24" t="s">
        <v>165</v>
      </c>
      <c r="C675" s="24" t="s">
        <v>48</v>
      </c>
      <c r="D675" s="52">
        <f>Table3[[#This Row],[Residential CLM $ Collected]]+Table3[[#This Row],[C&amp;I CLM $ Collected]]</f>
        <v>64134.59972256</v>
      </c>
      <c r="E675" s="53">
        <f>Table3[[#This Row],[CLM $ Collected ]]/'1.) CLM Reference'!$B$4</f>
        <v>5.6897918146254459E-4</v>
      </c>
      <c r="F675" s="52">
        <f>Table3[[#This Row],[Residential Incentive Disbursements]]+Table3[[#This Row],[C&amp;I Incentive Disbursements]]</f>
        <v>15521.53</v>
      </c>
      <c r="G675" s="53">
        <f>Table3[[#This Row],[Incentive Disbursements]]/'1.) CLM Reference'!$B$5</f>
        <v>1.8990051936613949E-4</v>
      </c>
      <c r="H675" s="52">
        <v>64134.59972256</v>
      </c>
      <c r="I675" s="53">
        <f>Table3[[#This Row],[Residential CLM $ Collected]]/'1.) CLM Reference'!$B$4</f>
        <v>5.6897918146254459E-4</v>
      </c>
      <c r="J675" s="79">
        <v>15521.53</v>
      </c>
      <c r="K675" s="53">
        <f>Table3[[#This Row],[Residential Incentive Disbursements]]/'1.) CLM Reference'!$B$5</f>
        <v>1.8990051936613949E-4</v>
      </c>
      <c r="L675" s="54">
        <v>0</v>
      </c>
      <c r="M675" s="53">
        <f>Table3[[#This Row],[C&amp;I CLM $ Collected]]/'1.) CLM Reference'!$B$4</f>
        <v>0</v>
      </c>
      <c r="N675" s="79">
        <v>0</v>
      </c>
      <c r="O675" s="53">
        <f>Table3[[#This Row],[C&amp;I Incentive Disbursements]]/'1.) CLM Reference'!$B$5</f>
        <v>0</v>
      </c>
    </row>
    <row r="676" spans="1:15" x14ac:dyDescent="0.35">
      <c r="A676" s="23">
        <v>9003430202</v>
      </c>
      <c r="B676" s="24" t="s">
        <v>165</v>
      </c>
      <c r="C676" s="24" t="s">
        <v>48</v>
      </c>
      <c r="D676" s="52">
        <f>Table3[[#This Row],[Residential CLM $ Collected]]+Table3[[#This Row],[C&amp;I CLM $ Collected]]</f>
        <v>98483.855832000001</v>
      </c>
      <c r="E676" s="53">
        <f>Table3[[#This Row],[CLM $ Collected ]]/'1.) CLM Reference'!$B$4</f>
        <v>8.7371347012329818E-4</v>
      </c>
      <c r="F676" s="52">
        <f>Table3[[#This Row],[Residential Incentive Disbursements]]+Table3[[#This Row],[C&amp;I Incentive Disbursements]]</f>
        <v>11144.9805</v>
      </c>
      <c r="G676" s="53">
        <f>Table3[[#This Row],[Incentive Disbursements]]/'1.) CLM Reference'!$B$5</f>
        <v>1.3635495890389006E-4</v>
      </c>
      <c r="H676" s="52">
        <v>98483.855832000001</v>
      </c>
      <c r="I676" s="53">
        <f>Table3[[#This Row],[Residential CLM $ Collected]]/'1.) CLM Reference'!$B$4</f>
        <v>8.7371347012329818E-4</v>
      </c>
      <c r="J676" s="79">
        <v>11144.9805</v>
      </c>
      <c r="K676" s="53">
        <f>Table3[[#This Row],[Residential Incentive Disbursements]]/'1.) CLM Reference'!$B$5</f>
        <v>1.3635495890389006E-4</v>
      </c>
      <c r="L676" s="54">
        <v>0</v>
      </c>
      <c r="M676" s="53">
        <f>Table3[[#This Row],[C&amp;I CLM $ Collected]]/'1.) CLM Reference'!$B$4</f>
        <v>0</v>
      </c>
      <c r="N676" s="79">
        <v>0</v>
      </c>
      <c r="O676" s="53">
        <f>Table3[[#This Row],[C&amp;I Incentive Disbursements]]/'1.) CLM Reference'!$B$5</f>
        <v>0</v>
      </c>
    </row>
    <row r="677" spans="1:15" x14ac:dyDescent="0.35">
      <c r="A677" s="23">
        <v>9003430203</v>
      </c>
      <c r="B677" s="24" t="s">
        <v>165</v>
      </c>
      <c r="C677" s="24" t="s">
        <v>48</v>
      </c>
      <c r="D677" s="52">
        <f>Table3[[#This Row],[Residential CLM $ Collected]]+Table3[[#This Row],[C&amp;I CLM $ Collected]]</f>
        <v>75692.323877759991</v>
      </c>
      <c r="E677" s="53">
        <f>Table3[[#This Row],[CLM $ Collected ]]/'1.) CLM Reference'!$B$4</f>
        <v>6.7151516762045552E-4</v>
      </c>
      <c r="F677" s="52">
        <f>Table3[[#This Row],[Residential Incentive Disbursements]]+Table3[[#This Row],[C&amp;I Incentive Disbursements]]</f>
        <v>10154.0301</v>
      </c>
      <c r="G677" s="53">
        <f>Table3[[#This Row],[Incentive Disbursements]]/'1.) CLM Reference'!$B$5</f>
        <v>1.2423102552708485E-4</v>
      </c>
      <c r="H677" s="52">
        <v>75692.323877759991</v>
      </c>
      <c r="I677" s="53">
        <f>Table3[[#This Row],[Residential CLM $ Collected]]/'1.) CLM Reference'!$B$4</f>
        <v>6.7151516762045552E-4</v>
      </c>
      <c r="J677" s="79">
        <v>10154.0301</v>
      </c>
      <c r="K677" s="53">
        <f>Table3[[#This Row],[Residential Incentive Disbursements]]/'1.) CLM Reference'!$B$5</f>
        <v>1.2423102552708485E-4</v>
      </c>
      <c r="L677" s="54">
        <v>0</v>
      </c>
      <c r="M677" s="53">
        <f>Table3[[#This Row],[C&amp;I CLM $ Collected]]/'1.) CLM Reference'!$B$4</f>
        <v>0</v>
      </c>
      <c r="N677" s="79">
        <v>0</v>
      </c>
      <c r="O677" s="53">
        <f>Table3[[#This Row],[C&amp;I Incentive Disbursements]]/'1.) CLM Reference'!$B$5</f>
        <v>0</v>
      </c>
    </row>
    <row r="678" spans="1:15" x14ac:dyDescent="0.35">
      <c r="A678" s="23">
        <v>9003430301</v>
      </c>
      <c r="B678" s="24" t="s">
        <v>165</v>
      </c>
      <c r="C678" s="24" t="s">
        <v>48</v>
      </c>
      <c r="D678" s="52">
        <f>Table3[[#This Row],[Residential CLM $ Collected]]+Table3[[#This Row],[C&amp;I CLM $ Collected]]</f>
        <v>75158.816492159996</v>
      </c>
      <c r="E678" s="53">
        <f>Table3[[#This Row],[CLM $ Collected ]]/'1.) CLM Reference'!$B$4</f>
        <v>6.6678208131640043E-4</v>
      </c>
      <c r="F678" s="52">
        <f>Table3[[#This Row],[Residential Incentive Disbursements]]+Table3[[#This Row],[C&amp;I Incentive Disbursements]]</f>
        <v>47875.1031</v>
      </c>
      <c r="G678" s="53">
        <f>Table3[[#This Row],[Incentive Disbursements]]/'1.) CLM Reference'!$B$5</f>
        <v>5.8573522992884559E-4</v>
      </c>
      <c r="H678" s="52">
        <v>75158.816492159996</v>
      </c>
      <c r="I678" s="53">
        <f>Table3[[#This Row],[Residential CLM $ Collected]]/'1.) CLM Reference'!$B$4</f>
        <v>6.6678208131640043E-4</v>
      </c>
      <c r="J678" s="79">
        <v>47875.1031</v>
      </c>
      <c r="K678" s="53">
        <f>Table3[[#This Row],[Residential Incentive Disbursements]]/'1.) CLM Reference'!$B$5</f>
        <v>5.8573522992884559E-4</v>
      </c>
      <c r="L678" s="54">
        <v>0</v>
      </c>
      <c r="M678" s="53">
        <f>Table3[[#This Row],[C&amp;I CLM $ Collected]]/'1.) CLM Reference'!$B$4</f>
        <v>0</v>
      </c>
      <c r="N678" s="79">
        <v>0</v>
      </c>
      <c r="O678" s="53">
        <f>Table3[[#This Row],[C&amp;I Incentive Disbursements]]/'1.) CLM Reference'!$B$5</f>
        <v>0</v>
      </c>
    </row>
    <row r="679" spans="1:15" x14ac:dyDescent="0.35">
      <c r="A679" s="23">
        <v>9003430302</v>
      </c>
      <c r="B679" s="24" t="s">
        <v>165</v>
      </c>
      <c r="C679" s="24" t="s">
        <v>48</v>
      </c>
      <c r="D679" s="52">
        <f>Table3[[#This Row],[Residential CLM $ Collected]]+Table3[[#This Row],[C&amp;I CLM $ Collected]]</f>
        <v>52046.875036800004</v>
      </c>
      <c r="E679" s="53">
        <f>Table3[[#This Row],[CLM $ Collected ]]/'1.) CLM Reference'!$B$4</f>
        <v>4.61741220561558E-4</v>
      </c>
      <c r="F679" s="52">
        <f>Table3[[#This Row],[Residential Incentive Disbursements]]+Table3[[#This Row],[C&amp;I Incentive Disbursements]]</f>
        <v>11547.05</v>
      </c>
      <c r="G679" s="53">
        <f>Table3[[#This Row],[Incentive Disbursements]]/'1.) CLM Reference'!$B$5</f>
        <v>1.4127413935010149E-4</v>
      </c>
      <c r="H679" s="52">
        <v>52046.875036800004</v>
      </c>
      <c r="I679" s="53">
        <f>Table3[[#This Row],[Residential CLM $ Collected]]/'1.) CLM Reference'!$B$4</f>
        <v>4.61741220561558E-4</v>
      </c>
      <c r="J679" s="79">
        <v>11547.05</v>
      </c>
      <c r="K679" s="53">
        <f>Table3[[#This Row],[Residential Incentive Disbursements]]/'1.) CLM Reference'!$B$5</f>
        <v>1.4127413935010149E-4</v>
      </c>
      <c r="L679" s="54">
        <v>0</v>
      </c>
      <c r="M679" s="53">
        <f>Table3[[#This Row],[C&amp;I CLM $ Collected]]/'1.) CLM Reference'!$B$4</f>
        <v>0</v>
      </c>
      <c r="N679" s="79">
        <v>0</v>
      </c>
      <c r="O679" s="53">
        <f>Table3[[#This Row],[C&amp;I Incentive Disbursements]]/'1.) CLM Reference'!$B$5</f>
        <v>0</v>
      </c>
    </row>
    <row r="680" spans="1:15" x14ac:dyDescent="0.35">
      <c r="A680" s="23">
        <v>9003430400</v>
      </c>
      <c r="B680" s="24" t="s">
        <v>165</v>
      </c>
      <c r="C680" s="24" t="s">
        <v>48</v>
      </c>
      <c r="D680" s="52">
        <f>Table3[[#This Row],[Residential CLM $ Collected]]+Table3[[#This Row],[C&amp;I CLM $ Collected]]</f>
        <v>88148.191930559988</v>
      </c>
      <c r="E680" s="53">
        <f>Table3[[#This Row],[CLM $ Collected ]]/'1.) CLM Reference'!$B$4</f>
        <v>7.8201916452299853E-4</v>
      </c>
      <c r="F680" s="52">
        <f>Table3[[#This Row],[Residential Incentive Disbursements]]+Table3[[#This Row],[C&amp;I Incentive Disbursements]]</f>
        <v>81530.634699999995</v>
      </c>
      <c r="G680" s="53">
        <f>Table3[[#This Row],[Incentive Disbursements]]/'1.) CLM Reference'!$B$5</f>
        <v>9.9749894976725842E-4</v>
      </c>
      <c r="H680" s="52">
        <v>88148.191930559988</v>
      </c>
      <c r="I680" s="53">
        <f>Table3[[#This Row],[Residential CLM $ Collected]]/'1.) CLM Reference'!$B$4</f>
        <v>7.8201916452299853E-4</v>
      </c>
      <c r="J680" s="79">
        <v>81530.634699999995</v>
      </c>
      <c r="K680" s="53">
        <f>Table3[[#This Row],[Residential Incentive Disbursements]]/'1.) CLM Reference'!$B$5</f>
        <v>9.9749894976725842E-4</v>
      </c>
      <c r="L680" s="54">
        <v>0</v>
      </c>
      <c r="M680" s="53">
        <f>Table3[[#This Row],[C&amp;I CLM $ Collected]]/'1.) CLM Reference'!$B$4</f>
        <v>0</v>
      </c>
      <c r="N680" s="79">
        <v>0</v>
      </c>
      <c r="O680" s="53">
        <f>Table3[[#This Row],[C&amp;I Incentive Disbursements]]/'1.) CLM Reference'!$B$5</f>
        <v>0</v>
      </c>
    </row>
    <row r="681" spans="1:15" x14ac:dyDescent="0.35">
      <c r="A681" s="23">
        <v>9003430500</v>
      </c>
      <c r="B681" s="24" t="s">
        <v>165</v>
      </c>
      <c r="C681" s="24" t="s">
        <v>48</v>
      </c>
      <c r="D681" s="52">
        <f>Table3[[#This Row],[Residential CLM $ Collected]]+Table3[[#This Row],[C&amp;I CLM $ Collected]]</f>
        <v>449466.82252992003</v>
      </c>
      <c r="E681" s="53">
        <f>Table3[[#This Row],[CLM $ Collected ]]/'1.) CLM Reference'!$B$4</f>
        <v>3.9875085505162436E-3</v>
      </c>
      <c r="F681" s="52">
        <f>Table3[[#This Row],[Residential Incentive Disbursements]]+Table3[[#This Row],[C&amp;I Incentive Disbursements]]</f>
        <v>751695.51569999999</v>
      </c>
      <c r="G681" s="53">
        <f>Table3[[#This Row],[Incentive Disbursements]]/'1.) CLM Reference'!$B$5</f>
        <v>9.1967331079235142E-3</v>
      </c>
      <c r="H681" s="52">
        <v>135829.38787488002</v>
      </c>
      <c r="I681" s="53">
        <f>Table3[[#This Row],[Residential CLM $ Collected]]/'1.) CLM Reference'!$B$4</f>
        <v>1.205029644933174E-3</v>
      </c>
      <c r="J681" s="79">
        <v>621202.5257</v>
      </c>
      <c r="K681" s="53">
        <f>Table3[[#This Row],[Residential Incentive Disbursements]]/'1.) CLM Reference'!$B$5</f>
        <v>7.600196775832512E-3</v>
      </c>
      <c r="L681" s="54">
        <v>313637.43465504004</v>
      </c>
      <c r="M681" s="53">
        <f>Table3[[#This Row],[C&amp;I CLM $ Collected]]/'1.) CLM Reference'!$B$4</f>
        <v>2.78247890558307E-3</v>
      </c>
      <c r="N681" s="79">
        <v>130492.99</v>
      </c>
      <c r="O681" s="53">
        <f>Table3[[#This Row],[C&amp;I Incentive Disbursements]]/'1.) CLM Reference'!$B$5</f>
        <v>1.5965363320910018E-3</v>
      </c>
    </row>
    <row r="682" spans="1:15" x14ac:dyDescent="0.35">
      <c r="A682" s="23">
        <v>9003430601</v>
      </c>
      <c r="B682" s="24" t="s">
        <v>165</v>
      </c>
      <c r="C682" s="24" t="s">
        <v>48</v>
      </c>
      <c r="D682" s="52">
        <f>Table3[[#This Row],[Residential CLM $ Collected]]+Table3[[#This Row],[C&amp;I CLM $ Collected]]</f>
        <v>116361.36461376</v>
      </c>
      <c r="E682" s="53">
        <f>Table3[[#This Row],[CLM $ Collected ]]/'1.) CLM Reference'!$B$4</f>
        <v>1.0323163203357893E-3</v>
      </c>
      <c r="F682" s="52">
        <f>Table3[[#This Row],[Residential Incentive Disbursements]]+Table3[[#This Row],[C&amp;I Incentive Disbursements]]</f>
        <v>22448.91</v>
      </c>
      <c r="G682" s="53">
        <f>Table3[[#This Row],[Incentive Disbursements]]/'1.) CLM Reference'!$B$5</f>
        <v>2.7465460352192871E-4</v>
      </c>
      <c r="H682" s="52">
        <v>116361.36461376</v>
      </c>
      <c r="I682" s="53">
        <f>Table3[[#This Row],[Residential CLM $ Collected]]/'1.) CLM Reference'!$B$4</f>
        <v>1.0323163203357893E-3</v>
      </c>
      <c r="J682" s="79">
        <v>22448.91</v>
      </c>
      <c r="K682" s="53">
        <f>Table3[[#This Row],[Residential Incentive Disbursements]]/'1.) CLM Reference'!$B$5</f>
        <v>2.7465460352192871E-4</v>
      </c>
      <c r="L682" s="54">
        <v>0</v>
      </c>
      <c r="M682" s="53">
        <f>Table3[[#This Row],[C&amp;I CLM $ Collected]]/'1.) CLM Reference'!$B$4</f>
        <v>0</v>
      </c>
      <c r="N682" s="79">
        <v>0</v>
      </c>
      <c r="O682" s="53">
        <f>Table3[[#This Row],[C&amp;I Incentive Disbursements]]/'1.) CLM Reference'!$B$5</f>
        <v>0</v>
      </c>
    </row>
    <row r="683" spans="1:15" x14ac:dyDescent="0.35">
      <c r="A683" s="23">
        <v>9003430602</v>
      </c>
      <c r="B683" s="24" t="s">
        <v>165</v>
      </c>
      <c r="C683" s="24" t="s">
        <v>48</v>
      </c>
      <c r="D683" s="52">
        <f>Table3[[#This Row],[Residential CLM $ Collected]]+Table3[[#This Row],[C&amp;I CLM $ Collected]]</f>
        <v>67101.176217600005</v>
      </c>
      <c r="E683" s="53">
        <f>Table3[[#This Row],[CLM $ Collected ]]/'1.) CLM Reference'!$B$4</f>
        <v>5.9529758483912554E-4</v>
      </c>
      <c r="F683" s="52">
        <f>Table3[[#This Row],[Residential Incentive Disbursements]]+Table3[[#This Row],[C&amp;I Incentive Disbursements]]</f>
        <v>15712.5005</v>
      </c>
      <c r="G683" s="53">
        <f>Table3[[#This Row],[Incentive Disbursements]]/'1.) CLM Reference'!$B$5</f>
        <v>1.9223697699200572E-4</v>
      </c>
      <c r="H683" s="52">
        <v>67101.176217600005</v>
      </c>
      <c r="I683" s="53">
        <f>Table3[[#This Row],[Residential CLM $ Collected]]/'1.) CLM Reference'!$B$4</f>
        <v>5.9529758483912554E-4</v>
      </c>
      <c r="J683" s="79">
        <v>15712.5005</v>
      </c>
      <c r="K683" s="53">
        <f>Table3[[#This Row],[Residential Incentive Disbursements]]/'1.) CLM Reference'!$B$5</f>
        <v>1.9223697699200572E-4</v>
      </c>
      <c r="L683" s="54">
        <v>0</v>
      </c>
      <c r="M683" s="53">
        <f>Table3[[#This Row],[C&amp;I CLM $ Collected]]/'1.) CLM Reference'!$B$4</f>
        <v>0</v>
      </c>
      <c r="N683" s="79">
        <v>0</v>
      </c>
      <c r="O683" s="53">
        <f>Table3[[#This Row],[C&amp;I Incentive Disbursements]]/'1.) CLM Reference'!$B$5</f>
        <v>0</v>
      </c>
    </row>
    <row r="684" spans="1:15" x14ac:dyDescent="0.35">
      <c r="A684" s="23">
        <v>9009343101</v>
      </c>
      <c r="B684" s="24" t="s">
        <v>165</v>
      </c>
      <c r="C684" s="24" t="s">
        <v>48</v>
      </c>
      <c r="D684" s="52">
        <f>Table3[[#This Row],[Residential CLM $ Collected]]+Table3[[#This Row],[C&amp;I CLM $ Collected]]</f>
        <v>670.55143679999992</v>
      </c>
      <c r="E684" s="53">
        <f>Table3[[#This Row],[CLM $ Collected ]]/'1.) CLM Reference'!$B$4</f>
        <v>5.9488920066462996E-6</v>
      </c>
      <c r="F684" s="52">
        <f>Table3[[#This Row],[Residential Incentive Disbursements]]+Table3[[#This Row],[C&amp;I Incentive Disbursements]]</f>
        <v>2495.44</v>
      </c>
      <c r="G684" s="53">
        <f>Table3[[#This Row],[Incentive Disbursements]]/'1.) CLM Reference'!$B$5</f>
        <v>3.0530840197264004E-5</v>
      </c>
      <c r="H684" s="52">
        <v>670.55143679999992</v>
      </c>
      <c r="I684" s="53">
        <f>Table3[[#This Row],[Residential CLM $ Collected]]/'1.) CLM Reference'!$B$4</f>
        <v>5.9488920066462996E-6</v>
      </c>
      <c r="J684" s="79">
        <v>2495.44</v>
      </c>
      <c r="K684" s="53">
        <f>Table3[[#This Row],[Residential Incentive Disbursements]]/'1.) CLM Reference'!$B$5</f>
        <v>3.0530840197264004E-5</v>
      </c>
      <c r="L684" s="54">
        <v>0</v>
      </c>
      <c r="M684" s="53">
        <f>Table3[[#This Row],[C&amp;I CLM $ Collected]]/'1.) CLM Reference'!$B$4</f>
        <v>0</v>
      </c>
      <c r="N684" s="79">
        <v>0</v>
      </c>
      <c r="O684" s="53">
        <f>Table3[[#This Row],[C&amp;I Incentive Disbursements]]/'1.) CLM Reference'!$B$5</f>
        <v>0</v>
      </c>
    </row>
    <row r="685" spans="1:15" x14ac:dyDescent="0.35">
      <c r="A685" s="23">
        <v>9011711100</v>
      </c>
      <c r="B685" s="24" t="s">
        <v>166</v>
      </c>
      <c r="C685" s="24" t="s">
        <v>48</v>
      </c>
      <c r="D685" s="52">
        <f>Table3[[#This Row],[Residential CLM $ Collected]]+Table3[[#This Row],[C&amp;I CLM $ Collected]]</f>
        <v>70585.506457920012</v>
      </c>
      <c r="E685" s="53">
        <f>Table3[[#This Row],[CLM $ Collected ]]/'1.) CLM Reference'!$B$4</f>
        <v>6.2620931386929988E-4</v>
      </c>
      <c r="F685" s="52">
        <f>Table3[[#This Row],[Residential Incentive Disbursements]]+Table3[[#This Row],[C&amp;I Incentive Disbursements]]</f>
        <v>40892.65</v>
      </c>
      <c r="G685" s="53">
        <f>Table3[[#This Row],[Incentive Disbursements]]/'1.) CLM Reference'!$B$5</f>
        <v>5.0030734555535209E-4</v>
      </c>
      <c r="H685" s="52">
        <v>56322.814993920008</v>
      </c>
      <c r="I685" s="53">
        <f>Table3[[#This Row],[Residential CLM $ Collected]]/'1.) CLM Reference'!$B$4</f>
        <v>4.9967582726854153E-4</v>
      </c>
      <c r="J685" s="79">
        <v>15629.35</v>
      </c>
      <c r="K685" s="53">
        <f>Table3[[#This Row],[Residential Incentive Disbursements]]/'1.) CLM Reference'!$B$5</f>
        <v>1.9121965955386951E-4</v>
      </c>
      <c r="L685" s="54">
        <v>14262.691464</v>
      </c>
      <c r="M685" s="53">
        <f>Table3[[#This Row],[C&amp;I CLM $ Collected]]/'1.) CLM Reference'!$B$4</f>
        <v>1.2653348660075829E-4</v>
      </c>
      <c r="N685" s="79">
        <v>25263.3</v>
      </c>
      <c r="O685" s="53">
        <f>Table3[[#This Row],[C&amp;I Incentive Disbursements]]/'1.) CLM Reference'!$B$5</f>
        <v>3.0908768600148255E-4</v>
      </c>
    </row>
    <row r="686" spans="1:15" x14ac:dyDescent="0.35">
      <c r="A686" s="23">
        <v>9011712100</v>
      </c>
      <c r="B686" s="24" t="s">
        <v>166</v>
      </c>
      <c r="C686" s="24" t="s">
        <v>48</v>
      </c>
      <c r="D686" s="52">
        <f>Table3[[#This Row],[Residential CLM $ Collected]]+Table3[[#This Row],[C&amp;I CLM $ Collected]]</f>
        <v>349.02411840000002</v>
      </c>
      <c r="E686" s="53">
        <f>Table3[[#This Row],[CLM $ Collected ]]/'1.) CLM Reference'!$B$4</f>
        <v>3.0964168803888723E-6</v>
      </c>
      <c r="F686" s="52">
        <f>Table3[[#This Row],[Residential Incentive Disbursements]]+Table3[[#This Row],[C&amp;I Incentive Disbursements]]</f>
        <v>0</v>
      </c>
      <c r="G686" s="53">
        <f>Table3[[#This Row],[Incentive Disbursements]]/'1.) CLM Reference'!$B$5</f>
        <v>0</v>
      </c>
      <c r="H686" s="52">
        <v>349.02411840000002</v>
      </c>
      <c r="I686" s="53">
        <f>Table3[[#This Row],[Residential CLM $ Collected]]/'1.) CLM Reference'!$B$4</f>
        <v>3.0964168803888723E-6</v>
      </c>
      <c r="J686" s="79">
        <v>0</v>
      </c>
      <c r="K686" s="53">
        <f>Table3[[#This Row],[Residential Incentive Disbursements]]/'1.) CLM Reference'!$B$5</f>
        <v>0</v>
      </c>
      <c r="L686" s="54">
        <v>0</v>
      </c>
      <c r="M686" s="53">
        <f>Table3[[#This Row],[C&amp;I CLM $ Collected]]/'1.) CLM Reference'!$B$4</f>
        <v>0</v>
      </c>
      <c r="N686" s="79">
        <v>0</v>
      </c>
      <c r="O686" s="53">
        <f>Table3[[#This Row],[C&amp;I Incentive Disbursements]]/'1.) CLM Reference'!$B$5</f>
        <v>0</v>
      </c>
    </row>
    <row r="687" spans="1:15" x14ac:dyDescent="0.35">
      <c r="A687" s="23">
        <v>9015825000</v>
      </c>
      <c r="B687" s="24" t="s">
        <v>166</v>
      </c>
      <c r="C687" s="24" t="s">
        <v>48</v>
      </c>
      <c r="D687" s="52">
        <f>Table3[[#This Row],[Residential CLM $ Collected]]+Table3[[#This Row],[C&amp;I CLM $ Collected]]</f>
        <v>631.76068800000007</v>
      </c>
      <c r="E687" s="53">
        <f>Table3[[#This Row],[CLM $ Collected ]]/'1.) CLM Reference'!$B$4</f>
        <v>5.6047543867652896E-6</v>
      </c>
      <c r="F687" s="52">
        <f>Table3[[#This Row],[Residential Incentive Disbursements]]+Table3[[#This Row],[C&amp;I Incentive Disbursements]]</f>
        <v>0</v>
      </c>
      <c r="G687" s="53">
        <f>Table3[[#This Row],[Incentive Disbursements]]/'1.) CLM Reference'!$B$5</f>
        <v>0</v>
      </c>
      <c r="H687" s="52">
        <v>631.76068800000007</v>
      </c>
      <c r="I687" s="53">
        <f>Table3[[#This Row],[Residential CLM $ Collected]]/'1.) CLM Reference'!$B$4</f>
        <v>5.6047543867652896E-6</v>
      </c>
      <c r="J687" s="79">
        <v>0</v>
      </c>
      <c r="K687" s="53">
        <f>Table3[[#This Row],[Residential Incentive Disbursements]]/'1.) CLM Reference'!$B$5</f>
        <v>0</v>
      </c>
      <c r="L687" s="54">
        <v>0</v>
      </c>
      <c r="M687" s="53">
        <f>Table3[[#This Row],[C&amp;I CLM $ Collected]]/'1.) CLM Reference'!$B$4</f>
        <v>0</v>
      </c>
      <c r="N687" s="79">
        <v>0</v>
      </c>
      <c r="O687" s="53">
        <f>Table3[[#This Row],[C&amp;I Incentive Disbursements]]/'1.) CLM Reference'!$B$5</f>
        <v>0</v>
      </c>
    </row>
    <row r="688" spans="1:15" x14ac:dyDescent="0.35">
      <c r="A688" s="23">
        <v>9013535200</v>
      </c>
      <c r="B688" s="24" t="s">
        <v>167</v>
      </c>
      <c r="C688" s="24" t="s">
        <v>48</v>
      </c>
      <c r="D688" s="52">
        <f>Table3[[#This Row],[Residential CLM $ Collected]]+Table3[[#This Row],[C&amp;I CLM $ Collected]]</f>
        <v>356.42799360000004</v>
      </c>
      <c r="E688" s="53">
        <f>Table3[[#This Row],[CLM $ Collected ]]/'1.) CLM Reference'!$B$4</f>
        <v>3.1621014074486864E-6</v>
      </c>
      <c r="F688" s="52">
        <f>Table3[[#This Row],[Residential Incentive Disbursements]]+Table3[[#This Row],[C&amp;I Incentive Disbursements]]</f>
        <v>0</v>
      </c>
      <c r="G688" s="53">
        <f>Table3[[#This Row],[Incentive Disbursements]]/'1.) CLM Reference'!$B$5</f>
        <v>0</v>
      </c>
      <c r="H688" s="52">
        <v>356.42799360000004</v>
      </c>
      <c r="I688" s="53">
        <f>Table3[[#This Row],[Residential CLM $ Collected]]/'1.) CLM Reference'!$B$4</f>
        <v>3.1621014074486864E-6</v>
      </c>
      <c r="J688" s="79">
        <v>0</v>
      </c>
      <c r="K688" s="53">
        <f>Table3[[#This Row],[Residential Incentive Disbursements]]/'1.) CLM Reference'!$B$5</f>
        <v>0</v>
      </c>
      <c r="L688" s="54">
        <v>0</v>
      </c>
      <c r="M688" s="53">
        <f>Table3[[#This Row],[C&amp;I CLM $ Collected]]/'1.) CLM Reference'!$B$4</f>
        <v>0</v>
      </c>
      <c r="N688" s="79">
        <v>0</v>
      </c>
      <c r="O688" s="53">
        <f>Table3[[#This Row],[C&amp;I Incentive Disbursements]]/'1.) CLM Reference'!$B$5</f>
        <v>0</v>
      </c>
    </row>
    <row r="689" spans="1:15" x14ac:dyDescent="0.35">
      <c r="A689" s="23">
        <v>9013840100</v>
      </c>
      <c r="B689" s="24" t="s">
        <v>167</v>
      </c>
      <c r="C689" s="24" t="s">
        <v>48</v>
      </c>
      <c r="D689" s="52">
        <f>Table3[[#This Row],[Residential CLM $ Collected]]+Table3[[#This Row],[C&amp;I CLM $ Collected]]</f>
        <v>363.05616960000003</v>
      </c>
      <c r="E689" s="53">
        <f>Table3[[#This Row],[CLM $ Collected ]]/'1.) CLM Reference'!$B$4</f>
        <v>3.2209042092340554E-6</v>
      </c>
      <c r="F689" s="52">
        <f>Table3[[#This Row],[Residential Incentive Disbursements]]+Table3[[#This Row],[C&amp;I Incentive Disbursements]]</f>
        <v>0</v>
      </c>
      <c r="G689" s="53">
        <f>Table3[[#This Row],[Incentive Disbursements]]/'1.) CLM Reference'!$B$5</f>
        <v>0</v>
      </c>
      <c r="H689" s="52">
        <v>363.05616960000003</v>
      </c>
      <c r="I689" s="53">
        <f>Table3[[#This Row],[Residential CLM $ Collected]]/'1.) CLM Reference'!$B$4</f>
        <v>3.2209042092340554E-6</v>
      </c>
      <c r="J689" s="79">
        <v>0</v>
      </c>
      <c r="K689" s="53">
        <f>Table3[[#This Row],[Residential Incentive Disbursements]]/'1.) CLM Reference'!$B$5</f>
        <v>0</v>
      </c>
      <c r="L689" s="54">
        <v>0</v>
      </c>
      <c r="M689" s="53">
        <f>Table3[[#This Row],[C&amp;I CLM $ Collected]]/'1.) CLM Reference'!$B$4</f>
        <v>0</v>
      </c>
      <c r="N689" s="79">
        <v>0</v>
      </c>
      <c r="O689" s="53">
        <f>Table3[[#This Row],[C&amp;I Incentive Disbursements]]/'1.) CLM Reference'!$B$5</f>
        <v>0</v>
      </c>
    </row>
    <row r="690" spans="1:15" x14ac:dyDescent="0.35">
      <c r="A690" s="23">
        <v>9013890100</v>
      </c>
      <c r="B690" s="24" t="s">
        <v>167</v>
      </c>
      <c r="C690" s="24" t="s">
        <v>48</v>
      </c>
      <c r="D690" s="52">
        <f>Table3[[#This Row],[Residential CLM $ Collected]]+Table3[[#This Row],[C&amp;I CLM $ Collected]]</f>
        <v>78029.483569920005</v>
      </c>
      <c r="E690" s="53">
        <f>Table3[[#This Row],[CLM $ Collected ]]/'1.) CLM Reference'!$B$4</f>
        <v>6.9224961071895504E-4</v>
      </c>
      <c r="F690" s="52">
        <f>Table3[[#This Row],[Residential Incentive Disbursements]]+Table3[[#This Row],[C&amp;I Incentive Disbursements]]</f>
        <v>10995.81</v>
      </c>
      <c r="G690" s="53">
        <f>Table3[[#This Row],[Incentive Disbursements]]/'1.) CLM Reference'!$B$5</f>
        <v>1.345299097351479E-4</v>
      </c>
      <c r="H690" s="52">
        <v>78029.483569920005</v>
      </c>
      <c r="I690" s="53">
        <f>Table3[[#This Row],[Residential CLM $ Collected]]/'1.) CLM Reference'!$B$4</f>
        <v>6.9224961071895504E-4</v>
      </c>
      <c r="J690" s="79">
        <v>10995.81</v>
      </c>
      <c r="K690" s="53">
        <f>Table3[[#This Row],[Residential Incentive Disbursements]]/'1.) CLM Reference'!$B$5</f>
        <v>1.345299097351479E-4</v>
      </c>
      <c r="L690" s="54">
        <v>0</v>
      </c>
      <c r="M690" s="53">
        <f>Table3[[#This Row],[C&amp;I CLM $ Collected]]/'1.) CLM Reference'!$B$4</f>
        <v>0</v>
      </c>
      <c r="N690" s="79">
        <v>0</v>
      </c>
      <c r="O690" s="53">
        <f>Table3[[#This Row],[C&amp;I Incentive Disbursements]]/'1.) CLM Reference'!$B$5</f>
        <v>0</v>
      </c>
    </row>
    <row r="691" spans="1:15" x14ac:dyDescent="0.35">
      <c r="A691" s="23">
        <v>9013890201</v>
      </c>
      <c r="B691" s="24" t="s">
        <v>167</v>
      </c>
      <c r="C691" s="24" t="s">
        <v>48</v>
      </c>
      <c r="D691" s="52">
        <f>Table3[[#This Row],[Residential CLM $ Collected]]+Table3[[#This Row],[C&amp;I CLM $ Collected]]</f>
        <v>55163.823716159997</v>
      </c>
      <c r="E691" s="53">
        <f>Table3[[#This Row],[CLM $ Collected ]]/'1.) CLM Reference'!$B$4</f>
        <v>4.8939367206066934E-4</v>
      </c>
      <c r="F691" s="52">
        <f>Table3[[#This Row],[Residential Incentive Disbursements]]+Table3[[#This Row],[C&amp;I Incentive Disbursements]]</f>
        <v>10087.122799999999</v>
      </c>
      <c r="G691" s="53">
        <f>Table3[[#This Row],[Incentive Disbursements]]/'1.) CLM Reference'!$B$5</f>
        <v>1.2341243798968447E-4</v>
      </c>
      <c r="H691" s="52">
        <v>55163.823716159997</v>
      </c>
      <c r="I691" s="53">
        <f>Table3[[#This Row],[Residential CLM $ Collected]]/'1.) CLM Reference'!$B$4</f>
        <v>4.8939367206066934E-4</v>
      </c>
      <c r="J691" s="79">
        <v>10087.122799999999</v>
      </c>
      <c r="K691" s="53">
        <f>Table3[[#This Row],[Residential Incentive Disbursements]]/'1.) CLM Reference'!$B$5</f>
        <v>1.2341243798968447E-4</v>
      </c>
      <c r="L691" s="54">
        <v>0</v>
      </c>
      <c r="M691" s="53">
        <f>Table3[[#This Row],[C&amp;I CLM $ Collected]]/'1.) CLM Reference'!$B$4</f>
        <v>0</v>
      </c>
      <c r="N691" s="79">
        <v>0</v>
      </c>
      <c r="O691" s="53">
        <f>Table3[[#This Row],[C&amp;I Incentive Disbursements]]/'1.) CLM Reference'!$B$5</f>
        <v>0</v>
      </c>
    </row>
    <row r="692" spans="1:15" x14ac:dyDescent="0.35">
      <c r="A692" s="23">
        <v>9013890202</v>
      </c>
      <c r="B692" s="24" t="s">
        <v>167</v>
      </c>
      <c r="C692" s="24" t="s">
        <v>48</v>
      </c>
      <c r="D692" s="52">
        <f>Table3[[#This Row],[Residential CLM $ Collected]]+Table3[[#This Row],[C&amp;I CLM $ Collected]]</f>
        <v>206471.81676096001</v>
      </c>
      <c r="E692" s="53">
        <f>Table3[[#This Row],[CLM $ Collected ]]/'1.) CLM Reference'!$B$4</f>
        <v>1.831743954182837E-3</v>
      </c>
      <c r="F692" s="52">
        <f>Table3[[#This Row],[Residential Incentive Disbursements]]+Table3[[#This Row],[C&amp;I Incentive Disbursements]]</f>
        <v>94722.85</v>
      </c>
      <c r="G692" s="53">
        <f>Table3[[#This Row],[Incentive Disbursements]]/'1.) CLM Reference'!$B$5</f>
        <v>1.1589011141840352E-3</v>
      </c>
      <c r="H692" s="52">
        <v>99367.682869440003</v>
      </c>
      <c r="I692" s="53">
        <f>Table3[[#This Row],[Residential CLM $ Collected]]/'1.) CLM Reference'!$B$4</f>
        <v>8.8155446681607375E-4</v>
      </c>
      <c r="J692" s="79">
        <v>72712.240000000005</v>
      </c>
      <c r="K692" s="53">
        <f>Table3[[#This Row],[Residential Incentive Disbursements]]/'1.) CLM Reference'!$B$5</f>
        <v>8.8960895867065833E-4</v>
      </c>
      <c r="L692" s="54">
        <v>107104.13389152</v>
      </c>
      <c r="M692" s="53">
        <f>Table3[[#This Row],[C&amp;I CLM $ Collected]]/'1.) CLM Reference'!$B$4</f>
        <v>9.501894873667631E-4</v>
      </c>
      <c r="N692" s="79">
        <v>22010.61</v>
      </c>
      <c r="O692" s="53">
        <f>Table3[[#This Row],[C&amp;I Incentive Disbursements]]/'1.) CLM Reference'!$B$5</f>
        <v>2.6929215551337683E-4</v>
      </c>
    </row>
    <row r="693" spans="1:15" x14ac:dyDescent="0.35">
      <c r="A693" s="23">
        <v>9001010202</v>
      </c>
      <c r="B693" s="24" t="s">
        <v>168</v>
      </c>
      <c r="C693" s="24" t="s">
        <v>48</v>
      </c>
      <c r="D693" s="52">
        <f>Table3[[#This Row],[Residential CLM $ Collected]]+Table3[[#This Row],[C&amp;I CLM $ Collected]]</f>
        <v>1173.3781824000002</v>
      </c>
      <c r="E693" s="53">
        <f>Table3[[#This Row],[CLM $ Collected ]]/'1.) CLM Reference'!$B$4</f>
        <v>1.040979066924956E-5</v>
      </c>
      <c r="F693" s="52">
        <f>Table3[[#This Row],[Residential Incentive Disbursements]]+Table3[[#This Row],[C&amp;I Incentive Disbursements]]</f>
        <v>0</v>
      </c>
      <c r="G693" s="53">
        <f>Table3[[#This Row],[Incentive Disbursements]]/'1.) CLM Reference'!$B$5</f>
        <v>0</v>
      </c>
      <c r="H693" s="52">
        <v>1173.3781824000002</v>
      </c>
      <c r="I693" s="53">
        <f>Table3[[#This Row],[Residential CLM $ Collected]]/'1.) CLM Reference'!$B$4</f>
        <v>1.040979066924956E-5</v>
      </c>
      <c r="J693" s="79">
        <v>0</v>
      </c>
      <c r="K693" s="53">
        <f>Table3[[#This Row],[Residential Incentive Disbursements]]/'1.) CLM Reference'!$B$5</f>
        <v>0</v>
      </c>
      <c r="L693" s="54">
        <v>0</v>
      </c>
      <c r="M693" s="53">
        <f>Table3[[#This Row],[C&amp;I CLM $ Collected]]/'1.) CLM Reference'!$B$4</f>
        <v>0</v>
      </c>
      <c r="N693" s="79">
        <v>0</v>
      </c>
      <c r="O693" s="53">
        <f>Table3[[#This Row],[C&amp;I Incentive Disbursements]]/'1.) CLM Reference'!$B$5</f>
        <v>0</v>
      </c>
    </row>
    <row r="694" spans="1:15" x14ac:dyDescent="0.35">
      <c r="A694" s="23">
        <v>9001020100</v>
      </c>
      <c r="B694" s="24" t="s">
        <v>168</v>
      </c>
      <c r="C694" s="24" t="s">
        <v>104</v>
      </c>
      <c r="D694" s="52">
        <f>Table3[[#This Row],[Residential CLM $ Collected]]+Table3[[#This Row],[C&amp;I CLM $ Collected]]</f>
        <v>150857.61861599999</v>
      </c>
      <c r="E694" s="53">
        <f>Table3[[#This Row],[CLM $ Collected ]]/'1.) CLM Reference'!$B$4</f>
        <v>1.3383547216141295E-3</v>
      </c>
      <c r="F694" s="52">
        <f>Table3[[#This Row],[Residential Incentive Disbursements]]+Table3[[#This Row],[C&amp;I Incentive Disbursements]]</f>
        <v>883.96</v>
      </c>
      <c r="G694" s="53">
        <f>Table3[[#This Row],[Incentive Disbursements]]/'1.) CLM Reference'!$B$5</f>
        <v>1.0814943056444349E-5</v>
      </c>
      <c r="H694" s="52">
        <v>150821.6672736</v>
      </c>
      <c r="I694" s="53">
        <f>Table3[[#This Row],[Residential CLM $ Collected]]/'1.) CLM Reference'!$B$4</f>
        <v>1.3380357741901224E-3</v>
      </c>
      <c r="J694" s="79">
        <v>883.96</v>
      </c>
      <c r="K694" s="53">
        <f>Table3[[#This Row],[Residential Incentive Disbursements]]/'1.) CLM Reference'!$B$5</f>
        <v>1.0814943056444349E-5</v>
      </c>
      <c r="L694" s="54">
        <v>35.951342400000001</v>
      </c>
      <c r="M694" s="53">
        <f>Table3[[#This Row],[C&amp;I CLM $ Collected]]/'1.) CLM Reference'!$B$4</f>
        <v>3.1894742400701725E-7</v>
      </c>
      <c r="N694" s="79">
        <v>0</v>
      </c>
      <c r="O694" s="53">
        <f>Table3[[#This Row],[C&amp;I Incentive Disbursements]]/'1.) CLM Reference'!$B$5</f>
        <v>0</v>
      </c>
    </row>
    <row r="695" spans="1:15" x14ac:dyDescent="0.35">
      <c r="A695" s="23">
        <v>9001020200</v>
      </c>
      <c r="B695" s="24" t="s">
        <v>168</v>
      </c>
      <c r="C695" s="24" t="s">
        <v>48</v>
      </c>
      <c r="D695" s="52">
        <f>Table3[[#This Row],[Residential CLM $ Collected]]+Table3[[#This Row],[C&amp;I CLM $ Collected]]</f>
        <v>117205.36007616</v>
      </c>
      <c r="E695" s="53">
        <f>Table3[[#This Row],[CLM $ Collected ]]/'1.) CLM Reference'!$B$4</f>
        <v>1.039803945571338E-3</v>
      </c>
      <c r="F695" s="52">
        <f>Table3[[#This Row],[Residential Incentive Disbursements]]+Table3[[#This Row],[C&amp;I Incentive Disbursements]]</f>
        <v>29147.88</v>
      </c>
      <c r="G695" s="53">
        <f>Table3[[#This Row],[Incentive Disbursements]]/'1.) CLM Reference'!$B$5</f>
        <v>3.5661417079514132E-4</v>
      </c>
      <c r="H695" s="52">
        <v>117012.98667456</v>
      </c>
      <c r="I695" s="53">
        <f>Table3[[#This Row],[Residential CLM $ Collected]]/'1.) CLM Reference'!$B$4</f>
        <v>1.0380972777032757E-3</v>
      </c>
      <c r="J695" s="79">
        <v>29147.88</v>
      </c>
      <c r="K695" s="53">
        <f>Table3[[#This Row],[Residential Incentive Disbursements]]/'1.) CLM Reference'!$B$5</f>
        <v>3.5661417079514132E-4</v>
      </c>
      <c r="L695" s="54">
        <v>192.37340159999999</v>
      </c>
      <c r="M695" s="53">
        <f>Table3[[#This Row],[C&amp;I CLM $ Collected]]/'1.) CLM Reference'!$B$4</f>
        <v>1.7066678680623455E-6</v>
      </c>
      <c r="N695" s="79">
        <v>0</v>
      </c>
      <c r="O695" s="53">
        <f>Table3[[#This Row],[C&amp;I Incentive Disbursements]]/'1.) CLM Reference'!$B$5</f>
        <v>0</v>
      </c>
    </row>
    <row r="696" spans="1:15" x14ac:dyDescent="0.35">
      <c r="A696" s="23">
        <v>9001020300</v>
      </c>
      <c r="B696" s="24" t="s">
        <v>168</v>
      </c>
      <c r="C696" s="24" t="s">
        <v>48</v>
      </c>
      <c r="D696" s="52">
        <f>Table3[[#This Row],[Residential CLM $ Collected]]+Table3[[#This Row],[C&amp;I CLM $ Collected]]</f>
        <v>1185603.40382112</v>
      </c>
      <c r="E696" s="53">
        <f>Table3[[#This Row],[CLM $ Collected ]]/'1.) CLM Reference'!$B$4</f>
        <v>1.0518248451904752E-2</v>
      </c>
      <c r="F696" s="52">
        <f>Table3[[#This Row],[Residential Incentive Disbursements]]+Table3[[#This Row],[C&amp;I Incentive Disbursements]]</f>
        <v>1034688.0803</v>
      </c>
      <c r="G696" s="53">
        <f>Table3[[#This Row],[Incentive Disbursements]]/'1.) CLM Reference'!$B$5</f>
        <v>1.2659048678250394E-2</v>
      </c>
      <c r="H696" s="52">
        <v>317290.93215551996</v>
      </c>
      <c r="I696" s="53">
        <f>Table3[[#This Row],[Residential CLM $ Collected]]/'1.) CLM Reference'!$B$4</f>
        <v>2.8148914259120508E-3</v>
      </c>
      <c r="J696" s="79">
        <v>847186.2023</v>
      </c>
      <c r="K696" s="53">
        <f>Table3[[#This Row],[Residential Incentive Disbursements]]/'1.) CLM Reference'!$B$5</f>
        <v>1.0365028435766147E-2</v>
      </c>
      <c r="L696" s="54">
        <v>868312.47166560008</v>
      </c>
      <c r="M696" s="53">
        <f>Table3[[#This Row],[C&amp;I CLM $ Collected]]/'1.) CLM Reference'!$B$4</f>
        <v>7.7033570259927011E-3</v>
      </c>
      <c r="N696" s="79">
        <v>187501.878</v>
      </c>
      <c r="O696" s="53">
        <f>Table3[[#This Row],[C&amp;I Incentive Disbursements]]/'1.) CLM Reference'!$B$5</f>
        <v>2.2940202424842474E-3</v>
      </c>
    </row>
    <row r="697" spans="1:15" x14ac:dyDescent="0.35">
      <c r="A697" s="23">
        <v>9001020400</v>
      </c>
      <c r="B697" s="24" t="s">
        <v>168</v>
      </c>
      <c r="C697" s="24" t="s">
        <v>48</v>
      </c>
      <c r="D697" s="52">
        <f>Table3[[#This Row],[Residential CLM $ Collected]]+Table3[[#This Row],[C&amp;I CLM $ Collected]]</f>
        <v>98807.302137599996</v>
      </c>
      <c r="E697" s="53">
        <f>Table3[[#This Row],[CLM $ Collected ]]/'1.) CLM Reference'!$B$4</f>
        <v>8.7658296981618601E-4</v>
      </c>
      <c r="F697" s="52">
        <f>Table3[[#This Row],[Residential Incentive Disbursements]]+Table3[[#This Row],[C&amp;I Incentive Disbursements]]</f>
        <v>11006.608099999999</v>
      </c>
      <c r="G697" s="53">
        <f>Table3[[#This Row],[Incentive Disbursements]]/'1.) CLM Reference'!$B$5</f>
        <v>1.3466202073181947E-4</v>
      </c>
      <c r="H697" s="52">
        <v>98807.302137599996</v>
      </c>
      <c r="I697" s="53">
        <f>Table3[[#This Row],[Residential CLM $ Collected]]/'1.) CLM Reference'!$B$4</f>
        <v>8.7658296981618601E-4</v>
      </c>
      <c r="J697" s="79">
        <v>11006.608099999999</v>
      </c>
      <c r="K697" s="53">
        <f>Table3[[#This Row],[Residential Incentive Disbursements]]/'1.) CLM Reference'!$B$5</f>
        <v>1.3466202073181947E-4</v>
      </c>
      <c r="L697" s="54">
        <v>0</v>
      </c>
      <c r="M697" s="53">
        <f>Table3[[#This Row],[C&amp;I CLM $ Collected]]/'1.) CLM Reference'!$B$4</f>
        <v>0</v>
      </c>
      <c r="N697" s="79">
        <v>0</v>
      </c>
      <c r="O697" s="53">
        <f>Table3[[#This Row],[C&amp;I Incentive Disbursements]]/'1.) CLM Reference'!$B$5</f>
        <v>0</v>
      </c>
    </row>
    <row r="698" spans="1:15" x14ac:dyDescent="0.35">
      <c r="A698" s="23">
        <v>9001020500</v>
      </c>
      <c r="B698" s="24" t="s">
        <v>168</v>
      </c>
      <c r="C698" s="24" t="s">
        <v>48</v>
      </c>
      <c r="D698" s="52">
        <f>Table3[[#This Row],[Residential CLM $ Collected]]+Table3[[#This Row],[C&amp;I CLM $ Collected]]</f>
        <v>134841.29239295999</v>
      </c>
      <c r="E698" s="53">
        <f>Table3[[#This Row],[CLM $ Collected ]]/'1.) CLM Reference'!$B$4</f>
        <v>1.196263615973116E-3</v>
      </c>
      <c r="F698" s="52">
        <f>Table3[[#This Row],[Residential Incentive Disbursements]]+Table3[[#This Row],[C&amp;I Incentive Disbursements]]</f>
        <v>23276.3524</v>
      </c>
      <c r="G698" s="53">
        <f>Table3[[#This Row],[Incentive Disbursements]]/'1.) CLM Reference'!$B$5</f>
        <v>2.8477807340573301E-4</v>
      </c>
      <c r="H698" s="52">
        <v>134841.29239295999</v>
      </c>
      <c r="I698" s="53">
        <f>Table3[[#This Row],[Residential CLM $ Collected]]/'1.) CLM Reference'!$B$4</f>
        <v>1.196263615973116E-3</v>
      </c>
      <c r="J698" s="79">
        <v>23276.3524</v>
      </c>
      <c r="K698" s="53">
        <f>Table3[[#This Row],[Residential Incentive Disbursements]]/'1.) CLM Reference'!$B$5</f>
        <v>2.8477807340573301E-4</v>
      </c>
      <c r="L698" s="54">
        <v>0</v>
      </c>
      <c r="M698" s="53">
        <f>Table3[[#This Row],[C&amp;I CLM $ Collected]]/'1.) CLM Reference'!$B$4</f>
        <v>0</v>
      </c>
      <c r="N698" s="79">
        <v>0</v>
      </c>
      <c r="O698" s="53">
        <f>Table3[[#This Row],[C&amp;I Incentive Disbursements]]/'1.) CLM Reference'!$B$5</f>
        <v>0</v>
      </c>
    </row>
    <row r="699" spans="1:15" x14ac:dyDescent="0.35">
      <c r="A699" s="23">
        <v>9001020600</v>
      </c>
      <c r="B699" s="24" t="s">
        <v>168</v>
      </c>
      <c r="C699" s="24" t="s">
        <v>48</v>
      </c>
      <c r="D699" s="52">
        <f>Table3[[#This Row],[Residential CLM $ Collected]]+Table3[[#This Row],[C&amp;I CLM $ Collected]]</f>
        <v>109788.85834560001</v>
      </c>
      <c r="E699" s="53">
        <f>Table3[[#This Row],[CLM $ Collected ]]/'1.) CLM Reference'!$B$4</f>
        <v>9.7400740045802681E-4</v>
      </c>
      <c r="F699" s="52">
        <f>Table3[[#This Row],[Residential Incentive Disbursements]]+Table3[[#This Row],[C&amp;I Incentive Disbursements]]</f>
        <v>9380.7999999999993</v>
      </c>
      <c r="G699" s="53">
        <f>Table3[[#This Row],[Incentive Disbursements]]/'1.) CLM Reference'!$B$5</f>
        <v>1.1477082427247063E-4</v>
      </c>
      <c r="H699" s="52">
        <v>109788.85834560001</v>
      </c>
      <c r="I699" s="53">
        <f>Table3[[#This Row],[Residential CLM $ Collected]]/'1.) CLM Reference'!$B$4</f>
        <v>9.7400740045802681E-4</v>
      </c>
      <c r="J699" s="79">
        <v>9380.7999999999993</v>
      </c>
      <c r="K699" s="53">
        <f>Table3[[#This Row],[Residential Incentive Disbursements]]/'1.) CLM Reference'!$B$5</f>
        <v>1.1477082427247063E-4</v>
      </c>
      <c r="L699" s="54">
        <v>0</v>
      </c>
      <c r="M699" s="53">
        <f>Table3[[#This Row],[C&amp;I CLM $ Collected]]/'1.) CLM Reference'!$B$4</f>
        <v>0</v>
      </c>
      <c r="N699" s="79">
        <v>0</v>
      </c>
      <c r="O699" s="53">
        <f>Table3[[#This Row],[C&amp;I Incentive Disbursements]]/'1.) CLM Reference'!$B$5</f>
        <v>0</v>
      </c>
    </row>
    <row r="700" spans="1:15" x14ac:dyDescent="0.35">
      <c r="A700" s="23">
        <v>9001020700</v>
      </c>
      <c r="B700" s="24" t="s">
        <v>168</v>
      </c>
      <c r="C700" s="24" t="s">
        <v>48</v>
      </c>
      <c r="D700" s="52">
        <f>Table3[[#This Row],[Residential CLM $ Collected]]+Table3[[#This Row],[C&amp;I CLM $ Collected]]</f>
        <v>93484.321084800002</v>
      </c>
      <c r="E700" s="53">
        <f>Table3[[#This Row],[CLM $ Collected ]]/'1.) CLM Reference'!$B$4</f>
        <v>8.2935938979129321E-4</v>
      </c>
      <c r="F700" s="52">
        <f>Table3[[#This Row],[Residential Incentive Disbursements]]+Table3[[#This Row],[C&amp;I Incentive Disbursements]]</f>
        <v>7756.2</v>
      </c>
      <c r="G700" s="53">
        <f>Table3[[#This Row],[Incentive Disbursements]]/'1.) CLM Reference'!$B$5</f>
        <v>9.4894408496304874E-5</v>
      </c>
      <c r="H700" s="52">
        <v>93484.321084800002</v>
      </c>
      <c r="I700" s="53">
        <f>Table3[[#This Row],[Residential CLM $ Collected]]/'1.) CLM Reference'!$B$4</f>
        <v>8.2935938979129321E-4</v>
      </c>
      <c r="J700" s="79">
        <v>7756.2</v>
      </c>
      <c r="K700" s="53">
        <f>Table3[[#This Row],[Residential Incentive Disbursements]]/'1.) CLM Reference'!$B$5</f>
        <v>9.4894408496304874E-5</v>
      </c>
      <c r="L700" s="54">
        <v>0</v>
      </c>
      <c r="M700" s="53">
        <f>Table3[[#This Row],[C&amp;I CLM $ Collected]]/'1.) CLM Reference'!$B$4</f>
        <v>0</v>
      </c>
      <c r="N700" s="79">
        <v>0</v>
      </c>
      <c r="O700" s="53">
        <f>Table3[[#This Row],[C&amp;I Incentive Disbursements]]/'1.) CLM Reference'!$B$5</f>
        <v>0</v>
      </c>
    </row>
    <row r="701" spans="1:15" x14ac:dyDescent="0.35">
      <c r="A701" s="23">
        <v>9001020800</v>
      </c>
      <c r="B701" s="24" t="s">
        <v>168</v>
      </c>
      <c r="C701" s="24" t="s">
        <v>48</v>
      </c>
      <c r="D701" s="52">
        <f>Table3[[#This Row],[Residential CLM $ Collected]]+Table3[[#This Row],[C&amp;I CLM $ Collected]]</f>
        <v>60746.351405759997</v>
      </c>
      <c r="E701" s="53">
        <f>Table3[[#This Row],[CLM $ Collected ]]/'1.) CLM Reference'!$B$4</f>
        <v>5.3891985681992784E-4</v>
      </c>
      <c r="F701" s="52">
        <f>Table3[[#This Row],[Residential Incentive Disbursements]]+Table3[[#This Row],[C&amp;I Incentive Disbursements]]</f>
        <v>12748.1304</v>
      </c>
      <c r="G701" s="53">
        <f>Table3[[#This Row],[Incentive Disbursements]]/'1.) CLM Reference'!$B$5</f>
        <v>1.5596894016938224E-4</v>
      </c>
      <c r="H701" s="52">
        <v>60746.351405759997</v>
      </c>
      <c r="I701" s="53">
        <f>Table3[[#This Row],[Residential CLM $ Collected]]/'1.) CLM Reference'!$B$4</f>
        <v>5.3891985681992784E-4</v>
      </c>
      <c r="J701" s="79">
        <v>12748.1304</v>
      </c>
      <c r="K701" s="53">
        <f>Table3[[#This Row],[Residential Incentive Disbursements]]/'1.) CLM Reference'!$B$5</f>
        <v>1.5596894016938224E-4</v>
      </c>
      <c r="L701" s="54">
        <v>0</v>
      </c>
      <c r="M701" s="53">
        <f>Table3[[#This Row],[C&amp;I CLM $ Collected]]/'1.) CLM Reference'!$B$4</f>
        <v>0</v>
      </c>
      <c r="N701" s="79">
        <v>0</v>
      </c>
      <c r="O701" s="53">
        <f>Table3[[#This Row],[C&amp;I Incentive Disbursements]]/'1.) CLM Reference'!$B$5</f>
        <v>0</v>
      </c>
    </row>
    <row r="702" spans="1:15" x14ac:dyDescent="0.35">
      <c r="A702" s="23">
        <v>9001020900</v>
      </c>
      <c r="B702" s="24" t="s">
        <v>168</v>
      </c>
      <c r="C702" s="24" t="s">
        <v>48</v>
      </c>
      <c r="D702" s="52">
        <f>Table3[[#This Row],[Residential CLM $ Collected]]+Table3[[#This Row],[C&amp;I CLM $ Collected]]</f>
        <v>109799.58904416001</v>
      </c>
      <c r="E702" s="53">
        <f>Table3[[#This Row],[CLM $ Collected ]]/'1.) CLM Reference'!$B$4</f>
        <v>9.7410259936952864E-4</v>
      </c>
      <c r="F702" s="52">
        <f>Table3[[#This Row],[Residential Incentive Disbursements]]+Table3[[#This Row],[C&amp;I Incentive Disbursements]]</f>
        <v>8620.5794999999998</v>
      </c>
      <c r="G702" s="53">
        <f>Table3[[#This Row],[Incentive Disbursements]]/'1.) CLM Reference'!$B$5</f>
        <v>1.0546979094761245E-4</v>
      </c>
      <c r="H702" s="52">
        <v>109799.58904416001</v>
      </c>
      <c r="I702" s="53">
        <f>Table3[[#This Row],[Residential CLM $ Collected]]/'1.) CLM Reference'!$B$4</f>
        <v>9.7410259936952864E-4</v>
      </c>
      <c r="J702" s="79">
        <v>8620.5794999999998</v>
      </c>
      <c r="K702" s="53">
        <f>Table3[[#This Row],[Residential Incentive Disbursements]]/'1.) CLM Reference'!$B$5</f>
        <v>1.0546979094761245E-4</v>
      </c>
      <c r="L702" s="54">
        <v>0</v>
      </c>
      <c r="M702" s="53">
        <f>Table3[[#This Row],[C&amp;I CLM $ Collected]]/'1.) CLM Reference'!$B$4</f>
        <v>0</v>
      </c>
      <c r="N702" s="79">
        <v>0</v>
      </c>
      <c r="O702" s="53">
        <f>Table3[[#This Row],[C&amp;I Incentive Disbursements]]/'1.) CLM Reference'!$B$5</f>
        <v>0</v>
      </c>
    </row>
    <row r="703" spans="1:15" x14ac:dyDescent="0.35">
      <c r="A703" s="23">
        <v>9001021000</v>
      </c>
      <c r="B703" s="24" t="s">
        <v>168</v>
      </c>
      <c r="C703" s="24" t="s">
        <v>48</v>
      </c>
      <c r="D703" s="52">
        <f>Table3[[#This Row],[Residential CLM $ Collected]]+Table3[[#This Row],[C&amp;I CLM $ Collected]]</f>
        <v>70717.539144959999</v>
      </c>
      <c r="E703" s="53">
        <f>Table3[[#This Row],[CLM $ Collected ]]/'1.) CLM Reference'!$B$4</f>
        <v>6.2738066054524846E-4</v>
      </c>
      <c r="F703" s="52">
        <f>Table3[[#This Row],[Residential Incentive Disbursements]]+Table3[[#This Row],[C&amp;I Incentive Disbursements]]</f>
        <v>2774.1374000000001</v>
      </c>
      <c r="G703" s="53">
        <f>Table3[[#This Row],[Incentive Disbursements]]/'1.) CLM Reference'!$B$5</f>
        <v>3.3940605923065049E-5</v>
      </c>
      <c r="H703" s="52">
        <v>70717.539144959999</v>
      </c>
      <c r="I703" s="53">
        <f>Table3[[#This Row],[Residential CLM $ Collected]]/'1.) CLM Reference'!$B$4</f>
        <v>6.2738066054524846E-4</v>
      </c>
      <c r="J703" s="79">
        <v>2774.1374000000001</v>
      </c>
      <c r="K703" s="53">
        <f>Table3[[#This Row],[Residential Incentive Disbursements]]/'1.) CLM Reference'!$B$5</f>
        <v>3.3940605923065049E-5</v>
      </c>
      <c r="L703" s="54">
        <v>0</v>
      </c>
      <c r="M703" s="53">
        <f>Table3[[#This Row],[C&amp;I CLM $ Collected]]/'1.) CLM Reference'!$B$4</f>
        <v>0</v>
      </c>
      <c r="N703" s="79">
        <v>0</v>
      </c>
      <c r="O703" s="53">
        <f>Table3[[#This Row],[C&amp;I Incentive Disbursements]]/'1.) CLM Reference'!$B$5</f>
        <v>0</v>
      </c>
    </row>
    <row r="704" spans="1:15" x14ac:dyDescent="0.35">
      <c r="A704" s="23">
        <v>9001021100</v>
      </c>
      <c r="B704" s="24" t="s">
        <v>168</v>
      </c>
      <c r="C704" s="24" t="s">
        <v>48</v>
      </c>
      <c r="D704" s="52">
        <f>Table3[[#This Row],[Residential CLM $ Collected]]+Table3[[#This Row],[C&amp;I CLM $ Collected]]</f>
        <v>115220.04017471999</v>
      </c>
      <c r="E704" s="53">
        <f>Table3[[#This Row],[CLM $ Collected ]]/'1.) CLM Reference'!$B$4</f>
        <v>1.0221908989888505E-3</v>
      </c>
      <c r="F704" s="52">
        <f>Table3[[#This Row],[Residential Incentive Disbursements]]+Table3[[#This Row],[C&amp;I Incentive Disbursements]]</f>
        <v>8369.6</v>
      </c>
      <c r="G704" s="53">
        <f>Table3[[#This Row],[Incentive Disbursements]]/'1.) CLM Reference'!$B$5</f>
        <v>1.0239914408481903E-4</v>
      </c>
      <c r="H704" s="52">
        <v>115220.04017471999</v>
      </c>
      <c r="I704" s="53">
        <f>Table3[[#This Row],[Residential CLM $ Collected]]/'1.) CLM Reference'!$B$4</f>
        <v>1.0221908989888505E-3</v>
      </c>
      <c r="J704" s="79">
        <v>8369.6</v>
      </c>
      <c r="K704" s="53">
        <f>Table3[[#This Row],[Residential Incentive Disbursements]]/'1.) CLM Reference'!$B$5</f>
        <v>1.0239914408481903E-4</v>
      </c>
      <c r="L704" s="54">
        <v>0</v>
      </c>
      <c r="M704" s="53">
        <f>Table3[[#This Row],[C&amp;I CLM $ Collected]]/'1.) CLM Reference'!$B$4</f>
        <v>0</v>
      </c>
      <c r="N704" s="79">
        <v>0</v>
      </c>
      <c r="O704" s="53">
        <f>Table3[[#This Row],[C&amp;I Incentive Disbursements]]/'1.) CLM Reference'!$B$5</f>
        <v>0</v>
      </c>
    </row>
    <row r="705" spans="1:15" x14ac:dyDescent="0.35">
      <c r="A705" s="23">
        <v>9001021200</v>
      </c>
      <c r="B705" s="24" t="s">
        <v>168</v>
      </c>
      <c r="C705" s="24" t="s">
        <v>48</v>
      </c>
      <c r="D705" s="52">
        <f>Table3[[#This Row],[Residential CLM $ Collected]]+Table3[[#This Row],[C&amp;I CLM $ Collected]]</f>
        <v>111285.65852063999</v>
      </c>
      <c r="E705" s="53">
        <f>Table3[[#This Row],[CLM $ Collected ]]/'1.) CLM Reference'!$B$4</f>
        <v>9.8728647512429731E-4</v>
      </c>
      <c r="F705" s="52">
        <f>Table3[[#This Row],[Residential Incentive Disbursements]]+Table3[[#This Row],[C&amp;I Incentive Disbursements]]</f>
        <v>23460</v>
      </c>
      <c r="G705" s="53">
        <f>Table3[[#This Row],[Incentive Disbursements]]/'1.) CLM Reference'!$B$5</f>
        <v>2.8702493789785105E-4</v>
      </c>
      <c r="H705" s="52">
        <v>111285.65852063999</v>
      </c>
      <c r="I705" s="53">
        <f>Table3[[#This Row],[Residential CLM $ Collected]]/'1.) CLM Reference'!$B$4</f>
        <v>9.8728647512429731E-4</v>
      </c>
      <c r="J705" s="79">
        <v>23460</v>
      </c>
      <c r="K705" s="53">
        <f>Table3[[#This Row],[Residential Incentive Disbursements]]/'1.) CLM Reference'!$B$5</f>
        <v>2.8702493789785105E-4</v>
      </c>
      <c r="L705" s="54">
        <v>0</v>
      </c>
      <c r="M705" s="53">
        <f>Table3[[#This Row],[C&amp;I CLM $ Collected]]/'1.) CLM Reference'!$B$4</f>
        <v>0</v>
      </c>
      <c r="N705" s="79">
        <v>0</v>
      </c>
      <c r="O705" s="53">
        <f>Table3[[#This Row],[C&amp;I Incentive Disbursements]]/'1.) CLM Reference'!$B$5</f>
        <v>0</v>
      </c>
    </row>
    <row r="706" spans="1:15" x14ac:dyDescent="0.35">
      <c r="A706" s="23">
        <v>9001021300</v>
      </c>
      <c r="B706" s="24" t="s">
        <v>168</v>
      </c>
      <c r="C706" s="24" t="s">
        <v>48</v>
      </c>
      <c r="D706" s="52">
        <f>Table3[[#This Row],[Residential CLM $ Collected]]+Table3[[#This Row],[C&amp;I CLM $ Collected]]</f>
        <v>74577.157868159993</v>
      </c>
      <c r="E706" s="53">
        <f>Table3[[#This Row],[CLM $ Collected ]]/'1.) CLM Reference'!$B$4</f>
        <v>6.6162181448374199E-4</v>
      </c>
      <c r="F706" s="52">
        <f>Table3[[#This Row],[Residential Incentive Disbursements]]+Table3[[#This Row],[C&amp;I Incentive Disbursements]]</f>
        <v>8945.08</v>
      </c>
      <c r="G706" s="53">
        <f>Table3[[#This Row],[Incentive Disbursements]]/'1.) CLM Reference'!$B$5</f>
        <v>1.0943994166629623E-4</v>
      </c>
      <c r="H706" s="52">
        <v>74577.157868159993</v>
      </c>
      <c r="I706" s="53">
        <f>Table3[[#This Row],[Residential CLM $ Collected]]/'1.) CLM Reference'!$B$4</f>
        <v>6.6162181448374199E-4</v>
      </c>
      <c r="J706" s="79">
        <v>8945.08</v>
      </c>
      <c r="K706" s="53">
        <f>Table3[[#This Row],[Residential Incentive Disbursements]]/'1.) CLM Reference'!$B$5</f>
        <v>1.0943994166629623E-4</v>
      </c>
      <c r="L706" s="54">
        <v>0</v>
      </c>
      <c r="M706" s="53">
        <f>Table3[[#This Row],[C&amp;I CLM $ Collected]]/'1.) CLM Reference'!$B$4</f>
        <v>0</v>
      </c>
      <c r="N706" s="79">
        <v>0</v>
      </c>
      <c r="O706" s="53">
        <f>Table3[[#This Row],[C&amp;I Incentive Disbursements]]/'1.) CLM Reference'!$B$5</f>
        <v>0</v>
      </c>
    </row>
    <row r="707" spans="1:15" x14ac:dyDescent="0.35">
      <c r="A707" s="23">
        <v>9001021400</v>
      </c>
      <c r="B707" s="24" t="s">
        <v>168</v>
      </c>
      <c r="C707" s="24" t="s">
        <v>48</v>
      </c>
      <c r="D707" s="52">
        <f>Table3[[#This Row],[Residential CLM $ Collected]]+Table3[[#This Row],[C&amp;I CLM $ Collected]]</f>
        <v>89294.912110079997</v>
      </c>
      <c r="E707" s="53">
        <f>Table3[[#This Row],[CLM $ Collected ]]/'1.) CLM Reference'!$B$4</f>
        <v>7.9219245494552173E-4</v>
      </c>
      <c r="F707" s="52">
        <f>Table3[[#This Row],[Residential Incentive Disbursements]]+Table3[[#This Row],[C&amp;I Incentive Disbursements]]</f>
        <v>4610.05</v>
      </c>
      <c r="G707" s="53">
        <f>Table3[[#This Row],[Incentive Disbursements]]/'1.) CLM Reference'!$B$5</f>
        <v>5.6402357841261227E-5</v>
      </c>
      <c r="H707" s="52">
        <v>89294.912110079997</v>
      </c>
      <c r="I707" s="53">
        <f>Table3[[#This Row],[Residential CLM $ Collected]]/'1.) CLM Reference'!$B$4</f>
        <v>7.9219245494552173E-4</v>
      </c>
      <c r="J707" s="79">
        <v>4610.05</v>
      </c>
      <c r="K707" s="53">
        <f>Table3[[#This Row],[Residential Incentive Disbursements]]/'1.) CLM Reference'!$B$5</f>
        <v>5.6402357841261227E-5</v>
      </c>
      <c r="L707" s="54">
        <v>0</v>
      </c>
      <c r="M707" s="53">
        <f>Table3[[#This Row],[C&amp;I CLM $ Collected]]/'1.) CLM Reference'!$B$4</f>
        <v>0</v>
      </c>
      <c r="N707" s="79">
        <v>0</v>
      </c>
      <c r="O707" s="53">
        <f>Table3[[#This Row],[C&amp;I Incentive Disbursements]]/'1.) CLM Reference'!$B$5</f>
        <v>0</v>
      </c>
    </row>
    <row r="708" spans="1:15" x14ac:dyDescent="0.35">
      <c r="A708" s="23">
        <v>9001021500</v>
      </c>
      <c r="B708" s="24" t="s">
        <v>168</v>
      </c>
      <c r="C708" s="24" t="s">
        <v>48</v>
      </c>
      <c r="D708" s="52">
        <f>Table3[[#This Row],[Residential CLM $ Collected]]+Table3[[#This Row],[C&amp;I CLM $ Collected]]</f>
        <v>65226.474495360002</v>
      </c>
      <c r="E708" s="53">
        <f>Table3[[#This Row],[CLM $ Collected ]]/'1.) CLM Reference'!$B$4</f>
        <v>5.7866590309446923E-4</v>
      </c>
      <c r="F708" s="52">
        <f>Table3[[#This Row],[Residential Incentive Disbursements]]+Table3[[#This Row],[C&amp;I Incentive Disbursements]]</f>
        <v>403</v>
      </c>
      <c r="G708" s="53">
        <f>Table3[[#This Row],[Incentive Disbursements]]/'1.) CLM Reference'!$B$5</f>
        <v>4.9305647899758734E-6</v>
      </c>
      <c r="H708" s="52">
        <v>65225.455666560003</v>
      </c>
      <c r="I708" s="53">
        <f>Table3[[#This Row],[Residential CLM $ Collected]]/'1.) CLM Reference'!$B$4</f>
        <v>5.7865686441052665E-4</v>
      </c>
      <c r="J708" s="79">
        <v>403</v>
      </c>
      <c r="K708" s="53">
        <f>Table3[[#This Row],[Residential Incentive Disbursements]]/'1.) CLM Reference'!$B$5</f>
        <v>4.9305647899758734E-6</v>
      </c>
      <c r="L708" s="54">
        <v>1.0188288000000001</v>
      </c>
      <c r="M708" s="53">
        <f>Table3[[#This Row],[C&amp;I CLM $ Collected]]/'1.) CLM Reference'!$B$4</f>
        <v>9.0386839425545507E-9</v>
      </c>
      <c r="N708" s="79">
        <v>0</v>
      </c>
      <c r="O708" s="53">
        <f>Table3[[#This Row],[C&amp;I Incentive Disbursements]]/'1.) CLM Reference'!$B$5</f>
        <v>0</v>
      </c>
    </row>
    <row r="709" spans="1:15" x14ac:dyDescent="0.35">
      <c r="A709" s="23">
        <v>9001021600</v>
      </c>
      <c r="B709" s="24" t="s">
        <v>168</v>
      </c>
      <c r="C709" s="24" t="s">
        <v>48</v>
      </c>
      <c r="D709" s="52">
        <f>Table3[[#This Row],[Residential CLM $ Collected]]+Table3[[#This Row],[C&amp;I CLM $ Collected]]</f>
        <v>103228.87383072</v>
      </c>
      <c r="E709" s="53">
        <f>Table3[[#This Row],[CLM $ Collected ]]/'1.) CLM Reference'!$B$4</f>
        <v>9.1580956908728778E-4</v>
      </c>
      <c r="F709" s="52">
        <f>Table3[[#This Row],[Residential Incentive Disbursements]]+Table3[[#This Row],[C&amp;I Incentive Disbursements]]</f>
        <v>6524.6980000000003</v>
      </c>
      <c r="G709" s="53">
        <f>Table3[[#This Row],[Incentive Disbursements]]/'1.) CLM Reference'!$B$5</f>
        <v>7.9827409985176186E-5</v>
      </c>
      <c r="H709" s="52">
        <v>103216.67104032</v>
      </c>
      <c r="I709" s="53">
        <f>Table3[[#This Row],[Residential CLM $ Collected]]/'1.) CLM Reference'!$B$4</f>
        <v>9.1570131030461219E-4</v>
      </c>
      <c r="J709" s="79">
        <v>6524.6980000000003</v>
      </c>
      <c r="K709" s="53">
        <f>Table3[[#This Row],[Residential Incentive Disbursements]]/'1.) CLM Reference'!$B$5</f>
        <v>7.9827409985176186E-5</v>
      </c>
      <c r="L709" s="54">
        <v>12.2027904</v>
      </c>
      <c r="M709" s="53">
        <f>Table3[[#This Row],[C&amp;I CLM $ Collected]]/'1.) CLM Reference'!$B$4</f>
        <v>1.0825878267559654E-7</v>
      </c>
      <c r="N709" s="79">
        <v>0</v>
      </c>
      <c r="O709" s="53">
        <f>Table3[[#This Row],[C&amp;I Incentive Disbursements]]/'1.) CLM Reference'!$B$5</f>
        <v>0</v>
      </c>
    </row>
    <row r="710" spans="1:15" x14ac:dyDescent="0.35">
      <c r="A710" s="23">
        <v>9001021700</v>
      </c>
      <c r="B710" s="24" t="s">
        <v>168</v>
      </c>
      <c r="C710" s="24" t="s">
        <v>48</v>
      </c>
      <c r="D710" s="52">
        <f>Table3[[#This Row],[Residential CLM $ Collected]]+Table3[[#This Row],[C&amp;I CLM $ Collected]]</f>
        <v>111040.17635231998</v>
      </c>
      <c r="E710" s="53">
        <f>Table3[[#This Row],[CLM $ Collected ]]/'1.) CLM Reference'!$B$4</f>
        <v>9.8510864531326566E-4</v>
      </c>
      <c r="F710" s="52">
        <f>Table3[[#This Row],[Residential Incentive Disbursements]]+Table3[[#This Row],[C&amp;I Incentive Disbursements]]</f>
        <v>10284.4203</v>
      </c>
      <c r="G710" s="53">
        <f>Table3[[#This Row],[Incentive Disbursements]]/'1.) CLM Reference'!$B$5</f>
        <v>1.2582630425928809E-4</v>
      </c>
      <c r="H710" s="52">
        <v>111040.17635231998</v>
      </c>
      <c r="I710" s="53">
        <f>Table3[[#This Row],[Residential CLM $ Collected]]/'1.) CLM Reference'!$B$4</f>
        <v>9.8510864531326566E-4</v>
      </c>
      <c r="J710" s="79">
        <v>10284.4203</v>
      </c>
      <c r="K710" s="53">
        <f>Table3[[#This Row],[Residential Incentive Disbursements]]/'1.) CLM Reference'!$B$5</f>
        <v>1.2582630425928809E-4</v>
      </c>
      <c r="L710" s="54">
        <v>0</v>
      </c>
      <c r="M710" s="53">
        <f>Table3[[#This Row],[C&amp;I CLM $ Collected]]/'1.) CLM Reference'!$B$4</f>
        <v>0</v>
      </c>
      <c r="N710" s="79">
        <v>0</v>
      </c>
      <c r="O710" s="53">
        <f>Table3[[#This Row],[C&amp;I Incentive Disbursements]]/'1.) CLM Reference'!$B$5</f>
        <v>0</v>
      </c>
    </row>
    <row r="711" spans="1:15" x14ac:dyDescent="0.35">
      <c r="A711" s="23">
        <v>9001021801</v>
      </c>
      <c r="B711" s="24" t="s">
        <v>168</v>
      </c>
      <c r="C711" s="24" t="s">
        <v>48</v>
      </c>
      <c r="D711" s="52">
        <f>Table3[[#This Row],[Residential CLM $ Collected]]+Table3[[#This Row],[C&amp;I CLM $ Collected]]</f>
        <v>63583.488017279997</v>
      </c>
      <c r="E711" s="53">
        <f>Table3[[#This Row],[CLM $ Collected ]]/'1.) CLM Reference'!$B$4</f>
        <v>5.6408991594407063E-4</v>
      </c>
      <c r="F711" s="52">
        <f>Table3[[#This Row],[Residential Incentive Disbursements]]+Table3[[#This Row],[C&amp;I Incentive Disbursements]]</f>
        <v>9221.6200000000008</v>
      </c>
      <c r="G711" s="53">
        <f>Table3[[#This Row],[Incentive Disbursements]]/'1.) CLM Reference'!$B$5</f>
        <v>1.128233123536906E-4</v>
      </c>
      <c r="H711" s="52">
        <v>63583.488017279997</v>
      </c>
      <c r="I711" s="53">
        <f>Table3[[#This Row],[Residential CLM $ Collected]]/'1.) CLM Reference'!$B$4</f>
        <v>5.6408991594407063E-4</v>
      </c>
      <c r="J711" s="79">
        <v>9221.6200000000008</v>
      </c>
      <c r="K711" s="53">
        <f>Table3[[#This Row],[Residential Incentive Disbursements]]/'1.) CLM Reference'!$B$5</f>
        <v>1.128233123536906E-4</v>
      </c>
      <c r="L711" s="54">
        <v>0</v>
      </c>
      <c r="M711" s="53">
        <f>Table3[[#This Row],[C&amp;I CLM $ Collected]]/'1.) CLM Reference'!$B$4</f>
        <v>0</v>
      </c>
      <c r="N711" s="79">
        <v>0</v>
      </c>
      <c r="O711" s="53">
        <f>Table3[[#This Row],[C&amp;I Incentive Disbursements]]/'1.) CLM Reference'!$B$5</f>
        <v>0</v>
      </c>
    </row>
    <row r="712" spans="1:15" x14ac:dyDescent="0.35">
      <c r="A712" s="23">
        <v>9001021802</v>
      </c>
      <c r="B712" s="24" t="s">
        <v>168</v>
      </c>
      <c r="C712" s="24" t="s">
        <v>48</v>
      </c>
      <c r="D712" s="52">
        <f>Table3[[#This Row],[Residential CLM $ Collected]]+Table3[[#This Row],[C&amp;I CLM $ Collected]]</f>
        <v>76084.431719040003</v>
      </c>
      <c r="E712" s="53">
        <f>Table3[[#This Row],[CLM $ Collected ]]/'1.) CLM Reference'!$B$4</f>
        <v>6.7499380784806528E-4</v>
      </c>
      <c r="F712" s="52">
        <f>Table3[[#This Row],[Residential Incentive Disbursements]]+Table3[[#This Row],[C&amp;I Incentive Disbursements]]</f>
        <v>9793.5617999999995</v>
      </c>
      <c r="G712" s="53">
        <f>Table3[[#This Row],[Incentive Disbursements]]/'1.) CLM Reference'!$B$5</f>
        <v>1.198208212891631E-4</v>
      </c>
      <c r="H712" s="52">
        <v>76084.431719040003</v>
      </c>
      <c r="I712" s="53">
        <f>Table3[[#This Row],[Residential CLM $ Collected]]/'1.) CLM Reference'!$B$4</f>
        <v>6.7499380784806528E-4</v>
      </c>
      <c r="J712" s="79">
        <v>9793.5617999999995</v>
      </c>
      <c r="K712" s="53">
        <f>Table3[[#This Row],[Residential Incentive Disbursements]]/'1.) CLM Reference'!$B$5</f>
        <v>1.198208212891631E-4</v>
      </c>
      <c r="L712" s="54">
        <v>0</v>
      </c>
      <c r="M712" s="53">
        <f>Table3[[#This Row],[C&amp;I CLM $ Collected]]/'1.) CLM Reference'!$B$4</f>
        <v>0</v>
      </c>
      <c r="N712" s="79">
        <v>0</v>
      </c>
      <c r="O712" s="53">
        <f>Table3[[#This Row],[C&amp;I Incentive Disbursements]]/'1.) CLM Reference'!$B$5</f>
        <v>0</v>
      </c>
    </row>
    <row r="713" spans="1:15" x14ac:dyDescent="0.35">
      <c r="A713" s="23">
        <v>9001021900</v>
      </c>
      <c r="B713" s="24" t="s">
        <v>168</v>
      </c>
      <c r="C713" s="24" t="s">
        <v>48</v>
      </c>
      <c r="D713" s="52">
        <f>Table3[[#This Row],[Residential CLM $ Collected]]+Table3[[#This Row],[C&amp;I CLM $ Collected]]</f>
        <v>117333.27924191998</v>
      </c>
      <c r="E713" s="53">
        <f>Table3[[#This Row],[CLM $ Collected ]]/'1.) CLM Reference'!$B$4</f>
        <v>1.0409387985608684E-3</v>
      </c>
      <c r="F713" s="52">
        <f>Table3[[#This Row],[Residential Incentive Disbursements]]+Table3[[#This Row],[C&amp;I Incentive Disbursements]]</f>
        <v>10290.35</v>
      </c>
      <c r="G713" s="53">
        <f>Table3[[#This Row],[Incentive Disbursements]]/'1.) CLM Reference'!$B$5</f>
        <v>1.2589885207575242E-4</v>
      </c>
      <c r="H713" s="52">
        <v>117333.27924191998</v>
      </c>
      <c r="I713" s="53">
        <f>Table3[[#This Row],[Residential CLM $ Collected]]/'1.) CLM Reference'!$B$4</f>
        <v>1.0409387985608684E-3</v>
      </c>
      <c r="J713" s="79">
        <v>10290.35</v>
      </c>
      <c r="K713" s="53">
        <f>Table3[[#This Row],[Residential Incentive Disbursements]]/'1.) CLM Reference'!$B$5</f>
        <v>1.2589885207575242E-4</v>
      </c>
      <c r="L713" s="54">
        <v>0</v>
      </c>
      <c r="M713" s="53">
        <f>Table3[[#This Row],[C&amp;I CLM $ Collected]]/'1.) CLM Reference'!$B$4</f>
        <v>0</v>
      </c>
      <c r="N713" s="79">
        <v>0</v>
      </c>
      <c r="O713" s="53">
        <f>Table3[[#This Row],[C&amp;I Incentive Disbursements]]/'1.) CLM Reference'!$B$5</f>
        <v>0</v>
      </c>
    </row>
    <row r="714" spans="1:15" x14ac:dyDescent="0.35">
      <c r="A714" s="23">
        <v>9001022000</v>
      </c>
      <c r="B714" s="24" t="s">
        <v>168</v>
      </c>
      <c r="C714" s="24" t="s">
        <v>48</v>
      </c>
      <c r="D714" s="52">
        <f>Table3[[#This Row],[Residential CLM $ Collected]]+Table3[[#This Row],[C&amp;I CLM $ Collected]]</f>
        <v>37835.245998719998</v>
      </c>
      <c r="E714" s="53">
        <f>Table3[[#This Row],[CLM $ Collected ]]/'1.) CLM Reference'!$B$4</f>
        <v>3.3566074150164556E-4</v>
      </c>
      <c r="F714" s="52">
        <f>Table3[[#This Row],[Residential Incentive Disbursements]]+Table3[[#This Row],[C&amp;I Incentive Disbursements]]</f>
        <v>6324.97</v>
      </c>
      <c r="G714" s="53">
        <f>Table3[[#This Row],[Incentive Disbursements]]/'1.) CLM Reference'!$B$5</f>
        <v>7.738380739368163E-5</v>
      </c>
      <c r="H714" s="52">
        <v>37835.245998719998</v>
      </c>
      <c r="I714" s="53">
        <f>Table3[[#This Row],[Residential CLM $ Collected]]/'1.) CLM Reference'!$B$4</f>
        <v>3.3566074150164556E-4</v>
      </c>
      <c r="J714" s="79">
        <v>6324.97</v>
      </c>
      <c r="K714" s="53">
        <f>Table3[[#This Row],[Residential Incentive Disbursements]]/'1.) CLM Reference'!$B$5</f>
        <v>7.738380739368163E-5</v>
      </c>
      <c r="L714" s="54">
        <v>0</v>
      </c>
      <c r="M714" s="53">
        <f>Table3[[#This Row],[C&amp;I CLM $ Collected]]/'1.) CLM Reference'!$B$4</f>
        <v>0</v>
      </c>
      <c r="N714" s="79">
        <v>0</v>
      </c>
      <c r="O714" s="53">
        <f>Table3[[#This Row],[C&amp;I Incentive Disbursements]]/'1.) CLM Reference'!$B$5</f>
        <v>0</v>
      </c>
    </row>
    <row r="715" spans="1:15" x14ac:dyDescent="0.35">
      <c r="A715" s="23">
        <v>9001022100</v>
      </c>
      <c r="B715" s="24" t="s">
        <v>168</v>
      </c>
      <c r="C715" s="24" t="s">
        <v>48</v>
      </c>
      <c r="D715" s="52">
        <f>Table3[[#This Row],[Residential CLM $ Collected]]+Table3[[#This Row],[C&amp;I CLM $ Collected]]</f>
        <v>92737.622036159999</v>
      </c>
      <c r="E715" s="53">
        <f>Table3[[#This Row],[CLM $ Collected ]]/'1.) CLM Reference'!$B$4</f>
        <v>8.2273494346541093E-4</v>
      </c>
      <c r="F715" s="52">
        <f>Table3[[#This Row],[Residential Incentive Disbursements]]+Table3[[#This Row],[C&amp;I Incentive Disbursements]]</f>
        <v>5543.82</v>
      </c>
      <c r="G715" s="53">
        <f>Table3[[#This Row],[Incentive Disbursements]]/'1.) CLM Reference'!$B$5</f>
        <v>6.7826708918024921E-5</v>
      </c>
      <c r="H715" s="52">
        <v>92737.622036159999</v>
      </c>
      <c r="I715" s="53">
        <f>Table3[[#This Row],[Residential CLM $ Collected]]/'1.) CLM Reference'!$B$4</f>
        <v>8.2273494346541093E-4</v>
      </c>
      <c r="J715" s="79">
        <v>5543.82</v>
      </c>
      <c r="K715" s="53">
        <f>Table3[[#This Row],[Residential Incentive Disbursements]]/'1.) CLM Reference'!$B$5</f>
        <v>6.7826708918024921E-5</v>
      </c>
      <c r="L715" s="54">
        <v>0</v>
      </c>
      <c r="M715" s="53">
        <f>Table3[[#This Row],[C&amp;I CLM $ Collected]]/'1.) CLM Reference'!$B$4</f>
        <v>0</v>
      </c>
      <c r="N715" s="79">
        <v>0</v>
      </c>
      <c r="O715" s="53">
        <f>Table3[[#This Row],[C&amp;I Incentive Disbursements]]/'1.) CLM Reference'!$B$5</f>
        <v>0</v>
      </c>
    </row>
    <row r="716" spans="1:15" x14ac:dyDescent="0.35">
      <c r="A716" s="23">
        <v>9001022200</v>
      </c>
      <c r="B716" s="24" t="s">
        <v>168</v>
      </c>
      <c r="C716" s="24" t="s">
        <v>48</v>
      </c>
      <c r="D716" s="52">
        <f>Table3[[#This Row],[Residential CLM $ Collected]]+Table3[[#This Row],[C&amp;I CLM $ Collected]]</f>
        <v>81861.026613120019</v>
      </c>
      <c r="E716" s="53">
        <f>Table3[[#This Row],[CLM $ Collected ]]/'1.) CLM Reference'!$B$4</f>
        <v>7.262416872874408E-4</v>
      </c>
      <c r="F716" s="52">
        <f>Table3[[#This Row],[Residential Incentive Disbursements]]+Table3[[#This Row],[C&amp;I Incentive Disbursements]]</f>
        <v>0</v>
      </c>
      <c r="G716" s="53">
        <f>Table3[[#This Row],[Incentive Disbursements]]/'1.) CLM Reference'!$B$5</f>
        <v>0</v>
      </c>
      <c r="H716" s="52">
        <v>81861.026613120019</v>
      </c>
      <c r="I716" s="53">
        <f>Table3[[#This Row],[Residential CLM $ Collected]]/'1.) CLM Reference'!$B$4</f>
        <v>7.262416872874408E-4</v>
      </c>
      <c r="J716" s="79">
        <v>0</v>
      </c>
      <c r="K716" s="53">
        <f>Table3[[#This Row],[Residential Incentive Disbursements]]/'1.) CLM Reference'!$B$5</f>
        <v>0</v>
      </c>
      <c r="L716" s="54">
        <v>0</v>
      </c>
      <c r="M716" s="53">
        <f>Table3[[#This Row],[C&amp;I CLM $ Collected]]/'1.) CLM Reference'!$B$4</f>
        <v>0</v>
      </c>
      <c r="N716" s="79">
        <v>0</v>
      </c>
      <c r="O716" s="53">
        <f>Table3[[#This Row],[C&amp;I Incentive Disbursements]]/'1.) CLM Reference'!$B$5</f>
        <v>0</v>
      </c>
    </row>
    <row r="717" spans="1:15" x14ac:dyDescent="0.35">
      <c r="A717" s="23">
        <v>9001022300</v>
      </c>
      <c r="B717" s="24" t="s">
        <v>168</v>
      </c>
      <c r="C717" s="24" t="s">
        <v>48</v>
      </c>
      <c r="D717" s="52">
        <f>Table3[[#This Row],[Residential CLM $ Collected]]+Table3[[#This Row],[C&amp;I CLM $ Collected]]</f>
        <v>88271.146042559994</v>
      </c>
      <c r="E717" s="53">
        <f>Table3[[#This Row],[CLM $ Collected ]]/'1.) CLM Reference'!$B$4</f>
        <v>7.8310996933515689E-4</v>
      </c>
      <c r="F717" s="52">
        <f>Table3[[#This Row],[Residential Incentive Disbursements]]+Table3[[#This Row],[C&amp;I Incentive Disbursements]]</f>
        <v>49293.5962</v>
      </c>
      <c r="G717" s="53">
        <f>Table3[[#This Row],[Incentive Disbursements]]/'1.) CLM Reference'!$B$5</f>
        <v>6.0308999949133617E-4</v>
      </c>
      <c r="H717" s="52">
        <v>88271.146042559994</v>
      </c>
      <c r="I717" s="53">
        <f>Table3[[#This Row],[Residential CLM $ Collected]]/'1.) CLM Reference'!$B$4</f>
        <v>7.8310996933515689E-4</v>
      </c>
      <c r="J717" s="79">
        <v>49293.5962</v>
      </c>
      <c r="K717" s="53">
        <f>Table3[[#This Row],[Residential Incentive Disbursements]]/'1.) CLM Reference'!$B$5</f>
        <v>6.0308999949133617E-4</v>
      </c>
      <c r="L717" s="54">
        <v>0</v>
      </c>
      <c r="M717" s="53">
        <f>Table3[[#This Row],[C&amp;I CLM $ Collected]]/'1.) CLM Reference'!$B$4</f>
        <v>0</v>
      </c>
      <c r="N717" s="79">
        <v>0</v>
      </c>
      <c r="O717" s="53">
        <f>Table3[[#This Row],[C&amp;I Incentive Disbursements]]/'1.) CLM Reference'!$B$5</f>
        <v>0</v>
      </c>
    </row>
    <row r="718" spans="1:15" x14ac:dyDescent="0.35">
      <c r="A718" s="23">
        <v>9001022400</v>
      </c>
      <c r="B718" s="24" t="s">
        <v>168</v>
      </c>
      <c r="C718" s="24" t="s">
        <v>48</v>
      </c>
      <c r="D718" s="52">
        <f>Table3[[#This Row],[Residential CLM $ Collected]]+Table3[[#This Row],[C&amp;I CLM $ Collected]]</f>
        <v>65418.021835199994</v>
      </c>
      <c r="E718" s="53">
        <f>Table3[[#This Row],[CLM $ Collected ]]/'1.) CLM Reference'!$B$4</f>
        <v>5.803652424386758E-4</v>
      </c>
      <c r="F718" s="52">
        <f>Table3[[#This Row],[Residential Incentive Disbursements]]+Table3[[#This Row],[C&amp;I Incentive Disbursements]]</f>
        <v>3895.87</v>
      </c>
      <c r="G718" s="53">
        <f>Table3[[#This Row],[Incentive Disbursements]]/'1.) CLM Reference'!$B$5</f>
        <v>4.7664614015690583E-5</v>
      </c>
      <c r="H718" s="52">
        <v>65418.021835199994</v>
      </c>
      <c r="I718" s="53">
        <f>Table3[[#This Row],[Residential CLM $ Collected]]/'1.) CLM Reference'!$B$4</f>
        <v>5.803652424386758E-4</v>
      </c>
      <c r="J718" s="79">
        <v>3895.87</v>
      </c>
      <c r="K718" s="53">
        <f>Table3[[#This Row],[Residential Incentive Disbursements]]/'1.) CLM Reference'!$B$5</f>
        <v>4.7664614015690583E-5</v>
      </c>
      <c r="L718" s="54">
        <v>0</v>
      </c>
      <c r="M718" s="53">
        <f>Table3[[#This Row],[C&amp;I CLM $ Collected]]/'1.) CLM Reference'!$B$4</f>
        <v>0</v>
      </c>
      <c r="N718" s="79">
        <v>0</v>
      </c>
      <c r="O718" s="53">
        <f>Table3[[#This Row],[C&amp;I Incentive Disbursements]]/'1.) CLM Reference'!$B$5</f>
        <v>0</v>
      </c>
    </row>
    <row r="719" spans="1:15" x14ac:dyDescent="0.35">
      <c r="A719" s="23">
        <v>9015907200</v>
      </c>
      <c r="B719" s="24" t="s">
        <v>169</v>
      </c>
      <c r="C719" s="24" t="s">
        <v>48</v>
      </c>
      <c r="D719" s="52">
        <f>Table3[[#This Row],[Residential CLM $ Collected]]+Table3[[#This Row],[C&amp;I CLM $ Collected]]</f>
        <v>532.01387520000003</v>
      </c>
      <c r="E719" s="53">
        <f>Table3[[#This Row],[CLM $ Collected ]]/'1.) CLM Reference'!$B$4</f>
        <v>4.7198364150939399E-6</v>
      </c>
      <c r="F719" s="52">
        <f>Table3[[#This Row],[Residential Incentive Disbursements]]+Table3[[#This Row],[C&amp;I Incentive Disbursements]]</f>
        <v>0</v>
      </c>
      <c r="G719" s="53">
        <f>Table3[[#This Row],[Incentive Disbursements]]/'1.) CLM Reference'!$B$5</f>
        <v>0</v>
      </c>
      <c r="H719" s="52">
        <v>532.01387520000003</v>
      </c>
      <c r="I719" s="53">
        <f>Table3[[#This Row],[Residential CLM $ Collected]]/'1.) CLM Reference'!$B$4</f>
        <v>4.7198364150939399E-6</v>
      </c>
      <c r="J719" s="79">
        <v>0</v>
      </c>
      <c r="K719" s="53">
        <f>Table3[[#This Row],[Residential Incentive Disbursements]]/'1.) CLM Reference'!$B$5</f>
        <v>0</v>
      </c>
      <c r="L719" s="54">
        <v>0</v>
      </c>
      <c r="M719" s="53">
        <f>Table3[[#This Row],[C&amp;I CLM $ Collected]]/'1.) CLM Reference'!$B$4</f>
        <v>0</v>
      </c>
      <c r="N719" s="79">
        <v>0</v>
      </c>
      <c r="O719" s="53">
        <f>Table3[[#This Row],[C&amp;I Incentive Disbursements]]/'1.) CLM Reference'!$B$5</f>
        <v>0</v>
      </c>
    </row>
    <row r="720" spans="1:15" x14ac:dyDescent="0.35">
      <c r="A720" s="23">
        <v>9015908100</v>
      </c>
      <c r="B720" s="24" t="s">
        <v>169</v>
      </c>
      <c r="C720" s="24" t="s">
        <v>48</v>
      </c>
      <c r="D720" s="52">
        <f>Table3[[#This Row],[Residential CLM $ Collected]]+Table3[[#This Row],[C&amp;I CLM $ Collected]]</f>
        <v>85744.234117440006</v>
      </c>
      <c r="E720" s="53">
        <f>Table3[[#This Row],[CLM $ Collected ]]/'1.) CLM Reference'!$B$4</f>
        <v>7.6069211243728386E-4</v>
      </c>
      <c r="F720" s="52">
        <f>Table3[[#This Row],[Residential Incentive Disbursements]]+Table3[[#This Row],[C&amp;I Incentive Disbursements]]</f>
        <v>33246.379999999997</v>
      </c>
      <c r="G720" s="53">
        <f>Table3[[#This Row],[Incentive Disbursements]]/'1.) CLM Reference'!$B$5</f>
        <v>4.0675789236267507E-4</v>
      </c>
      <c r="H720" s="52">
        <v>74480.158419840009</v>
      </c>
      <c r="I720" s="53">
        <f>Table3[[#This Row],[Residential CLM $ Collected]]/'1.) CLM Reference'!$B$4</f>
        <v>6.6076127014502045E-4</v>
      </c>
      <c r="J720" s="79">
        <v>33246.379999999997</v>
      </c>
      <c r="K720" s="53">
        <f>Table3[[#This Row],[Residential Incentive Disbursements]]/'1.) CLM Reference'!$B$5</f>
        <v>4.0675789236267507E-4</v>
      </c>
      <c r="L720" s="54">
        <v>11264.075697600001</v>
      </c>
      <c r="M720" s="53">
        <f>Table3[[#This Row],[C&amp;I CLM $ Collected]]/'1.) CLM Reference'!$B$4</f>
        <v>9.9930842292263498E-5</v>
      </c>
      <c r="N720" s="79">
        <v>0</v>
      </c>
      <c r="O720" s="53">
        <f>Table3[[#This Row],[C&amp;I Incentive Disbursements]]/'1.) CLM Reference'!$B$5</f>
        <v>0</v>
      </c>
    </row>
    <row r="721" spans="1:15" x14ac:dyDescent="0.35">
      <c r="A721" s="23">
        <v>9011702100</v>
      </c>
      <c r="B721" s="24" t="s">
        <v>170</v>
      </c>
      <c r="C721" s="24" t="s">
        <v>48</v>
      </c>
      <c r="D721" s="52">
        <f>Table3[[#This Row],[Residential CLM $ Collected]]+Table3[[#This Row],[C&amp;I CLM $ Collected]]</f>
        <v>69336.15201215999</v>
      </c>
      <c r="E721" s="53">
        <f>Table3[[#This Row],[CLM $ Collected ]]/'1.) CLM Reference'!$B$4</f>
        <v>6.1512548902311346E-4</v>
      </c>
      <c r="F721" s="52">
        <f>Table3[[#This Row],[Residential Incentive Disbursements]]+Table3[[#This Row],[C&amp;I Incentive Disbursements]]</f>
        <v>20803.311399999999</v>
      </c>
      <c r="G721" s="53">
        <f>Table3[[#This Row],[Incentive Disbursements]]/'1.) CLM Reference'!$B$5</f>
        <v>2.5452127718050539E-4</v>
      </c>
      <c r="H721" s="52">
        <v>69336.15201215999</v>
      </c>
      <c r="I721" s="53">
        <f>Table3[[#This Row],[Residential CLM $ Collected]]/'1.) CLM Reference'!$B$4</f>
        <v>6.1512548902311346E-4</v>
      </c>
      <c r="J721" s="79">
        <v>20803.311399999999</v>
      </c>
      <c r="K721" s="53">
        <f>Table3[[#This Row],[Residential Incentive Disbursements]]/'1.) CLM Reference'!$B$5</f>
        <v>2.5452127718050539E-4</v>
      </c>
      <c r="L721" s="54">
        <v>0</v>
      </c>
      <c r="M721" s="53">
        <f>Table3[[#This Row],[C&amp;I CLM $ Collected]]/'1.) CLM Reference'!$B$4</f>
        <v>0</v>
      </c>
      <c r="N721" s="79">
        <v>0</v>
      </c>
      <c r="O721" s="53">
        <f>Table3[[#This Row],[C&amp;I Incentive Disbursements]]/'1.) CLM Reference'!$B$5</f>
        <v>0</v>
      </c>
    </row>
    <row r="722" spans="1:15" x14ac:dyDescent="0.35">
      <c r="A722" s="23">
        <v>9011702800</v>
      </c>
      <c r="B722" s="24" t="s">
        <v>170</v>
      </c>
      <c r="C722" s="24" t="s">
        <v>48</v>
      </c>
      <c r="D722" s="52">
        <f>Table3[[#This Row],[Residential CLM $ Collected]]+Table3[[#This Row],[C&amp;I CLM $ Collected]]</f>
        <v>23357.275430400001</v>
      </c>
      <c r="E722" s="53">
        <f>Table3[[#This Row],[CLM $ Collected ]]/'1.) CLM Reference'!$B$4</f>
        <v>2.0721737584820964E-4</v>
      </c>
      <c r="F722" s="52">
        <f>Table3[[#This Row],[Residential Incentive Disbursements]]+Table3[[#This Row],[C&amp;I Incentive Disbursements]]</f>
        <v>8097.3274000000001</v>
      </c>
      <c r="G722" s="53">
        <f>Table3[[#This Row],[Incentive Disbursements]]/'1.) CLM Reference'!$B$5</f>
        <v>9.9067983551729243E-5</v>
      </c>
      <c r="H722" s="52">
        <v>23357.275430400001</v>
      </c>
      <c r="I722" s="53">
        <f>Table3[[#This Row],[Residential CLM $ Collected]]/'1.) CLM Reference'!$B$4</f>
        <v>2.0721737584820964E-4</v>
      </c>
      <c r="J722" s="79">
        <v>8097.3274000000001</v>
      </c>
      <c r="K722" s="53">
        <f>Table3[[#This Row],[Residential Incentive Disbursements]]/'1.) CLM Reference'!$B$5</f>
        <v>9.9067983551729243E-5</v>
      </c>
      <c r="L722" s="54">
        <v>0</v>
      </c>
      <c r="M722" s="53">
        <f>Table3[[#This Row],[C&amp;I CLM $ Collected]]/'1.) CLM Reference'!$B$4</f>
        <v>0</v>
      </c>
      <c r="N722" s="79">
        <v>0</v>
      </c>
      <c r="O722" s="53">
        <f>Table3[[#This Row],[C&amp;I Incentive Disbursements]]/'1.) CLM Reference'!$B$5</f>
        <v>0</v>
      </c>
    </row>
    <row r="723" spans="1:15" x14ac:dyDescent="0.35">
      <c r="A723" s="23">
        <v>9011702900</v>
      </c>
      <c r="B723" s="24" t="s">
        <v>170</v>
      </c>
      <c r="C723" s="24" t="s">
        <v>48</v>
      </c>
      <c r="D723" s="52">
        <f>Table3[[#This Row],[Residential CLM $ Collected]]+Table3[[#This Row],[C&amp;I CLM $ Collected]]</f>
        <v>2033.2870560000001</v>
      </c>
      <c r="E723" s="53">
        <f>Table3[[#This Row],[CLM $ Collected ]]/'1.) CLM Reference'!$B$4</f>
        <v>1.8038593985241895E-5</v>
      </c>
      <c r="F723" s="52">
        <f>Table3[[#This Row],[Residential Incentive Disbursements]]+Table3[[#This Row],[C&amp;I Incentive Disbursements]]</f>
        <v>0</v>
      </c>
      <c r="G723" s="53">
        <f>Table3[[#This Row],[Incentive Disbursements]]/'1.) CLM Reference'!$B$5</f>
        <v>0</v>
      </c>
      <c r="H723" s="52">
        <v>2033.2870560000001</v>
      </c>
      <c r="I723" s="53">
        <f>Table3[[#This Row],[Residential CLM $ Collected]]/'1.) CLM Reference'!$B$4</f>
        <v>1.8038593985241895E-5</v>
      </c>
      <c r="J723" s="79">
        <v>0</v>
      </c>
      <c r="K723" s="53">
        <f>Table3[[#This Row],[Residential Incentive Disbursements]]/'1.) CLM Reference'!$B$5</f>
        <v>0</v>
      </c>
      <c r="L723" s="54">
        <v>0</v>
      </c>
      <c r="M723" s="53">
        <f>Table3[[#This Row],[C&amp;I CLM $ Collected]]/'1.) CLM Reference'!$B$4</f>
        <v>0</v>
      </c>
      <c r="N723" s="79">
        <v>0</v>
      </c>
      <c r="O723" s="53">
        <f>Table3[[#This Row],[C&amp;I Incentive Disbursements]]/'1.) CLM Reference'!$B$5</f>
        <v>0</v>
      </c>
    </row>
    <row r="724" spans="1:15" x14ac:dyDescent="0.35">
      <c r="A724" s="23">
        <v>9011703000</v>
      </c>
      <c r="B724" s="24" t="s">
        <v>170</v>
      </c>
      <c r="C724" s="24" t="s">
        <v>48</v>
      </c>
      <c r="D724" s="52">
        <f>Table3[[#This Row],[Residential CLM $ Collected]]+Table3[[#This Row],[C&amp;I CLM $ Collected]]</f>
        <v>88393.719830400005</v>
      </c>
      <c r="E724" s="53">
        <f>Table3[[#This Row],[CLM $ Collected ]]/'1.) CLM Reference'!$B$4</f>
        <v>7.8419740004768436E-4</v>
      </c>
      <c r="F724" s="52">
        <f>Table3[[#This Row],[Residential Incentive Disbursements]]+Table3[[#This Row],[C&amp;I Incentive Disbursements]]</f>
        <v>26386.0635</v>
      </c>
      <c r="G724" s="53">
        <f>Table3[[#This Row],[Incentive Disbursements]]/'1.) CLM Reference'!$B$5</f>
        <v>3.2282430679694184E-4</v>
      </c>
      <c r="H724" s="52">
        <v>88393.719830400005</v>
      </c>
      <c r="I724" s="53">
        <f>Table3[[#This Row],[Residential CLM $ Collected]]/'1.) CLM Reference'!$B$4</f>
        <v>7.8419740004768436E-4</v>
      </c>
      <c r="J724" s="79">
        <v>26386.0635</v>
      </c>
      <c r="K724" s="53">
        <f>Table3[[#This Row],[Residential Incentive Disbursements]]/'1.) CLM Reference'!$B$5</f>
        <v>3.2282430679694184E-4</v>
      </c>
      <c r="L724" s="54">
        <v>0</v>
      </c>
      <c r="M724" s="53">
        <f>Table3[[#This Row],[C&amp;I CLM $ Collected]]/'1.) CLM Reference'!$B$4</f>
        <v>0</v>
      </c>
      <c r="N724" s="79">
        <v>0</v>
      </c>
      <c r="O724" s="53">
        <f>Table3[[#This Row],[C&amp;I Incentive Disbursements]]/'1.) CLM Reference'!$B$5</f>
        <v>0</v>
      </c>
    </row>
    <row r="725" spans="1:15" x14ac:dyDescent="0.35">
      <c r="A725" s="23">
        <v>9011705101</v>
      </c>
      <c r="B725" s="24" t="s">
        <v>170</v>
      </c>
      <c r="C725" s="24" t="s">
        <v>48</v>
      </c>
      <c r="D725" s="52">
        <f>Table3[[#This Row],[Residential CLM $ Collected]]+Table3[[#This Row],[C&amp;I CLM $ Collected]]</f>
        <v>81245.80684224001</v>
      </c>
      <c r="E725" s="53">
        <f>Table3[[#This Row],[CLM $ Collected ]]/'1.) CLM Reference'!$B$4</f>
        <v>7.2078367798872919E-4</v>
      </c>
      <c r="F725" s="52">
        <f>Table3[[#This Row],[Residential Incentive Disbursements]]+Table3[[#This Row],[C&amp;I Incentive Disbursements]]</f>
        <v>51276.364600000001</v>
      </c>
      <c r="G725" s="53">
        <f>Table3[[#This Row],[Incentive Disbursements]]/'1.) CLM Reference'!$B$5</f>
        <v>6.2734848102909504E-4</v>
      </c>
      <c r="H725" s="52">
        <v>81245.80684224001</v>
      </c>
      <c r="I725" s="53">
        <f>Table3[[#This Row],[Residential CLM $ Collected]]/'1.) CLM Reference'!$B$4</f>
        <v>7.2078367798872919E-4</v>
      </c>
      <c r="J725" s="79">
        <v>51276.364600000001</v>
      </c>
      <c r="K725" s="53">
        <f>Table3[[#This Row],[Residential Incentive Disbursements]]/'1.) CLM Reference'!$B$5</f>
        <v>6.2734848102909504E-4</v>
      </c>
      <c r="L725" s="54">
        <v>0</v>
      </c>
      <c r="M725" s="53">
        <f>Table3[[#This Row],[C&amp;I CLM $ Collected]]/'1.) CLM Reference'!$B$4</f>
        <v>0</v>
      </c>
      <c r="N725" s="79">
        <v>0</v>
      </c>
      <c r="O725" s="53">
        <f>Table3[[#This Row],[C&amp;I Incentive Disbursements]]/'1.) CLM Reference'!$B$5</f>
        <v>0</v>
      </c>
    </row>
    <row r="726" spans="1:15" x14ac:dyDescent="0.35">
      <c r="A726" s="23">
        <v>9011705102</v>
      </c>
      <c r="B726" s="24" t="s">
        <v>170</v>
      </c>
      <c r="C726" s="24" t="s">
        <v>48</v>
      </c>
      <c r="D726" s="52">
        <f>Table3[[#This Row],[Residential CLM $ Collected]]+Table3[[#This Row],[C&amp;I CLM $ Collected]]</f>
        <v>70169.614752960013</v>
      </c>
      <c r="E726" s="53">
        <f>Table3[[#This Row],[CLM $ Collected ]]/'1.) CLM Reference'!$B$4</f>
        <v>6.2251967172779034E-4</v>
      </c>
      <c r="F726" s="52">
        <f>Table3[[#This Row],[Residential Incentive Disbursements]]+Table3[[#This Row],[C&amp;I Incentive Disbursements]]</f>
        <v>12001.766100000001</v>
      </c>
      <c r="G726" s="53">
        <f>Table3[[#This Row],[Incentive Disbursements]]/'1.) CLM Reference'!$B$5</f>
        <v>1.4683743263073463E-4</v>
      </c>
      <c r="H726" s="52">
        <v>70168.092877440009</v>
      </c>
      <c r="I726" s="53">
        <f>Table3[[#This Row],[Residential CLM $ Collected]]/'1.) CLM Reference'!$B$4</f>
        <v>6.2250617019365116E-4</v>
      </c>
      <c r="J726" s="79">
        <v>12001.766100000001</v>
      </c>
      <c r="K726" s="53">
        <f>Table3[[#This Row],[Residential Incentive Disbursements]]/'1.) CLM Reference'!$B$5</f>
        <v>1.4683743263073463E-4</v>
      </c>
      <c r="L726" s="54">
        <v>1.52187552</v>
      </c>
      <c r="M726" s="53">
        <f>Table3[[#This Row],[C&amp;I CLM $ Collected]]/'1.) CLM Reference'!$B$4</f>
        <v>1.3501534139190861E-8</v>
      </c>
      <c r="N726" s="79">
        <v>0</v>
      </c>
      <c r="O726" s="53">
        <f>Table3[[#This Row],[C&amp;I Incentive Disbursements]]/'1.) CLM Reference'!$B$5</f>
        <v>0</v>
      </c>
    </row>
    <row r="727" spans="1:15" x14ac:dyDescent="0.35">
      <c r="A727" s="23">
        <v>9011705200</v>
      </c>
      <c r="B727" s="24" t="s">
        <v>170</v>
      </c>
      <c r="C727" s="24" t="s">
        <v>48</v>
      </c>
      <c r="D727" s="52">
        <f>Table3[[#This Row],[Residential CLM $ Collected]]+Table3[[#This Row],[C&amp;I CLM $ Collected]]</f>
        <v>323531.31702239998</v>
      </c>
      <c r="E727" s="53">
        <f>Table3[[#This Row],[CLM $ Collected ]]/'1.) CLM Reference'!$B$4</f>
        <v>2.8702538837574012E-3</v>
      </c>
      <c r="F727" s="52">
        <f>Table3[[#This Row],[Residential Incentive Disbursements]]+Table3[[#This Row],[C&amp;I Incentive Disbursements]]</f>
        <v>271299.88939999999</v>
      </c>
      <c r="G727" s="53">
        <f>Table3[[#This Row],[Incentive Disbursements]]/'1.) CLM Reference'!$B$5</f>
        <v>3.319259757320071E-3</v>
      </c>
      <c r="H727" s="52">
        <v>112087.26838944</v>
      </c>
      <c r="I727" s="53">
        <f>Table3[[#This Row],[Residential CLM $ Collected]]/'1.) CLM Reference'!$B$4</f>
        <v>9.9439807056537219E-4</v>
      </c>
      <c r="J727" s="79">
        <v>191467.23939999999</v>
      </c>
      <c r="K727" s="53">
        <f>Table3[[#This Row],[Residential Incentive Disbursements]]/'1.) CLM Reference'!$B$5</f>
        <v>2.3425350596017894E-3</v>
      </c>
      <c r="L727" s="54">
        <v>211444.04863296001</v>
      </c>
      <c r="M727" s="53">
        <f>Table3[[#This Row],[C&amp;I CLM $ Collected]]/'1.) CLM Reference'!$B$4</f>
        <v>1.875855813192029E-3</v>
      </c>
      <c r="N727" s="79">
        <v>79832.649999999994</v>
      </c>
      <c r="O727" s="53">
        <f>Table3[[#This Row],[C&amp;I Incentive Disbursements]]/'1.) CLM Reference'!$B$5</f>
        <v>9.7672469771828137E-4</v>
      </c>
    </row>
    <row r="728" spans="1:15" x14ac:dyDescent="0.35">
      <c r="A728" s="23">
        <v>9011705300</v>
      </c>
      <c r="B728" s="24" t="s">
        <v>170</v>
      </c>
      <c r="C728" s="24" t="s">
        <v>48</v>
      </c>
      <c r="D728" s="52">
        <f>Table3[[#This Row],[Residential CLM $ Collected]]+Table3[[#This Row],[C&amp;I CLM $ Collected]]</f>
        <v>81742.746957120005</v>
      </c>
      <c r="E728" s="53">
        <f>Table3[[#This Row],[CLM $ Collected ]]/'1.) CLM Reference'!$B$4</f>
        <v>7.2519235257348478E-4</v>
      </c>
      <c r="F728" s="52">
        <f>Table3[[#This Row],[Residential Incentive Disbursements]]+Table3[[#This Row],[C&amp;I Incentive Disbursements]]</f>
        <v>22836.517100000001</v>
      </c>
      <c r="G728" s="53">
        <f>Table3[[#This Row],[Incentive Disbursements]]/'1.) CLM Reference'!$B$5</f>
        <v>2.7939684153583609E-4</v>
      </c>
      <c r="H728" s="52">
        <v>81740.860966079999</v>
      </c>
      <c r="I728" s="53">
        <f>Table3[[#This Row],[Residential CLM $ Collected]]/'1.) CLM Reference'!$B$4</f>
        <v>7.2517562073695922E-4</v>
      </c>
      <c r="J728" s="79">
        <v>22836.517100000001</v>
      </c>
      <c r="K728" s="53">
        <f>Table3[[#This Row],[Residential Incentive Disbursements]]/'1.) CLM Reference'!$B$5</f>
        <v>2.7939684153583609E-4</v>
      </c>
      <c r="L728" s="54">
        <v>1.88599104</v>
      </c>
      <c r="M728" s="53">
        <f>Table3[[#This Row],[C&amp;I CLM $ Collected]]/'1.) CLM Reference'!$B$4</f>
        <v>1.673183652547882E-8</v>
      </c>
      <c r="N728" s="79">
        <v>0</v>
      </c>
      <c r="O728" s="53">
        <f>Table3[[#This Row],[C&amp;I Incentive Disbursements]]/'1.) CLM Reference'!$B$5</f>
        <v>0</v>
      </c>
    </row>
    <row r="729" spans="1:15" x14ac:dyDescent="0.35">
      <c r="A729" s="23">
        <v>9011705400</v>
      </c>
      <c r="B729" s="24" t="s">
        <v>170</v>
      </c>
      <c r="C729" s="24" t="s">
        <v>48</v>
      </c>
      <c r="D729" s="52">
        <f>Table3[[#This Row],[Residential CLM $ Collected]]+Table3[[#This Row],[C&amp;I CLM $ Collected]]</f>
        <v>64517.608149120002</v>
      </c>
      <c r="E729" s="53">
        <f>Table3[[#This Row],[CLM $ Collected ]]/'1.) CLM Reference'!$B$4</f>
        <v>5.7237709494419237E-4</v>
      </c>
      <c r="F729" s="52">
        <f>Table3[[#This Row],[Residential Incentive Disbursements]]+Table3[[#This Row],[C&amp;I Incentive Disbursements]]</f>
        <v>23641.341400000001</v>
      </c>
      <c r="G729" s="53">
        <f>Table3[[#This Row],[Incentive Disbursements]]/'1.) CLM Reference'!$B$5</f>
        <v>2.8924358683533229E-4</v>
      </c>
      <c r="H729" s="52">
        <v>64517.608149120002</v>
      </c>
      <c r="I729" s="53">
        <f>Table3[[#This Row],[Residential CLM $ Collected]]/'1.) CLM Reference'!$B$4</f>
        <v>5.7237709494419237E-4</v>
      </c>
      <c r="J729" s="79">
        <v>23641.341400000001</v>
      </c>
      <c r="K729" s="53">
        <f>Table3[[#This Row],[Residential Incentive Disbursements]]/'1.) CLM Reference'!$B$5</f>
        <v>2.8924358683533229E-4</v>
      </c>
      <c r="L729" s="54">
        <v>0</v>
      </c>
      <c r="M729" s="53">
        <f>Table3[[#This Row],[C&amp;I CLM $ Collected]]/'1.) CLM Reference'!$B$4</f>
        <v>0</v>
      </c>
      <c r="N729" s="79">
        <v>0</v>
      </c>
      <c r="O729" s="53">
        <f>Table3[[#This Row],[C&amp;I Incentive Disbursements]]/'1.) CLM Reference'!$B$5</f>
        <v>0</v>
      </c>
    </row>
    <row r="730" spans="1:15" x14ac:dyDescent="0.35">
      <c r="A730" s="23">
        <v>9003470100</v>
      </c>
      <c r="B730" s="24" t="s">
        <v>171</v>
      </c>
      <c r="C730" s="24" t="s">
        <v>48</v>
      </c>
      <c r="D730" s="52">
        <f>Table3[[#This Row],[Residential CLM $ Collected]]+Table3[[#This Row],[C&amp;I CLM $ Collected]]</f>
        <v>152.5522464</v>
      </c>
      <c r="E730" s="53">
        <f>Table3[[#This Row],[CLM $ Collected ]]/'1.) CLM Reference'!$B$4</f>
        <v>1.3533888519212503E-6</v>
      </c>
      <c r="F730" s="52">
        <f>Table3[[#This Row],[Residential Incentive Disbursements]]+Table3[[#This Row],[C&amp;I Incentive Disbursements]]</f>
        <v>0</v>
      </c>
      <c r="G730" s="53">
        <f>Table3[[#This Row],[Incentive Disbursements]]/'1.) CLM Reference'!$B$5</f>
        <v>0</v>
      </c>
      <c r="H730" s="52">
        <v>152.5522464</v>
      </c>
      <c r="I730" s="53">
        <f>Table3[[#This Row],[Residential CLM $ Collected]]/'1.) CLM Reference'!$B$4</f>
        <v>1.3533888519212503E-6</v>
      </c>
      <c r="J730" s="79">
        <v>0</v>
      </c>
      <c r="K730" s="53">
        <f>Table3[[#This Row],[Residential Incentive Disbursements]]/'1.) CLM Reference'!$B$5</f>
        <v>0</v>
      </c>
      <c r="L730" s="54">
        <v>0</v>
      </c>
      <c r="M730" s="53">
        <f>Table3[[#This Row],[C&amp;I CLM $ Collected]]/'1.) CLM Reference'!$B$4</f>
        <v>0</v>
      </c>
      <c r="N730" s="79">
        <v>0</v>
      </c>
      <c r="O730" s="53">
        <f>Table3[[#This Row],[C&amp;I Incentive Disbursements]]/'1.) CLM Reference'!$B$5</f>
        <v>0</v>
      </c>
    </row>
    <row r="731" spans="1:15" x14ac:dyDescent="0.35">
      <c r="A731" s="23">
        <v>9003477101</v>
      </c>
      <c r="B731" s="24" t="s">
        <v>171</v>
      </c>
      <c r="C731" s="24" t="s">
        <v>48</v>
      </c>
      <c r="D731" s="52">
        <f>Table3[[#This Row],[Residential CLM $ Collected]]+Table3[[#This Row],[C&amp;I CLM $ Collected]]</f>
        <v>94801.637200320009</v>
      </c>
      <c r="E731" s="53">
        <f>Table3[[#This Row],[CLM $ Collected ]]/'1.) CLM Reference'!$B$4</f>
        <v>8.4104614621260661E-4</v>
      </c>
      <c r="F731" s="52">
        <f>Table3[[#This Row],[Residential Incentive Disbursements]]+Table3[[#This Row],[C&amp;I Incentive Disbursements]]</f>
        <v>24103.85</v>
      </c>
      <c r="G731" s="53">
        <f>Table3[[#This Row],[Incentive Disbursements]]/'1.) CLM Reference'!$B$5</f>
        <v>2.9490221864233236E-4</v>
      </c>
      <c r="H731" s="52">
        <v>94801.637200320009</v>
      </c>
      <c r="I731" s="53">
        <f>Table3[[#This Row],[Residential CLM $ Collected]]/'1.) CLM Reference'!$B$4</f>
        <v>8.4104614621260661E-4</v>
      </c>
      <c r="J731" s="79">
        <v>24103.85</v>
      </c>
      <c r="K731" s="53">
        <f>Table3[[#This Row],[Residential Incentive Disbursements]]/'1.) CLM Reference'!$B$5</f>
        <v>2.9490221864233236E-4</v>
      </c>
      <c r="L731" s="54">
        <v>0</v>
      </c>
      <c r="M731" s="53">
        <f>Table3[[#This Row],[C&amp;I CLM $ Collected]]/'1.) CLM Reference'!$B$4</f>
        <v>0</v>
      </c>
      <c r="N731" s="79">
        <v>0</v>
      </c>
      <c r="O731" s="53">
        <f>Table3[[#This Row],[C&amp;I Incentive Disbursements]]/'1.) CLM Reference'!$B$5</f>
        <v>0</v>
      </c>
    </row>
    <row r="732" spans="1:15" x14ac:dyDescent="0.35">
      <c r="A732" s="23">
        <v>9003477102</v>
      </c>
      <c r="B732" s="24" t="s">
        <v>171</v>
      </c>
      <c r="C732" s="24" t="s">
        <v>48</v>
      </c>
      <c r="D732" s="52">
        <f>Table3[[#This Row],[Residential CLM $ Collected]]+Table3[[#This Row],[C&amp;I CLM $ Collected]]</f>
        <v>655629.93763775995</v>
      </c>
      <c r="E732" s="53">
        <f>Table3[[#This Row],[CLM $ Collected ]]/'1.) CLM Reference'!$B$4</f>
        <v>5.8165138142781811E-3</v>
      </c>
      <c r="F732" s="52">
        <f>Table3[[#This Row],[Residential Incentive Disbursements]]+Table3[[#This Row],[C&amp;I Incentive Disbursements]]</f>
        <v>130820.77500000001</v>
      </c>
      <c r="G732" s="53">
        <f>Table3[[#This Row],[Incentive Disbursements]]/'1.) CLM Reference'!$B$5</f>
        <v>1.6005466675244565E-3</v>
      </c>
      <c r="H732" s="52">
        <v>136802.6842896</v>
      </c>
      <c r="I732" s="53">
        <f>Table3[[#This Row],[Residential CLM $ Collected]]/'1.) CLM Reference'!$B$4</f>
        <v>1.2136643818733501E-3</v>
      </c>
      <c r="J732" s="79">
        <v>120601.675</v>
      </c>
      <c r="K732" s="53">
        <f>Table3[[#This Row],[Residential Incentive Disbursements]]/'1.) CLM Reference'!$B$5</f>
        <v>1.4755195344097109E-3</v>
      </c>
      <c r="L732" s="54">
        <v>518827.25334815995</v>
      </c>
      <c r="M732" s="53">
        <f>Table3[[#This Row],[C&amp;I CLM $ Collected]]/'1.) CLM Reference'!$B$4</f>
        <v>4.6028494324048307E-3</v>
      </c>
      <c r="N732" s="79">
        <v>10219.1</v>
      </c>
      <c r="O732" s="53">
        <f>Table3[[#This Row],[C&amp;I Incentive Disbursements]]/'1.) CLM Reference'!$B$5</f>
        <v>1.2502713311474551E-4</v>
      </c>
    </row>
    <row r="733" spans="1:15" x14ac:dyDescent="0.35">
      <c r="A733" s="23">
        <v>9003477200</v>
      </c>
      <c r="B733" s="24" t="s">
        <v>171</v>
      </c>
      <c r="C733" s="24" t="s">
        <v>48</v>
      </c>
      <c r="D733" s="52">
        <f>Table3[[#This Row],[Residential CLM $ Collected]]+Table3[[#This Row],[C&amp;I CLM $ Collected]]</f>
        <v>64815.635833919994</v>
      </c>
      <c r="E733" s="53">
        <f>Table3[[#This Row],[CLM $ Collected ]]/'1.) CLM Reference'!$B$4</f>
        <v>5.7502108974394513E-4</v>
      </c>
      <c r="F733" s="52">
        <f>Table3[[#This Row],[Residential Incentive Disbursements]]+Table3[[#This Row],[C&amp;I Incentive Disbursements]]</f>
        <v>12768.789500000001</v>
      </c>
      <c r="G733" s="53">
        <f>Table3[[#This Row],[Incentive Disbursements]]/'1.) CLM Reference'!$B$5</f>
        <v>1.5622169707025716E-4</v>
      </c>
      <c r="H733" s="52">
        <v>64815.635833919994</v>
      </c>
      <c r="I733" s="53">
        <f>Table3[[#This Row],[Residential CLM $ Collected]]/'1.) CLM Reference'!$B$4</f>
        <v>5.7502108974394513E-4</v>
      </c>
      <c r="J733" s="79">
        <v>12768.789500000001</v>
      </c>
      <c r="K733" s="53">
        <f>Table3[[#This Row],[Residential Incentive Disbursements]]/'1.) CLM Reference'!$B$5</f>
        <v>1.5622169707025716E-4</v>
      </c>
      <c r="L733" s="54">
        <v>0</v>
      </c>
      <c r="M733" s="53">
        <f>Table3[[#This Row],[C&amp;I CLM $ Collected]]/'1.) CLM Reference'!$B$4</f>
        <v>0</v>
      </c>
      <c r="N733" s="79">
        <v>0</v>
      </c>
      <c r="O733" s="53">
        <f>Table3[[#This Row],[C&amp;I Incentive Disbursements]]/'1.) CLM Reference'!$B$5</f>
        <v>0</v>
      </c>
    </row>
    <row r="734" spans="1:15" x14ac:dyDescent="0.35">
      <c r="A734" s="23">
        <v>9005300500</v>
      </c>
      <c r="B734" s="24" t="s">
        <v>172</v>
      </c>
      <c r="C734" s="24" t="s">
        <v>48</v>
      </c>
      <c r="D734" s="52">
        <f>Table3[[#This Row],[Residential CLM $ Collected]]+Table3[[#This Row],[C&amp;I CLM $ Collected]]</f>
        <v>2560.0510684800001</v>
      </c>
      <c r="E734" s="53">
        <f>Table3[[#This Row],[CLM $ Collected ]]/'1.) CLM Reference'!$B$4</f>
        <v>2.2711855499952295E-5</v>
      </c>
      <c r="F734" s="52">
        <f>Table3[[#This Row],[Residential Incentive Disbursements]]+Table3[[#This Row],[C&amp;I Incentive Disbursements]]</f>
        <v>933.36</v>
      </c>
      <c r="G734" s="53">
        <f>Table3[[#This Row],[Incentive Disbursements]]/'1.) CLM Reference'!$B$5</f>
        <v>1.1419334869409134E-5</v>
      </c>
      <c r="H734" s="52">
        <v>2560.0510684800001</v>
      </c>
      <c r="I734" s="53">
        <f>Table3[[#This Row],[Residential CLM $ Collected]]/'1.) CLM Reference'!$B$4</f>
        <v>2.2711855499952295E-5</v>
      </c>
      <c r="J734" s="79">
        <v>933.36</v>
      </c>
      <c r="K734" s="53">
        <f>Table3[[#This Row],[Residential Incentive Disbursements]]/'1.) CLM Reference'!$B$5</f>
        <v>1.1419334869409134E-5</v>
      </c>
      <c r="L734" s="54">
        <v>0</v>
      </c>
      <c r="M734" s="53">
        <f>Table3[[#This Row],[C&amp;I CLM $ Collected]]/'1.) CLM Reference'!$B$4</f>
        <v>0</v>
      </c>
      <c r="N734" s="79">
        <v>0</v>
      </c>
      <c r="O734" s="53">
        <f>Table3[[#This Row],[C&amp;I Incentive Disbursements]]/'1.) CLM Reference'!$B$5</f>
        <v>0</v>
      </c>
    </row>
    <row r="735" spans="1:15" x14ac:dyDescent="0.35">
      <c r="A735" s="23">
        <v>9005349100</v>
      </c>
      <c r="B735" s="24" t="s">
        <v>172</v>
      </c>
      <c r="C735" s="24" t="s">
        <v>48</v>
      </c>
      <c r="D735" s="52">
        <f>Table3[[#This Row],[Residential CLM $ Collected]]+Table3[[#This Row],[C&amp;I CLM $ Collected]]</f>
        <v>172920.63703680001</v>
      </c>
      <c r="E735" s="53">
        <f>Table3[[#This Row],[CLM $ Collected ]]/'1.) CLM Reference'!$B$4</f>
        <v>1.5340899131638483E-3</v>
      </c>
      <c r="F735" s="52">
        <f>Table3[[#This Row],[Residential Incentive Disbursements]]+Table3[[#This Row],[C&amp;I Incentive Disbursements]]</f>
        <v>101751.56359999999</v>
      </c>
      <c r="G735" s="53">
        <f>Table3[[#This Row],[Incentive Disbursements]]/'1.) CLM Reference'!$B$5</f>
        <v>1.2448949796802747E-3</v>
      </c>
      <c r="H735" s="52">
        <v>106189.790616</v>
      </c>
      <c r="I735" s="53">
        <f>Table3[[#This Row],[Residential CLM $ Collected]]/'1.) CLM Reference'!$B$4</f>
        <v>9.420777615474445E-4</v>
      </c>
      <c r="J735" s="79">
        <v>90896.353600000002</v>
      </c>
      <c r="K735" s="53">
        <f>Table3[[#This Row],[Residential Incentive Disbursements]]/'1.) CLM Reference'!$B$5</f>
        <v>1.1120852620281805E-3</v>
      </c>
      <c r="L735" s="54">
        <v>66730.846420800008</v>
      </c>
      <c r="M735" s="53">
        <f>Table3[[#This Row],[C&amp;I CLM $ Collected]]/'1.) CLM Reference'!$B$4</f>
        <v>5.9201215161640384E-4</v>
      </c>
      <c r="N735" s="79">
        <v>10855.21</v>
      </c>
      <c r="O735" s="53">
        <f>Table3[[#This Row],[C&amp;I Incentive Disbursements]]/'1.) CLM Reference'!$B$5</f>
        <v>1.3280971765209428E-4</v>
      </c>
    </row>
    <row r="736" spans="1:15" x14ac:dyDescent="0.35">
      <c r="A736" s="23">
        <v>9005349200</v>
      </c>
      <c r="B736" s="24" t="s">
        <v>172</v>
      </c>
      <c r="C736" s="24" t="s">
        <v>48</v>
      </c>
      <c r="D736" s="52">
        <f>Table3[[#This Row],[Residential CLM $ Collected]]+Table3[[#This Row],[C&amp;I CLM $ Collected]]</f>
        <v>51583.641946560005</v>
      </c>
      <c r="E736" s="53">
        <f>Table3[[#This Row],[CLM $ Collected ]]/'1.) CLM Reference'!$B$4</f>
        <v>4.576315826180564E-4</v>
      </c>
      <c r="F736" s="52">
        <f>Table3[[#This Row],[Residential Incentive Disbursements]]+Table3[[#This Row],[C&amp;I Incentive Disbursements]]</f>
        <v>34946.99</v>
      </c>
      <c r="G736" s="53">
        <f>Table3[[#This Row],[Incentive Disbursements]]/'1.) CLM Reference'!$B$5</f>
        <v>4.2756426404376907E-4</v>
      </c>
      <c r="H736" s="52">
        <v>51583.641946560005</v>
      </c>
      <c r="I736" s="53">
        <f>Table3[[#This Row],[Residential CLM $ Collected]]/'1.) CLM Reference'!$B$4</f>
        <v>4.576315826180564E-4</v>
      </c>
      <c r="J736" s="79">
        <v>34946.99</v>
      </c>
      <c r="K736" s="53">
        <f>Table3[[#This Row],[Residential Incentive Disbursements]]/'1.) CLM Reference'!$B$5</f>
        <v>4.2756426404376907E-4</v>
      </c>
      <c r="L736" s="54">
        <v>0</v>
      </c>
      <c r="M736" s="53">
        <f>Table3[[#This Row],[C&amp;I CLM $ Collected]]/'1.) CLM Reference'!$B$4</f>
        <v>0</v>
      </c>
      <c r="N736" s="79">
        <v>0</v>
      </c>
      <c r="O736" s="53">
        <f>Table3[[#This Row],[C&amp;I Incentive Disbursements]]/'1.) CLM Reference'!$B$5</f>
        <v>0</v>
      </c>
    </row>
    <row r="737" spans="1:15" x14ac:dyDescent="0.35">
      <c r="A737" s="23">
        <v>9005425300</v>
      </c>
      <c r="B737" s="24" t="s">
        <v>172</v>
      </c>
      <c r="C737" s="24" t="s">
        <v>48</v>
      </c>
      <c r="D737" s="52">
        <f>Table3[[#This Row],[Residential CLM $ Collected]]+Table3[[#This Row],[C&amp;I CLM $ Collected]]</f>
        <v>125.9121888</v>
      </c>
      <c r="E737" s="53">
        <f>Table3[[#This Row],[CLM $ Collected ]]/'1.) CLM Reference'!$B$4</f>
        <v>1.1170478092869546E-6</v>
      </c>
      <c r="F737" s="52">
        <f>Table3[[#This Row],[Residential Incentive Disbursements]]+Table3[[#This Row],[C&amp;I Incentive Disbursements]]</f>
        <v>0</v>
      </c>
      <c r="G737" s="53">
        <f>Table3[[#This Row],[Incentive Disbursements]]/'1.) CLM Reference'!$B$5</f>
        <v>0</v>
      </c>
      <c r="H737" s="52">
        <v>125.9121888</v>
      </c>
      <c r="I737" s="53">
        <f>Table3[[#This Row],[Residential CLM $ Collected]]/'1.) CLM Reference'!$B$4</f>
        <v>1.1170478092869546E-6</v>
      </c>
      <c r="J737" s="79">
        <v>0</v>
      </c>
      <c r="K737" s="53">
        <f>Table3[[#This Row],[Residential Incentive Disbursements]]/'1.) CLM Reference'!$B$5</f>
        <v>0</v>
      </c>
      <c r="L737" s="54">
        <v>0</v>
      </c>
      <c r="M737" s="53">
        <f>Table3[[#This Row],[C&amp;I CLM $ Collected]]/'1.) CLM Reference'!$B$4</f>
        <v>0</v>
      </c>
      <c r="N737" s="79">
        <v>0</v>
      </c>
      <c r="O737" s="53">
        <f>Table3[[#This Row],[C&amp;I Incentive Disbursements]]/'1.) CLM Reference'!$B$5</f>
        <v>0</v>
      </c>
    </row>
    <row r="738" spans="1:15" x14ac:dyDescent="0.35">
      <c r="A738" s="23">
        <v>9015900100</v>
      </c>
      <c r="B738" s="24" t="s">
        <v>173</v>
      </c>
      <c r="C738" s="24" t="s">
        <v>48</v>
      </c>
      <c r="D738" s="52">
        <f>Table3[[#This Row],[Residential CLM $ Collected]]+Table3[[#This Row],[C&amp;I CLM $ Collected]]</f>
        <v>131978.84541119999</v>
      </c>
      <c r="E738" s="53">
        <f>Table3[[#This Row],[CLM $ Collected ]]/'1.) CLM Reference'!$B$4</f>
        <v>1.1708690123160071E-3</v>
      </c>
      <c r="F738" s="52">
        <f>Table3[[#This Row],[Residential Incentive Disbursements]]+Table3[[#This Row],[C&amp;I Incentive Disbursements]]</f>
        <v>55611.319199999998</v>
      </c>
      <c r="G738" s="53">
        <f>Table3[[#This Row],[Incentive Disbursements]]/'1.) CLM Reference'!$B$5</f>
        <v>6.8038514236136286E-4</v>
      </c>
      <c r="H738" s="52">
        <v>114098.2118352</v>
      </c>
      <c r="I738" s="53">
        <f>Table3[[#This Row],[Residential CLM $ Collected]]/'1.) CLM Reference'!$B$4</f>
        <v>1.012238440049015E-3</v>
      </c>
      <c r="J738" s="79">
        <v>45721.439200000001</v>
      </c>
      <c r="K738" s="53">
        <f>Table3[[#This Row],[Residential Incentive Disbursements]]/'1.) CLM Reference'!$B$5</f>
        <v>5.5938590140581308E-4</v>
      </c>
      <c r="L738" s="54">
        <v>17880.633576</v>
      </c>
      <c r="M738" s="53">
        <f>Table3[[#This Row],[C&amp;I CLM $ Collected]]/'1.) CLM Reference'!$B$4</f>
        <v>1.5863057226699219E-4</v>
      </c>
      <c r="N738" s="79">
        <v>9889.8799999999992</v>
      </c>
      <c r="O738" s="53">
        <f>Table3[[#This Row],[C&amp;I Incentive Disbursements]]/'1.) CLM Reference'!$B$5</f>
        <v>1.2099924095554984E-4</v>
      </c>
    </row>
    <row r="739" spans="1:15" x14ac:dyDescent="0.35">
      <c r="A739" s="23">
        <v>9015900200</v>
      </c>
      <c r="B739" s="24" t="s">
        <v>173</v>
      </c>
      <c r="C739" s="24" t="s">
        <v>48</v>
      </c>
      <c r="D739" s="52">
        <f>Table3[[#This Row],[Residential CLM $ Collected]]+Table3[[#This Row],[C&amp;I CLM $ Collected]]</f>
        <v>78065.277456960001</v>
      </c>
      <c r="E739" s="53">
        <f>Table3[[#This Row],[CLM $ Collected ]]/'1.) CLM Reference'!$B$4</f>
        <v>6.9256716125544362E-4</v>
      </c>
      <c r="F739" s="52">
        <f>Table3[[#This Row],[Residential Incentive Disbursements]]+Table3[[#This Row],[C&amp;I Incentive Disbursements]]</f>
        <v>10634.31</v>
      </c>
      <c r="G739" s="53">
        <f>Table3[[#This Row],[Incentive Disbursements]]/'1.) CLM Reference'!$B$5</f>
        <v>1.3010708300667078E-4</v>
      </c>
      <c r="H739" s="52">
        <v>78065.277456960001</v>
      </c>
      <c r="I739" s="53">
        <f>Table3[[#This Row],[Residential CLM $ Collected]]/'1.) CLM Reference'!$B$4</f>
        <v>6.9256716125544362E-4</v>
      </c>
      <c r="J739" s="79">
        <v>10634.31</v>
      </c>
      <c r="K739" s="53">
        <f>Table3[[#This Row],[Residential Incentive Disbursements]]/'1.) CLM Reference'!$B$5</f>
        <v>1.3010708300667078E-4</v>
      </c>
      <c r="L739" s="54">
        <v>0</v>
      </c>
      <c r="M739" s="53">
        <f>Table3[[#This Row],[C&amp;I CLM $ Collected]]/'1.) CLM Reference'!$B$4</f>
        <v>0</v>
      </c>
      <c r="N739" s="79">
        <v>0</v>
      </c>
      <c r="O739" s="53">
        <f>Table3[[#This Row],[C&amp;I Incentive Disbursements]]/'1.) CLM Reference'!$B$5</f>
        <v>0</v>
      </c>
    </row>
    <row r="740" spans="1:15" x14ac:dyDescent="0.35">
      <c r="A740" s="23">
        <v>9015901100</v>
      </c>
      <c r="B740" s="24" t="s">
        <v>173</v>
      </c>
      <c r="C740" s="24" t="s">
        <v>48</v>
      </c>
      <c r="D740" s="52">
        <f>Table3[[#This Row],[Residential CLM $ Collected]]+Table3[[#This Row],[C&amp;I CLM $ Collected]]</f>
        <v>378.51805440000004</v>
      </c>
      <c r="E740" s="53">
        <f>Table3[[#This Row],[CLM $ Collected ]]/'1.) CLM Reference'!$B$4</f>
        <v>3.3580765092940736E-6</v>
      </c>
      <c r="F740" s="52">
        <f>Table3[[#This Row],[Residential Incentive Disbursements]]+Table3[[#This Row],[C&amp;I Incentive Disbursements]]</f>
        <v>0</v>
      </c>
      <c r="G740" s="53">
        <f>Table3[[#This Row],[Incentive Disbursements]]/'1.) CLM Reference'!$B$5</f>
        <v>0</v>
      </c>
      <c r="H740" s="52">
        <v>378.51805440000004</v>
      </c>
      <c r="I740" s="53">
        <f>Table3[[#This Row],[Residential CLM $ Collected]]/'1.) CLM Reference'!$B$4</f>
        <v>3.3580765092940736E-6</v>
      </c>
      <c r="J740" s="79">
        <v>0</v>
      </c>
      <c r="K740" s="53">
        <f>Table3[[#This Row],[Residential Incentive Disbursements]]/'1.) CLM Reference'!$B$5</f>
        <v>0</v>
      </c>
      <c r="L740" s="54">
        <v>0</v>
      </c>
      <c r="M740" s="53">
        <f>Table3[[#This Row],[C&amp;I CLM $ Collected]]/'1.) CLM Reference'!$B$4</f>
        <v>0</v>
      </c>
      <c r="N740" s="79">
        <v>0</v>
      </c>
      <c r="O740" s="53">
        <f>Table3[[#This Row],[C&amp;I Incentive Disbursements]]/'1.) CLM Reference'!$B$5</f>
        <v>0</v>
      </c>
    </row>
    <row r="741" spans="1:15" x14ac:dyDescent="0.35">
      <c r="A741" s="23">
        <v>9015903200</v>
      </c>
      <c r="B741" s="24" t="s">
        <v>173</v>
      </c>
      <c r="C741" s="24" t="s">
        <v>48</v>
      </c>
      <c r="D741" s="52">
        <f>Table3[[#This Row],[Residential CLM $ Collected]]+Table3[[#This Row],[C&amp;I CLM $ Collected]]</f>
        <v>114.18408000000001</v>
      </c>
      <c r="E741" s="53">
        <f>Table3[[#This Row],[CLM $ Collected ]]/'1.) CLM Reference'!$B$4</f>
        <v>1.0130002316300485E-6</v>
      </c>
      <c r="F741" s="52">
        <f>Table3[[#This Row],[Residential Incentive Disbursements]]+Table3[[#This Row],[C&amp;I Incentive Disbursements]]</f>
        <v>0</v>
      </c>
      <c r="G741" s="53">
        <f>Table3[[#This Row],[Incentive Disbursements]]/'1.) CLM Reference'!$B$5</f>
        <v>0</v>
      </c>
      <c r="H741" s="52">
        <v>114.18408000000001</v>
      </c>
      <c r="I741" s="53">
        <f>Table3[[#This Row],[Residential CLM $ Collected]]/'1.) CLM Reference'!$B$4</f>
        <v>1.0130002316300485E-6</v>
      </c>
      <c r="J741" s="79">
        <v>0</v>
      </c>
      <c r="K741" s="53">
        <f>Table3[[#This Row],[Residential Incentive Disbursements]]/'1.) CLM Reference'!$B$5</f>
        <v>0</v>
      </c>
      <c r="L741" s="54">
        <v>0</v>
      </c>
      <c r="M741" s="53">
        <f>Table3[[#This Row],[C&amp;I CLM $ Collected]]/'1.) CLM Reference'!$B$4</f>
        <v>0</v>
      </c>
      <c r="N741" s="79">
        <v>0</v>
      </c>
      <c r="O741" s="53">
        <f>Table3[[#This Row],[C&amp;I Incentive Disbursements]]/'1.) CLM Reference'!$B$5</f>
        <v>0</v>
      </c>
    </row>
    <row r="742" spans="1:15" x14ac:dyDescent="0.35">
      <c r="A742" s="23">
        <v>9013530600</v>
      </c>
      <c r="B742" s="24" t="s">
        <v>174</v>
      </c>
      <c r="C742" s="24" t="s">
        <v>48</v>
      </c>
      <c r="D742" s="52">
        <f>Table3[[#This Row],[Residential CLM $ Collected]]+Table3[[#This Row],[C&amp;I CLM $ Collected]]</f>
        <v>546.76373760000001</v>
      </c>
      <c r="E742" s="53">
        <f>Table3[[#This Row],[CLM $ Collected ]]/'1.) CLM Reference'!$B$4</f>
        <v>4.850691907625923E-6</v>
      </c>
      <c r="F742" s="52">
        <f>Table3[[#This Row],[Residential Incentive Disbursements]]+Table3[[#This Row],[C&amp;I Incentive Disbursements]]</f>
        <v>0</v>
      </c>
      <c r="G742" s="53">
        <f>Table3[[#This Row],[Incentive Disbursements]]/'1.) CLM Reference'!$B$5</f>
        <v>0</v>
      </c>
      <c r="H742" s="52">
        <v>546.76373760000001</v>
      </c>
      <c r="I742" s="53">
        <f>Table3[[#This Row],[Residential CLM $ Collected]]/'1.) CLM Reference'!$B$4</f>
        <v>4.850691907625923E-6</v>
      </c>
      <c r="J742" s="79">
        <v>0</v>
      </c>
      <c r="K742" s="53">
        <f>Table3[[#This Row],[Residential Incentive Disbursements]]/'1.) CLM Reference'!$B$5</f>
        <v>0</v>
      </c>
      <c r="L742" s="54">
        <v>0</v>
      </c>
      <c r="M742" s="53">
        <f>Table3[[#This Row],[C&amp;I CLM $ Collected]]/'1.) CLM Reference'!$B$4</f>
        <v>0</v>
      </c>
      <c r="N742" s="79">
        <v>0</v>
      </c>
      <c r="O742" s="53">
        <f>Table3[[#This Row],[C&amp;I Incentive Disbursements]]/'1.) CLM Reference'!$B$5</f>
        <v>0</v>
      </c>
    </row>
    <row r="743" spans="1:15" x14ac:dyDescent="0.35">
      <c r="A743" s="23">
        <v>9013533101</v>
      </c>
      <c r="B743" s="24" t="s">
        <v>174</v>
      </c>
      <c r="C743" s="24" t="s">
        <v>48</v>
      </c>
      <c r="D743" s="52">
        <f>Table3[[#This Row],[Residential CLM $ Collected]]+Table3[[#This Row],[C&amp;I CLM $ Collected]]</f>
        <v>211485.03391584003</v>
      </c>
      <c r="E743" s="53">
        <f>Table3[[#This Row],[CLM $ Collected ]]/'1.) CLM Reference'!$B$4</f>
        <v>1.8762194199316979E-3</v>
      </c>
      <c r="F743" s="52">
        <f>Table3[[#This Row],[Residential Incentive Disbursements]]+Table3[[#This Row],[C&amp;I Incentive Disbursements]]</f>
        <v>124145.8175</v>
      </c>
      <c r="G743" s="53">
        <f>Table3[[#This Row],[Incentive Disbursements]]/'1.) CLM Reference'!$B$5</f>
        <v>1.5188808848344184E-3</v>
      </c>
      <c r="H743" s="52">
        <v>172674.64892736002</v>
      </c>
      <c r="I743" s="53">
        <f>Table3[[#This Row],[Residential CLM $ Collected]]/'1.) CLM Reference'!$B$4</f>
        <v>1.5319075948245411E-3</v>
      </c>
      <c r="J743" s="79">
        <v>109420.7975</v>
      </c>
      <c r="K743" s="53">
        <f>Table3[[#This Row],[Residential Incentive Disbursements]]/'1.) CLM Reference'!$B$5</f>
        <v>1.3387253881999505E-3</v>
      </c>
      <c r="L743" s="54">
        <v>38810.38498848</v>
      </c>
      <c r="M743" s="53">
        <f>Table3[[#This Row],[C&amp;I CLM $ Collected]]/'1.) CLM Reference'!$B$4</f>
        <v>3.4431182510715673E-4</v>
      </c>
      <c r="N743" s="79">
        <v>14725.02</v>
      </c>
      <c r="O743" s="53">
        <f>Table3[[#This Row],[C&amp;I Incentive Disbursements]]/'1.) CLM Reference'!$B$5</f>
        <v>1.8015549663446783E-4</v>
      </c>
    </row>
    <row r="744" spans="1:15" x14ac:dyDescent="0.35">
      <c r="A744" s="23">
        <v>9013533102</v>
      </c>
      <c r="B744" s="24" t="s">
        <v>174</v>
      </c>
      <c r="C744" s="24" t="s">
        <v>48</v>
      </c>
      <c r="D744" s="52">
        <f>Table3[[#This Row],[Residential CLM $ Collected]]+Table3[[#This Row],[C&amp;I CLM $ Collected]]</f>
        <v>102545.04115008</v>
      </c>
      <c r="E744" s="53">
        <f>Table3[[#This Row],[CLM $ Collected ]]/'1.) CLM Reference'!$B$4</f>
        <v>9.0974285064558799E-4</v>
      </c>
      <c r="F744" s="52">
        <f>Table3[[#This Row],[Residential Incentive Disbursements]]+Table3[[#This Row],[C&amp;I Incentive Disbursements]]</f>
        <v>28463.101999999999</v>
      </c>
      <c r="G744" s="53">
        <f>Table3[[#This Row],[Incentive Disbursements]]/'1.) CLM Reference'!$B$5</f>
        <v>3.4823615021015348E-4</v>
      </c>
      <c r="H744" s="52">
        <v>102538.85292288</v>
      </c>
      <c r="I744" s="53">
        <f>Table3[[#This Row],[Residential CLM $ Collected]]/'1.) CLM Reference'!$B$4</f>
        <v>9.0968795091186884E-4</v>
      </c>
      <c r="J744" s="79">
        <v>28463.101999999999</v>
      </c>
      <c r="K744" s="53">
        <f>Table3[[#This Row],[Residential Incentive Disbursements]]/'1.) CLM Reference'!$B$5</f>
        <v>3.4823615021015348E-4</v>
      </c>
      <c r="L744" s="54">
        <v>6.1882272</v>
      </c>
      <c r="M744" s="53">
        <f>Table3[[#This Row],[C&amp;I CLM $ Collected]]/'1.) CLM Reference'!$B$4</f>
        <v>5.4899733719265987E-8</v>
      </c>
      <c r="N744" s="79">
        <v>0</v>
      </c>
      <c r="O744" s="53">
        <f>Table3[[#This Row],[C&amp;I Incentive Disbursements]]/'1.) CLM Reference'!$B$5</f>
        <v>0</v>
      </c>
    </row>
    <row r="745" spans="1:15" x14ac:dyDescent="0.35">
      <c r="A745" s="23">
        <v>9013535200</v>
      </c>
      <c r="B745" s="24" t="s">
        <v>174</v>
      </c>
      <c r="C745" s="24" t="s">
        <v>48</v>
      </c>
      <c r="D745" s="52">
        <f>Table3[[#This Row],[Residential CLM $ Collected]]+Table3[[#This Row],[C&amp;I CLM $ Collected]]</f>
        <v>145.7156736</v>
      </c>
      <c r="E745" s="53">
        <f>Table3[[#This Row],[CLM $ Collected ]]/'1.) CLM Reference'!$B$4</f>
        <v>1.2927372284203588E-6</v>
      </c>
      <c r="F745" s="52">
        <f>Table3[[#This Row],[Residential Incentive Disbursements]]+Table3[[#This Row],[C&amp;I Incentive Disbursements]]</f>
        <v>0</v>
      </c>
      <c r="G745" s="53">
        <f>Table3[[#This Row],[Incentive Disbursements]]/'1.) CLM Reference'!$B$5</f>
        <v>0</v>
      </c>
      <c r="H745" s="52">
        <v>145.7156736</v>
      </c>
      <c r="I745" s="53">
        <f>Table3[[#This Row],[Residential CLM $ Collected]]/'1.) CLM Reference'!$B$4</f>
        <v>1.2927372284203588E-6</v>
      </c>
      <c r="J745" s="79">
        <v>0</v>
      </c>
      <c r="K745" s="53">
        <f>Table3[[#This Row],[Residential Incentive Disbursements]]/'1.) CLM Reference'!$B$5</f>
        <v>0</v>
      </c>
      <c r="L745" s="54">
        <v>0</v>
      </c>
      <c r="M745" s="53">
        <f>Table3[[#This Row],[C&amp;I CLM $ Collected]]/'1.) CLM Reference'!$B$4</f>
        <v>0</v>
      </c>
      <c r="N745" s="79">
        <v>0</v>
      </c>
      <c r="O745" s="53">
        <f>Table3[[#This Row],[C&amp;I Incentive Disbursements]]/'1.) CLM Reference'!$B$5</f>
        <v>0</v>
      </c>
    </row>
    <row r="746" spans="1:15" x14ac:dyDescent="0.35">
      <c r="A746" s="23">
        <v>9005300400</v>
      </c>
      <c r="B746" s="24" t="s">
        <v>175</v>
      </c>
      <c r="C746" s="24" t="s">
        <v>48</v>
      </c>
      <c r="D746" s="52">
        <f>Table3[[#This Row],[Residential CLM $ Collected]]+Table3[[#This Row],[C&amp;I CLM $ Collected]]</f>
        <v>82.918771200000009</v>
      </c>
      <c r="E746" s="53">
        <f>Table3[[#This Row],[CLM $ Collected ]]/'1.) CLM Reference'!$B$4</f>
        <v>7.3562561814290564E-7</v>
      </c>
      <c r="F746" s="52">
        <f>Table3[[#This Row],[Residential Incentive Disbursements]]+Table3[[#This Row],[C&amp;I Incentive Disbursements]]</f>
        <v>0</v>
      </c>
      <c r="G746" s="53">
        <f>Table3[[#This Row],[Incentive Disbursements]]/'1.) CLM Reference'!$B$5</f>
        <v>0</v>
      </c>
      <c r="H746" s="52">
        <v>82.918771200000009</v>
      </c>
      <c r="I746" s="53">
        <f>Table3[[#This Row],[Residential CLM $ Collected]]/'1.) CLM Reference'!$B$4</f>
        <v>7.3562561814290564E-7</v>
      </c>
      <c r="J746" s="79">
        <v>0</v>
      </c>
      <c r="K746" s="53">
        <f>Table3[[#This Row],[Residential Incentive Disbursements]]/'1.) CLM Reference'!$B$5</f>
        <v>0</v>
      </c>
      <c r="L746" s="54">
        <v>0</v>
      </c>
      <c r="M746" s="53">
        <f>Table3[[#This Row],[C&amp;I CLM $ Collected]]/'1.) CLM Reference'!$B$4</f>
        <v>0</v>
      </c>
      <c r="N746" s="79">
        <v>0</v>
      </c>
      <c r="O746" s="53">
        <f>Table3[[#This Row],[C&amp;I Incentive Disbursements]]/'1.) CLM Reference'!$B$5</f>
        <v>0</v>
      </c>
    </row>
    <row r="747" spans="1:15" x14ac:dyDescent="0.35">
      <c r="A747" s="23">
        <v>9005306100</v>
      </c>
      <c r="B747" s="24" t="s">
        <v>175</v>
      </c>
      <c r="C747" s="24" t="s">
        <v>48</v>
      </c>
      <c r="D747" s="52">
        <f>Table3[[#This Row],[Residential CLM $ Collected]]+Table3[[#This Row],[C&amp;I CLM $ Collected]]</f>
        <v>575.92192320000004</v>
      </c>
      <c r="E747" s="53">
        <f>Table3[[#This Row],[CLM $ Collected ]]/'1.) CLM Reference'!$B$4</f>
        <v>5.1093728793227824E-6</v>
      </c>
      <c r="F747" s="52">
        <f>Table3[[#This Row],[Residential Incentive Disbursements]]+Table3[[#This Row],[C&amp;I Incentive Disbursements]]</f>
        <v>0</v>
      </c>
      <c r="G747" s="53">
        <f>Table3[[#This Row],[Incentive Disbursements]]/'1.) CLM Reference'!$B$5</f>
        <v>0</v>
      </c>
      <c r="H747" s="52">
        <v>575.92192320000004</v>
      </c>
      <c r="I747" s="53">
        <f>Table3[[#This Row],[Residential CLM $ Collected]]/'1.) CLM Reference'!$B$4</f>
        <v>5.1093728793227824E-6</v>
      </c>
      <c r="J747" s="79">
        <v>0</v>
      </c>
      <c r="K747" s="53">
        <f>Table3[[#This Row],[Residential Incentive Disbursements]]/'1.) CLM Reference'!$B$5</f>
        <v>0</v>
      </c>
      <c r="L747" s="54">
        <v>0</v>
      </c>
      <c r="M747" s="53">
        <f>Table3[[#This Row],[C&amp;I CLM $ Collected]]/'1.) CLM Reference'!$B$4</f>
        <v>0</v>
      </c>
      <c r="N747" s="79">
        <v>0</v>
      </c>
      <c r="O747" s="53">
        <f>Table3[[#This Row],[C&amp;I Incentive Disbursements]]/'1.) CLM Reference'!$B$5</f>
        <v>0</v>
      </c>
    </row>
    <row r="748" spans="1:15" x14ac:dyDescent="0.35">
      <c r="A748" s="23">
        <v>9005310100</v>
      </c>
      <c r="B748" s="24" t="s">
        <v>175</v>
      </c>
      <c r="C748" s="24" t="s">
        <v>48</v>
      </c>
      <c r="D748" s="52">
        <f>Table3[[#This Row],[Residential CLM $ Collected]]+Table3[[#This Row],[C&amp;I CLM $ Collected]]</f>
        <v>76307.070124799997</v>
      </c>
      <c r="E748" s="53">
        <f>Table3[[#This Row],[CLM $ Collected ]]/'1.) CLM Reference'!$B$4</f>
        <v>6.769689759853802E-4</v>
      </c>
      <c r="F748" s="52">
        <f>Table3[[#This Row],[Residential Incentive Disbursements]]+Table3[[#This Row],[C&amp;I Incentive Disbursements]]</f>
        <v>20088.7081</v>
      </c>
      <c r="G748" s="53">
        <f>Table3[[#This Row],[Incentive Disbursements]]/'1.) CLM Reference'!$B$5</f>
        <v>2.4577835442670748E-4</v>
      </c>
      <c r="H748" s="52">
        <v>76307.070124799997</v>
      </c>
      <c r="I748" s="53">
        <f>Table3[[#This Row],[Residential CLM $ Collected]]/'1.) CLM Reference'!$B$4</f>
        <v>6.769689759853802E-4</v>
      </c>
      <c r="J748" s="79">
        <v>20088.7081</v>
      </c>
      <c r="K748" s="53">
        <f>Table3[[#This Row],[Residential Incentive Disbursements]]/'1.) CLM Reference'!$B$5</f>
        <v>2.4577835442670748E-4</v>
      </c>
      <c r="L748" s="54">
        <v>0</v>
      </c>
      <c r="M748" s="53">
        <f>Table3[[#This Row],[C&amp;I CLM $ Collected]]/'1.) CLM Reference'!$B$4</f>
        <v>0</v>
      </c>
      <c r="N748" s="79">
        <v>0</v>
      </c>
      <c r="O748" s="53">
        <f>Table3[[#This Row],[C&amp;I Incentive Disbursements]]/'1.) CLM Reference'!$B$5</f>
        <v>0</v>
      </c>
    </row>
    <row r="749" spans="1:15" x14ac:dyDescent="0.35">
      <c r="A749" s="23">
        <v>9005310200</v>
      </c>
      <c r="B749" s="24" t="s">
        <v>175</v>
      </c>
      <c r="C749" s="24" t="s">
        <v>48</v>
      </c>
      <c r="D749" s="52">
        <f>Table3[[#This Row],[Residential CLM $ Collected]]+Table3[[#This Row],[C&amp;I CLM $ Collected]]</f>
        <v>34487.976597120003</v>
      </c>
      <c r="E749" s="53">
        <f>Table3[[#This Row],[CLM $ Collected ]]/'1.) CLM Reference'!$B$4</f>
        <v>3.0596496710692285E-4</v>
      </c>
      <c r="F749" s="52">
        <f>Table3[[#This Row],[Residential Incentive Disbursements]]+Table3[[#This Row],[C&amp;I Incentive Disbursements]]</f>
        <v>23654.6</v>
      </c>
      <c r="G749" s="53">
        <f>Table3[[#This Row],[Incentive Disbursements]]/'1.) CLM Reference'!$B$5</f>
        <v>2.8940580119345729E-4</v>
      </c>
      <c r="H749" s="52">
        <v>34487.976597120003</v>
      </c>
      <c r="I749" s="53">
        <f>Table3[[#This Row],[Residential CLM $ Collected]]/'1.) CLM Reference'!$B$4</f>
        <v>3.0596496710692285E-4</v>
      </c>
      <c r="J749" s="79">
        <v>23654.6</v>
      </c>
      <c r="K749" s="53">
        <f>Table3[[#This Row],[Residential Incentive Disbursements]]/'1.) CLM Reference'!$B$5</f>
        <v>2.8940580119345729E-4</v>
      </c>
      <c r="L749" s="54">
        <v>0</v>
      </c>
      <c r="M749" s="53">
        <f>Table3[[#This Row],[C&amp;I CLM $ Collected]]/'1.) CLM Reference'!$B$4</f>
        <v>0</v>
      </c>
      <c r="N749" s="79">
        <v>0</v>
      </c>
      <c r="O749" s="53">
        <f>Table3[[#This Row],[C&amp;I Incentive Disbursements]]/'1.) CLM Reference'!$B$5</f>
        <v>0</v>
      </c>
    </row>
    <row r="750" spans="1:15" x14ac:dyDescent="0.35">
      <c r="A750" s="23">
        <v>9005310300</v>
      </c>
      <c r="B750" s="24" t="s">
        <v>175</v>
      </c>
      <c r="C750" s="24" t="s">
        <v>48</v>
      </c>
      <c r="D750" s="52">
        <f>Table3[[#This Row],[Residential CLM $ Collected]]+Table3[[#This Row],[C&amp;I CLM $ Collected]]</f>
        <v>26950.979836799997</v>
      </c>
      <c r="E750" s="53">
        <f>Table3[[#This Row],[CLM $ Collected ]]/'1.) CLM Reference'!$B$4</f>
        <v>2.3909943327769651E-4</v>
      </c>
      <c r="F750" s="52">
        <f>Table3[[#This Row],[Residential Incentive Disbursements]]+Table3[[#This Row],[C&amp;I Incentive Disbursements]]</f>
        <v>18765.400000000001</v>
      </c>
      <c r="G750" s="53">
        <f>Table3[[#This Row],[Incentive Disbursements]]/'1.) CLM Reference'!$B$5</f>
        <v>2.2958814022286167E-4</v>
      </c>
      <c r="H750" s="52">
        <v>26950.979836799997</v>
      </c>
      <c r="I750" s="53">
        <f>Table3[[#This Row],[Residential CLM $ Collected]]/'1.) CLM Reference'!$B$4</f>
        <v>2.3909943327769651E-4</v>
      </c>
      <c r="J750" s="79">
        <v>18765.400000000001</v>
      </c>
      <c r="K750" s="53">
        <f>Table3[[#This Row],[Residential Incentive Disbursements]]/'1.) CLM Reference'!$B$5</f>
        <v>2.2958814022286167E-4</v>
      </c>
      <c r="L750" s="54">
        <v>0</v>
      </c>
      <c r="M750" s="53">
        <f>Table3[[#This Row],[C&amp;I CLM $ Collected]]/'1.) CLM Reference'!$B$4</f>
        <v>0</v>
      </c>
      <c r="N750" s="79">
        <v>0</v>
      </c>
      <c r="O750" s="53">
        <f>Table3[[#This Row],[C&amp;I Incentive Disbursements]]/'1.) CLM Reference'!$B$5</f>
        <v>0</v>
      </c>
    </row>
    <row r="751" spans="1:15" x14ac:dyDescent="0.35">
      <c r="A751" s="23">
        <v>9005310400</v>
      </c>
      <c r="B751" s="24" t="s">
        <v>175</v>
      </c>
      <c r="C751" s="24" t="s">
        <v>48</v>
      </c>
      <c r="D751" s="52">
        <f>Table3[[#This Row],[Residential CLM $ Collected]]+Table3[[#This Row],[C&amp;I CLM $ Collected]]</f>
        <v>48205.948348799997</v>
      </c>
      <c r="E751" s="53">
        <f>Table3[[#This Row],[CLM $ Collected ]]/'1.) CLM Reference'!$B$4</f>
        <v>4.2766589565971494E-4</v>
      </c>
      <c r="F751" s="52">
        <f>Table3[[#This Row],[Residential Incentive Disbursements]]+Table3[[#This Row],[C&amp;I Incentive Disbursements]]</f>
        <v>16981.6783</v>
      </c>
      <c r="G751" s="53">
        <f>Table3[[#This Row],[Incentive Disbursements]]/'1.) CLM Reference'!$B$5</f>
        <v>2.0776492580813234E-4</v>
      </c>
      <c r="H751" s="52">
        <v>48205.948348799997</v>
      </c>
      <c r="I751" s="53">
        <f>Table3[[#This Row],[Residential CLM $ Collected]]/'1.) CLM Reference'!$B$4</f>
        <v>4.2766589565971494E-4</v>
      </c>
      <c r="J751" s="79">
        <v>16981.6783</v>
      </c>
      <c r="K751" s="53">
        <f>Table3[[#This Row],[Residential Incentive Disbursements]]/'1.) CLM Reference'!$B$5</f>
        <v>2.0776492580813234E-4</v>
      </c>
      <c r="L751" s="54">
        <v>0</v>
      </c>
      <c r="M751" s="53">
        <f>Table3[[#This Row],[C&amp;I CLM $ Collected]]/'1.) CLM Reference'!$B$4</f>
        <v>0</v>
      </c>
      <c r="N751" s="79">
        <v>0</v>
      </c>
      <c r="O751" s="53">
        <f>Table3[[#This Row],[C&amp;I Incentive Disbursements]]/'1.) CLM Reference'!$B$5</f>
        <v>0</v>
      </c>
    </row>
    <row r="752" spans="1:15" x14ac:dyDescent="0.35">
      <c r="A752" s="23">
        <v>9005310500</v>
      </c>
      <c r="B752" s="24" t="s">
        <v>175</v>
      </c>
      <c r="C752" s="24" t="s">
        <v>48</v>
      </c>
      <c r="D752" s="52">
        <f>Table3[[#This Row],[Residential CLM $ Collected]]+Table3[[#This Row],[C&amp;I CLM $ Collected]]</f>
        <v>34178.324423040001</v>
      </c>
      <c r="E752" s="53">
        <f>Table3[[#This Row],[CLM $ Collected ]]/'1.) CLM Reference'!$B$4</f>
        <v>3.0321784400475497E-4</v>
      </c>
      <c r="F752" s="52">
        <f>Table3[[#This Row],[Residential Incentive Disbursements]]+Table3[[#This Row],[C&amp;I Incentive Disbursements]]</f>
        <v>28920.17</v>
      </c>
      <c r="G752" s="53">
        <f>Table3[[#This Row],[Incentive Disbursements]]/'1.) CLM Reference'!$B$5</f>
        <v>3.5382821816902369E-4</v>
      </c>
      <c r="H752" s="52">
        <v>34178.324423040001</v>
      </c>
      <c r="I752" s="53">
        <f>Table3[[#This Row],[Residential CLM $ Collected]]/'1.) CLM Reference'!$B$4</f>
        <v>3.0321784400475497E-4</v>
      </c>
      <c r="J752" s="79">
        <v>28920.17</v>
      </c>
      <c r="K752" s="53">
        <f>Table3[[#This Row],[Residential Incentive Disbursements]]/'1.) CLM Reference'!$B$5</f>
        <v>3.5382821816902369E-4</v>
      </c>
      <c r="L752" s="54">
        <v>0</v>
      </c>
      <c r="M752" s="53">
        <f>Table3[[#This Row],[C&amp;I CLM $ Collected]]/'1.) CLM Reference'!$B$4</f>
        <v>0</v>
      </c>
      <c r="N752" s="79">
        <v>0</v>
      </c>
      <c r="O752" s="53">
        <f>Table3[[#This Row],[C&amp;I Incentive Disbursements]]/'1.) CLM Reference'!$B$5</f>
        <v>0</v>
      </c>
    </row>
    <row r="753" spans="1:15" x14ac:dyDescent="0.35">
      <c r="A753" s="23">
        <v>9005310601</v>
      </c>
      <c r="B753" s="24" t="s">
        <v>175</v>
      </c>
      <c r="C753" s="24" t="s">
        <v>48</v>
      </c>
      <c r="D753" s="52">
        <f>Table3[[#This Row],[Residential CLM $ Collected]]+Table3[[#This Row],[C&amp;I CLM $ Collected]]</f>
        <v>62090.761420800001</v>
      </c>
      <c r="E753" s="53">
        <f>Table3[[#This Row],[CLM $ Collected ]]/'1.) CLM Reference'!$B$4</f>
        <v>5.5084698060672269E-4</v>
      </c>
      <c r="F753" s="52">
        <f>Table3[[#This Row],[Residential Incentive Disbursements]]+Table3[[#This Row],[C&amp;I Incentive Disbursements]]</f>
        <v>13849.6288</v>
      </c>
      <c r="G753" s="53">
        <f>Table3[[#This Row],[Incentive Disbursements]]/'1.) CLM Reference'!$B$5</f>
        <v>1.694453898648035E-4</v>
      </c>
      <c r="H753" s="52">
        <v>62090.761420800001</v>
      </c>
      <c r="I753" s="53">
        <f>Table3[[#This Row],[Residential CLM $ Collected]]/'1.) CLM Reference'!$B$4</f>
        <v>5.5084698060672269E-4</v>
      </c>
      <c r="J753" s="79">
        <v>13849.6288</v>
      </c>
      <c r="K753" s="53">
        <f>Table3[[#This Row],[Residential Incentive Disbursements]]/'1.) CLM Reference'!$B$5</f>
        <v>1.694453898648035E-4</v>
      </c>
      <c r="L753" s="54">
        <v>0</v>
      </c>
      <c r="M753" s="53">
        <f>Table3[[#This Row],[C&amp;I CLM $ Collected]]/'1.) CLM Reference'!$B$4</f>
        <v>0</v>
      </c>
      <c r="N753" s="79">
        <v>0</v>
      </c>
      <c r="O753" s="53">
        <f>Table3[[#This Row],[C&amp;I Incentive Disbursements]]/'1.) CLM Reference'!$B$5</f>
        <v>0</v>
      </c>
    </row>
    <row r="754" spans="1:15" x14ac:dyDescent="0.35">
      <c r="A754" s="23">
        <v>9005310602</v>
      </c>
      <c r="B754" s="24" t="s">
        <v>175</v>
      </c>
      <c r="C754" s="24" t="s">
        <v>48</v>
      </c>
      <c r="D754" s="52">
        <f>Table3[[#This Row],[Residential CLM $ Collected]]+Table3[[#This Row],[C&amp;I CLM $ Collected]]</f>
        <v>72546.218170559994</v>
      </c>
      <c r="E754" s="53">
        <f>Table3[[#This Row],[CLM $ Collected ]]/'1.) CLM Reference'!$B$4</f>
        <v>6.4360404542087907E-4</v>
      </c>
      <c r="F754" s="52">
        <f>Table3[[#This Row],[Residential Incentive Disbursements]]+Table3[[#This Row],[C&amp;I Incentive Disbursements]]</f>
        <v>39940.89</v>
      </c>
      <c r="G754" s="53">
        <f>Table3[[#This Row],[Incentive Disbursements]]/'1.) CLM Reference'!$B$5</f>
        <v>4.8866289308759168E-4</v>
      </c>
      <c r="H754" s="52">
        <v>72546.218170559994</v>
      </c>
      <c r="I754" s="53">
        <f>Table3[[#This Row],[Residential CLM $ Collected]]/'1.) CLM Reference'!$B$4</f>
        <v>6.4360404542087907E-4</v>
      </c>
      <c r="J754" s="79">
        <v>39940.89</v>
      </c>
      <c r="K754" s="53">
        <f>Table3[[#This Row],[Residential Incentive Disbursements]]/'1.) CLM Reference'!$B$5</f>
        <v>4.8866289308759168E-4</v>
      </c>
      <c r="L754" s="54">
        <v>0</v>
      </c>
      <c r="M754" s="53">
        <f>Table3[[#This Row],[C&amp;I CLM $ Collected]]/'1.) CLM Reference'!$B$4</f>
        <v>0</v>
      </c>
      <c r="N754" s="79">
        <v>0</v>
      </c>
      <c r="O754" s="53">
        <f>Table3[[#This Row],[C&amp;I Incentive Disbursements]]/'1.) CLM Reference'!$B$5</f>
        <v>0</v>
      </c>
    </row>
    <row r="755" spans="1:15" x14ac:dyDescent="0.35">
      <c r="A755" s="23">
        <v>9005310700</v>
      </c>
      <c r="B755" s="24" t="s">
        <v>175</v>
      </c>
      <c r="C755" s="24" t="s">
        <v>48</v>
      </c>
      <c r="D755" s="52">
        <f>Table3[[#This Row],[Residential CLM $ Collected]]+Table3[[#This Row],[C&amp;I CLM $ Collected]]</f>
        <v>373023.51183936</v>
      </c>
      <c r="E755" s="53">
        <f>Table3[[#This Row],[CLM $ Collected ]]/'1.) CLM Reference'!$B$4</f>
        <v>3.3093308970631083E-3</v>
      </c>
      <c r="F755" s="52">
        <f>Table3[[#This Row],[Residential Incentive Disbursements]]+Table3[[#This Row],[C&amp;I Incentive Disbursements]]</f>
        <v>358572.60279999999</v>
      </c>
      <c r="G755" s="53">
        <f>Table3[[#This Row],[Incentive Disbursements]]/'1.) CLM Reference'!$B$5</f>
        <v>4.3870110422225411E-3</v>
      </c>
      <c r="H755" s="52">
        <v>144404.28637344</v>
      </c>
      <c r="I755" s="53">
        <f>Table3[[#This Row],[Residential CLM $ Collected]]/'1.) CLM Reference'!$B$4</f>
        <v>1.281103070976852E-3</v>
      </c>
      <c r="J755" s="79">
        <v>197409.5528</v>
      </c>
      <c r="K755" s="53">
        <f>Table3[[#This Row],[Residential Incentive Disbursements]]/'1.) CLM Reference'!$B$5</f>
        <v>2.4152371966267073E-3</v>
      </c>
      <c r="L755" s="54">
        <v>228619.22546592</v>
      </c>
      <c r="M755" s="53">
        <f>Table3[[#This Row],[C&amp;I CLM $ Collected]]/'1.) CLM Reference'!$B$4</f>
        <v>2.0282278260862563E-3</v>
      </c>
      <c r="N755" s="79">
        <v>161163.04999999999</v>
      </c>
      <c r="O755" s="53">
        <f>Table3[[#This Row],[C&amp;I Incentive Disbursements]]/'1.) CLM Reference'!$B$5</f>
        <v>1.9717738455958338E-3</v>
      </c>
    </row>
    <row r="756" spans="1:15" x14ac:dyDescent="0.35">
      <c r="A756" s="23">
        <v>9005310801</v>
      </c>
      <c r="B756" s="24" t="s">
        <v>175</v>
      </c>
      <c r="C756" s="24" t="s">
        <v>48</v>
      </c>
      <c r="D756" s="52">
        <f>Table3[[#This Row],[Residential CLM $ Collected]]+Table3[[#This Row],[C&amp;I CLM $ Collected]]</f>
        <v>36919.849161600003</v>
      </c>
      <c r="E756" s="53">
        <f>Table3[[#This Row],[CLM $ Collected ]]/'1.) CLM Reference'!$B$4</f>
        <v>3.2753966886143191E-4</v>
      </c>
      <c r="F756" s="52">
        <f>Table3[[#This Row],[Residential Incentive Disbursements]]+Table3[[#This Row],[C&amp;I Incentive Disbursements]]</f>
        <v>3462.34</v>
      </c>
      <c r="G756" s="53">
        <f>Table3[[#This Row],[Incentive Disbursements]]/'1.) CLM Reference'!$B$5</f>
        <v>4.2360525297580805E-5</v>
      </c>
      <c r="H756" s="52">
        <v>36919.849161600003</v>
      </c>
      <c r="I756" s="53">
        <f>Table3[[#This Row],[Residential CLM $ Collected]]/'1.) CLM Reference'!$B$4</f>
        <v>3.2753966886143191E-4</v>
      </c>
      <c r="J756" s="79">
        <v>3462.34</v>
      </c>
      <c r="K756" s="53">
        <f>Table3[[#This Row],[Residential Incentive Disbursements]]/'1.) CLM Reference'!$B$5</f>
        <v>4.2360525297580805E-5</v>
      </c>
      <c r="L756" s="54">
        <v>0</v>
      </c>
      <c r="M756" s="53">
        <f>Table3[[#This Row],[C&amp;I CLM $ Collected]]/'1.) CLM Reference'!$B$4</f>
        <v>0</v>
      </c>
      <c r="N756" s="79">
        <v>0</v>
      </c>
      <c r="O756" s="53">
        <f>Table3[[#This Row],[C&amp;I Incentive Disbursements]]/'1.) CLM Reference'!$B$5</f>
        <v>0</v>
      </c>
    </row>
    <row r="757" spans="1:15" x14ac:dyDescent="0.35">
      <c r="A757" s="23">
        <v>9005310803</v>
      </c>
      <c r="B757" s="24" t="s">
        <v>175</v>
      </c>
      <c r="C757" s="24" t="s">
        <v>48</v>
      </c>
      <c r="D757" s="52">
        <f>Table3[[#This Row],[Residential CLM $ Collected]]+Table3[[#This Row],[C&amp;I CLM $ Collected]]</f>
        <v>72946.220777279988</v>
      </c>
      <c r="E757" s="53">
        <f>Table3[[#This Row],[CLM $ Collected ]]/'1.) CLM Reference'!$B$4</f>
        <v>6.471527251778118E-4</v>
      </c>
      <c r="F757" s="52">
        <f>Table3[[#This Row],[Residential Incentive Disbursements]]+Table3[[#This Row],[C&amp;I Incentive Disbursements]]</f>
        <v>28410.995900000002</v>
      </c>
      <c r="G757" s="53">
        <f>Table3[[#This Row],[Incentive Disbursements]]/'1.) CLM Reference'!$B$5</f>
        <v>3.4759865020518338E-4</v>
      </c>
      <c r="H757" s="52">
        <v>72946.220777279988</v>
      </c>
      <c r="I757" s="53">
        <f>Table3[[#This Row],[Residential CLM $ Collected]]/'1.) CLM Reference'!$B$4</f>
        <v>6.471527251778118E-4</v>
      </c>
      <c r="J757" s="79">
        <v>28410.995900000002</v>
      </c>
      <c r="K757" s="53">
        <f>Table3[[#This Row],[Residential Incentive Disbursements]]/'1.) CLM Reference'!$B$5</f>
        <v>3.4759865020518338E-4</v>
      </c>
      <c r="L757" s="54">
        <v>0</v>
      </c>
      <c r="M757" s="53">
        <f>Table3[[#This Row],[C&amp;I CLM $ Collected]]/'1.) CLM Reference'!$B$4</f>
        <v>0</v>
      </c>
      <c r="N757" s="79">
        <v>0</v>
      </c>
      <c r="O757" s="53">
        <f>Table3[[#This Row],[C&amp;I Incentive Disbursements]]/'1.) CLM Reference'!$B$5</f>
        <v>0</v>
      </c>
    </row>
    <row r="758" spans="1:15" x14ac:dyDescent="0.35">
      <c r="A758" s="23">
        <v>9005310804</v>
      </c>
      <c r="B758" s="24" t="s">
        <v>175</v>
      </c>
      <c r="C758" s="24" t="s">
        <v>48</v>
      </c>
      <c r="D758" s="52">
        <f>Table3[[#This Row],[Residential CLM $ Collected]]+Table3[[#This Row],[C&amp;I CLM $ Collected]]</f>
        <v>41928.608361600003</v>
      </c>
      <c r="E758" s="53">
        <f>Table3[[#This Row],[CLM $ Collected ]]/'1.) CLM Reference'!$B$4</f>
        <v>3.7197558523242809E-4</v>
      </c>
      <c r="F758" s="52">
        <f>Table3[[#This Row],[Residential Incentive Disbursements]]+Table3[[#This Row],[C&amp;I Incentive Disbursements]]</f>
        <v>3042.1</v>
      </c>
      <c r="G758" s="53">
        <f>Table3[[#This Row],[Incentive Disbursements]]/'1.) CLM Reference'!$B$5</f>
        <v>3.7219035105671473E-5</v>
      </c>
      <c r="H758" s="52">
        <v>41928.608361600003</v>
      </c>
      <c r="I758" s="53">
        <f>Table3[[#This Row],[Residential CLM $ Collected]]/'1.) CLM Reference'!$B$4</f>
        <v>3.7197558523242809E-4</v>
      </c>
      <c r="J758" s="79">
        <v>3042.1</v>
      </c>
      <c r="K758" s="53">
        <f>Table3[[#This Row],[Residential Incentive Disbursements]]/'1.) CLM Reference'!$B$5</f>
        <v>3.7219035105671473E-5</v>
      </c>
      <c r="L758" s="54">
        <v>0</v>
      </c>
      <c r="M758" s="53">
        <f>Table3[[#This Row],[C&amp;I CLM $ Collected]]/'1.) CLM Reference'!$B$4</f>
        <v>0</v>
      </c>
      <c r="N758" s="79">
        <v>0</v>
      </c>
      <c r="O758" s="53">
        <f>Table3[[#This Row],[C&amp;I Incentive Disbursements]]/'1.) CLM Reference'!$B$5</f>
        <v>0</v>
      </c>
    </row>
    <row r="759" spans="1:15" x14ac:dyDescent="0.35">
      <c r="A759" s="23">
        <v>9005320200</v>
      </c>
      <c r="B759" s="24" t="s">
        <v>175</v>
      </c>
      <c r="C759" s="24" t="s">
        <v>48</v>
      </c>
      <c r="D759" s="52">
        <f>Table3[[#This Row],[Residential CLM $ Collected]]+Table3[[#This Row],[C&amp;I CLM $ Collected]]</f>
        <v>447.89103360000001</v>
      </c>
      <c r="E759" s="53">
        <f>Table3[[#This Row],[CLM $ Collected ]]/'1.) CLM Reference'!$B$4</f>
        <v>3.9735287159280155E-6</v>
      </c>
      <c r="F759" s="52">
        <f>Table3[[#This Row],[Residential Incentive Disbursements]]+Table3[[#This Row],[C&amp;I Incentive Disbursements]]</f>
        <v>0</v>
      </c>
      <c r="G759" s="53">
        <f>Table3[[#This Row],[Incentive Disbursements]]/'1.) CLM Reference'!$B$5</f>
        <v>0</v>
      </c>
      <c r="H759" s="52">
        <v>447.89103360000001</v>
      </c>
      <c r="I759" s="53">
        <f>Table3[[#This Row],[Residential CLM $ Collected]]/'1.) CLM Reference'!$B$4</f>
        <v>3.9735287159280155E-6</v>
      </c>
      <c r="J759" s="79">
        <v>0</v>
      </c>
      <c r="K759" s="53">
        <f>Table3[[#This Row],[Residential Incentive Disbursements]]/'1.) CLM Reference'!$B$5</f>
        <v>0</v>
      </c>
      <c r="L759" s="54">
        <v>0</v>
      </c>
      <c r="M759" s="53">
        <f>Table3[[#This Row],[C&amp;I CLM $ Collected]]/'1.) CLM Reference'!$B$4</f>
        <v>0</v>
      </c>
      <c r="N759" s="79">
        <v>0</v>
      </c>
      <c r="O759" s="53">
        <f>Table3[[#This Row],[C&amp;I Incentive Disbursements]]/'1.) CLM Reference'!$B$5</f>
        <v>0</v>
      </c>
    </row>
    <row r="760" spans="1:15" x14ac:dyDescent="0.35">
      <c r="A760" s="23">
        <v>9003496200</v>
      </c>
      <c r="B760" s="24" t="s">
        <v>176</v>
      </c>
      <c r="C760" s="24" t="s">
        <v>48</v>
      </c>
      <c r="D760" s="52">
        <f>Table3[[#This Row],[Residential CLM $ Collected]]+Table3[[#This Row],[C&amp;I CLM $ Collected]]</f>
        <v>2415.7854892799996</v>
      </c>
      <c r="E760" s="53">
        <f>Table3[[#This Row],[CLM $ Collected ]]/'1.) CLM Reference'!$B$4</f>
        <v>2.1431982989302442E-5</v>
      </c>
      <c r="F760" s="52">
        <f>Table3[[#This Row],[Residential Incentive Disbursements]]+Table3[[#This Row],[C&amp;I Incentive Disbursements]]</f>
        <v>0</v>
      </c>
      <c r="G760" s="53">
        <f>Table3[[#This Row],[Incentive Disbursements]]/'1.) CLM Reference'!$B$5</f>
        <v>0</v>
      </c>
      <c r="H760" s="52">
        <v>54.552493439999999</v>
      </c>
      <c r="I760" s="53">
        <f>Table3[[#This Row],[Residential CLM $ Collected]]/'1.) CLM Reference'!$B$4</f>
        <v>4.8397016896503166E-7</v>
      </c>
      <c r="J760" s="79">
        <v>0</v>
      </c>
      <c r="K760" s="53">
        <f>Table3[[#This Row],[Residential Incentive Disbursements]]/'1.) CLM Reference'!$B$5</f>
        <v>0</v>
      </c>
      <c r="L760" s="54">
        <v>2361.2329958399996</v>
      </c>
      <c r="M760" s="53">
        <f>Table3[[#This Row],[C&amp;I CLM $ Collected]]/'1.) CLM Reference'!$B$4</f>
        <v>2.0948012820337409E-5</v>
      </c>
      <c r="N760" s="79">
        <v>0</v>
      </c>
      <c r="O760" s="53">
        <f>Table3[[#This Row],[C&amp;I Incentive Disbursements]]/'1.) CLM Reference'!$B$5</f>
        <v>0</v>
      </c>
    </row>
    <row r="761" spans="1:15" x14ac:dyDescent="0.35">
      <c r="A761" s="23">
        <v>9013530302</v>
      </c>
      <c r="B761" s="24" t="s">
        <v>176</v>
      </c>
      <c r="C761" s="24" t="s">
        <v>48</v>
      </c>
      <c r="D761" s="52">
        <f>Table3[[#This Row],[Residential CLM $ Collected]]+Table3[[#This Row],[C&amp;I CLM $ Collected]]</f>
        <v>7.6933152000000007</v>
      </c>
      <c r="E761" s="53">
        <f>Table3[[#This Row],[CLM $ Collected ]]/'1.) CLM Reference'!$B$4</f>
        <v>6.825233499803976E-8</v>
      </c>
      <c r="F761" s="52">
        <f>Table3[[#This Row],[Residential Incentive Disbursements]]+Table3[[#This Row],[C&amp;I Incentive Disbursements]]</f>
        <v>0</v>
      </c>
      <c r="G761" s="53">
        <f>Table3[[#This Row],[Incentive Disbursements]]/'1.) CLM Reference'!$B$5</f>
        <v>0</v>
      </c>
      <c r="H761" s="52">
        <v>7.6933152000000007</v>
      </c>
      <c r="I761" s="53">
        <f>Table3[[#This Row],[Residential CLM $ Collected]]/'1.) CLM Reference'!$B$4</f>
        <v>6.825233499803976E-8</v>
      </c>
      <c r="J761" s="79">
        <v>0</v>
      </c>
      <c r="K761" s="53">
        <f>Table3[[#This Row],[Residential Incentive Disbursements]]/'1.) CLM Reference'!$B$5</f>
        <v>0</v>
      </c>
      <c r="L761" s="54">
        <v>0</v>
      </c>
      <c r="M761" s="53">
        <f>Table3[[#This Row],[C&amp;I CLM $ Collected]]/'1.) CLM Reference'!$B$4</f>
        <v>0</v>
      </c>
      <c r="N761" s="79">
        <v>0</v>
      </c>
      <c r="O761" s="53">
        <f>Table3[[#This Row],[C&amp;I Incentive Disbursements]]/'1.) CLM Reference'!$B$5</f>
        <v>0</v>
      </c>
    </row>
    <row r="762" spans="1:15" x14ac:dyDescent="0.35">
      <c r="A762" s="23">
        <v>9013850200</v>
      </c>
      <c r="B762" s="24" t="s">
        <v>176</v>
      </c>
      <c r="C762" s="24" t="s">
        <v>48</v>
      </c>
      <c r="D762" s="52">
        <f>Table3[[#This Row],[Residential CLM $ Collected]]+Table3[[#This Row],[C&amp;I CLM $ Collected]]</f>
        <v>65.558160000000001</v>
      </c>
      <c r="E762" s="53">
        <f>Table3[[#This Row],[CLM $ Collected ]]/'1.) CLM Reference'!$B$4</f>
        <v>5.8160849800812663E-7</v>
      </c>
      <c r="F762" s="52">
        <f>Table3[[#This Row],[Residential Incentive Disbursements]]+Table3[[#This Row],[C&amp;I Incentive Disbursements]]</f>
        <v>0</v>
      </c>
      <c r="G762" s="53">
        <f>Table3[[#This Row],[Incentive Disbursements]]/'1.) CLM Reference'!$B$5</f>
        <v>0</v>
      </c>
      <c r="H762" s="52">
        <v>65.558160000000001</v>
      </c>
      <c r="I762" s="53">
        <f>Table3[[#This Row],[Residential CLM $ Collected]]/'1.) CLM Reference'!$B$4</f>
        <v>5.8160849800812663E-7</v>
      </c>
      <c r="J762" s="79">
        <v>0</v>
      </c>
      <c r="K762" s="53">
        <f>Table3[[#This Row],[Residential Incentive Disbursements]]/'1.) CLM Reference'!$B$5</f>
        <v>0</v>
      </c>
      <c r="L762" s="54">
        <v>0</v>
      </c>
      <c r="M762" s="53">
        <f>Table3[[#This Row],[C&amp;I CLM $ Collected]]/'1.) CLM Reference'!$B$4</f>
        <v>0</v>
      </c>
      <c r="N762" s="79">
        <v>0</v>
      </c>
      <c r="O762" s="53">
        <f>Table3[[#This Row],[C&amp;I Incentive Disbursements]]/'1.) CLM Reference'!$B$5</f>
        <v>0</v>
      </c>
    </row>
    <row r="763" spans="1:15" x14ac:dyDescent="0.35">
      <c r="A763" s="23">
        <v>9013890100</v>
      </c>
      <c r="B763" s="24" t="s">
        <v>176</v>
      </c>
      <c r="C763" s="24" t="s">
        <v>48</v>
      </c>
      <c r="D763" s="52">
        <f>Table3[[#This Row],[Residential CLM $ Collected]]+Table3[[#This Row],[C&amp;I CLM $ Collected]]</f>
        <v>2220.5066889600002</v>
      </c>
      <c r="E763" s="53">
        <f>Table3[[#This Row],[CLM $ Collected ]]/'1.) CLM Reference'!$B$4</f>
        <v>1.9699539465156193E-5</v>
      </c>
      <c r="F763" s="52">
        <f>Table3[[#This Row],[Residential Incentive Disbursements]]+Table3[[#This Row],[C&amp;I Incentive Disbursements]]</f>
        <v>0</v>
      </c>
      <c r="G763" s="53">
        <f>Table3[[#This Row],[Incentive Disbursements]]/'1.) CLM Reference'!$B$5</f>
        <v>0</v>
      </c>
      <c r="H763" s="52">
        <v>2220.5066889600002</v>
      </c>
      <c r="I763" s="53">
        <f>Table3[[#This Row],[Residential CLM $ Collected]]/'1.) CLM Reference'!$B$4</f>
        <v>1.9699539465156193E-5</v>
      </c>
      <c r="J763" s="79">
        <v>0</v>
      </c>
      <c r="K763" s="53">
        <f>Table3[[#This Row],[Residential Incentive Disbursements]]/'1.) CLM Reference'!$B$5</f>
        <v>0</v>
      </c>
      <c r="L763" s="54">
        <v>0</v>
      </c>
      <c r="M763" s="53">
        <f>Table3[[#This Row],[C&amp;I CLM $ Collected]]/'1.) CLM Reference'!$B$4</f>
        <v>0</v>
      </c>
      <c r="N763" s="79">
        <v>0</v>
      </c>
      <c r="O763" s="53">
        <f>Table3[[#This Row],[C&amp;I Incentive Disbursements]]/'1.) CLM Reference'!$B$5</f>
        <v>0</v>
      </c>
    </row>
    <row r="764" spans="1:15" x14ac:dyDescent="0.35">
      <c r="A764" s="23">
        <v>9013890201</v>
      </c>
      <c r="B764" s="24" t="s">
        <v>176</v>
      </c>
      <c r="C764" s="24" t="s">
        <v>48</v>
      </c>
      <c r="D764" s="52">
        <f>Table3[[#This Row],[Residential CLM $ Collected]]+Table3[[#This Row],[C&amp;I CLM $ Collected]]</f>
        <v>18433.834459199999</v>
      </c>
      <c r="E764" s="53">
        <f>Table3[[#This Row],[CLM $ Collected ]]/'1.) CLM Reference'!$B$4</f>
        <v>1.6353837222316426E-4</v>
      </c>
      <c r="F764" s="52">
        <f>Table3[[#This Row],[Residential Incentive Disbursements]]+Table3[[#This Row],[C&amp;I Incentive Disbursements]]</f>
        <v>5573.38</v>
      </c>
      <c r="G764" s="53">
        <f>Table3[[#This Row],[Incentive Disbursements]]/'1.) CLM Reference'!$B$5</f>
        <v>6.8188365233637054E-5</v>
      </c>
      <c r="H764" s="52">
        <v>15848.872447679998</v>
      </c>
      <c r="I764" s="53">
        <f>Table3[[#This Row],[Residential CLM $ Collected]]/'1.) CLM Reference'!$B$4</f>
        <v>1.4060551576520062E-4</v>
      </c>
      <c r="J764" s="79">
        <v>3865.75</v>
      </c>
      <c r="K764" s="53">
        <f>Table3[[#This Row],[Residential Incentive Disbursements]]/'1.) CLM Reference'!$B$5</f>
        <v>4.7296106294911244E-5</v>
      </c>
      <c r="L764" s="54">
        <v>2584.9620115200005</v>
      </c>
      <c r="M764" s="53">
        <f>Table3[[#This Row],[C&amp;I CLM $ Collected]]/'1.) CLM Reference'!$B$4</f>
        <v>2.2932856457963635E-5</v>
      </c>
      <c r="N764" s="79">
        <v>1707.63</v>
      </c>
      <c r="O764" s="53">
        <f>Table3[[#This Row],[C&amp;I Incentive Disbursements]]/'1.) CLM Reference'!$B$5</f>
        <v>2.0892258938725807E-5</v>
      </c>
    </row>
    <row r="765" spans="1:15" x14ac:dyDescent="0.35">
      <c r="A765" s="23">
        <v>9013890202</v>
      </c>
      <c r="B765" s="24" t="s">
        <v>176</v>
      </c>
      <c r="C765" s="24" t="s">
        <v>48</v>
      </c>
      <c r="D765" s="52">
        <f>Table3[[#This Row],[Residential CLM $ Collected]]+Table3[[#This Row],[C&amp;I CLM $ Collected]]</f>
        <v>36.006336000000005</v>
      </c>
      <c r="E765" s="53">
        <f>Table3[[#This Row],[CLM $ Collected ]]/'1.) CLM Reference'!$B$4</f>
        <v>3.1943530751528019E-7</v>
      </c>
      <c r="F765" s="52">
        <f>Table3[[#This Row],[Residential Incentive Disbursements]]+Table3[[#This Row],[C&amp;I Incentive Disbursements]]</f>
        <v>0</v>
      </c>
      <c r="G765" s="53">
        <f>Table3[[#This Row],[Incentive Disbursements]]/'1.) CLM Reference'!$B$5</f>
        <v>0</v>
      </c>
      <c r="H765" s="52">
        <v>36.006336000000005</v>
      </c>
      <c r="I765" s="53">
        <f>Table3[[#This Row],[Residential CLM $ Collected]]/'1.) CLM Reference'!$B$4</f>
        <v>3.1943530751528019E-7</v>
      </c>
      <c r="J765" s="79">
        <v>0</v>
      </c>
      <c r="K765" s="53">
        <f>Table3[[#This Row],[Residential Incentive Disbursements]]/'1.) CLM Reference'!$B$5</f>
        <v>0</v>
      </c>
      <c r="L765" s="54">
        <v>0</v>
      </c>
      <c r="M765" s="53">
        <f>Table3[[#This Row],[C&amp;I CLM $ Collected]]/'1.) CLM Reference'!$B$4</f>
        <v>0</v>
      </c>
      <c r="N765" s="79">
        <v>0</v>
      </c>
      <c r="O765" s="53">
        <f>Table3[[#This Row],[C&amp;I Incentive Disbursements]]/'1.) CLM Reference'!$B$5</f>
        <v>0</v>
      </c>
    </row>
    <row r="766" spans="1:15" x14ac:dyDescent="0.35">
      <c r="A766" s="23">
        <v>9003487202</v>
      </c>
      <c r="B766" s="24" t="s">
        <v>177</v>
      </c>
      <c r="C766" s="24" t="s">
        <v>48</v>
      </c>
      <c r="D766" s="52">
        <f>Table3[[#This Row],[Residential CLM $ Collected]]+Table3[[#This Row],[C&amp;I CLM $ Collected]]</f>
        <v>343.50160319999998</v>
      </c>
      <c r="E766" s="53">
        <f>Table3[[#This Row],[CLM $ Collected ]]/'1.) CLM Reference'!$B$4</f>
        <v>3.047423104927525E-6</v>
      </c>
      <c r="F766" s="52">
        <f>Table3[[#This Row],[Residential Incentive Disbursements]]+Table3[[#This Row],[C&amp;I Incentive Disbursements]]</f>
        <v>628.35299999999995</v>
      </c>
      <c r="G766" s="53">
        <f>Table3[[#This Row],[Incentive Disbursements]]/'1.) CLM Reference'!$B$5</f>
        <v>7.6876803411307927E-6</v>
      </c>
      <c r="H766" s="52">
        <v>343.50160319999998</v>
      </c>
      <c r="I766" s="53">
        <f>Table3[[#This Row],[Residential CLM $ Collected]]/'1.) CLM Reference'!$B$4</f>
        <v>3.047423104927525E-6</v>
      </c>
      <c r="J766" s="79">
        <v>628.35299999999995</v>
      </c>
      <c r="K766" s="53">
        <f>Table3[[#This Row],[Residential Incentive Disbursements]]/'1.) CLM Reference'!$B$5</f>
        <v>7.6876803411307927E-6</v>
      </c>
      <c r="L766" s="54">
        <v>0</v>
      </c>
      <c r="M766" s="53">
        <f>Table3[[#This Row],[C&amp;I CLM $ Collected]]/'1.) CLM Reference'!$B$4</f>
        <v>0</v>
      </c>
      <c r="N766" s="79">
        <v>0</v>
      </c>
      <c r="O766" s="53">
        <f>Table3[[#This Row],[C&amp;I Incentive Disbursements]]/'1.) CLM Reference'!$B$5</f>
        <v>0</v>
      </c>
    </row>
    <row r="767" spans="1:15" x14ac:dyDescent="0.35">
      <c r="A767" s="23">
        <v>9003514101</v>
      </c>
      <c r="B767" s="24" t="s">
        <v>177</v>
      </c>
      <c r="C767" s="24" t="s">
        <v>48</v>
      </c>
      <c r="D767" s="52">
        <f>Table3[[#This Row],[Residential CLM $ Collected]]+Table3[[#This Row],[C&amp;I CLM $ Collected]]</f>
        <v>411.98310720000001</v>
      </c>
      <c r="E767" s="53">
        <f>Table3[[#This Row],[CLM $ Collected ]]/'1.) CLM Reference'!$B$4</f>
        <v>3.6549664631117318E-6</v>
      </c>
      <c r="F767" s="52">
        <f>Table3[[#This Row],[Residential Incentive Disbursements]]+Table3[[#This Row],[C&amp;I Incentive Disbursements]]</f>
        <v>0</v>
      </c>
      <c r="G767" s="53">
        <f>Table3[[#This Row],[Incentive Disbursements]]/'1.) CLM Reference'!$B$5</f>
        <v>0</v>
      </c>
      <c r="H767" s="52">
        <v>411.98310720000001</v>
      </c>
      <c r="I767" s="53">
        <f>Table3[[#This Row],[Residential CLM $ Collected]]/'1.) CLM Reference'!$B$4</f>
        <v>3.6549664631117318E-6</v>
      </c>
      <c r="J767" s="79">
        <v>0</v>
      </c>
      <c r="K767" s="53">
        <f>Table3[[#This Row],[Residential Incentive Disbursements]]/'1.) CLM Reference'!$B$5</f>
        <v>0</v>
      </c>
      <c r="L767" s="54">
        <v>0</v>
      </c>
      <c r="M767" s="53">
        <f>Table3[[#This Row],[C&amp;I CLM $ Collected]]/'1.) CLM Reference'!$B$4</f>
        <v>0</v>
      </c>
      <c r="N767" s="79">
        <v>0</v>
      </c>
      <c r="O767" s="53">
        <f>Table3[[#This Row],[C&amp;I Incentive Disbursements]]/'1.) CLM Reference'!$B$5</f>
        <v>0</v>
      </c>
    </row>
    <row r="768" spans="1:15" x14ac:dyDescent="0.35">
      <c r="A768" s="23">
        <v>9013530100</v>
      </c>
      <c r="B768" s="24" t="s">
        <v>177</v>
      </c>
      <c r="C768" s="24" t="s">
        <v>48</v>
      </c>
      <c r="D768" s="52">
        <f>Table3[[#This Row],[Residential CLM $ Collected]]+Table3[[#This Row],[C&amp;I CLM $ Collected]]</f>
        <v>34070.83161696</v>
      </c>
      <c r="E768" s="53">
        <f>Table3[[#This Row],[CLM $ Collected ]]/'1.) CLM Reference'!$B$4</f>
        <v>3.0226420635704078E-4</v>
      </c>
      <c r="F768" s="52">
        <f>Table3[[#This Row],[Residential Incentive Disbursements]]+Table3[[#This Row],[C&amp;I Incentive Disbursements]]</f>
        <v>8725.9500000000007</v>
      </c>
      <c r="G768" s="53">
        <f>Table3[[#This Row],[Incentive Disbursements]]/'1.) CLM Reference'!$B$5</f>
        <v>1.0675896235506197E-4</v>
      </c>
      <c r="H768" s="52">
        <v>34070.83161696</v>
      </c>
      <c r="I768" s="53">
        <f>Table3[[#This Row],[Residential CLM $ Collected]]/'1.) CLM Reference'!$B$4</f>
        <v>3.0226420635704078E-4</v>
      </c>
      <c r="J768" s="79">
        <v>8725.9500000000007</v>
      </c>
      <c r="K768" s="53">
        <f>Table3[[#This Row],[Residential Incentive Disbursements]]/'1.) CLM Reference'!$B$5</f>
        <v>1.0675896235506197E-4</v>
      </c>
      <c r="L768" s="54">
        <v>0</v>
      </c>
      <c r="M768" s="53">
        <f>Table3[[#This Row],[C&amp;I CLM $ Collected]]/'1.) CLM Reference'!$B$4</f>
        <v>0</v>
      </c>
      <c r="N768" s="79">
        <v>0</v>
      </c>
      <c r="O768" s="53">
        <f>Table3[[#This Row],[C&amp;I Incentive Disbursements]]/'1.) CLM Reference'!$B$5</f>
        <v>0</v>
      </c>
    </row>
    <row r="769" spans="1:15" x14ac:dyDescent="0.35">
      <c r="A769" s="23">
        <v>9013530200</v>
      </c>
      <c r="B769" s="24" t="s">
        <v>177</v>
      </c>
      <c r="C769" s="24" t="s">
        <v>48</v>
      </c>
      <c r="D769" s="52">
        <f>Table3[[#This Row],[Residential CLM $ Collected]]+Table3[[#This Row],[C&amp;I CLM $ Collected]]</f>
        <v>78604.228051200014</v>
      </c>
      <c r="E769" s="53">
        <f>Table3[[#This Row],[CLM $ Collected ]]/'1.) CLM Reference'!$B$4</f>
        <v>6.9734853775558516E-4</v>
      </c>
      <c r="F769" s="52">
        <f>Table3[[#This Row],[Residential Incentive Disbursements]]+Table3[[#This Row],[C&amp;I Incentive Disbursements]]</f>
        <v>29090.1</v>
      </c>
      <c r="G769" s="53">
        <f>Table3[[#This Row],[Incentive Disbursements]]/'1.) CLM Reference'!$B$5</f>
        <v>3.5590725259771003E-4</v>
      </c>
      <c r="H769" s="52">
        <v>78604.228051200014</v>
      </c>
      <c r="I769" s="53">
        <f>Table3[[#This Row],[Residential CLM $ Collected]]/'1.) CLM Reference'!$B$4</f>
        <v>6.9734853775558516E-4</v>
      </c>
      <c r="J769" s="79">
        <v>29090.1</v>
      </c>
      <c r="K769" s="53">
        <f>Table3[[#This Row],[Residential Incentive Disbursements]]/'1.) CLM Reference'!$B$5</f>
        <v>3.5590725259771003E-4</v>
      </c>
      <c r="L769" s="54">
        <v>0</v>
      </c>
      <c r="M769" s="53">
        <f>Table3[[#This Row],[C&amp;I CLM $ Collected]]/'1.) CLM Reference'!$B$4</f>
        <v>0</v>
      </c>
      <c r="N769" s="79">
        <v>0</v>
      </c>
      <c r="O769" s="53">
        <f>Table3[[#This Row],[C&amp;I Incentive Disbursements]]/'1.) CLM Reference'!$B$5</f>
        <v>0</v>
      </c>
    </row>
    <row r="770" spans="1:15" x14ac:dyDescent="0.35">
      <c r="A770" s="23">
        <v>9013530301</v>
      </c>
      <c r="B770" s="24" t="s">
        <v>177</v>
      </c>
      <c r="C770" s="24" t="s">
        <v>48</v>
      </c>
      <c r="D770" s="52">
        <f>Table3[[#This Row],[Residential CLM $ Collected]]+Table3[[#This Row],[C&amp;I CLM $ Collected]]</f>
        <v>74512.329096959991</v>
      </c>
      <c r="E770" s="53">
        <f>Table3[[#This Row],[CLM $ Collected ]]/'1.) CLM Reference'!$B$4</f>
        <v>6.6104667686173819E-4</v>
      </c>
      <c r="F770" s="52">
        <f>Table3[[#This Row],[Residential Incentive Disbursements]]+Table3[[#This Row],[C&amp;I Incentive Disbursements]]</f>
        <v>23277.45</v>
      </c>
      <c r="G770" s="53">
        <f>Table3[[#This Row],[Incentive Disbursements]]/'1.) CLM Reference'!$B$5</f>
        <v>2.8479150215986079E-4</v>
      </c>
      <c r="H770" s="52">
        <v>74448.189192959995</v>
      </c>
      <c r="I770" s="53">
        <f>Table3[[#This Row],[Residential CLM $ Collected]]/'1.) CLM Reference'!$B$4</f>
        <v>6.6047765062262741E-4</v>
      </c>
      <c r="J770" s="79">
        <v>23277.45</v>
      </c>
      <c r="K770" s="53">
        <f>Table3[[#This Row],[Residential Incentive Disbursements]]/'1.) CLM Reference'!$B$5</f>
        <v>2.8479150215986079E-4</v>
      </c>
      <c r="L770" s="54">
        <v>64.139904000000001</v>
      </c>
      <c r="M770" s="53">
        <f>Table3[[#This Row],[C&amp;I CLM $ Collected]]/'1.) CLM Reference'!$B$4</f>
        <v>5.6902623911082057E-7</v>
      </c>
      <c r="N770" s="79">
        <v>0</v>
      </c>
      <c r="O770" s="53">
        <f>Table3[[#This Row],[C&amp;I Incentive Disbursements]]/'1.) CLM Reference'!$B$5</f>
        <v>0</v>
      </c>
    </row>
    <row r="771" spans="1:15" x14ac:dyDescent="0.35">
      <c r="A771" s="23">
        <v>9013530302</v>
      </c>
      <c r="B771" s="24" t="s">
        <v>177</v>
      </c>
      <c r="C771" s="24" t="s">
        <v>48</v>
      </c>
      <c r="D771" s="52">
        <f>Table3[[#This Row],[Residential CLM $ Collected]]+Table3[[#This Row],[C&amp;I CLM $ Collected]]</f>
        <v>311439.87997920002</v>
      </c>
      <c r="E771" s="53">
        <f>Table3[[#This Row],[CLM $ Collected ]]/'1.) CLM Reference'!$B$4</f>
        <v>2.7629829881517989E-3</v>
      </c>
      <c r="F771" s="52">
        <f>Table3[[#This Row],[Residential Incentive Disbursements]]+Table3[[#This Row],[C&amp;I Incentive Disbursements]]</f>
        <v>217918.8671</v>
      </c>
      <c r="G771" s="53">
        <f>Table3[[#This Row],[Incentive Disbursements]]/'1.) CLM Reference'!$B$5</f>
        <v>2.6661615215749176E-3</v>
      </c>
      <c r="H771" s="52">
        <v>124042.64026751998</v>
      </c>
      <c r="I771" s="53">
        <f>Table3[[#This Row],[Residential CLM $ Collected]]/'1.) CLM Reference'!$B$4</f>
        <v>1.1004618447948305E-3</v>
      </c>
      <c r="J771" s="79">
        <v>142414.7691</v>
      </c>
      <c r="K771" s="53">
        <f>Table3[[#This Row],[Residential Incentive Disbursements]]/'1.) CLM Reference'!$B$5</f>
        <v>1.7423951516054689E-3</v>
      </c>
      <c r="L771" s="54">
        <v>187397.23971168004</v>
      </c>
      <c r="M771" s="53">
        <f>Table3[[#This Row],[C&amp;I CLM $ Collected]]/'1.) CLM Reference'!$B$4</f>
        <v>1.6625211433569686E-3</v>
      </c>
      <c r="N771" s="79">
        <v>75504.097999999998</v>
      </c>
      <c r="O771" s="53">
        <f>Table3[[#This Row],[C&amp;I Incentive Disbursements]]/'1.) CLM Reference'!$B$5</f>
        <v>9.2376636996944843E-4</v>
      </c>
    </row>
    <row r="772" spans="1:15" x14ac:dyDescent="0.35">
      <c r="A772" s="23">
        <v>9013530400</v>
      </c>
      <c r="B772" s="24" t="s">
        <v>177</v>
      </c>
      <c r="C772" s="24" t="s">
        <v>48</v>
      </c>
      <c r="D772" s="52">
        <f>Table3[[#This Row],[Residential CLM $ Collected]]+Table3[[#This Row],[C&amp;I CLM $ Collected]]</f>
        <v>65216.719788479997</v>
      </c>
      <c r="E772" s="53">
        <f>Table3[[#This Row],[CLM $ Collected ]]/'1.) CLM Reference'!$B$4</f>
        <v>5.7857936283133514E-4</v>
      </c>
      <c r="F772" s="52">
        <f>Table3[[#This Row],[Residential Incentive Disbursements]]+Table3[[#This Row],[C&amp;I Incentive Disbursements]]</f>
        <v>10887.23</v>
      </c>
      <c r="G772" s="53">
        <f>Table3[[#This Row],[Incentive Disbursements]]/'1.) CLM Reference'!$B$5</f>
        <v>1.3320147121183379E-4</v>
      </c>
      <c r="H772" s="52">
        <v>65216.719788479997</v>
      </c>
      <c r="I772" s="53">
        <f>Table3[[#This Row],[Residential CLM $ Collected]]/'1.) CLM Reference'!$B$4</f>
        <v>5.7857936283133514E-4</v>
      </c>
      <c r="J772" s="79">
        <v>10887.23</v>
      </c>
      <c r="K772" s="53">
        <f>Table3[[#This Row],[Residential Incentive Disbursements]]/'1.) CLM Reference'!$B$5</f>
        <v>1.3320147121183379E-4</v>
      </c>
      <c r="L772" s="54">
        <v>0</v>
      </c>
      <c r="M772" s="53">
        <f>Table3[[#This Row],[C&amp;I CLM $ Collected]]/'1.) CLM Reference'!$B$4</f>
        <v>0</v>
      </c>
      <c r="N772" s="79">
        <v>0</v>
      </c>
      <c r="O772" s="53">
        <f>Table3[[#This Row],[C&amp;I Incentive Disbursements]]/'1.) CLM Reference'!$B$5</f>
        <v>0</v>
      </c>
    </row>
    <row r="773" spans="1:15" x14ac:dyDescent="0.35">
      <c r="A773" s="23">
        <v>9013530500</v>
      </c>
      <c r="B773" s="24" t="s">
        <v>177</v>
      </c>
      <c r="C773" s="24" t="s">
        <v>48</v>
      </c>
      <c r="D773" s="52">
        <f>Table3[[#This Row],[Residential CLM $ Collected]]+Table3[[#This Row],[C&amp;I CLM $ Collected]]</f>
        <v>59253.694274879992</v>
      </c>
      <c r="E773" s="53">
        <f>Table3[[#This Row],[CLM $ Collected ]]/'1.) CLM Reference'!$B$4</f>
        <v>5.2567753775648496E-4</v>
      </c>
      <c r="F773" s="52">
        <f>Table3[[#This Row],[Residential Incentive Disbursements]]+Table3[[#This Row],[C&amp;I Incentive Disbursements]]</f>
        <v>19884.302</v>
      </c>
      <c r="G773" s="53">
        <f>Table3[[#This Row],[Incentive Disbursements]]/'1.) CLM Reference'!$B$5</f>
        <v>2.4327751690929734E-4</v>
      </c>
      <c r="H773" s="52">
        <v>59253.694274879992</v>
      </c>
      <c r="I773" s="53">
        <f>Table3[[#This Row],[Residential CLM $ Collected]]/'1.) CLM Reference'!$B$4</f>
        <v>5.2567753775648496E-4</v>
      </c>
      <c r="J773" s="79">
        <v>19884.302</v>
      </c>
      <c r="K773" s="53">
        <f>Table3[[#This Row],[Residential Incentive Disbursements]]/'1.) CLM Reference'!$B$5</f>
        <v>2.4327751690929734E-4</v>
      </c>
      <c r="L773" s="54">
        <v>0</v>
      </c>
      <c r="M773" s="53">
        <f>Table3[[#This Row],[C&amp;I CLM $ Collected]]/'1.) CLM Reference'!$B$4</f>
        <v>0</v>
      </c>
      <c r="N773" s="79">
        <v>0</v>
      </c>
      <c r="O773" s="53">
        <f>Table3[[#This Row],[C&amp;I Incentive Disbursements]]/'1.) CLM Reference'!$B$5</f>
        <v>0</v>
      </c>
    </row>
    <row r="774" spans="1:15" x14ac:dyDescent="0.35">
      <c r="A774" s="23">
        <v>9013530600</v>
      </c>
      <c r="B774" s="24" t="s">
        <v>177</v>
      </c>
      <c r="C774" s="24" t="s">
        <v>48</v>
      </c>
      <c r="D774" s="52">
        <f>Table3[[#This Row],[Residential CLM $ Collected]]+Table3[[#This Row],[C&amp;I CLM $ Collected]]</f>
        <v>52920.689765759998</v>
      </c>
      <c r="E774" s="53">
        <f>Table3[[#This Row],[CLM $ Collected ]]/'1.) CLM Reference'!$B$4</f>
        <v>4.6949339164213439E-4</v>
      </c>
      <c r="F774" s="52">
        <f>Table3[[#This Row],[Residential Incentive Disbursements]]+Table3[[#This Row],[C&amp;I Incentive Disbursements]]</f>
        <v>19791.499500000002</v>
      </c>
      <c r="G774" s="53">
        <f>Table3[[#This Row],[Incentive Disbursements]]/'1.) CLM Reference'!$B$5</f>
        <v>2.4214211060924343E-4</v>
      </c>
      <c r="H774" s="52">
        <v>52920.689765759998</v>
      </c>
      <c r="I774" s="53">
        <f>Table3[[#This Row],[Residential CLM $ Collected]]/'1.) CLM Reference'!$B$4</f>
        <v>4.6949339164213439E-4</v>
      </c>
      <c r="J774" s="79">
        <v>19791.499500000002</v>
      </c>
      <c r="K774" s="53">
        <f>Table3[[#This Row],[Residential Incentive Disbursements]]/'1.) CLM Reference'!$B$5</f>
        <v>2.4214211060924343E-4</v>
      </c>
      <c r="L774" s="54">
        <v>0</v>
      </c>
      <c r="M774" s="53">
        <f>Table3[[#This Row],[C&amp;I CLM $ Collected]]/'1.) CLM Reference'!$B$4</f>
        <v>0</v>
      </c>
      <c r="N774" s="79">
        <v>0</v>
      </c>
      <c r="O774" s="53">
        <f>Table3[[#This Row],[C&amp;I Incentive Disbursements]]/'1.) CLM Reference'!$B$5</f>
        <v>0</v>
      </c>
    </row>
    <row r="775" spans="1:15" x14ac:dyDescent="0.35">
      <c r="A775" s="23">
        <v>9013535100</v>
      </c>
      <c r="B775" s="24" t="s">
        <v>177</v>
      </c>
      <c r="C775" s="24" t="s">
        <v>48</v>
      </c>
      <c r="D775" s="52">
        <f>Table3[[#This Row],[Residential CLM $ Collected]]+Table3[[#This Row],[C&amp;I CLM $ Collected]]</f>
        <v>1230.0100127999999</v>
      </c>
      <c r="E775" s="53">
        <f>Table3[[#This Row],[CLM $ Collected ]]/'1.) CLM Reference'!$B$4</f>
        <v>1.0912207970442803E-5</v>
      </c>
      <c r="F775" s="52">
        <f>Table3[[#This Row],[Residential Incentive Disbursements]]+Table3[[#This Row],[C&amp;I Incentive Disbursements]]</f>
        <v>164.09</v>
      </c>
      <c r="G775" s="53">
        <f>Table3[[#This Row],[Incentive Disbursements]]/'1.) CLM Reference'!$B$5</f>
        <v>2.0075840605139976E-6</v>
      </c>
      <c r="H775" s="52">
        <v>1230.0100127999999</v>
      </c>
      <c r="I775" s="53">
        <f>Table3[[#This Row],[Residential CLM $ Collected]]/'1.) CLM Reference'!$B$4</f>
        <v>1.0912207970442803E-5</v>
      </c>
      <c r="J775" s="79">
        <v>164.09</v>
      </c>
      <c r="K775" s="53">
        <f>Table3[[#This Row],[Residential Incentive Disbursements]]/'1.) CLM Reference'!$B$5</f>
        <v>2.0075840605139976E-6</v>
      </c>
      <c r="L775" s="54">
        <v>0</v>
      </c>
      <c r="M775" s="53">
        <f>Table3[[#This Row],[C&amp;I CLM $ Collected]]/'1.) CLM Reference'!$B$4</f>
        <v>0</v>
      </c>
      <c r="N775" s="79">
        <v>0</v>
      </c>
      <c r="O775" s="53">
        <f>Table3[[#This Row],[C&amp;I Incentive Disbursements]]/'1.) CLM Reference'!$B$5</f>
        <v>0</v>
      </c>
    </row>
    <row r="776" spans="1:15" x14ac:dyDescent="0.35">
      <c r="A776" s="23">
        <v>9011708100</v>
      </c>
      <c r="B776" s="24" t="s">
        <v>178</v>
      </c>
      <c r="C776" s="24" t="s">
        <v>48</v>
      </c>
      <c r="D776" s="52">
        <f>Table3[[#This Row],[Residential CLM $ Collected]]+Table3[[#This Row],[C&amp;I CLM $ Collected]]</f>
        <v>70807.896524159994</v>
      </c>
      <c r="E776" s="53">
        <f>Table3[[#This Row],[CLM $ Collected ]]/'1.) CLM Reference'!$B$4</f>
        <v>6.2818227882740368E-4</v>
      </c>
      <c r="F776" s="52">
        <f>Table3[[#This Row],[Residential Incentive Disbursements]]+Table3[[#This Row],[C&amp;I Incentive Disbursements]]</f>
        <v>36101.566500000001</v>
      </c>
      <c r="G776" s="53">
        <f>Table3[[#This Row],[Incentive Disbursements]]/'1.) CLM Reference'!$B$5</f>
        <v>4.4169010582598638E-4</v>
      </c>
      <c r="H776" s="52">
        <v>57747.690486719999</v>
      </c>
      <c r="I776" s="53">
        <f>Table3[[#This Row],[Residential CLM $ Collected]]/'1.) CLM Reference'!$B$4</f>
        <v>5.1231681193339472E-4</v>
      </c>
      <c r="J776" s="79">
        <v>21450.676500000001</v>
      </c>
      <c r="K776" s="53">
        <f>Table3[[#This Row],[Residential Incentive Disbursements]]/'1.) CLM Reference'!$B$5</f>
        <v>2.6244156395052829E-4</v>
      </c>
      <c r="L776" s="54">
        <v>13060.206037439999</v>
      </c>
      <c r="M776" s="53">
        <f>Table3[[#This Row],[C&amp;I CLM $ Collected]]/'1.) CLM Reference'!$B$4</f>
        <v>1.15865466894009E-4</v>
      </c>
      <c r="N776" s="79">
        <v>14650.89</v>
      </c>
      <c r="O776" s="53">
        <f>Table3[[#This Row],[C&amp;I Incentive Disbursements]]/'1.) CLM Reference'!$B$5</f>
        <v>1.7924854187545809E-4</v>
      </c>
    </row>
    <row r="777" spans="1:15" x14ac:dyDescent="0.35">
      <c r="A777" s="23">
        <v>9011709100</v>
      </c>
      <c r="B777" s="24" t="s">
        <v>178</v>
      </c>
      <c r="C777" s="24" t="s">
        <v>48</v>
      </c>
      <c r="D777" s="52">
        <f>Table3[[#This Row],[Residential CLM $ Collected]]+Table3[[#This Row],[C&amp;I CLM $ Collected]]</f>
        <v>95.121561600000007</v>
      </c>
      <c r="E777" s="53">
        <f>Table3[[#This Row],[CLM $ Collected ]]/'1.) CLM Reference'!$B$4</f>
        <v>8.4388440081850216E-7</v>
      </c>
      <c r="F777" s="52">
        <f>Table3[[#This Row],[Residential Incentive Disbursements]]+Table3[[#This Row],[C&amp;I Incentive Disbursements]]</f>
        <v>0</v>
      </c>
      <c r="G777" s="53">
        <f>Table3[[#This Row],[Incentive Disbursements]]/'1.) CLM Reference'!$B$5</f>
        <v>0</v>
      </c>
      <c r="H777" s="52">
        <v>95.121561600000007</v>
      </c>
      <c r="I777" s="53">
        <f>Table3[[#This Row],[Residential CLM $ Collected]]/'1.) CLM Reference'!$B$4</f>
        <v>8.4388440081850216E-7</v>
      </c>
      <c r="J777" s="79">
        <v>0</v>
      </c>
      <c r="K777" s="53">
        <f>Table3[[#This Row],[Residential Incentive Disbursements]]/'1.) CLM Reference'!$B$5</f>
        <v>0</v>
      </c>
      <c r="L777" s="54">
        <v>0</v>
      </c>
      <c r="M777" s="53">
        <f>Table3[[#This Row],[C&amp;I CLM $ Collected]]/'1.) CLM Reference'!$B$4</f>
        <v>0</v>
      </c>
      <c r="N777" s="79">
        <v>0</v>
      </c>
      <c r="O777" s="53">
        <f>Table3[[#This Row],[C&amp;I Incentive Disbursements]]/'1.) CLM Reference'!$B$5</f>
        <v>0</v>
      </c>
    </row>
    <row r="778" spans="1:15" x14ac:dyDescent="0.35">
      <c r="A778" s="23">
        <v>9015908100</v>
      </c>
      <c r="B778" s="24" t="s">
        <v>178</v>
      </c>
      <c r="C778" s="24" t="s">
        <v>48</v>
      </c>
      <c r="D778" s="52">
        <f>Table3[[#This Row],[Residential CLM $ Collected]]+Table3[[#This Row],[C&amp;I CLM $ Collected]]</f>
        <v>48.087561600000001</v>
      </c>
      <c r="E778" s="53">
        <f>Table3[[#This Row],[CLM $ Collected ]]/'1.) CLM Reference'!$B$4</f>
        <v>4.266156108568219E-7</v>
      </c>
      <c r="F778" s="52">
        <f>Table3[[#This Row],[Residential Incentive Disbursements]]+Table3[[#This Row],[C&amp;I Incentive Disbursements]]</f>
        <v>0</v>
      </c>
      <c r="G778" s="53">
        <f>Table3[[#This Row],[Incentive Disbursements]]/'1.) CLM Reference'!$B$5</f>
        <v>0</v>
      </c>
      <c r="H778" s="52">
        <v>48.087561600000001</v>
      </c>
      <c r="I778" s="53">
        <f>Table3[[#This Row],[Residential CLM $ Collected]]/'1.) CLM Reference'!$B$4</f>
        <v>4.266156108568219E-7</v>
      </c>
      <c r="J778" s="79">
        <v>0</v>
      </c>
      <c r="K778" s="53">
        <f>Table3[[#This Row],[Residential Incentive Disbursements]]/'1.) CLM Reference'!$B$5</f>
        <v>0</v>
      </c>
      <c r="L778" s="54">
        <v>0</v>
      </c>
      <c r="M778" s="53">
        <f>Table3[[#This Row],[C&amp;I CLM $ Collected]]/'1.) CLM Reference'!$B$4</f>
        <v>0</v>
      </c>
      <c r="N778" s="79">
        <v>0</v>
      </c>
      <c r="O778" s="53">
        <f>Table3[[#This Row],[C&amp;I Incentive Disbursements]]/'1.) CLM Reference'!$B$5</f>
        <v>0</v>
      </c>
    </row>
    <row r="779" spans="1:15" x14ac:dyDescent="0.35">
      <c r="A779" s="23">
        <v>9001035100</v>
      </c>
      <c r="B779" s="24" t="s">
        <v>179</v>
      </c>
      <c r="C779" s="24" t="s">
        <v>48</v>
      </c>
      <c r="D779" s="52">
        <f>Table3[[#This Row],[Residential CLM $ Collected]]+Table3[[#This Row],[C&amp;I CLM $ Collected]]</f>
        <v>46.987689599999996</v>
      </c>
      <c r="E779" s="53">
        <f>Table3[[#This Row],[CLM $ Collected ]]/'1.) CLM Reference'!$B$4</f>
        <v>4.1685794069156411E-7</v>
      </c>
      <c r="F779" s="52">
        <f>Table3[[#This Row],[Residential Incentive Disbursements]]+Table3[[#This Row],[C&amp;I Incentive Disbursements]]</f>
        <v>0</v>
      </c>
      <c r="G779" s="53">
        <f>Table3[[#This Row],[Incentive Disbursements]]/'1.) CLM Reference'!$B$5</f>
        <v>0</v>
      </c>
      <c r="H779" s="52">
        <v>46.987689599999996</v>
      </c>
      <c r="I779" s="53">
        <f>Table3[[#This Row],[Residential CLM $ Collected]]/'1.) CLM Reference'!$B$4</f>
        <v>4.1685794069156411E-7</v>
      </c>
      <c r="J779" s="79">
        <v>0</v>
      </c>
      <c r="K779" s="53">
        <f>Table3[[#This Row],[Residential Incentive Disbursements]]/'1.) CLM Reference'!$B$5</f>
        <v>0</v>
      </c>
      <c r="L779" s="54">
        <v>0</v>
      </c>
      <c r="M779" s="53">
        <f>Table3[[#This Row],[C&amp;I CLM $ Collected]]/'1.) CLM Reference'!$B$4</f>
        <v>0</v>
      </c>
      <c r="N779" s="79">
        <v>0</v>
      </c>
      <c r="O779" s="53">
        <f>Table3[[#This Row],[C&amp;I Incentive Disbursements]]/'1.) CLM Reference'!$B$5</f>
        <v>0</v>
      </c>
    </row>
    <row r="780" spans="1:15" x14ac:dyDescent="0.35">
      <c r="A780" s="23">
        <v>9003496200</v>
      </c>
      <c r="B780" s="24" t="s">
        <v>179</v>
      </c>
      <c r="C780" s="24" t="s">
        <v>48</v>
      </c>
      <c r="D780" s="52">
        <f>Table3[[#This Row],[Residential CLM $ Collected]]+Table3[[#This Row],[C&amp;I CLM $ Collected]]</f>
        <v>3678.0715353599999</v>
      </c>
      <c r="E780" s="53">
        <f>Table3[[#This Row],[CLM $ Collected ]]/'1.) CLM Reference'!$B$4</f>
        <v>3.2630532358552678E-5</v>
      </c>
      <c r="F780" s="52">
        <f>Table3[[#This Row],[Residential Incentive Disbursements]]+Table3[[#This Row],[C&amp;I Incentive Disbursements]]</f>
        <v>0</v>
      </c>
      <c r="G780" s="53">
        <f>Table3[[#This Row],[Incentive Disbursements]]/'1.) CLM Reference'!$B$5</f>
        <v>0</v>
      </c>
      <c r="H780" s="52">
        <v>24.110352000000002</v>
      </c>
      <c r="I780" s="53">
        <f>Table3[[#This Row],[Residential CLM $ Collected]]/'1.) CLM Reference'!$B$4</f>
        <v>2.1389840125420287E-7</v>
      </c>
      <c r="J780" s="79">
        <v>0</v>
      </c>
      <c r="K780" s="53">
        <f>Table3[[#This Row],[Residential Incentive Disbursements]]/'1.) CLM Reference'!$B$5</f>
        <v>0</v>
      </c>
      <c r="L780" s="54">
        <v>3653.9611833599997</v>
      </c>
      <c r="M780" s="53">
        <f>Table3[[#This Row],[C&amp;I CLM $ Collected]]/'1.) CLM Reference'!$B$4</f>
        <v>3.2416633957298471E-5</v>
      </c>
      <c r="N780" s="79">
        <v>0</v>
      </c>
      <c r="O780" s="53">
        <f>Table3[[#This Row],[C&amp;I Incentive Disbursements]]/'1.) CLM Reference'!$B$5</f>
        <v>0</v>
      </c>
    </row>
    <row r="781" spans="1:15" x14ac:dyDescent="0.35">
      <c r="A781" s="23">
        <v>9005263200</v>
      </c>
      <c r="B781" s="24" t="s">
        <v>179</v>
      </c>
      <c r="C781" s="24" t="s">
        <v>48</v>
      </c>
      <c r="D781" s="52">
        <f>Table3[[#This Row],[Residential CLM $ Collected]]+Table3[[#This Row],[C&amp;I CLM $ Collected]]</f>
        <v>1081.73337408</v>
      </c>
      <c r="E781" s="53">
        <f>Table3[[#This Row],[CLM $ Collected ]]/'1.) CLM Reference'!$B$4</f>
        <v>9.5967507773850237E-6</v>
      </c>
      <c r="F781" s="52">
        <f>Table3[[#This Row],[Residential Incentive Disbursements]]+Table3[[#This Row],[C&amp;I Incentive Disbursements]]</f>
        <v>0</v>
      </c>
      <c r="G781" s="53">
        <f>Table3[[#This Row],[Incentive Disbursements]]/'1.) CLM Reference'!$B$5</f>
        <v>0</v>
      </c>
      <c r="H781" s="52">
        <v>1081.73337408</v>
      </c>
      <c r="I781" s="53">
        <f>Table3[[#This Row],[Residential CLM $ Collected]]/'1.) CLM Reference'!$B$4</f>
        <v>9.5967507773850237E-6</v>
      </c>
      <c r="J781" s="79">
        <v>0</v>
      </c>
      <c r="K781" s="53">
        <f>Table3[[#This Row],[Residential Incentive Disbursements]]/'1.) CLM Reference'!$B$5</f>
        <v>0</v>
      </c>
      <c r="L781" s="54">
        <v>0</v>
      </c>
      <c r="M781" s="53">
        <f>Table3[[#This Row],[C&amp;I CLM $ Collected]]/'1.) CLM Reference'!$B$4</f>
        <v>0</v>
      </c>
      <c r="N781" s="79">
        <v>0</v>
      </c>
      <c r="O781" s="53">
        <f>Table3[[#This Row],[C&amp;I Incentive Disbursements]]/'1.) CLM Reference'!$B$5</f>
        <v>0</v>
      </c>
    </row>
    <row r="782" spans="1:15" x14ac:dyDescent="0.35">
      <c r="A782" s="23">
        <v>9005265100</v>
      </c>
      <c r="B782" s="24" t="s">
        <v>179</v>
      </c>
      <c r="C782" s="24" t="s">
        <v>48</v>
      </c>
      <c r="D782" s="52">
        <f>Table3[[#This Row],[Residential CLM $ Collected]]+Table3[[#This Row],[C&amp;I CLM $ Collected]]</f>
        <v>41666.761255679994</v>
      </c>
      <c r="E782" s="53">
        <f>Table3[[#This Row],[CLM $ Collected ]]/'1.) CLM Reference'!$B$4</f>
        <v>3.6965257156056921E-4</v>
      </c>
      <c r="F782" s="52">
        <f>Table3[[#This Row],[Residential Incentive Disbursements]]+Table3[[#This Row],[C&amp;I Incentive Disbursements]]</f>
        <v>40234.6829</v>
      </c>
      <c r="G782" s="53">
        <f>Table3[[#This Row],[Incentive Disbursements]]/'1.) CLM Reference'!$B$5</f>
        <v>4.9225734700393141E-4</v>
      </c>
      <c r="H782" s="52">
        <v>41431.092839999998</v>
      </c>
      <c r="I782" s="53">
        <f>Table3[[#This Row],[Residential CLM $ Collected]]/'1.) CLM Reference'!$B$4</f>
        <v>3.6756180584549122E-4</v>
      </c>
      <c r="J782" s="79">
        <v>39393.502899999999</v>
      </c>
      <c r="K782" s="53">
        <f>Table3[[#This Row],[Residential Incentive Disbursements]]/'1.) CLM Reference'!$B$5</f>
        <v>4.8196580236365371E-4</v>
      </c>
      <c r="L782" s="54">
        <v>235.66841567999998</v>
      </c>
      <c r="M782" s="53">
        <f>Table3[[#This Row],[C&amp;I CLM $ Collected]]/'1.) CLM Reference'!$B$4</f>
        <v>2.0907657150780255E-6</v>
      </c>
      <c r="N782" s="79">
        <v>841.18</v>
      </c>
      <c r="O782" s="53">
        <f>Table3[[#This Row],[C&amp;I Incentive Disbursements]]/'1.) CLM Reference'!$B$5</f>
        <v>1.0291544640277678E-5</v>
      </c>
    </row>
    <row r="783" spans="1:15" x14ac:dyDescent="0.35">
      <c r="A783" s="23">
        <v>9005266100</v>
      </c>
      <c r="B783" s="24" t="s">
        <v>179</v>
      </c>
      <c r="C783" s="24" t="s">
        <v>48</v>
      </c>
      <c r="D783" s="52">
        <f>Table3[[#This Row],[Residential CLM $ Collected]]+Table3[[#This Row],[C&amp;I CLM $ Collected]]</f>
        <v>107.6601024</v>
      </c>
      <c r="E783" s="53">
        <f>Table3[[#This Row],[CLM $ Collected ]]/'1.) CLM Reference'!$B$4</f>
        <v>9.551218407024404E-7</v>
      </c>
      <c r="F783" s="52">
        <f>Table3[[#This Row],[Residential Incentive Disbursements]]+Table3[[#This Row],[C&amp;I Incentive Disbursements]]</f>
        <v>0</v>
      </c>
      <c r="G783" s="53">
        <f>Table3[[#This Row],[Incentive Disbursements]]/'1.) CLM Reference'!$B$5</f>
        <v>0</v>
      </c>
      <c r="H783" s="52">
        <v>107.6601024</v>
      </c>
      <c r="I783" s="53">
        <f>Table3[[#This Row],[Residential CLM $ Collected]]/'1.) CLM Reference'!$B$4</f>
        <v>9.551218407024404E-7</v>
      </c>
      <c r="J783" s="79">
        <v>0</v>
      </c>
      <c r="K783" s="53">
        <f>Table3[[#This Row],[Residential Incentive Disbursements]]/'1.) CLM Reference'!$B$5</f>
        <v>0</v>
      </c>
      <c r="L783" s="54">
        <v>0</v>
      </c>
      <c r="M783" s="53">
        <f>Table3[[#This Row],[C&amp;I CLM $ Collected]]/'1.) CLM Reference'!$B$4</f>
        <v>0</v>
      </c>
      <c r="N783" s="79">
        <v>0</v>
      </c>
      <c r="O783" s="53">
        <f>Table3[[#This Row],[C&amp;I Incentive Disbursements]]/'1.) CLM Reference'!$B$5</f>
        <v>0</v>
      </c>
    </row>
    <row r="784" spans="1:15" x14ac:dyDescent="0.35">
      <c r="A784" s="23">
        <v>9005267100</v>
      </c>
      <c r="B784" s="24" t="s">
        <v>179</v>
      </c>
      <c r="C784" s="24" t="s">
        <v>48</v>
      </c>
      <c r="D784" s="52">
        <f>Table3[[#This Row],[Residential CLM $ Collected]]+Table3[[#This Row],[C&amp;I CLM $ Collected]]</f>
        <v>1739.6270208000001</v>
      </c>
      <c r="E784" s="53">
        <f>Table3[[#This Row],[CLM $ Collected ]]/'1.) CLM Reference'!$B$4</f>
        <v>1.5433347407276838E-5</v>
      </c>
      <c r="F784" s="52">
        <f>Table3[[#This Row],[Residential Incentive Disbursements]]+Table3[[#This Row],[C&amp;I Incentive Disbursements]]</f>
        <v>0</v>
      </c>
      <c r="G784" s="53">
        <f>Table3[[#This Row],[Incentive Disbursements]]/'1.) CLM Reference'!$B$5</f>
        <v>0</v>
      </c>
      <c r="H784" s="52">
        <v>1739.6270208000001</v>
      </c>
      <c r="I784" s="53">
        <f>Table3[[#This Row],[Residential CLM $ Collected]]/'1.) CLM Reference'!$B$4</f>
        <v>1.5433347407276838E-5</v>
      </c>
      <c r="J784" s="79">
        <v>0</v>
      </c>
      <c r="K784" s="53">
        <f>Table3[[#This Row],[Residential Incentive Disbursements]]/'1.) CLM Reference'!$B$5</f>
        <v>0</v>
      </c>
      <c r="L784" s="54">
        <v>0</v>
      </c>
      <c r="M784" s="53">
        <f>Table3[[#This Row],[C&amp;I CLM $ Collected]]/'1.) CLM Reference'!$B$4</f>
        <v>0</v>
      </c>
      <c r="N784" s="79">
        <v>0</v>
      </c>
      <c r="O784" s="53">
        <f>Table3[[#This Row],[C&amp;I Incentive Disbursements]]/'1.) CLM Reference'!$B$5</f>
        <v>0</v>
      </c>
    </row>
    <row r="785" spans="1:15" x14ac:dyDescent="0.35">
      <c r="A785" s="23">
        <v>9005306100</v>
      </c>
      <c r="B785" s="24" t="s">
        <v>179</v>
      </c>
      <c r="C785" s="24" t="s">
        <v>48</v>
      </c>
      <c r="D785" s="52">
        <f>Table3[[#This Row],[Residential CLM $ Collected]]+Table3[[#This Row],[C&amp;I CLM $ Collected]]</f>
        <v>34.269696000000003</v>
      </c>
      <c r="E785" s="53">
        <f>Table3[[#This Row],[CLM $ Collected ]]/'1.) CLM Reference'!$B$4</f>
        <v>3.0402845988592581E-7</v>
      </c>
      <c r="F785" s="52">
        <f>Table3[[#This Row],[Residential Incentive Disbursements]]+Table3[[#This Row],[C&amp;I Incentive Disbursements]]</f>
        <v>0</v>
      </c>
      <c r="G785" s="53">
        <f>Table3[[#This Row],[Incentive Disbursements]]/'1.) CLM Reference'!$B$5</f>
        <v>0</v>
      </c>
      <c r="H785" s="52">
        <v>34.269696000000003</v>
      </c>
      <c r="I785" s="53">
        <f>Table3[[#This Row],[Residential CLM $ Collected]]/'1.) CLM Reference'!$B$4</f>
        <v>3.0402845988592581E-7</v>
      </c>
      <c r="J785" s="79">
        <v>0</v>
      </c>
      <c r="K785" s="53">
        <f>Table3[[#This Row],[Residential Incentive Disbursements]]/'1.) CLM Reference'!$B$5</f>
        <v>0</v>
      </c>
      <c r="L785" s="54">
        <v>0</v>
      </c>
      <c r="M785" s="53">
        <f>Table3[[#This Row],[C&amp;I CLM $ Collected]]/'1.) CLM Reference'!$B$4</f>
        <v>0</v>
      </c>
      <c r="N785" s="79">
        <v>0</v>
      </c>
      <c r="O785" s="53">
        <f>Table3[[#This Row],[C&amp;I Incentive Disbursements]]/'1.) CLM Reference'!$B$5</f>
        <v>0</v>
      </c>
    </row>
    <row r="786" spans="1:15" x14ac:dyDescent="0.35">
      <c r="A786" s="23">
        <v>9005253500</v>
      </c>
      <c r="B786" s="24" t="s">
        <v>180</v>
      </c>
      <c r="C786" s="24" t="s">
        <v>48</v>
      </c>
      <c r="D786" s="52">
        <f>Table3[[#This Row],[Residential CLM $ Collected]]+Table3[[#This Row],[C&amp;I CLM $ Collected]]</f>
        <v>105.3330048</v>
      </c>
      <c r="E786" s="53">
        <f>Table3[[#This Row],[CLM $ Collected ]]/'1.) CLM Reference'!$B$4</f>
        <v>9.3447666487910559E-7</v>
      </c>
      <c r="F786" s="52">
        <f>Table3[[#This Row],[Residential Incentive Disbursements]]+Table3[[#This Row],[C&amp;I Incentive Disbursements]]</f>
        <v>0</v>
      </c>
      <c r="G786" s="53">
        <f>Table3[[#This Row],[Incentive Disbursements]]/'1.) CLM Reference'!$B$5</f>
        <v>0</v>
      </c>
      <c r="H786" s="52">
        <v>105.3330048</v>
      </c>
      <c r="I786" s="53">
        <f>Table3[[#This Row],[Residential CLM $ Collected]]/'1.) CLM Reference'!$B$4</f>
        <v>9.3447666487910559E-7</v>
      </c>
      <c r="J786" s="79">
        <v>0</v>
      </c>
      <c r="K786" s="53">
        <f>Table3[[#This Row],[Residential Incentive Disbursements]]/'1.) CLM Reference'!$B$5</f>
        <v>0</v>
      </c>
      <c r="L786" s="54">
        <v>0</v>
      </c>
      <c r="M786" s="53">
        <f>Table3[[#This Row],[C&amp;I CLM $ Collected]]/'1.) CLM Reference'!$B$4</f>
        <v>0</v>
      </c>
      <c r="N786" s="79">
        <v>0</v>
      </c>
      <c r="O786" s="53">
        <f>Table3[[#This Row],[C&amp;I Incentive Disbursements]]/'1.) CLM Reference'!$B$5</f>
        <v>0</v>
      </c>
    </row>
    <row r="787" spans="1:15" x14ac:dyDescent="0.35">
      <c r="A787" s="23">
        <v>9005265100</v>
      </c>
      <c r="B787" s="24" t="s">
        <v>180</v>
      </c>
      <c r="C787" s="24" t="s">
        <v>48</v>
      </c>
      <c r="D787" s="52">
        <f>Table3[[#This Row],[Residential CLM $ Collected]]+Table3[[#This Row],[C&amp;I CLM $ Collected]]</f>
        <v>2562.3306979200006</v>
      </c>
      <c r="E787" s="53">
        <f>Table3[[#This Row],[CLM $ Collected ]]/'1.) CLM Reference'!$B$4</f>
        <v>2.2732079555273765E-5</v>
      </c>
      <c r="F787" s="52">
        <f>Table3[[#This Row],[Residential Incentive Disbursements]]+Table3[[#This Row],[C&amp;I Incentive Disbursements]]</f>
        <v>1202.22</v>
      </c>
      <c r="G787" s="53">
        <f>Table3[[#This Row],[Incentive Disbursements]]/'1.) CLM Reference'!$B$5</f>
        <v>1.4708743428796016E-5</v>
      </c>
      <c r="H787" s="52">
        <v>2562.3306979200006</v>
      </c>
      <c r="I787" s="53">
        <f>Table3[[#This Row],[Residential CLM $ Collected]]/'1.) CLM Reference'!$B$4</f>
        <v>2.2732079555273765E-5</v>
      </c>
      <c r="J787" s="79">
        <v>1202.22</v>
      </c>
      <c r="K787" s="53">
        <f>Table3[[#This Row],[Residential Incentive Disbursements]]/'1.) CLM Reference'!$B$5</f>
        <v>1.4708743428796016E-5</v>
      </c>
      <c r="L787" s="54">
        <v>0</v>
      </c>
      <c r="M787" s="53">
        <f>Table3[[#This Row],[C&amp;I CLM $ Collected]]/'1.) CLM Reference'!$B$4</f>
        <v>0</v>
      </c>
      <c r="N787" s="79">
        <v>0</v>
      </c>
      <c r="O787" s="53">
        <f>Table3[[#This Row],[C&amp;I Incentive Disbursements]]/'1.) CLM Reference'!$B$5</f>
        <v>0</v>
      </c>
    </row>
    <row r="788" spans="1:15" x14ac:dyDescent="0.35">
      <c r="A788" s="23">
        <v>9005267100</v>
      </c>
      <c r="B788" s="24" t="s">
        <v>180</v>
      </c>
      <c r="C788" s="24" t="s">
        <v>48</v>
      </c>
      <c r="D788" s="52">
        <f>Table3[[#This Row],[Residential CLM $ Collected]]+Table3[[#This Row],[C&amp;I CLM $ Collected]]</f>
        <v>181406.20740479999</v>
      </c>
      <c r="E788" s="53">
        <f>Table3[[#This Row],[CLM $ Collected ]]/'1.) CLM Reference'!$B$4</f>
        <v>1.6093708520503996E-3</v>
      </c>
      <c r="F788" s="52">
        <f>Table3[[#This Row],[Residential Incentive Disbursements]]+Table3[[#This Row],[C&amp;I Incentive Disbursements]]</f>
        <v>49884.353299999995</v>
      </c>
      <c r="G788" s="53">
        <f>Table3[[#This Row],[Incentive Disbursements]]/'1.) CLM Reference'!$B$5</f>
        <v>6.103177070761706E-4</v>
      </c>
      <c r="H788" s="52">
        <v>146825.70668064</v>
      </c>
      <c r="I788" s="53">
        <f>Table3[[#This Row],[Residential CLM $ Collected]]/'1.) CLM Reference'!$B$4</f>
        <v>1.3025850440510959E-3</v>
      </c>
      <c r="J788" s="79">
        <v>46420.828399999999</v>
      </c>
      <c r="K788" s="53">
        <f>Table3[[#This Row],[Residential Incentive Disbursements]]/'1.) CLM Reference'!$B$5</f>
        <v>5.6794268493933506E-4</v>
      </c>
      <c r="L788" s="54">
        <v>34580.500724160003</v>
      </c>
      <c r="M788" s="53">
        <f>Table3[[#This Row],[C&amp;I CLM $ Collected]]/'1.) CLM Reference'!$B$4</f>
        <v>3.0678580799930371E-4</v>
      </c>
      <c r="N788" s="79">
        <v>3463.5248999999999</v>
      </c>
      <c r="O788" s="53">
        <f>Table3[[#This Row],[C&amp;I Incentive Disbursements]]/'1.) CLM Reference'!$B$5</f>
        <v>4.2375022136835496E-5</v>
      </c>
    </row>
    <row r="789" spans="1:15" x14ac:dyDescent="0.35">
      <c r="A789" s="23">
        <v>9005362102</v>
      </c>
      <c r="B789" s="24" t="s">
        <v>180</v>
      </c>
      <c r="C789" s="24" t="s">
        <v>48</v>
      </c>
      <c r="D789" s="52">
        <f>Table3[[#This Row],[Residential CLM $ Collected]]+Table3[[#This Row],[C&amp;I CLM $ Collected]]</f>
        <v>952.21128959999999</v>
      </c>
      <c r="E789" s="53">
        <f>Table3[[#This Row],[CLM $ Collected ]]/'1.) CLM Reference'!$B$4</f>
        <v>8.4476772674925177E-6</v>
      </c>
      <c r="F789" s="52">
        <f>Table3[[#This Row],[Residential Incentive Disbursements]]+Table3[[#This Row],[C&amp;I Incentive Disbursements]]</f>
        <v>0</v>
      </c>
      <c r="G789" s="53">
        <f>Table3[[#This Row],[Incentive Disbursements]]/'1.) CLM Reference'!$B$5</f>
        <v>0</v>
      </c>
      <c r="H789" s="52">
        <v>952.21128959999999</v>
      </c>
      <c r="I789" s="53">
        <f>Table3[[#This Row],[Residential CLM $ Collected]]/'1.) CLM Reference'!$B$4</f>
        <v>8.4476772674925177E-6</v>
      </c>
      <c r="J789" s="79">
        <v>0</v>
      </c>
      <c r="K789" s="53">
        <f>Table3[[#This Row],[Residential Incentive Disbursements]]/'1.) CLM Reference'!$B$5</f>
        <v>0</v>
      </c>
      <c r="L789" s="54">
        <v>0</v>
      </c>
      <c r="M789" s="53">
        <f>Table3[[#This Row],[C&amp;I CLM $ Collected]]/'1.) CLM Reference'!$B$4</f>
        <v>0</v>
      </c>
      <c r="N789" s="79">
        <v>0</v>
      </c>
      <c r="O789" s="53">
        <f>Table3[[#This Row],[C&amp;I Incentive Disbursements]]/'1.) CLM Reference'!$B$5</f>
        <v>0</v>
      </c>
    </row>
    <row r="790" spans="1:15" x14ac:dyDescent="0.35">
      <c r="A790" s="23">
        <v>9009345100</v>
      </c>
      <c r="B790" s="24" t="s">
        <v>181</v>
      </c>
      <c r="C790" s="24" t="s">
        <v>48</v>
      </c>
      <c r="D790" s="52">
        <f>Table3[[#This Row],[Residential CLM $ Collected]]+Table3[[#This Row],[C&amp;I CLM $ Collected]]</f>
        <v>1723.8467519999999</v>
      </c>
      <c r="E790" s="53">
        <f>Table3[[#This Row],[CLM $ Collected ]]/'1.) CLM Reference'!$B$4</f>
        <v>1.5293350518484769E-5</v>
      </c>
      <c r="F790" s="52">
        <f>Table3[[#This Row],[Residential Incentive Disbursements]]+Table3[[#This Row],[C&amp;I Incentive Disbursements]]</f>
        <v>22.2</v>
      </c>
      <c r="G790" s="53">
        <f>Table3[[#This Row],[Incentive Disbursements]]/'1.) CLM Reference'!$B$5</f>
        <v>2.7160927627162378E-7</v>
      </c>
      <c r="H790" s="52">
        <v>1723.8467519999999</v>
      </c>
      <c r="I790" s="53">
        <f>Table3[[#This Row],[Residential CLM $ Collected]]/'1.) CLM Reference'!$B$4</f>
        <v>1.5293350518484769E-5</v>
      </c>
      <c r="J790" s="79">
        <v>22.2</v>
      </c>
      <c r="K790" s="53">
        <f>Table3[[#This Row],[Residential Incentive Disbursements]]/'1.) CLM Reference'!$B$5</f>
        <v>2.7160927627162378E-7</v>
      </c>
      <c r="L790" s="54">
        <v>0</v>
      </c>
      <c r="M790" s="53">
        <f>Table3[[#This Row],[C&amp;I CLM $ Collected]]/'1.) CLM Reference'!$B$4</f>
        <v>0</v>
      </c>
      <c r="N790" s="79">
        <v>0</v>
      </c>
      <c r="O790" s="53">
        <f>Table3[[#This Row],[C&amp;I Incentive Disbursements]]/'1.) CLM Reference'!$B$5</f>
        <v>0</v>
      </c>
    </row>
    <row r="791" spans="1:15" x14ac:dyDescent="0.35">
      <c r="A791" s="23">
        <v>9009347100</v>
      </c>
      <c r="B791" s="24" t="s">
        <v>181</v>
      </c>
      <c r="C791" s="24" t="s">
        <v>48</v>
      </c>
      <c r="D791" s="52">
        <f>Table3[[#This Row],[Residential CLM $ Collected]]+Table3[[#This Row],[C&amp;I CLM $ Collected]]</f>
        <v>796.48099200000001</v>
      </c>
      <c r="E791" s="53">
        <f>Table3[[#This Row],[CLM $ Collected ]]/'1.) CLM Reference'!$B$4</f>
        <v>7.0660938844095492E-6</v>
      </c>
      <c r="F791" s="52">
        <f>Table3[[#This Row],[Residential Incentive Disbursements]]+Table3[[#This Row],[C&amp;I Incentive Disbursements]]</f>
        <v>0</v>
      </c>
      <c r="G791" s="53">
        <f>Table3[[#This Row],[Incentive Disbursements]]/'1.) CLM Reference'!$B$5</f>
        <v>0</v>
      </c>
      <c r="H791" s="52">
        <v>796.48099200000001</v>
      </c>
      <c r="I791" s="53">
        <f>Table3[[#This Row],[Residential CLM $ Collected]]/'1.) CLM Reference'!$B$4</f>
        <v>7.0660938844095492E-6</v>
      </c>
      <c r="J791" s="79">
        <v>0</v>
      </c>
      <c r="K791" s="53">
        <f>Table3[[#This Row],[Residential Incentive Disbursements]]/'1.) CLM Reference'!$B$5</f>
        <v>0</v>
      </c>
      <c r="L791" s="54">
        <v>0</v>
      </c>
      <c r="M791" s="53">
        <f>Table3[[#This Row],[C&amp;I CLM $ Collected]]/'1.) CLM Reference'!$B$4</f>
        <v>0</v>
      </c>
      <c r="N791" s="79">
        <v>0</v>
      </c>
      <c r="O791" s="53">
        <f>Table3[[#This Row],[C&amp;I Incentive Disbursements]]/'1.) CLM Reference'!$B$5</f>
        <v>0</v>
      </c>
    </row>
    <row r="792" spans="1:15" x14ac:dyDescent="0.35">
      <c r="A792" s="23">
        <v>9009350100</v>
      </c>
      <c r="B792" s="24" t="s">
        <v>181</v>
      </c>
      <c r="C792" s="24" t="s">
        <v>104</v>
      </c>
      <c r="D792" s="52">
        <f>Table3[[#This Row],[Residential CLM $ Collected]]+Table3[[#This Row],[C&amp;I CLM $ Collected]]</f>
        <v>38315.271240000002</v>
      </c>
      <c r="E792" s="53">
        <f>Table3[[#This Row],[CLM $ Collected ]]/'1.) CLM Reference'!$B$4</f>
        <v>3.3991935339049129E-4</v>
      </c>
      <c r="F792" s="52">
        <f>Table3[[#This Row],[Residential Incentive Disbursements]]+Table3[[#This Row],[C&amp;I Incentive Disbursements]]</f>
        <v>12377.77</v>
      </c>
      <c r="G792" s="53">
        <f>Table3[[#This Row],[Incentive Disbursements]]/'1.) CLM Reference'!$B$5</f>
        <v>1.5143770952957732E-4</v>
      </c>
      <c r="H792" s="52">
        <v>38315.271240000002</v>
      </c>
      <c r="I792" s="53">
        <f>Table3[[#This Row],[Residential CLM $ Collected]]/'1.) CLM Reference'!$B$4</f>
        <v>3.3991935339049129E-4</v>
      </c>
      <c r="J792" s="79">
        <v>12377.77</v>
      </c>
      <c r="K792" s="53">
        <f>Table3[[#This Row],[Residential Incentive Disbursements]]/'1.) CLM Reference'!$B$5</f>
        <v>1.5143770952957732E-4</v>
      </c>
      <c r="L792" s="54">
        <v>0</v>
      </c>
      <c r="M792" s="53">
        <f>Table3[[#This Row],[C&amp;I CLM $ Collected]]/'1.) CLM Reference'!$B$4</f>
        <v>0</v>
      </c>
      <c r="N792" s="79">
        <v>0</v>
      </c>
      <c r="O792" s="53">
        <f>Table3[[#This Row],[C&amp;I Incentive Disbursements]]/'1.) CLM Reference'!$B$5</f>
        <v>0</v>
      </c>
    </row>
    <row r="793" spans="1:15" x14ac:dyDescent="0.35">
      <c r="A793" s="23">
        <v>9009350200</v>
      </c>
      <c r="B793" s="24" t="s">
        <v>181</v>
      </c>
      <c r="C793" s="24" t="s">
        <v>104</v>
      </c>
      <c r="D793" s="52">
        <f>Table3[[#This Row],[Residential CLM $ Collected]]+Table3[[#This Row],[C&amp;I CLM $ Collected]]</f>
        <v>44886.648113279996</v>
      </c>
      <c r="E793" s="53">
        <f>Table3[[#This Row],[CLM $ Collected ]]/'1.) CLM Reference'!$B$4</f>
        <v>3.9821825368167879E-4</v>
      </c>
      <c r="F793" s="52">
        <f>Table3[[#This Row],[Residential Incentive Disbursements]]+Table3[[#This Row],[C&amp;I Incentive Disbursements]]</f>
        <v>14823.31</v>
      </c>
      <c r="G793" s="53">
        <f>Table3[[#This Row],[Incentive Disbursements]]/'1.) CLM Reference'!$B$5</f>
        <v>1.813580405878344E-4</v>
      </c>
      <c r="H793" s="52">
        <v>44886.648113279996</v>
      </c>
      <c r="I793" s="53">
        <f>Table3[[#This Row],[Residential CLM $ Collected]]/'1.) CLM Reference'!$B$4</f>
        <v>3.9821825368167879E-4</v>
      </c>
      <c r="J793" s="79">
        <v>14823.31</v>
      </c>
      <c r="K793" s="53">
        <f>Table3[[#This Row],[Residential Incentive Disbursements]]/'1.) CLM Reference'!$B$5</f>
        <v>1.813580405878344E-4</v>
      </c>
      <c r="L793" s="54">
        <v>0</v>
      </c>
      <c r="M793" s="53">
        <f>Table3[[#This Row],[C&amp;I CLM $ Collected]]/'1.) CLM Reference'!$B$4</f>
        <v>0</v>
      </c>
      <c r="N793" s="79">
        <v>0</v>
      </c>
      <c r="O793" s="53">
        <f>Table3[[#This Row],[C&amp;I Incentive Disbursements]]/'1.) CLM Reference'!$B$5</f>
        <v>0</v>
      </c>
    </row>
    <row r="794" spans="1:15" x14ac:dyDescent="0.35">
      <c r="A794" s="23">
        <v>9009350300</v>
      </c>
      <c r="B794" s="24" t="s">
        <v>181</v>
      </c>
      <c r="C794" s="24" t="s">
        <v>48</v>
      </c>
      <c r="D794" s="52">
        <f>Table3[[#This Row],[Residential CLM $ Collected]]+Table3[[#This Row],[C&amp;I CLM $ Collected]]</f>
        <v>26865.736862400001</v>
      </c>
      <c r="E794" s="53">
        <f>Table3[[#This Row],[CLM $ Collected ]]/'1.) CLM Reference'!$B$4</f>
        <v>2.3834318816180967E-4</v>
      </c>
      <c r="F794" s="52">
        <f>Table3[[#This Row],[Residential Incentive Disbursements]]+Table3[[#This Row],[C&amp;I Incentive Disbursements]]</f>
        <v>7264.46</v>
      </c>
      <c r="G794" s="53">
        <f>Table3[[#This Row],[Incentive Disbursements]]/'1.) CLM Reference'!$B$5</f>
        <v>8.8878140680367568E-5</v>
      </c>
      <c r="H794" s="52">
        <v>26865.736862400001</v>
      </c>
      <c r="I794" s="53">
        <f>Table3[[#This Row],[Residential CLM $ Collected]]/'1.) CLM Reference'!$B$4</f>
        <v>2.3834318816180967E-4</v>
      </c>
      <c r="J794" s="79">
        <v>7264.46</v>
      </c>
      <c r="K794" s="53">
        <f>Table3[[#This Row],[Residential Incentive Disbursements]]/'1.) CLM Reference'!$B$5</f>
        <v>8.8878140680367568E-5</v>
      </c>
      <c r="L794" s="54">
        <v>0</v>
      </c>
      <c r="M794" s="53">
        <f>Table3[[#This Row],[C&amp;I CLM $ Collected]]/'1.) CLM Reference'!$B$4</f>
        <v>0</v>
      </c>
      <c r="N794" s="79">
        <v>0</v>
      </c>
      <c r="O794" s="53">
        <f>Table3[[#This Row],[C&amp;I Incentive Disbursements]]/'1.) CLM Reference'!$B$5</f>
        <v>0</v>
      </c>
    </row>
    <row r="795" spans="1:15" x14ac:dyDescent="0.35">
      <c r="A795" s="23">
        <v>9009350400</v>
      </c>
      <c r="B795" s="24" t="s">
        <v>181</v>
      </c>
      <c r="C795" s="24" t="s">
        <v>48</v>
      </c>
      <c r="D795" s="52">
        <f>Table3[[#This Row],[Residential CLM $ Collected]]+Table3[[#This Row],[C&amp;I CLM $ Collected]]</f>
        <v>37398.924460800001</v>
      </c>
      <c r="E795" s="53">
        <f>Table3[[#This Row],[CLM $ Collected ]]/'1.) CLM Reference'!$B$4</f>
        <v>3.3178985320462433E-4</v>
      </c>
      <c r="F795" s="52">
        <f>Table3[[#This Row],[Residential Incentive Disbursements]]+Table3[[#This Row],[C&amp;I Incentive Disbursements]]</f>
        <v>1172.21</v>
      </c>
      <c r="G795" s="53">
        <f>Table3[[#This Row],[Incentive Disbursements]]/'1.) CLM Reference'!$B$5</f>
        <v>1.4341581519745952E-5</v>
      </c>
      <c r="H795" s="52">
        <v>37398.924460800001</v>
      </c>
      <c r="I795" s="53">
        <f>Table3[[#This Row],[Residential CLM $ Collected]]/'1.) CLM Reference'!$B$4</f>
        <v>3.3178985320462433E-4</v>
      </c>
      <c r="J795" s="79">
        <v>1172.21</v>
      </c>
      <c r="K795" s="53">
        <f>Table3[[#This Row],[Residential Incentive Disbursements]]/'1.) CLM Reference'!$B$5</f>
        <v>1.4341581519745952E-5</v>
      </c>
      <c r="L795" s="54">
        <v>0</v>
      </c>
      <c r="M795" s="53">
        <f>Table3[[#This Row],[C&amp;I CLM $ Collected]]/'1.) CLM Reference'!$B$4</f>
        <v>0</v>
      </c>
      <c r="N795" s="79">
        <v>0</v>
      </c>
      <c r="O795" s="53">
        <f>Table3[[#This Row],[C&amp;I Incentive Disbursements]]/'1.) CLM Reference'!$B$5</f>
        <v>0</v>
      </c>
    </row>
    <row r="796" spans="1:15" x14ac:dyDescent="0.35">
      <c r="A796" s="23">
        <v>9009350500</v>
      </c>
      <c r="B796" s="24" t="s">
        <v>181</v>
      </c>
      <c r="C796" s="24" t="s">
        <v>48</v>
      </c>
      <c r="D796" s="52">
        <f>Table3[[#This Row],[Residential CLM $ Collected]]+Table3[[#This Row],[C&amp;I CLM $ Collected]]</f>
        <v>30786.989518080001</v>
      </c>
      <c r="E796" s="53">
        <f>Table3[[#This Row],[CLM $ Collected ]]/'1.) CLM Reference'!$B$4</f>
        <v>2.7313113625828495E-4</v>
      </c>
      <c r="F796" s="52">
        <f>Table3[[#This Row],[Residential Incentive Disbursements]]+Table3[[#This Row],[C&amp;I Incentive Disbursements]]</f>
        <v>5469.22</v>
      </c>
      <c r="G796" s="53">
        <f>Table3[[#This Row],[Incentive Disbursements]]/'1.) CLM Reference'!$B$5</f>
        <v>6.6914003872535596E-5</v>
      </c>
      <c r="H796" s="52">
        <v>30786.702393600001</v>
      </c>
      <c r="I796" s="53">
        <f>Table3[[#This Row],[Residential CLM $ Collected]]/'1.) CLM Reference'!$B$4</f>
        <v>2.7312858899281023E-4</v>
      </c>
      <c r="J796" s="79">
        <v>5469.22</v>
      </c>
      <c r="K796" s="53">
        <f>Table3[[#This Row],[Residential Incentive Disbursements]]/'1.) CLM Reference'!$B$5</f>
        <v>6.6914003872535596E-5</v>
      </c>
      <c r="L796" s="54">
        <v>0.28712448000000002</v>
      </c>
      <c r="M796" s="53">
        <f>Table3[[#This Row],[C&amp;I CLM $ Collected]]/'1.) CLM Reference'!$B$4</f>
        <v>2.547265474719919E-9</v>
      </c>
      <c r="N796" s="79">
        <v>0</v>
      </c>
      <c r="O796" s="53">
        <f>Table3[[#This Row],[C&amp;I Incentive Disbursements]]/'1.) CLM Reference'!$B$5</f>
        <v>0</v>
      </c>
    </row>
    <row r="797" spans="1:15" x14ac:dyDescent="0.35">
      <c r="A797" s="23">
        <v>9009350800</v>
      </c>
      <c r="B797" s="24" t="s">
        <v>181</v>
      </c>
      <c r="C797" s="24" t="s">
        <v>48</v>
      </c>
      <c r="D797" s="52">
        <f>Table3[[#This Row],[Residential CLM $ Collected]]+Table3[[#This Row],[C&amp;I CLM $ Collected]]</f>
        <v>75308.789249280017</v>
      </c>
      <c r="E797" s="53">
        <f>Table3[[#This Row],[CLM $ Collected ]]/'1.) CLM Reference'!$B$4</f>
        <v>6.6811258586397637E-4</v>
      </c>
      <c r="F797" s="52">
        <f>Table3[[#This Row],[Residential Incentive Disbursements]]+Table3[[#This Row],[C&amp;I Incentive Disbursements]]</f>
        <v>26025.75</v>
      </c>
      <c r="G797" s="53">
        <f>Table3[[#This Row],[Incentive Disbursements]]/'1.) CLM Reference'!$B$5</f>
        <v>3.184159964831627E-4</v>
      </c>
      <c r="H797" s="52">
        <v>75305.171249280014</v>
      </c>
      <c r="I797" s="53">
        <f>Table3[[#This Row],[Residential CLM $ Collected]]/'1.) CLM Reference'!$B$4</f>
        <v>6.6808048826474855E-4</v>
      </c>
      <c r="J797" s="79">
        <v>26025.75</v>
      </c>
      <c r="K797" s="53">
        <f>Table3[[#This Row],[Residential Incentive Disbursements]]/'1.) CLM Reference'!$B$5</f>
        <v>3.184159964831627E-4</v>
      </c>
      <c r="L797" s="54">
        <v>3.6179999999999999</v>
      </c>
      <c r="M797" s="53">
        <f>Table3[[#This Row],[C&amp;I CLM $ Collected]]/'1.) CLM Reference'!$B$4</f>
        <v>3.2097599227821557E-8</v>
      </c>
      <c r="N797" s="79">
        <v>0</v>
      </c>
      <c r="O797" s="53">
        <f>Table3[[#This Row],[C&amp;I Incentive Disbursements]]/'1.) CLM Reference'!$B$5</f>
        <v>0</v>
      </c>
    </row>
    <row r="798" spans="1:15" x14ac:dyDescent="0.35">
      <c r="A798" s="23">
        <v>9009350900</v>
      </c>
      <c r="B798" s="24" t="s">
        <v>181</v>
      </c>
      <c r="C798" s="24" t="s">
        <v>48</v>
      </c>
      <c r="D798" s="52">
        <f>Table3[[#This Row],[Residential CLM $ Collected]]+Table3[[#This Row],[C&amp;I CLM $ Collected]]</f>
        <v>30064.937443199997</v>
      </c>
      <c r="E798" s="53">
        <f>Table3[[#This Row],[CLM $ Collected ]]/'1.) CLM Reference'!$B$4</f>
        <v>2.6672534904957423E-4</v>
      </c>
      <c r="F798" s="52">
        <f>Table3[[#This Row],[Residential Incentive Disbursements]]+Table3[[#This Row],[C&amp;I Incentive Disbursements]]</f>
        <v>35858.410000000003</v>
      </c>
      <c r="G798" s="53">
        <f>Table3[[#This Row],[Incentive Disbursements]]/'1.) CLM Reference'!$B$5</f>
        <v>4.3871517064644853E-4</v>
      </c>
      <c r="H798" s="52">
        <v>30064.937443199997</v>
      </c>
      <c r="I798" s="53">
        <f>Table3[[#This Row],[Residential CLM $ Collected]]/'1.) CLM Reference'!$B$4</f>
        <v>2.6672534904957423E-4</v>
      </c>
      <c r="J798" s="77">
        <v>35858.410000000003</v>
      </c>
      <c r="K798" s="53">
        <f>Table3[[#This Row],[Residential Incentive Disbursements]]/'1.) CLM Reference'!$B$5</f>
        <v>4.3871517064644853E-4</v>
      </c>
      <c r="L798" s="54">
        <v>0</v>
      </c>
      <c r="M798" s="53">
        <f>Table3[[#This Row],[C&amp;I CLM $ Collected]]/'1.) CLM Reference'!$B$4</f>
        <v>0</v>
      </c>
      <c r="N798" s="79">
        <v>0</v>
      </c>
      <c r="O798" s="53">
        <f>Table3[[#This Row],[C&amp;I Incentive Disbursements]]/'1.) CLM Reference'!$B$5</f>
        <v>0</v>
      </c>
    </row>
    <row r="799" spans="1:15" x14ac:dyDescent="0.35">
      <c r="A799" s="23">
        <v>9009351000</v>
      </c>
      <c r="B799" s="24" t="s">
        <v>181</v>
      </c>
      <c r="C799" s="24" t="s">
        <v>48</v>
      </c>
      <c r="D799" s="52">
        <f>Table3[[#This Row],[Residential CLM $ Collected]]+Table3[[#This Row],[C&amp;I CLM $ Collected]]</f>
        <v>60298.793807040005</v>
      </c>
      <c r="E799" s="53">
        <f>Table3[[#This Row],[CLM $ Collected ]]/'1.) CLM Reference'!$B$4</f>
        <v>5.3494928621874473E-4</v>
      </c>
      <c r="F799" s="52">
        <f>Table3[[#This Row],[Residential Incentive Disbursements]]+Table3[[#This Row],[C&amp;I Incentive Disbursements]]</f>
        <v>118554.3701</v>
      </c>
      <c r="G799" s="53">
        <f>Table3[[#This Row],[Incentive Disbursements]]/'1.) CLM Reference'!$B$5</f>
        <v>1.4504714712477132E-3</v>
      </c>
      <c r="H799" s="52">
        <v>60298.793807040005</v>
      </c>
      <c r="I799" s="53">
        <f>Table3[[#This Row],[Residential CLM $ Collected]]/'1.) CLM Reference'!$B$4</f>
        <v>5.3494928621874473E-4</v>
      </c>
      <c r="J799" s="79">
        <v>118554.3701</v>
      </c>
      <c r="K799" s="53">
        <f>Table3[[#This Row],[Residential Incentive Disbursements]]/'1.) CLM Reference'!$B$5</f>
        <v>1.4504714712477132E-3</v>
      </c>
      <c r="L799" s="54">
        <v>0</v>
      </c>
      <c r="M799" s="53">
        <f>Table3[[#This Row],[C&amp;I CLM $ Collected]]/'1.) CLM Reference'!$B$4</f>
        <v>0</v>
      </c>
      <c r="N799" s="79">
        <v>0</v>
      </c>
      <c r="O799" s="53">
        <f>Table3[[#This Row],[C&amp;I Incentive Disbursements]]/'1.) CLM Reference'!$B$5</f>
        <v>0</v>
      </c>
    </row>
    <row r="800" spans="1:15" x14ac:dyDescent="0.35">
      <c r="A800" s="23">
        <v>9009351100</v>
      </c>
      <c r="B800" s="24" t="s">
        <v>181</v>
      </c>
      <c r="C800" s="24" t="s">
        <v>48</v>
      </c>
      <c r="D800" s="52">
        <f>Table3[[#This Row],[Residential CLM $ Collected]]+Table3[[#This Row],[C&amp;I CLM $ Collected]]</f>
        <v>82675.970403840009</v>
      </c>
      <c r="E800" s="53">
        <f>Table3[[#This Row],[CLM $ Collected ]]/'1.) CLM Reference'!$B$4</f>
        <v>7.3347157650461388E-4</v>
      </c>
      <c r="F800" s="52">
        <f>Table3[[#This Row],[Residential Incentive Disbursements]]+Table3[[#This Row],[C&amp;I Incentive Disbursements]]</f>
        <v>57259.17</v>
      </c>
      <c r="G800" s="53">
        <f>Table3[[#This Row],[Incentive Disbursements]]/'1.) CLM Reference'!$B$5</f>
        <v>7.0054602358621048E-4</v>
      </c>
      <c r="H800" s="52">
        <v>82675.970403840009</v>
      </c>
      <c r="I800" s="53">
        <f>Table3[[#This Row],[Residential CLM $ Collected]]/'1.) CLM Reference'!$B$4</f>
        <v>7.3347157650461388E-4</v>
      </c>
      <c r="J800" s="79">
        <v>57259.17</v>
      </c>
      <c r="K800" s="53">
        <f>Table3[[#This Row],[Residential Incentive Disbursements]]/'1.) CLM Reference'!$B$5</f>
        <v>7.0054602358621048E-4</v>
      </c>
      <c r="L800" s="54">
        <v>0</v>
      </c>
      <c r="M800" s="53">
        <f>Table3[[#This Row],[C&amp;I CLM $ Collected]]/'1.) CLM Reference'!$B$4</f>
        <v>0</v>
      </c>
      <c r="N800" s="79">
        <v>0</v>
      </c>
      <c r="O800" s="53">
        <f>Table3[[#This Row],[C&amp;I Incentive Disbursements]]/'1.) CLM Reference'!$B$5</f>
        <v>0</v>
      </c>
    </row>
    <row r="801" spans="1:15" x14ac:dyDescent="0.35">
      <c r="A801" s="23">
        <v>9009351200</v>
      </c>
      <c r="B801" s="24" t="s">
        <v>181</v>
      </c>
      <c r="C801" s="24" t="s">
        <v>48</v>
      </c>
      <c r="D801" s="52">
        <f>Table3[[#This Row],[Residential CLM $ Collected]]+Table3[[#This Row],[C&amp;I CLM $ Collected]]</f>
        <v>54356.397840000005</v>
      </c>
      <c r="E801" s="53">
        <f>Table3[[#This Row],[CLM $ Collected ]]/'1.) CLM Reference'!$B$4</f>
        <v>4.8223047908688377E-4</v>
      </c>
      <c r="F801" s="52">
        <f>Table3[[#This Row],[Residential Incentive Disbursements]]+Table3[[#This Row],[C&amp;I Incentive Disbursements]]</f>
        <v>7114.2227999999996</v>
      </c>
      <c r="G801" s="53">
        <f>Table3[[#This Row],[Incentive Disbursements]]/'1.) CLM Reference'!$B$5</f>
        <v>8.7040040808247061E-5</v>
      </c>
      <c r="H801" s="52">
        <v>54356.397840000005</v>
      </c>
      <c r="I801" s="53">
        <f>Table3[[#This Row],[Residential CLM $ Collected]]/'1.) CLM Reference'!$B$4</f>
        <v>4.8223047908688377E-4</v>
      </c>
      <c r="J801" s="79">
        <v>7114.2227999999996</v>
      </c>
      <c r="K801" s="53">
        <f>Table3[[#This Row],[Residential Incentive Disbursements]]/'1.) CLM Reference'!$B$5</f>
        <v>8.7040040808247061E-5</v>
      </c>
      <c r="L801" s="54">
        <v>0</v>
      </c>
      <c r="M801" s="53">
        <f>Table3[[#This Row],[C&amp;I CLM $ Collected]]/'1.) CLM Reference'!$B$4</f>
        <v>0</v>
      </c>
      <c r="N801" s="79">
        <v>0</v>
      </c>
      <c r="O801" s="53">
        <f>Table3[[#This Row],[C&amp;I Incentive Disbursements]]/'1.) CLM Reference'!$B$5</f>
        <v>0</v>
      </c>
    </row>
    <row r="802" spans="1:15" x14ac:dyDescent="0.35">
      <c r="A802" s="23">
        <v>9009351300</v>
      </c>
      <c r="B802" s="24" t="s">
        <v>181</v>
      </c>
      <c r="C802" s="24" t="s">
        <v>48</v>
      </c>
      <c r="D802" s="52">
        <f>Table3[[#This Row],[Residential CLM $ Collected]]+Table3[[#This Row],[C&amp;I CLM $ Collected]]</f>
        <v>73467.303661440004</v>
      </c>
      <c r="E802" s="53">
        <f>Table3[[#This Row],[CLM $ Collected ]]/'1.) CLM Reference'!$B$4</f>
        <v>6.5177558575831083E-4</v>
      </c>
      <c r="F802" s="52">
        <f>Table3[[#This Row],[Residential Incentive Disbursements]]+Table3[[#This Row],[C&amp;I Incentive Disbursements]]</f>
        <v>32921.589999999997</v>
      </c>
      <c r="G802" s="53">
        <f>Table3[[#This Row],[Incentive Disbursements]]/'1.) CLM Reference'!$B$5</f>
        <v>4.0278419971221286E-4</v>
      </c>
      <c r="H802" s="52">
        <v>73465.479031680006</v>
      </c>
      <c r="I802" s="53">
        <f>Table3[[#This Row],[Residential CLM $ Collected]]/'1.) CLM Reference'!$B$4</f>
        <v>6.517593982970682E-4</v>
      </c>
      <c r="J802" s="79">
        <v>32921.589999999997</v>
      </c>
      <c r="K802" s="53">
        <f>Table3[[#This Row],[Residential Incentive Disbursements]]/'1.) CLM Reference'!$B$5</f>
        <v>4.0278419971221286E-4</v>
      </c>
      <c r="L802" s="54">
        <v>1.8246297600000001</v>
      </c>
      <c r="M802" s="53">
        <f>Table3[[#This Row],[C&amp;I CLM $ Collected]]/'1.) CLM Reference'!$B$4</f>
        <v>1.6187461242574969E-8</v>
      </c>
      <c r="N802" s="79">
        <v>0</v>
      </c>
      <c r="O802" s="53">
        <f>Table3[[#This Row],[C&amp;I Incentive Disbursements]]/'1.) CLM Reference'!$B$5</f>
        <v>0</v>
      </c>
    </row>
    <row r="803" spans="1:15" x14ac:dyDescent="0.35">
      <c r="A803" s="23">
        <v>9009351400</v>
      </c>
      <c r="B803" s="24" t="s">
        <v>181</v>
      </c>
      <c r="C803" s="24" t="s">
        <v>48</v>
      </c>
      <c r="D803" s="52">
        <f>Table3[[#This Row],[Residential CLM $ Collected]]+Table3[[#This Row],[C&amp;I CLM $ Collected]]</f>
        <v>53848.322968320004</v>
      </c>
      <c r="E803" s="53">
        <f>Table3[[#This Row],[CLM $ Collected ]]/'1.) CLM Reference'!$B$4</f>
        <v>4.777230209307446E-4</v>
      </c>
      <c r="F803" s="52">
        <f>Table3[[#This Row],[Residential Incentive Disbursements]]+Table3[[#This Row],[C&amp;I Incentive Disbursements]]</f>
        <v>3381.01</v>
      </c>
      <c r="G803" s="53">
        <f>Table3[[#This Row],[Incentive Disbursements]]/'1.) CLM Reference'!$B$5</f>
        <v>4.1365481043564087E-5</v>
      </c>
      <c r="H803" s="52">
        <v>53848.322968320004</v>
      </c>
      <c r="I803" s="53">
        <f>Table3[[#This Row],[Residential CLM $ Collected]]/'1.) CLM Reference'!$B$4</f>
        <v>4.777230209307446E-4</v>
      </c>
      <c r="J803" s="79">
        <v>3381.01</v>
      </c>
      <c r="K803" s="53">
        <f>Table3[[#This Row],[Residential Incentive Disbursements]]/'1.) CLM Reference'!$B$5</f>
        <v>4.1365481043564087E-5</v>
      </c>
      <c r="L803" s="54">
        <v>0</v>
      </c>
      <c r="M803" s="53">
        <f>Table3[[#This Row],[C&amp;I CLM $ Collected]]/'1.) CLM Reference'!$B$4</f>
        <v>0</v>
      </c>
      <c r="N803" s="79">
        <v>0</v>
      </c>
      <c r="O803" s="53">
        <f>Table3[[#This Row],[C&amp;I Incentive Disbursements]]/'1.) CLM Reference'!$B$5</f>
        <v>0</v>
      </c>
    </row>
    <row r="804" spans="1:15" x14ac:dyDescent="0.35">
      <c r="A804" s="23">
        <v>9009351500</v>
      </c>
      <c r="B804" s="24" t="s">
        <v>181</v>
      </c>
      <c r="C804" s="24" t="s">
        <v>48</v>
      </c>
      <c r="D804" s="52">
        <f>Table3[[#This Row],[Residential CLM $ Collected]]+Table3[[#This Row],[C&amp;I CLM $ Collected]]</f>
        <v>73375.150596480002</v>
      </c>
      <c r="E804" s="53">
        <f>Table3[[#This Row],[CLM $ Collected ]]/'1.) CLM Reference'!$B$4</f>
        <v>6.5095803679570676E-4</v>
      </c>
      <c r="F804" s="52">
        <f>Table3[[#This Row],[Residential Incentive Disbursements]]+Table3[[#This Row],[C&amp;I Incentive Disbursements]]</f>
        <v>79377.770300000004</v>
      </c>
      <c r="G804" s="53">
        <f>Table3[[#This Row],[Incentive Disbursements]]/'1.) CLM Reference'!$B$5</f>
        <v>9.7115940284856731E-4</v>
      </c>
      <c r="H804" s="52">
        <v>73375.150596480002</v>
      </c>
      <c r="I804" s="53">
        <f>Table3[[#This Row],[Residential CLM $ Collected]]/'1.) CLM Reference'!$B$4</f>
        <v>6.5095803679570676E-4</v>
      </c>
      <c r="J804" s="79">
        <v>79377.770300000004</v>
      </c>
      <c r="K804" s="53">
        <f>Table3[[#This Row],[Residential Incentive Disbursements]]/'1.) CLM Reference'!$B$5</f>
        <v>9.7115940284856731E-4</v>
      </c>
      <c r="L804" s="54">
        <v>0</v>
      </c>
      <c r="M804" s="53">
        <f>Table3[[#This Row],[C&amp;I CLM $ Collected]]/'1.) CLM Reference'!$B$4</f>
        <v>0</v>
      </c>
      <c r="N804" s="79">
        <v>0</v>
      </c>
      <c r="O804" s="53">
        <f>Table3[[#This Row],[C&amp;I Incentive Disbursements]]/'1.) CLM Reference'!$B$5</f>
        <v>0</v>
      </c>
    </row>
    <row r="805" spans="1:15" x14ac:dyDescent="0.35">
      <c r="A805" s="23">
        <v>9009351601</v>
      </c>
      <c r="B805" s="24" t="s">
        <v>181</v>
      </c>
      <c r="C805" s="24" t="s">
        <v>48</v>
      </c>
      <c r="D805" s="52">
        <f>Table3[[#This Row],[Residential CLM $ Collected]]+Table3[[#This Row],[C&amp;I CLM $ Collected]]</f>
        <v>54795.537365759999</v>
      </c>
      <c r="E805" s="53">
        <f>Table3[[#This Row],[CLM $ Collected ]]/'1.) CLM Reference'!$B$4</f>
        <v>4.8612636756199156E-4</v>
      </c>
      <c r="F805" s="52">
        <f>Table3[[#This Row],[Residential Incentive Disbursements]]+Table3[[#This Row],[C&amp;I Incentive Disbursements]]</f>
        <v>22097.49</v>
      </c>
      <c r="G805" s="53">
        <f>Table3[[#This Row],[Incentive Disbursements]]/'1.) CLM Reference'!$B$5</f>
        <v>2.7035510208646147E-4</v>
      </c>
      <c r="H805" s="52">
        <v>54795.537365759999</v>
      </c>
      <c r="I805" s="53">
        <f>Table3[[#This Row],[Residential CLM $ Collected]]/'1.) CLM Reference'!$B$4</f>
        <v>4.8612636756199156E-4</v>
      </c>
      <c r="J805" s="79">
        <v>22097.49</v>
      </c>
      <c r="K805" s="53">
        <f>Table3[[#This Row],[Residential Incentive Disbursements]]/'1.) CLM Reference'!$B$5</f>
        <v>2.7035510208646147E-4</v>
      </c>
      <c r="L805" s="54">
        <v>0</v>
      </c>
      <c r="M805" s="53">
        <f>Table3[[#This Row],[C&amp;I CLM $ Collected]]/'1.) CLM Reference'!$B$4</f>
        <v>0</v>
      </c>
      <c r="N805" s="79">
        <v>0</v>
      </c>
      <c r="O805" s="53">
        <f>Table3[[#This Row],[C&amp;I Incentive Disbursements]]/'1.) CLM Reference'!$B$5</f>
        <v>0</v>
      </c>
    </row>
    <row r="806" spans="1:15" x14ac:dyDescent="0.35">
      <c r="A806" s="23">
        <v>9009351602</v>
      </c>
      <c r="B806" s="24" t="s">
        <v>181</v>
      </c>
      <c r="C806" s="24" t="s">
        <v>48</v>
      </c>
      <c r="D806" s="52">
        <f>Table3[[#This Row],[Residential CLM $ Collected]]+Table3[[#This Row],[C&amp;I CLM $ Collected]]</f>
        <v>928086.51075263997</v>
      </c>
      <c r="E806" s="53">
        <f>Table3[[#This Row],[CLM $ Collected ]]/'1.) CLM Reference'!$B$4</f>
        <v>8.2336508764194408E-3</v>
      </c>
      <c r="F806" s="52">
        <f>Table3[[#This Row],[Residential Incentive Disbursements]]+Table3[[#This Row],[C&amp;I Incentive Disbursements]]</f>
        <v>1583684.9359000002</v>
      </c>
      <c r="G806" s="53">
        <f>Table3[[#This Row],[Incentive Disbursements]]/'1.) CLM Reference'!$B$5</f>
        <v>1.9375834201895131E-2</v>
      </c>
      <c r="H806" s="52">
        <v>223993.94705856004</v>
      </c>
      <c r="I806" s="53">
        <f>Table3[[#This Row],[Residential CLM $ Collected]]/'1.) CLM Reference'!$B$4</f>
        <v>1.9871940138594638E-3</v>
      </c>
      <c r="J806" s="79">
        <v>1331999.4979000001</v>
      </c>
      <c r="K806" s="53">
        <f>Table3[[#This Row],[Residential Incentive Disbursements]]/'1.) CLM Reference'!$B$5</f>
        <v>1.6296550433278618E-2</v>
      </c>
      <c r="L806" s="54">
        <v>704092.56369407987</v>
      </c>
      <c r="M806" s="53">
        <f>Table3[[#This Row],[C&amp;I CLM $ Collected]]/'1.) CLM Reference'!$B$4</f>
        <v>6.2464568625599775E-3</v>
      </c>
      <c r="N806" s="79">
        <v>251685.43799999999</v>
      </c>
      <c r="O806" s="53">
        <f>Table3[[#This Row],[C&amp;I Incentive Disbursements]]/'1.) CLM Reference'!$B$5</f>
        <v>3.079283768616515E-3</v>
      </c>
    </row>
    <row r="807" spans="1:15" x14ac:dyDescent="0.35">
      <c r="A807" s="23">
        <v>9009351700</v>
      </c>
      <c r="B807" s="24" t="s">
        <v>181</v>
      </c>
      <c r="C807" s="24" t="s">
        <v>48</v>
      </c>
      <c r="D807" s="52">
        <f>Table3[[#This Row],[Residential CLM $ Collected]]+Table3[[#This Row],[C&amp;I CLM $ Collected]]</f>
        <v>40955.166647999999</v>
      </c>
      <c r="E807" s="53">
        <f>Table3[[#This Row],[CLM $ Collected ]]/'1.) CLM Reference'!$B$4</f>
        <v>3.6333955925266665E-4</v>
      </c>
      <c r="F807" s="52">
        <f>Table3[[#This Row],[Residential Incentive Disbursements]]+Table3[[#This Row],[C&amp;I Incentive Disbursements]]</f>
        <v>9409.7900000000009</v>
      </c>
      <c r="G807" s="53">
        <f>Table3[[#This Row],[Incentive Disbursements]]/'1.) CLM Reference'!$B$5</f>
        <v>1.1512550683639473E-4</v>
      </c>
      <c r="H807" s="52">
        <v>40955.166647999999</v>
      </c>
      <c r="I807" s="53">
        <f>Table3[[#This Row],[Residential CLM $ Collected]]/'1.) CLM Reference'!$B$4</f>
        <v>3.6333955925266665E-4</v>
      </c>
      <c r="J807" s="79">
        <v>9409.7900000000009</v>
      </c>
      <c r="K807" s="53">
        <f>Table3[[#This Row],[Residential Incentive Disbursements]]/'1.) CLM Reference'!$B$5</f>
        <v>1.1512550683639473E-4</v>
      </c>
      <c r="L807" s="54">
        <v>0</v>
      </c>
      <c r="M807" s="53">
        <f>Table3[[#This Row],[C&amp;I CLM $ Collected]]/'1.) CLM Reference'!$B$4</f>
        <v>0</v>
      </c>
      <c r="N807" s="79">
        <v>0</v>
      </c>
      <c r="O807" s="53">
        <f>Table3[[#This Row],[C&amp;I Incentive Disbursements]]/'1.) CLM Reference'!$B$5</f>
        <v>0</v>
      </c>
    </row>
    <row r="808" spans="1:15" x14ac:dyDescent="0.35">
      <c r="A808" s="23">
        <v>9009351800</v>
      </c>
      <c r="B808" s="24" t="s">
        <v>181</v>
      </c>
      <c r="C808" s="24" t="s">
        <v>48</v>
      </c>
      <c r="D808" s="52">
        <f>Table3[[#This Row],[Residential CLM $ Collected]]+Table3[[#This Row],[C&amp;I CLM $ Collected]]</f>
        <v>78965.426015999998</v>
      </c>
      <c r="E808" s="53">
        <f>Table3[[#This Row],[CLM $ Collected ]]/'1.) CLM Reference'!$B$4</f>
        <v>7.0055295663785564E-4</v>
      </c>
      <c r="F808" s="52">
        <f>Table3[[#This Row],[Residential Incentive Disbursements]]+Table3[[#This Row],[C&amp;I Incentive Disbursements]]</f>
        <v>32630.14</v>
      </c>
      <c r="G808" s="53">
        <f>Table3[[#This Row],[Incentive Disbursements]]/'1.) CLM Reference'!$B$5</f>
        <v>3.9921841036224154E-4</v>
      </c>
      <c r="H808" s="52">
        <v>78963.979973759997</v>
      </c>
      <c r="I808" s="53">
        <f>Table3[[#This Row],[Residential CLM $ Collected]]/'1.) CLM Reference'!$B$4</f>
        <v>7.0054012786939632E-4</v>
      </c>
      <c r="J808" s="79">
        <v>32630.14</v>
      </c>
      <c r="K808" s="53">
        <f>Table3[[#This Row],[Residential Incentive Disbursements]]/'1.) CLM Reference'!$B$5</f>
        <v>3.9921841036224154E-4</v>
      </c>
      <c r="L808" s="54">
        <v>1.4460422400000001</v>
      </c>
      <c r="M808" s="53">
        <f>Table3[[#This Row],[C&amp;I CLM $ Collected]]/'1.) CLM Reference'!$B$4</f>
        <v>1.2828768459375722E-8</v>
      </c>
      <c r="N808" s="79">
        <v>0</v>
      </c>
      <c r="O808" s="53">
        <f>Table3[[#This Row],[C&amp;I Incentive Disbursements]]/'1.) CLM Reference'!$B$5</f>
        <v>0</v>
      </c>
    </row>
    <row r="809" spans="1:15" x14ac:dyDescent="0.35">
      <c r="A809" s="23">
        <v>9009351900</v>
      </c>
      <c r="B809" s="24" t="s">
        <v>181</v>
      </c>
      <c r="C809" s="24" t="s">
        <v>48</v>
      </c>
      <c r="D809" s="52">
        <f>Table3[[#This Row],[Residential CLM $ Collected]]+Table3[[#This Row],[C&amp;I CLM $ Collected]]</f>
        <v>46036.982819519995</v>
      </c>
      <c r="E809" s="53">
        <f>Table3[[#This Row],[CLM $ Collected ]]/'1.) CLM Reference'!$B$4</f>
        <v>4.0842361088973446E-4</v>
      </c>
      <c r="F809" s="52">
        <f>Table3[[#This Row],[Residential Incentive Disbursements]]+Table3[[#This Row],[C&amp;I Incentive Disbursements]]</f>
        <v>33038.6175</v>
      </c>
      <c r="G809" s="53">
        <f>Table3[[#This Row],[Incentive Disbursements]]/'1.) CLM Reference'!$B$5</f>
        <v>4.0421599045900922E-4</v>
      </c>
      <c r="H809" s="52">
        <v>46036.982819519995</v>
      </c>
      <c r="I809" s="53">
        <f>Table3[[#This Row],[Residential CLM $ Collected]]/'1.) CLM Reference'!$B$4</f>
        <v>4.0842361088973446E-4</v>
      </c>
      <c r="J809" s="79">
        <v>33038.6175</v>
      </c>
      <c r="K809" s="53">
        <f>Table3[[#This Row],[Residential Incentive Disbursements]]/'1.) CLM Reference'!$B$5</f>
        <v>4.0421599045900922E-4</v>
      </c>
      <c r="L809" s="54">
        <v>0</v>
      </c>
      <c r="M809" s="53">
        <f>Table3[[#This Row],[C&amp;I CLM $ Collected]]/'1.) CLM Reference'!$B$4</f>
        <v>0</v>
      </c>
      <c r="N809" s="79">
        <v>0</v>
      </c>
      <c r="O809" s="53">
        <f>Table3[[#This Row],[C&amp;I Incentive Disbursements]]/'1.) CLM Reference'!$B$5</f>
        <v>0</v>
      </c>
    </row>
    <row r="810" spans="1:15" x14ac:dyDescent="0.35">
      <c r="A810" s="23">
        <v>9009352000</v>
      </c>
      <c r="B810" s="24" t="s">
        <v>181</v>
      </c>
      <c r="C810" s="24" t="s">
        <v>48</v>
      </c>
      <c r="D810" s="52">
        <f>Table3[[#This Row],[Residential CLM $ Collected]]+Table3[[#This Row],[C&amp;I CLM $ Collected]]</f>
        <v>86934.247574400011</v>
      </c>
      <c r="E810" s="53">
        <f>Table3[[#This Row],[CLM $ Collected ]]/'1.) CLM Reference'!$B$4</f>
        <v>7.7124948529997512E-4</v>
      </c>
      <c r="F810" s="52">
        <f>Table3[[#This Row],[Residential Incentive Disbursements]]+Table3[[#This Row],[C&amp;I Incentive Disbursements]]</f>
        <v>43374.961799999997</v>
      </c>
      <c r="G810" s="53">
        <f>Table3[[#This Row],[Incentive Disbursements]]/'1.) CLM Reference'!$B$5</f>
        <v>5.3067756679312287E-4</v>
      </c>
      <c r="H810" s="52">
        <v>86934.247574400011</v>
      </c>
      <c r="I810" s="53">
        <f>Table3[[#This Row],[Residential CLM $ Collected]]/'1.) CLM Reference'!$B$4</f>
        <v>7.7124948529997512E-4</v>
      </c>
      <c r="J810" s="79">
        <v>43374.961799999997</v>
      </c>
      <c r="K810" s="53">
        <f>Table3[[#This Row],[Residential Incentive Disbursements]]/'1.) CLM Reference'!$B$5</f>
        <v>5.3067756679312287E-4</v>
      </c>
      <c r="L810" s="54">
        <v>0</v>
      </c>
      <c r="M810" s="53">
        <f>Table3[[#This Row],[C&amp;I CLM $ Collected]]/'1.) CLM Reference'!$B$4</f>
        <v>0</v>
      </c>
      <c r="N810" s="79">
        <v>0</v>
      </c>
      <c r="O810" s="53">
        <f>Table3[[#This Row],[C&amp;I Incentive Disbursements]]/'1.) CLM Reference'!$B$5</f>
        <v>0</v>
      </c>
    </row>
    <row r="811" spans="1:15" x14ac:dyDescent="0.35">
      <c r="A811" s="23">
        <v>9009352100</v>
      </c>
      <c r="B811" s="24" t="s">
        <v>181</v>
      </c>
      <c r="C811" s="24" t="s">
        <v>48</v>
      </c>
      <c r="D811" s="52">
        <f>Table3[[#This Row],[Residential CLM $ Collected]]+Table3[[#This Row],[C&amp;I CLM $ Collected]]</f>
        <v>66312.099100799998</v>
      </c>
      <c r="E811" s="53">
        <f>Table3[[#This Row],[CLM $ Collected ]]/'1.) CLM Reference'!$B$4</f>
        <v>5.882971754817757E-4</v>
      </c>
      <c r="F811" s="52">
        <f>Table3[[#This Row],[Residential Incentive Disbursements]]+Table3[[#This Row],[C&amp;I Incentive Disbursements]]</f>
        <v>16926.25</v>
      </c>
      <c r="G811" s="53">
        <f>Table3[[#This Row],[Incentive Disbursements]]/'1.) CLM Reference'!$B$5</f>
        <v>2.0708677984200774E-4</v>
      </c>
      <c r="H811" s="52">
        <v>66312.099100799998</v>
      </c>
      <c r="I811" s="53">
        <f>Table3[[#This Row],[Residential CLM $ Collected]]/'1.) CLM Reference'!$B$4</f>
        <v>5.882971754817757E-4</v>
      </c>
      <c r="J811" s="79">
        <v>16926.25</v>
      </c>
      <c r="K811" s="53">
        <f>Table3[[#This Row],[Residential Incentive Disbursements]]/'1.) CLM Reference'!$B$5</f>
        <v>2.0708677984200774E-4</v>
      </c>
      <c r="L811" s="54">
        <v>0</v>
      </c>
      <c r="M811" s="53">
        <f>Table3[[#This Row],[C&amp;I CLM $ Collected]]/'1.) CLM Reference'!$B$4</f>
        <v>0</v>
      </c>
      <c r="N811" s="79">
        <v>0</v>
      </c>
      <c r="O811" s="53">
        <f>Table3[[#This Row],[C&amp;I Incentive Disbursements]]/'1.) CLM Reference'!$B$5</f>
        <v>0</v>
      </c>
    </row>
    <row r="812" spans="1:15" x14ac:dyDescent="0.35">
      <c r="A812" s="23">
        <v>9009352200</v>
      </c>
      <c r="B812" s="24" t="s">
        <v>181</v>
      </c>
      <c r="C812" s="24" t="s">
        <v>48</v>
      </c>
      <c r="D812" s="52">
        <f>Table3[[#This Row],[Residential CLM $ Collected]]+Table3[[#This Row],[C&amp;I CLM $ Collected]]</f>
        <v>30857.74312608</v>
      </c>
      <c r="E812" s="53">
        <f>Table3[[#This Row],[CLM $ Collected ]]/'1.) CLM Reference'!$B$4</f>
        <v>2.7375883690878422E-4</v>
      </c>
      <c r="F812" s="52">
        <f>Table3[[#This Row],[Residential Incentive Disbursements]]+Table3[[#This Row],[C&amp;I Incentive Disbursements]]</f>
        <v>3404.86</v>
      </c>
      <c r="G812" s="53">
        <f>Table3[[#This Row],[Incentive Disbursements]]/'1.) CLM Reference'!$B$5</f>
        <v>4.1657277495774817E-5</v>
      </c>
      <c r="H812" s="52">
        <v>30857.74312608</v>
      </c>
      <c r="I812" s="53">
        <f>Table3[[#This Row],[Residential CLM $ Collected]]/'1.) CLM Reference'!$B$4</f>
        <v>2.7375883690878422E-4</v>
      </c>
      <c r="J812" s="79">
        <v>3404.86</v>
      </c>
      <c r="K812" s="53">
        <f>Table3[[#This Row],[Residential Incentive Disbursements]]/'1.) CLM Reference'!$B$5</f>
        <v>4.1657277495774817E-5</v>
      </c>
      <c r="L812" s="54">
        <v>0</v>
      </c>
      <c r="M812" s="53">
        <f>Table3[[#This Row],[C&amp;I CLM $ Collected]]/'1.) CLM Reference'!$B$4</f>
        <v>0</v>
      </c>
      <c r="N812" s="79">
        <v>0</v>
      </c>
      <c r="O812" s="53">
        <f>Table3[[#This Row],[C&amp;I Incentive Disbursements]]/'1.) CLM Reference'!$B$5</f>
        <v>0</v>
      </c>
    </row>
    <row r="813" spans="1:15" x14ac:dyDescent="0.35">
      <c r="A813" s="23">
        <v>9009352300</v>
      </c>
      <c r="B813" s="24" t="s">
        <v>181</v>
      </c>
      <c r="C813" s="24" t="s">
        <v>48</v>
      </c>
      <c r="D813" s="52">
        <f>Table3[[#This Row],[Residential CLM $ Collected]]+Table3[[#This Row],[C&amp;I CLM $ Collected]]</f>
        <v>41957.293023359998</v>
      </c>
      <c r="E813" s="53">
        <f>Table3[[#This Row],[CLM $ Collected ]]/'1.) CLM Reference'!$B$4</f>
        <v>3.7223006527033794E-4</v>
      </c>
      <c r="F813" s="52">
        <f>Table3[[#This Row],[Residential Incentive Disbursements]]+Table3[[#This Row],[C&amp;I Incentive Disbursements]]</f>
        <v>70837.55</v>
      </c>
      <c r="G813" s="53">
        <f>Table3[[#This Row],[Incentive Disbursements]]/'1.) CLM Reference'!$B$5</f>
        <v>8.666727787547281E-4</v>
      </c>
      <c r="H813" s="52">
        <v>41957.293023359998</v>
      </c>
      <c r="I813" s="53">
        <f>Table3[[#This Row],[Residential CLM $ Collected]]/'1.) CLM Reference'!$B$4</f>
        <v>3.7223006527033794E-4</v>
      </c>
      <c r="J813" s="79">
        <v>70837.55</v>
      </c>
      <c r="K813" s="53">
        <f>Table3[[#This Row],[Residential Incentive Disbursements]]/'1.) CLM Reference'!$B$5</f>
        <v>8.666727787547281E-4</v>
      </c>
      <c r="L813" s="54">
        <v>0</v>
      </c>
      <c r="M813" s="53">
        <f>Table3[[#This Row],[C&amp;I CLM $ Collected]]/'1.) CLM Reference'!$B$4</f>
        <v>0</v>
      </c>
      <c r="N813" s="79">
        <v>0</v>
      </c>
      <c r="O813" s="53">
        <f>Table3[[#This Row],[C&amp;I Incentive Disbursements]]/'1.) CLM Reference'!$B$5</f>
        <v>0</v>
      </c>
    </row>
    <row r="814" spans="1:15" x14ac:dyDescent="0.35">
      <c r="A814" s="23">
        <v>9009352400</v>
      </c>
      <c r="B814" s="24" t="s">
        <v>181</v>
      </c>
      <c r="C814" s="24" t="s">
        <v>48</v>
      </c>
      <c r="D814" s="52">
        <f>Table3[[#This Row],[Residential CLM $ Collected]]+Table3[[#This Row],[C&amp;I CLM $ Collected]]</f>
        <v>67570.252522559997</v>
      </c>
      <c r="E814" s="53">
        <f>Table3[[#This Row],[CLM $ Collected ]]/'1.) CLM Reference'!$B$4</f>
        <v>5.9945906168928399E-4</v>
      </c>
      <c r="F814" s="52">
        <f>Table3[[#This Row],[Residential Incentive Disbursements]]+Table3[[#This Row],[C&amp;I Incentive Disbursements]]</f>
        <v>18995.95</v>
      </c>
      <c r="G814" s="53">
        <f>Table3[[#This Row],[Incentive Disbursements]]/'1.) CLM Reference'!$B$5</f>
        <v>2.3240883926089873E-4</v>
      </c>
      <c r="H814" s="52">
        <v>67567.224980159997</v>
      </c>
      <c r="I814" s="53">
        <f>Table3[[#This Row],[Residential CLM $ Collected]]/'1.) CLM Reference'!$B$4</f>
        <v>5.9943220241825013E-4</v>
      </c>
      <c r="J814" s="79">
        <v>18995.95</v>
      </c>
      <c r="K814" s="53">
        <f>Table3[[#This Row],[Residential Incentive Disbursements]]/'1.) CLM Reference'!$B$5</f>
        <v>2.3240883926089873E-4</v>
      </c>
      <c r="L814" s="54">
        <v>3.0275423999999997</v>
      </c>
      <c r="M814" s="53">
        <f>Table3[[#This Row],[C&amp;I CLM $ Collected]]/'1.) CLM Reference'!$B$4</f>
        <v>2.6859271033841077E-8</v>
      </c>
      <c r="N814" s="79">
        <v>0</v>
      </c>
      <c r="O814" s="53">
        <f>Table3[[#This Row],[C&amp;I Incentive Disbursements]]/'1.) CLM Reference'!$B$5</f>
        <v>0</v>
      </c>
    </row>
    <row r="815" spans="1:15" x14ac:dyDescent="0.35">
      <c r="A815" s="23">
        <v>9009352500</v>
      </c>
      <c r="B815" s="24" t="s">
        <v>181</v>
      </c>
      <c r="C815" s="24" t="s">
        <v>48</v>
      </c>
      <c r="D815" s="52">
        <f>Table3[[#This Row],[Residential CLM $ Collected]]+Table3[[#This Row],[C&amp;I CLM $ Collected]]</f>
        <v>68249.952578880009</v>
      </c>
      <c r="E815" s="53">
        <f>Table3[[#This Row],[CLM $ Collected ]]/'1.) CLM Reference'!$B$4</f>
        <v>6.0548911696924176E-4</v>
      </c>
      <c r="F815" s="52">
        <f>Table3[[#This Row],[Residential Incentive Disbursements]]+Table3[[#This Row],[C&amp;I Incentive Disbursements]]</f>
        <v>82131.960000000006</v>
      </c>
      <c r="G815" s="53">
        <f>Table3[[#This Row],[Incentive Disbursements]]/'1.) CLM Reference'!$B$5</f>
        <v>1.0048559556022501E-3</v>
      </c>
      <c r="H815" s="52">
        <v>68249.952578880009</v>
      </c>
      <c r="I815" s="53">
        <f>Table3[[#This Row],[Residential CLM $ Collected]]/'1.) CLM Reference'!$B$4</f>
        <v>6.0548911696924176E-4</v>
      </c>
      <c r="J815" s="79">
        <v>82131.960000000006</v>
      </c>
      <c r="K815" s="53">
        <f>Table3[[#This Row],[Residential Incentive Disbursements]]/'1.) CLM Reference'!$B$5</f>
        <v>1.0048559556022501E-3</v>
      </c>
      <c r="L815" s="54">
        <v>0</v>
      </c>
      <c r="M815" s="53">
        <f>Table3[[#This Row],[C&amp;I CLM $ Collected]]/'1.) CLM Reference'!$B$4</f>
        <v>0</v>
      </c>
      <c r="N815" s="79">
        <v>0</v>
      </c>
      <c r="O815" s="53">
        <f>Table3[[#This Row],[C&amp;I Incentive Disbursements]]/'1.) CLM Reference'!$B$5</f>
        <v>0</v>
      </c>
    </row>
    <row r="816" spans="1:15" x14ac:dyDescent="0.35">
      <c r="A816" s="23">
        <v>9009352600</v>
      </c>
      <c r="B816" s="24" t="s">
        <v>181</v>
      </c>
      <c r="C816" s="24" t="s">
        <v>48</v>
      </c>
      <c r="D816" s="52">
        <f>Table3[[#This Row],[Residential CLM $ Collected]]+Table3[[#This Row],[C&amp;I CLM $ Collected]]</f>
        <v>102977.93166624001</v>
      </c>
      <c r="E816" s="53">
        <f>Table3[[#This Row],[CLM $ Collected ]]/'1.) CLM Reference'!$B$4</f>
        <v>9.1358330014730961E-4</v>
      </c>
      <c r="F816" s="52">
        <f>Table3[[#This Row],[Residential Incentive Disbursements]]+Table3[[#This Row],[C&amp;I Incentive Disbursements]]</f>
        <v>126038.12</v>
      </c>
      <c r="G816" s="53">
        <f>Table3[[#This Row],[Incentive Disbursements]]/'1.) CLM Reference'!$B$5</f>
        <v>1.5420325475601832E-3</v>
      </c>
      <c r="H816" s="52">
        <v>102977.93166624001</v>
      </c>
      <c r="I816" s="53">
        <f>Table3[[#This Row],[Residential CLM $ Collected]]/'1.) CLM Reference'!$B$4</f>
        <v>9.1358330014730961E-4</v>
      </c>
      <c r="J816" s="79">
        <v>126038.12</v>
      </c>
      <c r="K816" s="53">
        <f>Table3[[#This Row],[Residential Incentive Disbursements]]/'1.) CLM Reference'!$B$5</f>
        <v>1.5420325475601832E-3</v>
      </c>
      <c r="L816" s="54">
        <v>0</v>
      </c>
      <c r="M816" s="53">
        <f>Table3[[#This Row],[C&amp;I CLM $ Collected]]/'1.) CLM Reference'!$B$4</f>
        <v>0</v>
      </c>
      <c r="N816" s="79">
        <v>0</v>
      </c>
      <c r="O816" s="53">
        <f>Table3[[#This Row],[C&amp;I Incentive Disbursements]]/'1.) CLM Reference'!$B$5</f>
        <v>0</v>
      </c>
    </row>
    <row r="817" spans="1:15" x14ac:dyDescent="0.35">
      <c r="A817" s="23">
        <v>9009352701</v>
      </c>
      <c r="B817" s="24" t="s">
        <v>181</v>
      </c>
      <c r="C817" s="24" t="s">
        <v>48</v>
      </c>
      <c r="D817" s="52">
        <f>Table3[[#This Row],[Residential CLM $ Collected]]+Table3[[#This Row],[C&amp;I CLM $ Collected]]</f>
        <v>41794.131643200002</v>
      </c>
      <c r="E817" s="53">
        <f>Table3[[#This Row],[CLM $ Collected ]]/'1.) CLM Reference'!$B$4</f>
        <v>3.7078255598624901E-4</v>
      </c>
      <c r="F817" s="52">
        <f>Table3[[#This Row],[Residential Incentive Disbursements]]+Table3[[#This Row],[C&amp;I Incentive Disbursements]]</f>
        <v>5658.59</v>
      </c>
      <c r="G817" s="53">
        <f>Table3[[#This Row],[Incentive Disbursements]]/'1.) CLM Reference'!$B$5</f>
        <v>6.923087993774089E-5</v>
      </c>
      <c r="H817" s="52">
        <v>41794.131643200002</v>
      </c>
      <c r="I817" s="53">
        <f>Table3[[#This Row],[Residential CLM $ Collected]]/'1.) CLM Reference'!$B$4</f>
        <v>3.7078255598624901E-4</v>
      </c>
      <c r="J817" s="79">
        <v>5658.59</v>
      </c>
      <c r="K817" s="53">
        <f>Table3[[#This Row],[Residential Incentive Disbursements]]/'1.) CLM Reference'!$B$5</f>
        <v>6.923087993774089E-5</v>
      </c>
      <c r="L817" s="54">
        <v>0</v>
      </c>
      <c r="M817" s="53">
        <f>Table3[[#This Row],[C&amp;I CLM $ Collected]]/'1.) CLM Reference'!$B$4</f>
        <v>0</v>
      </c>
      <c r="N817" s="79">
        <v>0</v>
      </c>
      <c r="O817" s="53">
        <f>Table3[[#This Row],[C&amp;I Incentive Disbursements]]/'1.) CLM Reference'!$B$5</f>
        <v>0</v>
      </c>
    </row>
    <row r="818" spans="1:15" x14ac:dyDescent="0.35">
      <c r="A818" s="23">
        <v>9009352702</v>
      </c>
      <c r="B818" s="24" t="s">
        <v>181</v>
      </c>
      <c r="C818" s="24" t="s">
        <v>48</v>
      </c>
      <c r="D818" s="52">
        <f>Table3[[#This Row],[Residential CLM $ Collected]]+Table3[[#This Row],[C&amp;I CLM $ Collected]]</f>
        <v>111415.61708064002</v>
      </c>
      <c r="E818" s="53">
        <f>Table3[[#This Row],[CLM $ Collected ]]/'1.) CLM Reference'!$B$4</f>
        <v>9.8843942088856079E-4</v>
      </c>
      <c r="F818" s="52">
        <f>Table3[[#This Row],[Residential Incentive Disbursements]]+Table3[[#This Row],[C&amp;I Incentive Disbursements]]</f>
        <v>168967.71100000001</v>
      </c>
      <c r="G818" s="53">
        <f>Table3[[#This Row],[Incentive Disbursements]]/'1.) CLM Reference'!$B$5</f>
        <v>2.0672611575667968E-3</v>
      </c>
      <c r="H818" s="52">
        <v>111415.61708064002</v>
      </c>
      <c r="I818" s="53">
        <f>Table3[[#This Row],[Residential CLM $ Collected]]/'1.) CLM Reference'!$B$4</f>
        <v>9.8843942088856079E-4</v>
      </c>
      <c r="J818" s="79">
        <v>168967.71100000001</v>
      </c>
      <c r="K818" s="53">
        <f>Table3[[#This Row],[Residential Incentive Disbursements]]/'1.) CLM Reference'!$B$5</f>
        <v>2.0672611575667968E-3</v>
      </c>
      <c r="L818" s="54">
        <v>0</v>
      </c>
      <c r="M818" s="53">
        <f>Table3[[#This Row],[C&amp;I CLM $ Collected]]/'1.) CLM Reference'!$B$4</f>
        <v>0</v>
      </c>
      <c r="N818" s="79">
        <v>0</v>
      </c>
      <c r="O818" s="53">
        <f>Table3[[#This Row],[C&amp;I Incentive Disbursements]]/'1.) CLM Reference'!$B$5</f>
        <v>0</v>
      </c>
    </row>
    <row r="819" spans="1:15" x14ac:dyDescent="0.35">
      <c r="A819" s="23">
        <v>9009352800</v>
      </c>
      <c r="B819" s="24" t="s">
        <v>181</v>
      </c>
      <c r="C819" s="24" t="s">
        <v>48</v>
      </c>
      <c r="D819" s="52">
        <f>Table3[[#This Row],[Residential CLM $ Collected]]+Table3[[#This Row],[C&amp;I CLM $ Collected]]</f>
        <v>97466.550065279996</v>
      </c>
      <c r="E819" s="53">
        <f>Table3[[#This Row],[CLM $ Collected ]]/'1.) CLM Reference'!$B$4</f>
        <v>8.6468829798611447E-4</v>
      </c>
      <c r="F819" s="52">
        <f>Table3[[#This Row],[Residential Incentive Disbursements]]+Table3[[#This Row],[C&amp;I Incentive Disbursements]]</f>
        <v>57930.291700000002</v>
      </c>
      <c r="G819" s="53">
        <f>Table3[[#This Row],[Incentive Disbursements]]/'1.) CLM Reference'!$B$5</f>
        <v>7.0875696409193937E-4</v>
      </c>
      <c r="H819" s="52">
        <v>97466.550065279996</v>
      </c>
      <c r="I819" s="53">
        <f>Table3[[#This Row],[Residential CLM $ Collected]]/'1.) CLM Reference'!$B$4</f>
        <v>8.6468829798611447E-4</v>
      </c>
      <c r="J819" s="79">
        <v>57930.291700000002</v>
      </c>
      <c r="K819" s="53">
        <f>Table3[[#This Row],[Residential Incentive Disbursements]]/'1.) CLM Reference'!$B$5</f>
        <v>7.0875696409193937E-4</v>
      </c>
      <c r="L819" s="54">
        <v>0</v>
      </c>
      <c r="M819" s="53">
        <f>Table3[[#This Row],[C&amp;I CLM $ Collected]]/'1.) CLM Reference'!$B$4</f>
        <v>0</v>
      </c>
      <c r="N819" s="79">
        <v>0</v>
      </c>
      <c r="O819" s="53">
        <f>Table3[[#This Row],[C&amp;I Incentive Disbursements]]/'1.) CLM Reference'!$B$5</f>
        <v>0</v>
      </c>
    </row>
    <row r="820" spans="1:15" x14ac:dyDescent="0.35">
      <c r="A820" s="23">
        <v>9009361100</v>
      </c>
      <c r="B820" s="24" t="s">
        <v>181</v>
      </c>
      <c r="C820" s="24" t="s">
        <v>48</v>
      </c>
      <c r="D820" s="52">
        <f>Table3[[#This Row],[Residential CLM $ Collected]]+Table3[[#This Row],[C&amp;I CLM $ Collected]]</f>
        <v>944.42535360000011</v>
      </c>
      <c r="E820" s="53">
        <f>Table3[[#This Row],[CLM $ Collected ]]/'1.) CLM Reference'!$B$4</f>
        <v>8.3786032339542469E-6</v>
      </c>
      <c r="F820" s="52">
        <f>Table3[[#This Row],[Residential Incentive Disbursements]]+Table3[[#This Row],[C&amp;I Incentive Disbursements]]</f>
        <v>0</v>
      </c>
      <c r="G820" s="53">
        <f>Table3[[#This Row],[Incentive Disbursements]]/'1.) CLM Reference'!$B$5</f>
        <v>0</v>
      </c>
      <c r="H820" s="52">
        <v>944.42535360000011</v>
      </c>
      <c r="I820" s="53">
        <f>Table3[[#This Row],[Residential CLM $ Collected]]/'1.) CLM Reference'!$B$4</f>
        <v>8.3786032339542469E-6</v>
      </c>
      <c r="J820" s="79">
        <v>0</v>
      </c>
      <c r="K820" s="53">
        <f>Table3[[#This Row],[Residential Incentive Disbursements]]/'1.) CLM Reference'!$B$5</f>
        <v>0</v>
      </c>
      <c r="L820" s="54">
        <v>0</v>
      </c>
      <c r="M820" s="53">
        <f>Table3[[#This Row],[C&amp;I CLM $ Collected]]/'1.) CLM Reference'!$B$4</f>
        <v>0</v>
      </c>
      <c r="N820" s="79">
        <v>0</v>
      </c>
      <c r="O820" s="53">
        <f>Table3[[#This Row],[C&amp;I Incentive Disbursements]]/'1.) CLM Reference'!$B$5</f>
        <v>0</v>
      </c>
    </row>
    <row r="821" spans="1:15" x14ac:dyDescent="0.35">
      <c r="A821" s="23">
        <v>9011690300</v>
      </c>
      <c r="B821" s="24" t="s">
        <v>182</v>
      </c>
      <c r="C821" s="24" t="s">
        <v>48</v>
      </c>
      <c r="D821" s="52">
        <f>Table3[[#This Row],[Residential CLM $ Collected]]+Table3[[#This Row],[C&amp;I CLM $ Collected]]</f>
        <v>129.32179199999999</v>
      </c>
      <c r="E821" s="53">
        <f>Table3[[#This Row],[CLM $ Collected ]]/'1.) CLM Reference'!$B$4</f>
        <v>1.1472965867992536E-6</v>
      </c>
      <c r="F821" s="52">
        <f>Table3[[#This Row],[Residential Incentive Disbursements]]+Table3[[#This Row],[C&amp;I Incentive Disbursements]]</f>
        <v>0</v>
      </c>
      <c r="G821" s="53">
        <f>Table3[[#This Row],[Incentive Disbursements]]/'1.) CLM Reference'!$B$5</f>
        <v>0</v>
      </c>
      <c r="H821" s="52">
        <v>129.32179199999999</v>
      </c>
      <c r="I821" s="53">
        <f>Table3[[#This Row],[Residential CLM $ Collected]]/'1.) CLM Reference'!$B$4</f>
        <v>1.1472965867992536E-6</v>
      </c>
      <c r="J821" s="79">
        <v>0</v>
      </c>
      <c r="K821" s="53">
        <f>Table3[[#This Row],[Residential Incentive Disbursements]]/'1.) CLM Reference'!$B$5</f>
        <v>0</v>
      </c>
      <c r="L821" s="54">
        <v>0</v>
      </c>
      <c r="M821" s="53">
        <f>Table3[[#This Row],[C&amp;I CLM $ Collected]]/'1.) CLM Reference'!$B$4</f>
        <v>0</v>
      </c>
      <c r="N821" s="79">
        <v>0</v>
      </c>
      <c r="O821" s="53">
        <f>Table3[[#This Row],[C&amp;I Incentive Disbursements]]/'1.) CLM Reference'!$B$5</f>
        <v>0</v>
      </c>
    </row>
    <row r="822" spans="1:15" x14ac:dyDescent="0.35">
      <c r="A822" s="23">
        <v>9011693300</v>
      </c>
      <c r="B822" s="24" t="s">
        <v>182</v>
      </c>
      <c r="C822" s="24" t="s">
        <v>48</v>
      </c>
      <c r="D822" s="52">
        <f>Table3[[#This Row],[Residential CLM $ Collected]]+Table3[[#This Row],[C&amp;I CLM $ Collected]]</f>
        <v>298229.70639455999</v>
      </c>
      <c r="E822" s="53">
        <f>Table3[[#This Row],[CLM $ Collected ]]/'1.) CLM Reference'!$B$4</f>
        <v>2.6457870629307567E-3</v>
      </c>
      <c r="F822" s="52">
        <f>Table3[[#This Row],[Residential Incentive Disbursements]]+Table3[[#This Row],[C&amp;I Incentive Disbursements]]</f>
        <v>526570.05579999997</v>
      </c>
      <c r="G822" s="53">
        <f>Table3[[#This Row],[Incentive Disbursements]]/'1.) CLM Reference'!$B$5</f>
        <v>6.4424014307273214E-3</v>
      </c>
      <c r="H822" s="52">
        <v>136900.22556960001</v>
      </c>
      <c r="I822" s="53">
        <f>Table3[[#This Row],[Residential CLM $ Collected]]/'1.) CLM Reference'!$B$4</f>
        <v>1.2145297331485323E-3</v>
      </c>
      <c r="J822" s="79">
        <v>454674.54180000001</v>
      </c>
      <c r="K822" s="53">
        <f>Table3[[#This Row],[Residential Incentive Disbursements]]/'1.) CLM Reference'!$B$5</f>
        <v>5.5627848305148716E-3</v>
      </c>
      <c r="L822" s="54">
        <v>161329.48082495999</v>
      </c>
      <c r="M822" s="53">
        <f>Table3[[#This Row],[C&amp;I CLM $ Collected]]/'1.) CLM Reference'!$B$4</f>
        <v>1.4312573297822245E-3</v>
      </c>
      <c r="N822" s="79">
        <v>71895.513999999996</v>
      </c>
      <c r="O822" s="53">
        <f>Table3[[#This Row],[C&amp;I Incentive Disbursements]]/'1.) CLM Reference'!$B$5</f>
        <v>8.7961660021245022E-4</v>
      </c>
    </row>
    <row r="823" spans="1:15" x14ac:dyDescent="0.35">
      <c r="A823" s="23">
        <v>9011693400</v>
      </c>
      <c r="B823" s="24" t="s">
        <v>182</v>
      </c>
      <c r="C823" s="24" t="s">
        <v>48</v>
      </c>
      <c r="D823" s="52">
        <f>Table3[[#This Row],[Residential CLM $ Collected]]+Table3[[#This Row],[C&amp;I CLM $ Collected]]</f>
        <v>81427.319297280003</v>
      </c>
      <c r="E823" s="53">
        <f>Table3[[#This Row],[CLM $ Collected ]]/'1.) CLM Reference'!$B$4</f>
        <v>7.2239399143171753E-4</v>
      </c>
      <c r="F823" s="52">
        <f>Table3[[#This Row],[Residential Incentive Disbursements]]+Table3[[#This Row],[C&amp;I Incentive Disbursements]]</f>
        <v>20885.86</v>
      </c>
      <c r="G823" s="53">
        <f>Table3[[#This Row],[Incentive Disbursements]]/'1.) CLM Reference'!$B$5</f>
        <v>2.5553123058155209E-4</v>
      </c>
      <c r="H823" s="52">
        <v>81427.319297280003</v>
      </c>
      <c r="I823" s="53">
        <f>Table3[[#This Row],[Residential CLM $ Collected]]/'1.) CLM Reference'!$B$4</f>
        <v>7.2239399143171753E-4</v>
      </c>
      <c r="J823" s="79">
        <v>20885.86</v>
      </c>
      <c r="K823" s="53">
        <f>Table3[[#This Row],[Residential Incentive Disbursements]]/'1.) CLM Reference'!$B$5</f>
        <v>2.5553123058155209E-4</v>
      </c>
      <c r="L823" s="54">
        <v>0</v>
      </c>
      <c r="M823" s="53">
        <f>Table3[[#This Row],[C&amp;I CLM $ Collected]]/'1.) CLM Reference'!$B$4</f>
        <v>0</v>
      </c>
      <c r="N823" s="79">
        <v>0</v>
      </c>
      <c r="O823" s="53">
        <f>Table3[[#This Row],[C&amp;I Incentive Disbursements]]/'1.) CLM Reference'!$B$5</f>
        <v>0</v>
      </c>
    </row>
    <row r="824" spans="1:15" x14ac:dyDescent="0.35">
      <c r="A824" s="23">
        <v>9011693500</v>
      </c>
      <c r="B824" s="24" t="s">
        <v>182</v>
      </c>
      <c r="C824" s="24" t="s">
        <v>48</v>
      </c>
      <c r="D824" s="52">
        <f>Table3[[#This Row],[Residential CLM $ Collected]]+Table3[[#This Row],[C&amp;I CLM $ Collected]]</f>
        <v>82657.042764479993</v>
      </c>
      <c r="E824" s="53">
        <f>Table3[[#This Row],[CLM $ Collected ]]/'1.) CLM Reference'!$B$4</f>
        <v>7.333036572723014E-4</v>
      </c>
      <c r="F824" s="52">
        <f>Table3[[#This Row],[Residential Incentive Disbursements]]+Table3[[#This Row],[C&amp;I Incentive Disbursements]]</f>
        <v>39929.422500000001</v>
      </c>
      <c r="G824" s="53">
        <f>Table3[[#This Row],[Incentive Disbursements]]/'1.) CLM Reference'!$B$5</f>
        <v>4.8852259221481486E-4</v>
      </c>
      <c r="H824" s="52">
        <v>82657.042764479993</v>
      </c>
      <c r="I824" s="53">
        <f>Table3[[#This Row],[Residential CLM $ Collected]]/'1.) CLM Reference'!$B$4</f>
        <v>7.333036572723014E-4</v>
      </c>
      <c r="J824" s="79">
        <v>39929.422500000001</v>
      </c>
      <c r="K824" s="53">
        <f>Table3[[#This Row],[Residential Incentive Disbursements]]/'1.) CLM Reference'!$B$5</f>
        <v>4.8852259221481486E-4</v>
      </c>
      <c r="L824" s="54">
        <v>0</v>
      </c>
      <c r="M824" s="53">
        <f>Table3[[#This Row],[C&amp;I CLM $ Collected]]/'1.) CLM Reference'!$B$4</f>
        <v>0</v>
      </c>
      <c r="N824" s="79">
        <v>0</v>
      </c>
      <c r="O824" s="53">
        <f>Table3[[#This Row],[C&amp;I Incentive Disbursements]]/'1.) CLM Reference'!$B$5</f>
        <v>0</v>
      </c>
    </row>
    <row r="825" spans="1:15" x14ac:dyDescent="0.35">
      <c r="A825" s="23">
        <v>9011693600</v>
      </c>
      <c r="B825" s="24" t="s">
        <v>182</v>
      </c>
      <c r="C825" s="24" t="s">
        <v>48</v>
      </c>
      <c r="D825" s="52">
        <f>Table3[[#This Row],[Residential CLM $ Collected]]+Table3[[#This Row],[C&amp;I CLM $ Collected]]</f>
        <v>53180.512528320003</v>
      </c>
      <c r="E825" s="53">
        <f>Table3[[#This Row],[CLM $ Collected ]]/'1.) CLM Reference'!$B$4</f>
        <v>4.7179844606527326E-4</v>
      </c>
      <c r="F825" s="52">
        <f>Table3[[#This Row],[Residential Incentive Disbursements]]+Table3[[#This Row],[C&amp;I Incentive Disbursements]]</f>
        <v>17703.873200000002</v>
      </c>
      <c r="G825" s="53">
        <f>Table3[[#This Row],[Incentive Disbursements]]/'1.) CLM Reference'!$B$5</f>
        <v>2.1660072914669355E-4</v>
      </c>
      <c r="H825" s="52">
        <v>53180.512528320003</v>
      </c>
      <c r="I825" s="53">
        <f>Table3[[#This Row],[Residential CLM $ Collected]]/'1.) CLM Reference'!$B$4</f>
        <v>4.7179844606527326E-4</v>
      </c>
      <c r="J825" s="79">
        <v>17703.873200000002</v>
      </c>
      <c r="K825" s="53">
        <f>Table3[[#This Row],[Residential Incentive Disbursements]]/'1.) CLM Reference'!$B$5</f>
        <v>2.1660072914669355E-4</v>
      </c>
      <c r="L825" s="54">
        <v>0</v>
      </c>
      <c r="M825" s="53">
        <f>Table3[[#This Row],[C&amp;I CLM $ Collected]]/'1.) CLM Reference'!$B$4</f>
        <v>0</v>
      </c>
      <c r="N825" s="79">
        <v>0</v>
      </c>
      <c r="O825" s="53">
        <f>Table3[[#This Row],[C&amp;I Incentive Disbursements]]/'1.) CLM Reference'!$B$5</f>
        <v>0</v>
      </c>
    </row>
    <row r="826" spans="1:15" x14ac:dyDescent="0.35">
      <c r="A826" s="23">
        <v>9011693700</v>
      </c>
      <c r="B826" s="24" t="s">
        <v>182</v>
      </c>
      <c r="C826" s="24" t="s">
        <v>48</v>
      </c>
      <c r="D826" s="52">
        <f>Table3[[#This Row],[Residential CLM $ Collected]]+Table3[[#This Row],[C&amp;I CLM $ Collected]]</f>
        <v>68545.761995520006</v>
      </c>
      <c r="E826" s="53">
        <f>Table3[[#This Row],[CLM $ Collected ]]/'1.) CLM Reference'!$B$4</f>
        <v>6.0811343208895606E-4</v>
      </c>
      <c r="F826" s="52">
        <f>Table3[[#This Row],[Residential Incentive Disbursements]]+Table3[[#This Row],[C&amp;I Incentive Disbursements]]</f>
        <v>23494.13</v>
      </c>
      <c r="G826" s="53">
        <f>Table3[[#This Row],[Incentive Disbursements]]/'1.) CLM Reference'!$B$5</f>
        <v>2.8744250657348851E-4</v>
      </c>
      <c r="H826" s="52">
        <v>68545.761995520006</v>
      </c>
      <c r="I826" s="53">
        <f>Table3[[#This Row],[Residential CLM $ Collected]]/'1.) CLM Reference'!$B$4</f>
        <v>6.0811343208895606E-4</v>
      </c>
      <c r="J826" s="79">
        <v>23494.13</v>
      </c>
      <c r="K826" s="53">
        <f>Table3[[#This Row],[Residential Incentive Disbursements]]/'1.) CLM Reference'!$B$5</f>
        <v>2.8744250657348851E-4</v>
      </c>
      <c r="L826" s="54">
        <v>0</v>
      </c>
      <c r="M826" s="53">
        <f>Table3[[#This Row],[C&amp;I CLM $ Collected]]/'1.) CLM Reference'!$B$4</f>
        <v>0</v>
      </c>
      <c r="N826" s="79">
        <v>0</v>
      </c>
      <c r="O826" s="53">
        <f>Table3[[#This Row],[C&amp;I Incentive Disbursements]]/'1.) CLM Reference'!$B$5</f>
        <v>0</v>
      </c>
    </row>
    <row r="827" spans="1:15" x14ac:dyDescent="0.35">
      <c r="A827" s="23">
        <v>9011695201</v>
      </c>
      <c r="B827" s="24" t="s">
        <v>182</v>
      </c>
      <c r="C827" s="24" t="s">
        <v>48</v>
      </c>
      <c r="D827" s="52">
        <f>Table3[[#This Row],[Residential CLM $ Collected]]+Table3[[#This Row],[C&amp;I CLM $ Collected]]</f>
        <v>70.744924800000007</v>
      </c>
      <c r="E827" s="53">
        <f>Table3[[#This Row],[CLM $ Collected ]]/'1.) CLM Reference'!$B$4</f>
        <v>6.2762361626113162E-7</v>
      </c>
      <c r="F827" s="52">
        <f>Table3[[#This Row],[Residential Incentive Disbursements]]+Table3[[#This Row],[C&amp;I Incentive Disbursements]]</f>
        <v>0</v>
      </c>
      <c r="G827" s="53">
        <f>Table3[[#This Row],[Incentive Disbursements]]/'1.) CLM Reference'!$B$5</f>
        <v>0</v>
      </c>
      <c r="H827" s="52">
        <v>70.744924800000007</v>
      </c>
      <c r="I827" s="53">
        <f>Table3[[#This Row],[Residential CLM $ Collected]]/'1.) CLM Reference'!$B$4</f>
        <v>6.2762361626113162E-7</v>
      </c>
      <c r="J827" s="79">
        <v>0</v>
      </c>
      <c r="K827" s="53">
        <f>Table3[[#This Row],[Residential Incentive Disbursements]]/'1.) CLM Reference'!$B$5</f>
        <v>0</v>
      </c>
      <c r="L827" s="54">
        <v>0</v>
      </c>
      <c r="M827" s="53">
        <f>Table3[[#This Row],[C&amp;I CLM $ Collected]]/'1.) CLM Reference'!$B$4</f>
        <v>0</v>
      </c>
      <c r="N827" s="79">
        <v>0</v>
      </c>
      <c r="O827" s="53">
        <f>Table3[[#This Row],[C&amp;I Incentive Disbursements]]/'1.) CLM Reference'!$B$5</f>
        <v>0</v>
      </c>
    </row>
    <row r="828" spans="1:15" x14ac:dyDescent="0.35">
      <c r="A828" s="23">
        <v>9011870300</v>
      </c>
      <c r="B828" s="24" t="s">
        <v>182</v>
      </c>
      <c r="C828" s="24" t="s">
        <v>48</v>
      </c>
      <c r="D828" s="52">
        <f>Table3[[#This Row],[Residential CLM $ Collected]]+Table3[[#This Row],[C&amp;I CLM $ Collected]]</f>
        <v>26.3506176</v>
      </c>
      <c r="E828" s="53">
        <f>Table3[[#This Row],[CLM $ Collected ]]/'1.) CLM Reference'!$B$4</f>
        <v>2.3377323469606996E-7</v>
      </c>
      <c r="F828" s="52">
        <f>Table3[[#This Row],[Residential Incentive Disbursements]]+Table3[[#This Row],[C&amp;I Incentive Disbursements]]</f>
        <v>0</v>
      </c>
      <c r="G828" s="53">
        <f>Table3[[#This Row],[Incentive Disbursements]]/'1.) CLM Reference'!$B$5</f>
        <v>0</v>
      </c>
      <c r="H828" s="52">
        <v>26.3506176</v>
      </c>
      <c r="I828" s="53">
        <f>Table3[[#This Row],[Residential CLM $ Collected]]/'1.) CLM Reference'!$B$4</f>
        <v>2.3377323469606996E-7</v>
      </c>
      <c r="J828" s="79">
        <v>0</v>
      </c>
      <c r="K828" s="53">
        <f>Table3[[#This Row],[Residential Incentive Disbursements]]/'1.) CLM Reference'!$B$5</f>
        <v>0</v>
      </c>
      <c r="L828" s="54">
        <v>0</v>
      </c>
      <c r="M828" s="53">
        <f>Table3[[#This Row],[C&amp;I CLM $ Collected]]/'1.) CLM Reference'!$B$4</f>
        <v>0</v>
      </c>
      <c r="N828" s="79">
        <v>0</v>
      </c>
      <c r="O828" s="53">
        <f>Table3[[#This Row],[C&amp;I Incentive Disbursements]]/'1.) CLM Reference'!$B$5</f>
        <v>0</v>
      </c>
    </row>
    <row r="829" spans="1:15" x14ac:dyDescent="0.35">
      <c r="A829" s="23">
        <v>9011870502</v>
      </c>
      <c r="B829" s="24" t="s">
        <v>182</v>
      </c>
      <c r="C829" s="24" t="s">
        <v>48</v>
      </c>
      <c r="D829" s="52">
        <f>Table3[[#This Row],[Residential CLM $ Collected]]+Table3[[#This Row],[C&amp;I CLM $ Collected]]</f>
        <v>48.816950399999996</v>
      </c>
      <c r="E829" s="53">
        <f>Table3[[#This Row],[CLM $ Collected ]]/'1.) CLM Reference'!$B$4</f>
        <v>4.3308648686115064E-7</v>
      </c>
      <c r="F829" s="52">
        <f>Table3[[#This Row],[Residential Incentive Disbursements]]+Table3[[#This Row],[C&amp;I Incentive Disbursements]]</f>
        <v>0</v>
      </c>
      <c r="G829" s="53">
        <f>Table3[[#This Row],[Incentive Disbursements]]/'1.) CLM Reference'!$B$5</f>
        <v>0</v>
      </c>
      <c r="H829" s="52">
        <v>48.816950399999996</v>
      </c>
      <c r="I829" s="53">
        <f>Table3[[#This Row],[Residential CLM $ Collected]]/'1.) CLM Reference'!$B$4</f>
        <v>4.3308648686115064E-7</v>
      </c>
      <c r="J829" s="79">
        <v>0</v>
      </c>
      <c r="K829" s="53">
        <f>Table3[[#This Row],[Residential Incentive Disbursements]]/'1.) CLM Reference'!$B$5</f>
        <v>0</v>
      </c>
      <c r="L829" s="54">
        <v>0</v>
      </c>
      <c r="M829" s="53">
        <f>Table3[[#This Row],[C&amp;I CLM $ Collected]]/'1.) CLM Reference'!$B$4</f>
        <v>0</v>
      </c>
      <c r="N829" s="79">
        <v>0</v>
      </c>
      <c r="O829" s="53">
        <f>Table3[[#This Row],[C&amp;I Incentive Disbursements]]/'1.) CLM Reference'!$B$5</f>
        <v>0</v>
      </c>
    </row>
    <row r="830" spans="1:15" x14ac:dyDescent="0.35">
      <c r="A830" s="23">
        <v>9005342100</v>
      </c>
      <c r="B830" s="24" t="s">
        <v>183</v>
      </c>
      <c r="C830" s="24" t="s">
        <v>48</v>
      </c>
      <c r="D830" s="52">
        <f>Table3[[#This Row],[Residential CLM $ Collected]]+Table3[[#This Row],[C&amp;I CLM $ Collected]]</f>
        <v>335.5998912</v>
      </c>
      <c r="E830" s="53">
        <f>Table3[[#This Row],[CLM $ Collected ]]/'1.) CLM Reference'!$B$4</f>
        <v>2.9773219482139629E-6</v>
      </c>
      <c r="F830" s="52">
        <f>Table3[[#This Row],[Residential Incentive Disbursements]]+Table3[[#This Row],[C&amp;I Incentive Disbursements]]</f>
        <v>0</v>
      </c>
      <c r="G830" s="53">
        <f>Table3[[#This Row],[Incentive Disbursements]]/'1.) CLM Reference'!$B$5</f>
        <v>0</v>
      </c>
      <c r="H830" s="52">
        <v>335.5998912</v>
      </c>
      <c r="I830" s="53">
        <f>Table3[[#This Row],[Residential CLM $ Collected]]/'1.) CLM Reference'!$B$4</f>
        <v>2.9773219482139629E-6</v>
      </c>
      <c r="J830" s="77">
        <v>0</v>
      </c>
      <c r="K830" s="53">
        <f>Table3[[#This Row],[Residential Incentive Disbursements]]/'1.) CLM Reference'!$B$5</f>
        <v>0</v>
      </c>
      <c r="L830" s="54">
        <v>0</v>
      </c>
      <c r="M830" s="53">
        <f>Table3[[#This Row],[C&amp;I CLM $ Collected]]/'1.) CLM Reference'!$B$4</f>
        <v>0</v>
      </c>
      <c r="N830" s="79">
        <v>0</v>
      </c>
      <c r="O830" s="53">
        <f>Table3[[#This Row],[C&amp;I Incentive Disbursements]]/'1.) CLM Reference'!$B$5</f>
        <v>0</v>
      </c>
    </row>
    <row r="831" spans="1:15" x14ac:dyDescent="0.35">
      <c r="A831" s="23">
        <v>9005360100</v>
      </c>
      <c r="B831" s="24" t="s">
        <v>183</v>
      </c>
      <c r="C831" s="24" t="s">
        <v>48</v>
      </c>
      <c r="D831" s="52">
        <f>Table3[[#This Row],[Residential CLM $ Collected]]+Table3[[#This Row],[C&amp;I CLM $ Collected]]</f>
        <v>105586.70416991999</v>
      </c>
      <c r="E831" s="53">
        <f>Table3[[#This Row],[CLM $ Collected ]]/'1.) CLM Reference'!$B$4</f>
        <v>9.3672739475750332E-4</v>
      </c>
      <c r="F831" s="52">
        <f>Table3[[#This Row],[Residential Incentive Disbursements]]+Table3[[#This Row],[C&amp;I Incentive Disbursements]]</f>
        <v>30575.06</v>
      </c>
      <c r="G831" s="53">
        <f>Table3[[#This Row],[Incentive Disbursements]]/'1.) CLM Reference'!$B$5</f>
        <v>3.7407522155682315E-4</v>
      </c>
      <c r="H831" s="52">
        <v>105586.70416991999</v>
      </c>
      <c r="I831" s="53">
        <f>Table3[[#This Row],[Residential CLM $ Collected]]/'1.) CLM Reference'!$B$4</f>
        <v>9.3672739475750332E-4</v>
      </c>
      <c r="J831" s="79">
        <v>30575.06</v>
      </c>
      <c r="K831" s="53">
        <f>Table3[[#This Row],[Residential Incentive Disbursements]]/'1.) CLM Reference'!$B$5</f>
        <v>3.7407522155682315E-4</v>
      </c>
      <c r="L831" s="54">
        <v>0</v>
      </c>
      <c r="M831" s="53">
        <f>Table3[[#This Row],[C&amp;I CLM $ Collected]]/'1.) CLM Reference'!$B$4</f>
        <v>0</v>
      </c>
      <c r="N831" s="79">
        <v>0</v>
      </c>
      <c r="O831" s="53">
        <f>Table3[[#This Row],[C&amp;I Incentive Disbursements]]/'1.) CLM Reference'!$B$5</f>
        <v>0</v>
      </c>
    </row>
    <row r="832" spans="1:15" x14ac:dyDescent="0.35">
      <c r="A832" s="23">
        <v>9005360200</v>
      </c>
      <c r="B832" s="24" t="s">
        <v>183</v>
      </c>
      <c r="C832" s="24" t="s">
        <v>48</v>
      </c>
      <c r="D832" s="52">
        <f>Table3[[#This Row],[Residential CLM $ Collected]]+Table3[[#This Row],[C&amp;I CLM $ Collected]]</f>
        <v>331283.27392415993</v>
      </c>
      <c r="E832" s="53">
        <f>Table3[[#This Row],[CLM $ Collected ]]/'1.) CLM Reference'!$B$4</f>
        <v>2.9390264669149567E-3</v>
      </c>
      <c r="F832" s="52">
        <f>Table3[[#This Row],[Residential Incentive Disbursements]]+Table3[[#This Row],[C&amp;I Incentive Disbursements]]</f>
        <v>190649.19930000001</v>
      </c>
      <c r="G832" s="53">
        <f>Table3[[#This Row],[Incentive Disbursements]]/'1.) CLM Reference'!$B$5</f>
        <v>2.3325266235872779E-3</v>
      </c>
      <c r="H832" s="52">
        <v>179501.00507423998</v>
      </c>
      <c r="I832" s="53">
        <f>Table3[[#This Row],[Residential CLM $ Collected]]/'1.) CLM Reference'!$B$4</f>
        <v>1.5924685798408287E-3</v>
      </c>
      <c r="J832" s="79">
        <v>167458.0411</v>
      </c>
      <c r="K832" s="53">
        <f>Table3[[#This Row],[Residential Incentive Disbursements]]/'1.) CLM Reference'!$B$5</f>
        <v>2.0487908715781456E-3</v>
      </c>
      <c r="L832" s="54">
        <v>151782.26884991999</v>
      </c>
      <c r="M832" s="53">
        <f>Table3[[#This Row],[C&amp;I CLM $ Collected]]/'1.) CLM Reference'!$B$4</f>
        <v>1.3465578870741281E-3</v>
      </c>
      <c r="N832" s="79">
        <v>23191.158200000002</v>
      </c>
      <c r="O832" s="53">
        <f>Table3[[#This Row],[C&amp;I Incentive Disbursements]]/'1.) CLM Reference'!$B$5</f>
        <v>2.8373575200913212E-4</v>
      </c>
    </row>
    <row r="833" spans="1:15" x14ac:dyDescent="0.35">
      <c r="A833" s="23">
        <v>9005360300</v>
      </c>
      <c r="B833" s="24" t="s">
        <v>183</v>
      </c>
      <c r="C833" s="24" t="s">
        <v>48</v>
      </c>
      <c r="D833" s="52">
        <f>Table3[[#This Row],[Residential CLM $ Collected]]+Table3[[#This Row],[C&amp;I CLM $ Collected]]</f>
        <v>58545.817234560003</v>
      </c>
      <c r="E833" s="53">
        <f>Table3[[#This Row],[CLM $ Collected ]]/'1.) CLM Reference'!$B$4</f>
        <v>5.1939750637374101E-4</v>
      </c>
      <c r="F833" s="52">
        <f>Table3[[#This Row],[Residential Incentive Disbursements]]+Table3[[#This Row],[C&amp;I Incentive Disbursements]]</f>
        <v>61008.1924</v>
      </c>
      <c r="G833" s="53">
        <f>Table3[[#This Row],[Incentive Disbursements]]/'1.) CLM Reference'!$B$5</f>
        <v>7.4641400830648553E-4</v>
      </c>
      <c r="H833" s="52">
        <v>58545.817234560003</v>
      </c>
      <c r="I833" s="53">
        <f>Table3[[#This Row],[Residential CLM $ Collected]]/'1.) CLM Reference'!$B$4</f>
        <v>5.1939750637374101E-4</v>
      </c>
      <c r="J833" s="79">
        <v>61008.1924</v>
      </c>
      <c r="K833" s="53">
        <f>Table3[[#This Row],[Residential Incentive Disbursements]]/'1.) CLM Reference'!$B$5</f>
        <v>7.4641400830648553E-4</v>
      </c>
      <c r="L833" s="54">
        <v>0</v>
      </c>
      <c r="M833" s="53">
        <f>Table3[[#This Row],[C&amp;I CLM $ Collected]]/'1.) CLM Reference'!$B$4</f>
        <v>0</v>
      </c>
      <c r="N833" s="79">
        <v>0</v>
      </c>
      <c r="O833" s="53">
        <f>Table3[[#This Row],[C&amp;I Incentive Disbursements]]/'1.) CLM Reference'!$B$5</f>
        <v>0</v>
      </c>
    </row>
    <row r="834" spans="1:15" x14ac:dyDescent="0.35">
      <c r="A834" s="23">
        <v>9005360400</v>
      </c>
      <c r="B834" s="24" t="s">
        <v>183</v>
      </c>
      <c r="C834" s="24" t="s">
        <v>48</v>
      </c>
      <c r="D834" s="52">
        <f>Table3[[#This Row],[Residential CLM $ Collected]]+Table3[[#This Row],[C&amp;I CLM $ Collected]]</f>
        <v>107974.49965344</v>
      </c>
      <c r="E834" s="53">
        <f>Table3[[#This Row],[CLM $ Collected ]]/'1.) CLM Reference'!$B$4</f>
        <v>9.5791106044794763E-4</v>
      </c>
      <c r="F834" s="52">
        <f>Table3[[#This Row],[Residential Incentive Disbursements]]+Table3[[#This Row],[C&amp;I Incentive Disbursements]]</f>
        <v>39579.555399999997</v>
      </c>
      <c r="G834" s="53">
        <f>Table3[[#This Row],[Incentive Disbursements]]/'1.) CLM Reference'!$B$5</f>
        <v>4.8424208997056926E-4</v>
      </c>
      <c r="H834" s="52">
        <v>107974.49965344</v>
      </c>
      <c r="I834" s="53">
        <f>Table3[[#This Row],[Residential CLM $ Collected]]/'1.) CLM Reference'!$B$4</f>
        <v>9.5791106044794763E-4</v>
      </c>
      <c r="J834" s="79">
        <v>39579.555399999997</v>
      </c>
      <c r="K834" s="53">
        <f>Table3[[#This Row],[Residential Incentive Disbursements]]/'1.) CLM Reference'!$B$5</f>
        <v>4.8424208997056926E-4</v>
      </c>
      <c r="L834" s="54">
        <v>0</v>
      </c>
      <c r="M834" s="53">
        <f>Table3[[#This Row],[C&amp;I CLM $ Collected]]/'1.) CLM Reference'!$B$4</f>
        <v>0</v>
      </c>
      <c r="N834" s="79">
        <v>0</v>
      </c>
      <c r="O834" s="53">
        <f>Table3[[#This Row],[C&amp;I Incentive Disbursements]]/'1.) CLM Reference'!$B$5</f>
        <v>0</v>
      </c>
    </row>
    <row r="835" spans="1:15" x14ac:dyDescent="0.35">
      <c r="A835" s="23">
        <v>9005362102</v>
      </c>
      <c r="B835" s="24" t="s">
        <v>183</v>
      </c>
      <c r="C835" s="24" t="s">
        <v>48</v>
      </c>
      <c r="D835" s="52">
        <f>Table3[[#This Row],[Residential CLM $ Collected]]+Table3[[#This Row],[C&amp;I CLM $ Collected]]</f>
        <v>35.062761600000002</v>
      </c>
      <c r="E835" s="53">
        <f>Table3[[#This Row],[CLM $ Collected ]]/'1.) CLM Reference'!$B$4</f>
        <v>3.1106425363666427E-7</v>
      </c>
      <c r="F835" s="52">
        <f>Table3[[#This Row],[Residential Incentive Disbursements]]+Table3[[#This Row],[C&amp;I Incentive Disbursements]]</f>
        <v>0</v>
      </c>
      <c r="G835" s="53">
        <f>Table3[[#This Row],[Incentive Disbursements]]/'1.) CLM Reference'!$B$5</f>
        <v>0</v>
      </c>
      <c r="H835" s="52">
        <v>35.062761600000002</v>
      </c>
      <c r="I835" s="53">
        <f>Table3[[#This Row],[Residential CLM $ Collected]]/'1.) CLM Reference'!$B$4</f>
        <v>3.1106425363666427E-7</v>
      </c>
      <c r="J835" s="79">
        <v>0</v>
      </c>
      <c r="K835" s="53">
        <f>Table3[[#This Row],[Residential Incentive Disbursements]]/'1.) CLM Reference'!$B$5</f>
        <v>0</v>
      </c>
      <c r="L835" s="54">
        <v>0</v>
      </c>
      <c r="M835" s="53">
        <f>Table3[[#This Row],[C&amp;I CLM $ Collected]]/'1.) CLM Reference'!$B$4</f>
        <v>0</v>
      </c>
      <c r="N835" s="79">
        <v>0</v>
      </c>
      <c r="O835" s="53">
        <f>Table3[[#This Row],[C&amp;I Incentive Disbursements]]/'1.) CLM Reference'!$B$5</f>
        <v>0</v>
      </c>
    </row>
    <row r="836" spans="1:15" x14ac:dyDescent="0.35">
      <c r="A836" s="23">
        <v>9009352100</v>
      </c>
      <c r="B836" s="24" t="s">
        <v>183</v>
      </c>
      <c r="C836" s="24" t="s">
        <v>48</v>
      </c>
      <c r="D836" s="52">
        <f>Table3[[#This Row],[Residential CLM $ Collected]]+Table3[[#This Row],[C&amp;I CLM $ Collected]]</f>
        <v>96.198278399999992</v>
      </c>
      <c r="E836" s="53">
        <f>Table3[[#This Row],[CLM $ Collected ]]/'1.) CLM Reference'!$B$4</f>
        <v>8.5343664634870177E-7</v>
      </c>
      <c r="F836" s="52">
        <f>Table3[[#This Row],[Residential Incentive Disbursements]]+Table3[[#This Row],[C&amp;I Incentive Disbursements]]</f>
        <v>0</v>
      </c>
      <c r="G836" s="53">
        <f>Table3[[#This Row],[Incentive Disbursements]]/'1.) CLM Reference'!$B$5</f>
        <v>0</v>
      </c>
      <c r="H836" s="52">
        <v>96.198278399999992</v>
      </c>
      <c r="I836" s="53">
        <f>Table3[[#This Row],[Residential CLM $ Collected]]/'1.) CLM Reference'!$B$4</f>
        <v>8.5343664634870177E-7</v>
      </c>
      <c r="J836" s="79">
        <v>0</v>
      </c>
      <c r="K836" s="53">
        <f>Table3[[#This Row],[Residential Incentive Disbursements]]/'1.) CLM Reference'!$B$5</f>
        <v>0</v>
      </c>
      <c r="L836" s="54">
        <v>0</v>
      </c>
      <c r="M836" s="53">
        <f>Table3[[#This Row],[C&amp;I CLM $ Collected]]/'1.) CLM Reference'!$B$4</f>
        <v>0</v>
      </c>
      <c r="N836" s="79">
        <v>0</v>
      </c>
      <c r="O836" s="53">
        <f>Table3[[#This Row],[C&amp;I Incentive Disbursements]]/'1.) CLM Reference'!$B$5</f>
        <v>0</v>
      </c>
    </row>
    <row r="837" spans="1:15" x14ac:dyDescent="0.35">
      <c r="A837" s="23">
        <v>9003460100</v>
      </c>
      <c r="B837" s="24" t="s">
        <v>184</v>
      </c>
      <c r="C837" s="24" t="s">
        <v>48</v>
      </c>
      <c r="D837" s="52">
        <f>Table3[[#This Row],[Residential CLM $ Collected]]+Table3[[#This Row],[C&amp;I CLM $ Collected]]</f>
        <v>625.74612479999996</v>
      </c>
      <c r="E837" s="53">
        <f>Table3[[#This Row],[CLM $ Collected ]]/'1.) CLM Reference'!$B$4</f>
        <v>5.5513953378089582E-6</v>
      </c>
      <c r="F837" s="52">
        <f>Table3[[#This Row],[Residential Incentive Disbursements]]+Table3[[#This Row],[C&amp;I Incentive Disbursements]]</f>
        <v>1300.4000000000001</v>
      </c>
      <c r="G837" s="53">
        <f>Table3[[#This Row],[Incentive Disbursements]]/'1.) CLM Reference'!$B$5</f>
        <v>1.5909941570433316E-5</v>
      </c>
      <c r="H837" s="52">
        <v>625.74612479999996</v>
      </c>
      <c r="I837" s="53">
        <f>Table3[[#This Row],[Residential CLM $ Collected]]/'1.) CLM Reference'!$B$4</f>
        <v>5.5513953378089582E-6</v>
      </c>
      <c r="J837" s="79">
        <v>1300.4000000000001</v>
      </c>
      <c r="K837" s="53">
        <f>Table3[[#This Row],[Residential Incentive Disbursements]]/'1.) CLM Reference'!$B$5</f>
        <v>1.5909941570433316E-5</v>
      </c>
      <c r="L837" s="54">
        <v>0</v>
      </c>
      <c r="M837" s="53">
        <f>Table3[[#This Row],[C&amp;I CLM $ Collected]]/'1.) CLM Reference'!$B$4</f>
        <v>0</v>
      </c>
      <c r="N837" s="79">
        <v>0</v>
      </c>
      <c r="O837" s="53">
        <f>Table3[[#This Row],[C&amp;I Incentive Disbursements]]/'1.) CLM Reference'!$B$5</f>
        <v>0</v>
      </c>
    </row>
    <row r="838" spans="1:15" x14ac:dyDescent="0.35">
      <c r="A838" s="23">
        <v>9003471400</v>
      </c>
      <c r="B838" s="24" t="s">
        <v>184</v>
      </c>
      <c r="C838" s="24" t="s">
        <v>48</v>
      </c>
      <c r="D838" s="52">
        <f>Table3[[#This Row],[Residential CLM $ Collected]]+Table3[[#This Row],[C&amp;I CLM $ Collected]]</f>
        <v>1128.0287232000001</v>
      </c>
      <c r="E838" s="53">
        <f>Table3[[#This Row],[CLM $ Collected ]]/'1.) CLM Reference'!$B$4</f>
        <v>1.0007466521488352E-5</v>
      </c>
      <c r="F838" s="52">
        <f>Table3[[#This Row],[Residential Incentive Disbursements]]+Table3[[#This Row],[C&amp;I Incentive Disbursements]]</f>
        <v>0</v>
      </c>
      <c r="G838" s="53">
        <f>Table3[[#This Row],[Incentive Disbursements]]/'1.) CLM Reference'!$B$5</f>
        <v>0</v>
      </c>
      <c r="H838" s="52">
        <v>1128.0287232000001</v>
      </c>
      <c r="I838" s="53">
        <f>Table3[[#This Row],[Residential CLM $ Collected]]/'1.) CLM Reference'!$B$4</f>
        <v>1.0007466521488352E-5</v>
      </c>
      <c r="J838" s="79">
        <v>0</v>
      </c>
      <c r="K838" s="53">
        <f>Table3[[#This Row],[Residential Incentive Disbursements]]/'1.) CLM Reference'!$B$5</f>
        <v>0</v>
      </c>
      <c r="L838" s="54">
        <v>0</v>
      </c>
      <c r="M838" s="53">
        <f>Table3[[#This Row],[C&amp;I CLM $ Collected]]/'1.) CLM Reference'!$B$4</f>
        <v>0</v>
      </c>
      <c r="N838" s="79">
        <v>0</v>
      </c>
      <c r="O838" s="53">
        <f>Table3[[#This Row],[C&amp;I Incentive Disbursements]]/'1.) CLM Reference'!$B$5</f>
        <v>0</v>
      </c>
    </row>
    <row r="839" spans="1:15" x14ac:dyDescent="0.35">
      <c r="A839" s="23">
        <v>9003496100</v>
      </c>
      <c r="B839" s="24" t="s">
        <v>184</v>
      </c>
      <c r="C839" s="24" t="s">
        <v>48</v>
      </c>
      <c r="D839" s="52">
        <f>Table3[[#This Row],[Residential CLM $ Collected]]+Table3[[#This Row],[C&amp;I CLM $ Collected]]</f>
        <v>28610.9587584</v>
      </c>
      <c r="E839" s="53">
        <f>Table3[[#This Row],[CLM $ Collected ]]/'1.) CLM Reference'!$B$4</f>
        <v>2.5382617129653242E-4</v>
      </c>
      <c r="F839" s="52">
        <f>Table3[[#This Row],[Residential Incentive Disbursements]]+Table3[[#This Row],[C&amp;I Incentive Disbursements]]</f>
        <v>2101.48</v>
      </c>
      <c r="G839" s="53">
        <f>Table3[[#This Row],[Incentive Disbursements]]/'1.) CLM Reference'!$B$5</f>
        <v>2.5710876662130269E-5</v>
      </c>
      <c r="H839" s="52">
        <v>28610.9587584</v>
      </c>
      <c r="I839" s="53">
        <f>Table3[[#This Row],[Residential CLM $ Collected]]/'1.) CLM Reference'!$B$4</f>
        <v>2.5382617129653242E-4</v>
      </c>
      <c r="J839" s="79">
        <v>2101.48</v>
      </c>
      <c r="K839" s="53">
        <f>Table3[[#This Row],[Residential Incentive Disbursements]]/'1.) CLM Reference'!$B$5</f>
        <v>2.5710876662130269E-5</v>
      </c>
      <c r="L839" s="54">
        <v>0</v>
      </c>
      <c r="M839" s="53">
        <f>Table3[[#This Row],[C&amp;I CLM $ Collected]]/'1.) CLM Reference'!$B$4</f>
        <v>0</v>
      </c>
      <c r="N839" s="79">
        <v>0</v>
      </c>
      <c r="O839" s="53">
        <f>Table3[[#This Row],[C&amp;I Incentive Disbursements]]/'1.) CLM Reference'!$B$5</f>
        <v>0</v>
      </c>
    </row>
    <row r="840" spans="1:15" x14ac:dyDescent="0.35">
      <c r="A840" s="23">
        <v>9003496200</v>
      </c>
      <c r="B840" s="24" t="s">
        <v>184</v>
      </c>
      <c r="C840" s="24" t="s">
        <v>48</v>
      </c>
      <c r="D840" s="52">
        <f>Table3[[#This Row],[Residential CLM $ Collected]]+Table3[[#This Row],[C&amp;I CLM $ Collected]]</f>
        <v>377930.25849023997</v>
      </c>
      <c r="E840" s="53">
        <f>Table3[[#This Row],[CLM $ Collected ]]/'1.) CLM Reference'!$B$4</f>
        <v>3.3528617946618927E-3</v>
      </c>
      <c r="F840" s="52">
        <f>Table3[[#This Row],[Residential Incentive Disbursements]]+Table3[[#This Row],[C&amp;I Incentive Disbursements]]</f>
        <v>9423.9668000000001</v>
      </c>
      <c r="G840" s="53">
        <f>Table3[[#This Row],[Incentive Disbursements]]/'1.) CLM Reference'!$B$5</f>
        <v>1.1529895505206352E-4</v>
      </c>
      <c r="H840" s="52">
        <v>82021.309801919997</v>
      </c>
      <c r="I840" s="53">
        <f>Table3[[#This Row],[Residential CLM $ Collected]]/'1.) CLM Reference'!$B$4</f>
        <v>7.2766366228939187E-4</v>
      </c>
      <c r="J840" s="79">
        <v>9423.9668000000001</v>
      </c>
      <c r="K840" s="53">
        <f>Table3[[#This Row],[Residential Incentive Disbursements]]/'1.) CLM Reference'!$B$5</f>
        <v>1.1529895505206352E-4</v>
      </c>
      <c r="L840" s="54">
        <v>295908.94868832</v>
      </c>
      <c r="M840" s="53">
        <f>Table3[[#This Row],[C&amp;I CLM $ Collected]]/'1.) CLM Reference'!$B$4</f>
        <v>2.625198132372501E-3</v>
      </c>
      <c r="N840" s="79">
        <v>0</v>
      </c>
      <c r="O840" s="53">
        <f>Table3[[#This Row],[C&amp;I Incentive Disbursements]]/'1.) CLM Reference'!$B$5</f>
        <v>0</v>
      </c>
    </row>
    <row r="841" spans="1:15" x14ac:dyDescent="0.35">
      <c r="A841" s="23">
        <v>9003496300</v>
      </c>
      <c r="B841" s="24" t="s">
        <v>184</v>
      </c>
      <c r="C841" s="24" t="s">
        <v>48</v>
      </c>
      <c r="D841" s="52">
        <f>Table3[[#This Row],[Residential CLM $ Collected]]+Table3[[#This Row],[C&amp;I CLM $ Collected]]</f>
        <v>55727.230832640002</v>
      </c>
      <c r="E841" s="53">
        <f>Table3[[#This Row],[CLM $ Collected ]]/'1.) CLM Reference'!$B$4</f>
        <v>4.9439201806035916E-4</v>
      </c>
      <c r="F841" s="52">
        <f>Table3[[#This Row],[Residential Incentive Disbursements]]+Table3[[#This Row],[C&amp;I Incentive Disbursements]]</f>
        <v>8621.5300000000007</v>
      </c>
      <c r="G841" s="53">
        <f>Table3[[#This Row],[Incentive Disbursements]]/'1.) CLM Reference'!$B$5</f>
        <v>1.054814199844186E-4</v>
      </c>
      <c r="H841" s="52">
        <v>55727.230832640002</v>
      </c>
      <c r="I841" s="53">
        <f>Table3[[#This Row],[Residential CLM $ Collected]]/'1.) CLM Reference'!$B$4</f>
        <v>4.9439201806035916E-4</v>
      </c>
      <c r="J841" s="79">
        <v>8621.5300000000007</v>
      </c>
      <c r="K841" s="53">
        <f>Table3[[#This Row],[Residential Incentive Disbursements]]/'1.) CLM Reference'!$B$5</f>
        <v>1.054814199844186E-4</v>
      </c>
      <c r="L841" s="54">
        <v>0</v>
      </c>
      <c r="M841" s="53">
        <f>Table3[[#This Row],[C&amp;I CLM $ Collected]]/'1.) CLM Reference'!$B$4</f>
        <v>0</v>
      </c>
      <c r="N841" s="79">
        <v>0</v>
      </c>
      <c r="O841" s="53">
        <f>Table3[[#This Row],[C&amp;I Incentive Disbursements]]/'1.) CLM Reference'!$B$5</f>
        <v>0</v>
      </c>
    </row>
    <row r="842" spans="1:15" x14ac:dyDescent="0.35">
      <c r="A842" s="23">
        <v>9003496400</v>
      </c>
      <c r="B842" s="24" t="s">
        <v>184</v>
      </c>
      <c r="C842" s="24" t="s">
        <v>48</v>
      </c>
      <c r="D842" s="52">
        <f>Table3[[#This Row],[Residential CLM $ Collected]]+Table3[[#This Row],[C&amp;I CLM $ Collected]]</f>
        <v>48185.508096000005</v>
      </c>
      <c r="E842" s="53">
        <f>Table3[[#This Row],[CLM $ Collected ]]/'1.) CLM Reference'!$B$4</f>
        <v>4.2748455706311748E-4</v>
      </c>
      <c r="F842" s="52">
        <f>Table3[[#This Row],[Residential Incentive Disbursements]]+Table3[[#This Row],[C&amp;I Incentive Disbursements]]</f>
        <v>6747.1818000000003</v>
      </c>
      <c r="G842" s="53">
        <f>Table3[[#This Row],[Incentive Disbursements]]/'1.) CLM Reference'!$B$5</f>
        <v>8.2549421872570811E-5</v>
      </c>
      <c r="H842" s="52">
        <v>48185.508096000005</v>
      </c>
      <c r="I842" s="53">
        <f>Table3[[#This Row],[Residential CLM $ Collected]]/'1.) CLM Reference'!$B$4</f>
        <v>4.2748455706311748E-4</v>
      </c>
      <c r="J842" s="79">
        <v>6747.1818000000003</v>
      </c>
      <c r="K842" s="53">
        <f>Table3[[#This Row],[Residential Incentive Disbursements]]/'1.) CLM Reference'!$B$5</f>
        <v>8.2549421872570811E-5</v>
      </c>
      <c r="L842" s="54">
        <v>0</v>
      </c>
      <c r="M842" s="53">
        <f>Table3[[#This Row],[C&amp;I CLM $ Collected]]/'1.) CLM Reference'!$B$4</f>
        <v>0</v>
      </c>
      <c r="N842" s="79">
        <v>0</v>
      </c>
      <c r="O842" s="53">
        <f>Table3[[#This Row],[C&amp;I Incentive Disbursements]]/'1.) CLM Reference'!$B$5</f>
        <v>0</v>
      </c>
    </row>
    <row r="843" spans="1:15" x14ac:dyDescent="0.35">
      <c r="A843" s="23">
        <v>9003496500</v>
      </c>
      <c r="B843" s="24" t="s">
        <v>184</v>
      </c>
      <c r="C843" s="24" t="s">
        <v>48</v>
      </c>
      <c r="D843" s="52">
        <f>Table3[[#This Row],[Residential CLM $ Collected]]+Table3[[#This Row],[C&amp;I CLM $ Collected]]</f>
        <v>43302.135461760001</v>
      </c>
      <c r="E843" s="53">
        <f>Table3[[#This Row],[CLM $ Collected ]]/'1.) CLM Reference'!$B$4</f>
        <v>3.8416102536219243E-4</v>
      </c>
      <c r="F843" s="52">
        <f>Table3[[#This Row],[Residential Incentive Disbursements]]+Table3[[#This Row],[C&amp;I Incentive Disbursements]]</f>
        <v>18052.32</v>
      </c>
      <c r="G843" s="53">
        <f>Table3[[#This Row],[Incentive Disbursements]]/'1.) CLM Reference'!$B$5</f>
        <v>2.2086385451458376E-4</v>
      </c>
      <c r="H843" s="52">
        <v>43302.135461760001</v>
      </c>
      <c r="I843" s="53">
        <f>Table3[[#This Row],[Residential CLM $ Collected]]/'1.) CLM Reference'!$B$4</f>
        <v>3.8416102536219243E-4</v>
      </c>
      <c r="J843" s="79">
        <v>18052.32</v>
      </c>
      <c r="K843" s="53">
        <f>Table3[[#This Row],[Residential Incentive Disbursements]]/'1.) CLM Reference'!$B$5</f>
        <v>2.2086385451458376E-4</v>
      </c>
      <c r="L843" s="54">
        <v>0</v>
      </c>
      <c r="M843" s="53">
        <f>Table3[[#This Row],[C&amp;I CLM $ Collected]]/'1.) CLM Reference'!$B$4</f>
        <v>0</v>
      </c>
      <c r="N843" s="79">
        <v>0</v>
      </c>
      <c r="O843" s="53">
        <f>Table3[[#This Row],[C&amp;I Incentive Disbursements]]/'1.) CLM Reference'!$B$5</f>
        <v>0</v>
      </c>
    </row>
    <row r="844" spans="1:15" x14ac:dyDescent="0.35">
      <c r="A844" s="23">
        <v>9003496600</v>
      </c>
      <c r="B844" s="24" t="s">
        <v>184</v>
      </c>
      <c r="C844" s="24" t="s">
        <v>48</v>
      </c>
      <c r="D844" s="52">
        <f>Table3[[#This Row],[Residential CLM $ Collected]]+Table3[[#This Row],[C&amp;I CLM $ Collected]]</f>
        <v>55092.762144000008</v>
      </c>
      <c r="E844" s="53">
        <f>Table3[[#This Row],[CLM $ Collected ]]/'1.) CLM Reference'!$B$4</f>
        <v>4.8876323926252388E-4</v>
      </c>
      <c r="F844" s="52">
        <f>Table3[[#This Row],[Residential Incentive Disbursements]]+Table3[[#This Row],[C&amp;I Incentive Disbursements]]</f>
        <v>28113.459900000002</v>
      </c>
      <c r="G844" s="53">
        <f>Table3[[#This Row],[Incentive Disbursements]]/'1.) CLM Reference'!$B$5</f>
        <v>3.4395840076262692E-4</v>
      </c>
      <c r="H844" s="52">
        <v>55057.849891200007</v>
      </c>
      <c r="I844" s="53">
        <f>Table3[[#This Row],[Residential CLM $ Collected]]/'1.) CLM Reference'!$B$4</f>
        <v>4.884535102690151E-4</v>
      </c>
      <c r="J844" s="79">
        <v>28113.459900000002</v>
      </c>
      <c r="K844" s="53">
        <f>Table3[[#This Row],[Residential Incentive Disbursements]]/'1.) CLM Reference'!$B$5</f>
        <v>3.4395840076262692E-4</v>
      </c>
      <c r="L844" s="54">
        <v>34.912252800000005</v>
      </c>
      <c r="M844" s="53">
        <f>Table3[[#This Row],[C&amp;I CLM $ Collected]]/'1.) CLM Reference'!$B$4</f>
        <v>3.0972899350878692E-7</v>
      </c>
      <c r="N844" s="79">
        <v>0</v>
      </c>
      <c r="O844" s="53">
        <f>Table3[[#This Row],[C&amp;I Incentive Disbursements]]/'1.) CLM Reference'!$B$5</f>
        <v>0</v>
      </c>
    </row>
    <row r="845" spans="1:15" x14ac:dyDescent="0.35">
      <c r="A845" s="23">
        <v>9003496700</v>
      </c>
      <c r="B845" s="24" t="s">
        <v>184</v>
      </c>
      <c r="C845" s="24" t="s">
        <v>48</v>
      </c>
      <c r="D845" s="52">
        <f>Table3[[#This Row],[Residential CLM $ Collected]]+Table3[[#This Row],[C&amp;I CLM $ Collected]]</f>
        <v>46883.065144320004</v>
      </c>
      <c r="E845" s="53">
        <f>Table3[[#This Row],[CLM $ Collected ]]/'1.) CLM Reference'!$B$4</f>
        <v>4.159297500205178E-4</v>
      </c>
      <c r="F845" s="52">
        <f>Table3[[#This Row],[Residential Incentive Disbursements]]+Table3[[#This Row],[C&amp;I Incentive Disbursements]]</f>
        <v>6747.4892</v>
      </c>
      <c r="G845" s="53">
        <f>Table3[[#This Row],[Incentive Disbursements]]/'1.) CLM Reference'!$B$5</f>
        <v>8.2553182804621518E-5</v>
      </c>
      <c r="H845" s="52">
        <v>46883.065144320004</v>
      </c>
      <c r="I845" s="53">
        <f>Table3[[#This Row],[Residential CLM $ Collected]]/'1.) CLM Reference'!$B$4</f>
        <v>4.159297500205178E-4</v>
      </c>
      <c r="J845" s="79">
        <v>6747.4892</v>
      </c>
      <c r="K845" s="53">
        <f>Table3[[#This Row],[Residential Incentive Disbursements]]/'1.) CLM Reference'!$B$5</f>
        <v>8.2553182804621518E-5</v>
      </c>
      <c r="L845" s="54">
        <v>0</v>
      </c>
      <c r="M845" s="53">
        <f>Table3[[#This Row],[C&amp;I CLM $ Collected]]/'1.) CLM Reference'!$B$4</f>
        <v>0</v>
      </c>
      <c r="N845" s="79">
        <v>0</v>
      </c>
      <c r="O845" s="53">
        <f>Table3[[#This Row],[C&amp;I Incentive Disbursements]]/'1.) CLM Reference'!$B$5</f>
        <v>0</v>
      </c>
    </row>
    <row r="846" spans="1:15" x14ac:dyDescent="0.35">
      <c r="A846" s="23">
        <v>9003496800</v>
      </c>
      <c r="B846" s="24" t="s">
        <v>184</v>
      </c>
      <c r="C846" s="24" t="s">
        <v>48</v>
      </c>
      <c r="D846" s="52">
        <f>Table3[[#This Row],[Residential CLM $ Collected]]+Table3[[#This Row],[C&amp;I CLM $ Collected]]</f>
        <v>43290.247003199998</v>
      </c>
      <c r="E846" s="53">
        <f>Table3[[#This Row],[CLM $ Collected ]]/'1.) CLM Reference'!$B$4</f>
        <v>3.8405555521893773E-4</v>
      </c>
      <c r="F846" s="52">
        <f>Table3[[#This Row],[Residential Incentive Disbursements]]+Table3[[#This Row],[C&amp;I Incentive Disbursements]]</f>
        <v>4929.1130000000003</v>
      </c>
      <c r="G846" s="53">
        <f>Table3[[#This Row],[Incentive Disbursements]]/'1.) CLM Reference'!$B$5</f>
        <v>6.0305982639236594E-5</v>
      </c>
      <c r="H846" s="52">
        <v>43290.247003199998</v>
      </c>
      <c r="I846" s="53">
        <f>Table3[[#This Row],[Residential CLM $ Collected]]/'1.) CLM Reference'!$B$4</f>
        <v>3.8405555521893773E-4</v>
      </c>
      <c r="J846" s="79">
        <v>4929.1130000000003</v>
      </c>
      <c r="K846" s="53">
        <f>Table3[[#This Row],[Residential Incentive Disbursements]]/'1.) CLM Reference'!$B$5</f>
        <v>6.0305982639236594E-5</v>
      </c>
      <c r="L846" s="54">
        <v>0</v>
      </c>
      <c r="M846" s="53">
        <f>Table3[[#This Row],[C&amp;I CLM $ Collected]]/'1.) CLM Reference'!$B$4</f>
        <v>0</v>
      </c>
      <c r="N846" s="79">
        <v>0</v>
      </c>
      <c r="O846" s="53">
        <f>Table3[[#This Row],[C&amp;I Incentive Disbursements]]/'1.) CLM Reference'!$B$5</f>
        <v>0</v>
      </c>
    </row>
    <row r="847" spans="1:15" x14ac:dyDescent="0.35">
      <c r="A847" s="23">
        <v>9003496900</v>
      </c>
      <c r="B847" s="24" t="s">
        <v>184</v>
      </c>
      <c r="C847" s="24" t="s">
        <v>48</v>
      </c>
      <c r="D847" s="52">
        <f>Table3[[#This Row],[Residential CLM $ Collected]]+Table3[[#This Row],[C&amp;I CLM $ Collected]]</f>
        <v>76690.901718720008</v>
      </c>
      <c r="E847" s="53">
        <f>Table3[[#This Row],[CLM $ Collected ]]/'1.) CLM Reference'!$B$4</f>
        <v>6.8037419231280433E-4</v>
      </c>
      <c r="F847" s="52">
        <f>Table3[[#This Row],[Residential Incentive Disbursements]]+Table3[[#This Row],[C&amp;I Incentive Disbursements]]</f>
        <v>8861.1478999999999</v>
      </c>
      <c r="G847" s="53">
        <f>Table3[[#This Row],[Incentive Disbursements]]/'1.) CLM Reference'!$B$5</f>
        <v>1.0841306162409094E-4</v>
      </c>
      <c r="H847" s="52">
        <v>76690.901718720008</v>
      </c>
      <c r="I847" s="53">
        <f>Table3[[#This Row],[Residential CLM $ Collected]]/'1.) CLM Reference'!$B$4</f>
        <v>6.8037419231280433E-4</v>
      </c>
      <c r="J847" s="79">
        <v>8861.1478999999999</v>
      </c>
      <c r="K847" s="53">
        <f>Table3[[#This Row],[Residential Incentive Disbursements]]/'1.) CLM Reference'!$B$5</f>
        <v>1.0841306162409094E-4</v>
      </c>
      <c r="L847" s="54">
        <v>0</v>
      </c>
      <c r="M847" s="53">
        <f>Table3[[#This Row],[C&amp;I CLM $ Collected]]/'1.) CLM Reference'!$B$4</f>
        <v>0</v>
      </c>
      <c r="N847" s="79">
        <v>0</v>
      </c>
      <c r="O847" s="53">
        <f>Table3[[#This Row],[C&amp;I Incentive Disbursements]]/'1.) CLM Reference'!$B$5</f>
        <v>0</v>
      </c>
    </row>
    <row r="848" spans="1:15" x14ac:dyDescent="0.35">
      <c r="A848" s="23">
        <v>9003497000</v>
      </c>
      <c r="B848" s="24" t="s">
        <v>184</v>
      </c>
      <c r="C848" s="24" t="s">
        <v>48</v>
      </c>
      <c r="D848" s="52">
        <f>Table3[[#This Row],[Residential CLM $ Collected]]+Table3[[#This Row],[C&amp;I CLM $ Collected]]</f>
        <v>74511.301584960005</v>
      </c>
      <c r="E848" s="53">
        <f>Table3[[#This Row],[CLM $ Collected ]]/'1.) CLM Reference'!$B$4</f>
        <v>6.6103756114355757E-4</v>
      </c>
      <c r="F848" s="52">
        <f>Table3[[#This Row],[Residential Incentive Disbursements]]+Table3[[#This Row],[C&amp;I Incentive Disbursements]]</f>
        <v>10418.5515</v>
      </c>
      <c r="G848" s="53">
        <f>Table3[[#This Row],[Incentive Disbursements]]/'1.) CLM Reference'!$B$5</f>
        <v>1.2746735282493876E-4</v>
      </c>
      <c r="H848" s="52">
        <v>74474.39798496</v>
      </c>
      <c r="I848" s="53">
        <f>Table3[[#This Row],[Residential CLM $ Collected]]/'1.) CLM Reference'!$B$4</f>
        <v>6.6071016563143382E-4</v>
      </c>
      <c r="J848" s="79">
        <v>10418.5515</v>
      </c>
      <c r="K848" s="53">
        <f>Table3[[#This Row],[Residential Incentive Disbursements]]/'1.) CLM Reference'!$B$5</f>
        <v>1.2746735282493876E-4</v>
      </c>
      <c r="L848" s="54">
        <v>36.903599999999997</v>
      </c>
      <c r="M848" s="53">
        <f>Table3[[#This Row],[C&amp;I CLM $ Collected]]/'1.) CLM Reference'!$B$4</f>
        <v>3.2739551212377984E-7</v>
      </c>
      <c r="N848" s="79">
        <v>0</v>
      </c>
      <c r="O848" s="53">
        <f>Table3[[#This Row],[C&amp;I Incentive Disbursements]]/'1.) CLM Reference'!$B$5</f>
        <v>0</v>
      </c>
    </row>
    <row r="849" spans="1:15" x14ac:dyDescent="0.35">
      <c r="A849" s="23">
        <v>9003497100</v>
      </c>
      <c r="B849" s="24" t="s">
        <v>184</v>
      </c>
      <c r="C849" s="24" t="s">
        <v>48</v>
      </c>
      <c r="D849" s="52">
        <f>Table3[[#This Row],[Residential CLM $ Collected]]+Table3[[#This Row],[C&amp;I CLM $ Collected]]</f>
        <v>49008.924374399998</v>
      </c>
      <c r="E849" s="53">
        <f>Table3[[#This Row],[CLM $ Collected ]]/'1.) CLM Reference'!$B$4</f>
        <v>4.3478961115425826E-4</v>
      </c>
      <c r="F849" s="52">
        <f>Table3[[#This Row],[Residential Incentive Disbursements]]+Table3[[#This Row],[C&amp;I Incentive Disbursements]]</f>
        <v>4881.03</v>
      </c>
      <c r="G849" s="53">
        <f>Table3[[#This Row],[Incentive Disbursements]]/'1.) CLM Reference'!$B$5</f>
        <v>5.9717703863066834E-5</v>
      </c>
      <c r="H849" s="52">
        <v>49008.924374399998</v>
      </c>
      <c r="I849" s="53">
        <f>Table3[[#This Row],[Residential CLM $ Collected]]/'1.) CLM Reference'!$B$4</f>
        <v>4.3478961115425826E-4</v>
      </c>
      <c r="J849" s="79">
        <v>4881.03</v>
      </c>
      <c r="K849" s="53">
        <f>Table3[[#This Row],[Residential Incentive Disbursements]]/'1.) CLM Reference'!$B$5</f>
        <v>5.9717703863066834E-5</v>
      </c>
      <c r="L849" s="54">
        <v>0</v>
      </c>
      <c r="M849" s="53">
        <f>Table3[[#This Row],[C&amp;I CLM $ Collected]]/'1.) CLM Reference'!$B$4</f>
        <v>0</v>
      </c>
      <c r="N849" s="79">
        <v>0</v>
      </c>
      <c r="O849" s="53">
        <f>Table3[[#This Row],[C&amp;I Incentive Disbursements]]/'1.) CLM Reference'!$B$5</f>
        <v>0</v>
      </c>
    </row>
    <row r="850" spans="1:15" x14ac:dyDescent="0.35">
      <c r="A850" s="23">
        <v>9003497200</v>
      </c>
      <c r="B850" s="24" t="s">
        <v>184</v>
      </c>
      <c r="C850" s="24" t="s">
        <v>48</v>
      </c>
      <c r="D850" s="52">
        <f>Table3[[#This Row],[Residential CLM $ Collected]]+Table3[[#This Row],[C&amp;I CLM $ Collected]]</f>
        <v>32413.523068800001</v>
      </c>
      <c r="E850" s="53">
        <f>Table3[[#This Row],[CLM $ Collected ]]/'1.) CLM Reference'!$B$4</f>
        <v>2.8756115893424297E-4</v>
      </c>
      <c r="F850" s="52">
        <f>Table3[[#This Row],[Residential Incentive Disbursements]]+Table3[[#This Row],[C&amp;I Incentive Disbursements]]</f>
        <v>16865.05</v>
      </c>
      <c r="G850" s="53">
        <f>Table3[[#This Row],[Incentive Disbursements]]/'1.) CLM Reference'!$B$5</f>
        <v>2.0633801913444812E-4</v>
      </c>
      <c r="H850" s="52">
        <v>32413.523068800001</v>
      </c>
      <c r="I850" s="53">
        <f>Table3[[#This Row],[Residential CLM $ Collected]]/'1.) CLM Reference'!$B$4</f>
        <v>2.8756115893424297E-4</v>
      </c>
      <c r="J850" s="79">
        <v>16865.05</v>
      </c>
      <c r="K850" s="53">
        <f>Table3[[#This Row],[Residential Incentive Disbursements]]/'1.) CLM Reference'!$B$5</f>
        <v>2.0633801913444812E-4</v>
      </c>
      <c r="L850" s="54">
        <v>0</v>
      </c>
      <c r="M850" s="53">
        <f>Table3[[#This Row],[C&amp;I CLM $ Collected]]/'1.) CLM Reference'!$B$4</f>
        <v>0</v>
      </c>
      <c r="N850" s="79">
        <v>0</v>
      </c>
      <c r="O850" s="53">
        <f>Table3[[#This Row],[C&amp;I Incentive Disbursements]]/'1.) CLM Reference'!$B$5</f>
        <v>0</v>
      </c>
    </row>
    <row r="851" spans="1:15" x14ac:dyDescent="0.35">
      <c r="A851" s="23">
        <v>9003497300</v>
      </c>
      <c r="B851" s="24" t="s">
        <v>184</v>
      </c>
      <c r="C851" s="24" t="s">
        <v>48</v>
      </c>
      <c r="D851" s="52">
        <f>Table3[[#This Row],[Residential CLM $ Collected]]+Table3[[#This Row],[C&amp;I CLM $ Collected]]</f>
        <v>80343.415123200015</v>
      </c>
      <c r="E851" s="53">
        <f>Table3[[#This Row],[CLM $ Collected ]]/'1.) CLM Reference'!$B$4</f>
        <v>7.1277798209479595E-4</v>
      </c>
      <c r="F851" s="52">
        <f>Table3[[#This Row],[Residential Incentive Disbursements]]+Table3[[#This Row],[C&amp;I Incentive Disbursements]]</f>
        <v>18040.036100000001</v>
      </c>
      <c r="G851" s="53">
        <f>Table3[[#This Row],[Incentive Disbursements]]/'1.) CLM Reference'!$B$5</f>
        <v>2.2071356527184535E-4</v>
      </c>
      <c r="H851" s="52">
        <v>80343.415123200015</v>
      </c>
      <c r="I851" s="53">
        <f>Table3[[#This Row],[Residential CLM $ Collected]]/'1.) CLM Reference'!$B$4</f>
        <v>7.1277798209479595E-4</v>
      </c>
      <c r="J851" s="79">
        <v>18040.036100000001</v>
      </c>
      <c r="K851" s="53">
        <f>Table3[[#This Row],[Residential Incentive Disbursements]]/'1.) CLM Reference'!$B$5</f>
        <v>2.2071356527184535E-4</v>
      </c>
      <c r="L851" s="54">
        <v>0</v>
      </c>
      <c r="M851" s="53">
        <f>Table3[[#This Row],[C&amp;I CLM $ Collected]]/'1.) CLM Reference'!$B$4</f>
        <v>0</v>
      </c>
      <c r="N851" s="79">
        <v>0</v>
      </c>
      <c r="O851" s="53">
        <f>Table3[[#This Row],[C&amp;I Incentive Disbursements]]/'1.) CLM Reference'!$B$5</f>
        <v>0</v>
      </c>
    </row>
    <row r="852" spans="1:15" x14ac:dyDescent="0.35">
      <c r="A852" s="23">
        <v>9003497400</v>
      </c>
      <c r="B852" s="24" t="s">
        <v>184</v>
      </c>
      <c r="C852" s="24" t="s">
        <v>48</v>
      </c>
      <c r="D852" s="52">
        <f>Table3[[#This Row],[Residential CLM $ Collected]]+Table3[[#This Row],[C&amp;I CLM $ Collected]]</f>
        <v>76001.059105919994</v>
      </c>
      <c r="E852" s="53">
        <f>Table3[[#This Row],[CLM $ Collected ]]/'1.) CLM Reference'!$B$4</f>
        <v>6.7425415590707523E-4</v>
      </c>
      <c r="F852" s="52">
        <f>Table3[[#This Row],[Residential Incentive Disbursements]]+Table3[[#This Row],[C&amp;I Incentive Disbursements]]</f>
        <v>13016.7014</v>
      </c>
      <c r="G852" s="53">
        <f>Table3[[#This Row],[Incentive Disbursements]]/'1.) CLM Reference'!$B$5</f>
        <v>1.5925481291431676E-4</v>
      </c>
      <c r="H852" s="52">
        <v>76001.059105919994</v>
      </c>
      <c r="I852" s="53">
        <f>Table3[[#This Row],[Residential CLM $ Collected]]/'1.) CLM Reference'!$B$4</f>
        <v>6.7425415590707523E-4</v>
      </c>
      <c r="J852" s="79">
        <v>13016.7014</v>
      </c>
      <c r="K852" s="53">
        <f>Table3[[#This Row],[Residential Incentive Disbursements]]/'1.) CLM Reference'!$B$5</f>
        <v>1.5925481291431676E-4</v>
      </c>
      <c r="L852" s="54">
        <v>0</v>
      </c>
      <c r="M852" s="53">
        <f>Table3[[#This Row],[C&amp;I CLM $ Collected]]/'1.) CLM Reference'!$B$4</f>
        <v>0</v>
      </c>
      <c r="N852" s="79">
        <v>0</v>
      </c>
      <c r="O852" s="53">
        <f>Table3[[#This Row],[C&amp;I Incentive Disbursements]]/'1.) CLM Reference'!$B$5</f>
        <v>0</v>
      </c>
    </row>
    <row r="853" spans="1:15" x14ac:dyDescent="0.35">
      <c r="A853" s="23">
        <v>9003497500</v>
      </c>
      <c r="B853" s="24" t="s">
        <v>184</v>
      </c>
      <c r="C853" s="24" t="s">
        <v>48</v>
      </c>
      <c r="D853" s="52">
        <f>Table3[[#This Row],[Residential CLM $ Collected]]+Table3[[#This Row],[C&amp;I CLM $ Collected]]</f>
        <v>74873.673518400014</v>
      </c>
      <c r="E853" s="53">
        <f>Table3[[#This Row],[CLM $ Collected ]]/'1.) CLM Reference'!$B$4</f>
        <v>6.6425239505482571E-4</v>
      </c>
      <c r="F853" s="52">
        <f>Table3[[#This Row],[Residential Incentive Disbursements]]+Table3[[#This Row],[C&amp;I Incentive Disbursements]]</f>
        <v>52438</v>
      </c>
      <c r="G853" s="53">
        <f>Table3[[#This Row],[Incentive Disbursements]]/'1.) CLM Reference'!$B$5</f>
        <v>6.4156068599691021E-4</v>
      </c>
      <c r="H853" s="52">
        <v>74846.761387200007</v>
      </c>
      <c r="I853" s="53">
        <f>Table3[[#This Row],[Residential CLM $ Collected]]/'1.) CLM Reference'!$B$4</f>
        <v>6.6401364027272945E-4</v>
      </c>
      <c r="J853" s="79">
        <v>52438</v>
      </c>
      <c r="K853" s="53">
        <f>Table3[[#This Row],[Residential Incentive Disbursements]]/'1.) CLM Reference'!$B$5</f>
        <v>6.4156068599691021E-4</v>
      </c>
      <c r="L853" s="54">
        <v>26.912131200000001</v>
      </c>
      <c r="M853" s="53">
        <f>Table3[[#This Row],[C&amp;I CLM $ Collected]]/'1.) CLM Reference'!$B$4</f>
        <v>2.3875478209622789E-7</v>
      </c>
      <c r="N853" s="79">
        <v>0</v>
      </c>
      <c r="O853" s="53">
        <f>Table3[[#This Row],[C&amp;I Incentive Disbursements]]/'1.) CLM Reference'!$B$5</f>
        <v>0</v>
      </c>
    </row>
    <row r="854" spans="1:15" x14ac:dyDescent="0.35">
      <c r="A854" s="23">
        <v>9003497600</v>
      </c>
      <c r="B854" s="24" t="s">
        <v>184</v>
      </c>
      <c r="C854" s="24" t="s">
        <v>48</v>
      </c>
      <c r="D854" s="52">
        <f>Table3[[#This Row],[Residential CLM $ Collected]]+Table3[[#This Row],[C&amp;I CLM $ Collected]]</f>
        <v>35446.190293439999</v>
      </c>
      <c r="E854" s="53">
        <f>Table3[[#This Row],[CLM $ Collected ]]/'1.) CLM Reference'!$B$4</f>
        <v>3.1446589557543829E-4</v>
      </c>
      <c r="F854" s="52">
        <f>Table3[[#This Row],[Residential Incentive Disbursements]]+Table3[[#This Row],[C&amp;I Incentive Disbursements]]</f>
        <v>2038.99</v>
      </c>
      <c r="G854" s="53">
        <f>Table3[[#This Row],[Incentive Disbursements]]/'1.) CLM Reference'!$B$5</f>
        <v>2.4946333253381899E-5</v>
      </c>
      <c r="H854" s="52">
        <v>35446.190293439999</v>
      </c>
      <c r="I854" s="53">
        <f>Table3[[#This Row],[Residential CLM $ Collected]]/'1.) CLM Reference'!$B$4</f>
        <v>3.1446589557543829E-4</v>
      </c>
      <c r="J854" s="79">
        <v>2038.99</v>
      </c>
      <c r="K854" s="53">
        <f>Table3[[#This Row],[Residential Incentive Disbursements]]/'1.) CLM Reference'!$B$5</f>
        <v>2.4946333253381899E-5</v>
      </c>
      <c r="L854" s="54">
        <v>0</v>
      </c>
      <c r="M854" s="53">
        <f>Table3[[#This Row],[C&amp;I CLM $ Collected]]/'1.) CLM Reference'!$B$4</f>
        <v>0</v>
      </c>
      <c r="N854" s="79">
        <v>0</v>
      </c>
      <c r="O854" s="53">
        <f>Table3[[#This Row],[C&amp;I Incentive Disbursements]]/'1.) CLM Reference'!$B$5</f>
        <v>0</v>
      </c>
    </row>
    <row r="855" spans="1:15" x14ac:dyDescent="0.35">
      <c r="A855" s="23">
        <v>9003497700</v>
      </c>
      <c r="B855" s="24" t="s">
        <v>184</v>
      </c>
      <c r="C855" s="24" t="s">
        <v>48</v>
      </c>
      <c r="D855" s="52">
        <f>Table3[[#This Row],[Residential CLM $ Collected]]+Table3[[#This Row],[C&amp;I CLM $ Collected]]</f>
        <v>253494.14654016</v>
      </c>
      <c r="E855" s="53">
        <f>Table3[[#This Row],[CLM $ Collected ]]/'1.) CLM Reference'!$B$4</f>
        <v>2.248909210128448E-3</v>
      </c>
      <c r="F855" s="52">
        <f>Table3[[#This Row],[Residential Incentive Disbursements]]+Table3[[#This Row],[C&amp;I Incentive Disbursements]]</f>
        <v>457020.29220000003</v>
      </c>
      <c r="G855" s="53">
        <f>Table3[[#This Row],[Incentive Disbursements]]/'1.) CLM Reference'!$B$5</f>
        <v>5.5914842705354966E-3</v>
      </c>
      <c r="H855" s="52">
        <v>140466.29598143999</v>
      </c>
      <c r="I855" s="53">
        <f>Table3[[#This Row],[Residential CLM $ Collected]]/'1.) CLM Reference'!$B$4</f>
        <v>1.2461666316829249E-3</v>
      </c>
      <c r="J855" s="79">
        <v>408944.72220000002</v>
      </c>
      <c r="K855" s="53">
        <f>Table3[[#This Row],[Residential Incentive Disbursements]]/'1.) CLM Reference'!$B$5</f>
        <v>5.0032963978307319E-3</v>
      </c>
      <c r="L855" s="54">
        <v>113027.85055872001</v>
      </c>
      <c r="M855" s="53">
        <f>Table3[[#This Row],[C&amp;I CLM $ Collected]]/'1.) CLM Reference'!$B$4</f>
        <v>1.0027425784455229E-3</v>
      </c>
      <c r="N855" s="79">
        <v>48075.57</v>
      </c>
      <c r="O855" s="53">
        <f>Table3[[#This Row],[C&amp;I Incentive Disbursements]]/'1.) CLM Reference'!$B$5</f>
        <v>5.8818787270476522E-4</v>
      </c>
    </row>
    <row r="856" spans="1:15" x14ac:dyDescent="0.35">
      <c r="A856" s="23">
        <v>9007620100</v>
      </c>
      <c r="B856" s="24" t="s">
        <v>185</v>
      </c>
      <c r="C856" s="24" t="s">
        <v>48</v>
      </c>
      <c r="D856" s="52">
        <f>Table3[[#This Row],[Residential CLM $ Collected]]+Table3[[#This Row],[C&amp;I CLM $ Collected]]</f>
        <v>98.137526400000013</v>
      </c>
      <c r="E856" s="53">
        <f>Table3[[#This Row],[CLM $ Collected ]]/'1.) CLM Reference'!$B$4</f>
        <v>8.7064095953481428E-7</v>
      </c>
      <c r="F856" s="52">
        <f>Table3[[#This Row],[Residential Incentive Disbursements]]+Table3[[#This Row],[C&amp;I Incentive Disbursements]]</f>
        <v>0</v>
      </c>
      <c r="G856" s="53">
        <f>Table3[[#This Row],[Incentive Disbursements]]/'1.) CLM Reference'!$B$5</f>
        <v>0</v>
      </c>
      <c r="H856" s="52">
        <v>98.137526400000013</v>
      </c>
      <c r="I856" s="53">
        <f>Table3[[#This Row],[Residential CLM $ Collected]]/'1.) CLM Reference'!$B$4</f>
        <v>8.7064095953481428E-7</v>
      </c>
      <c r="J856" s="79">
        <v>0</v>
      </c>
      <c r="K856" s="53">
        <f>Table3[[#This Row],[Residential Incentive Disbursements]]/'1.) CLM Reference'!$B$5</f>
        <v>0</v>
      </c>
      <c r="L856" s="54">
        <v>0</v>
      </c>
      <c r="M856" s="53">
        <f>Table3[[#This Row],[C&amp;I CLM $ Collected]]/'1.) CLM Reference'!$B$4</f>
        <v>0</v>
      </c>
      <c r="N856" s="79">
        <v>0</v>
      </c>
      <c r="O856" s="53">
        <f>Table3[[#This Row],[C&amp;I Incentive Disbursements]]/'1.) CLM Reference'!$B$5</f>
        <v>0</v>
      </c>
    </row>
    <row r="857" spans="1:15" x14ac:dyDescent="0.35">
      <c r="A857" s="23">
        <v>9007680100</v>
      </c>
      <c r="B857" s="24" t="s">
        <v>185</v>
      </c>
      <c r="C857" s="24" t="s">
        <v>48</v>
      </c>
      <c r="D857" s="52">
        <f>Table3[[#This Row],[Residential CLM $ Collected]]+Table3[[#This Row],[C&amp;I CLM $ Collected]]</f>
        <v>254015.70005376</v>
      </c>
      <c r="E857" s="53">
        <f>Table3[[#This Row],[CLM $ Collected ]]/'1.) CLM Reference'!$B$4</f>
        <v>2.253536245964654E-3</v>
      </c>
      <c r="F857" s="52">
        <f>Table3[[#This Row],[Residential Incentive Disbursements]]+Table3[[#This Row],[C&amp;I Incentive Disbursements]]</f>
        <v>98737.813800000004</v>
      </c>
      <c r="G857" s="53">
        <f>Table3[[#This Row],[Incentive Disbursements]]/'1.) CLM Reference'!$B$5</f>
        <v>1.2080227994081237E-3</v>
      </c>
      <c r="H857" s="52">
        <v>182266.88039999999</v>
      </c>
      <c r="I857" s="53">
        <f>Table3[[#This Row],[Residential CLM $ Collected]]/'1.) CLM Reference'!$B$4</f>
        <v>1.6170064343793487E-3</v>
      </c>
      <c r="J857" s="79">
        <v>75057.263800000001</v>
      </c>
      <c r="K857" s="53">
        <f>Table3[[#This Row],[Residential Incentive Disbursements]]/'1.) CLM Reference'!$B$5</f>
        <v>9.1829950899307872E-4</v>
      </c>
      <c r="L857" s="54">
        <v>71748.819653760002</v>
      </c>
      <c r="M857" s="53">
        <f>Table3[[#This Row],[C&amp;I CLM $ Collected]]/'1.) CLM Reference'!$B$4</f>
        <v>6.3652981158530541E-4</v>
      </c>
      <c r="N857" s="79">
        <v>23680.55</v>
      </c>
      <c r="O857" s="53">
        <f>Table3[[#This Row],[C&amp;I Incentive Disbursements]]/'1.) CLM Reference'!$B$5</f>
        <v>2.8972329041504507E-4</v>
      </c>
    </row>
    <row r="858" spans="1:15" x14ac:dyDescent="0.35">
      <c r="A858" s="23">
        <v>9001050100</v>
      </c>
      <c r="B858" s="24" t="s">
        <v>186</v>
      </c>
      <c r="C858" s="24" t="s">
        <v>48</v>
      </c>
      <c r="D858" s="52">
        <f>Table3[[#This Row],[Residential CLM $ Collected]]+Table3[[#This Row],[C&amp;I CLM $ Collected]]</f>
        <v>538.72309440000004</v>
      </c>
      <c r="E858" s="53">
        <f>Table3[[#This Row],[CLM $ Collected ]]/'1.) CLM Reference'!$B$4</f>
        <v>4.779358203102012E-6</v>
      </c>
      <c r="F858" s="52">
        <f>Table3[[#This Row],[Residential Incentive Disbursements]]+Table3[[#This Row],[C&amp;I Incentive Disbursements]]</f>
        <v>0</v>
      </c>
      <c r="G858" s="53">
        <f>Table3[[#This Row],[Incentive Disbursements]]/'1.) CLM Reference'!$B$5</f>
        <v>0</v>
      </c>
      <c r="H858" s="52">
        <v>538.72309440000004</v>
      </c>
      <c r="I858" s="53">
        <f>Table3[[#This Row],[Residential CLM $ Collected]]/'1.) CLM Reference'!$B$4</f>
        <v>4.779358203102012E-6</v>
      </c>
      <c r="J858" s="79">
        <v>0</v>
      </c>
      <c r="K858" s="53">
        <f>Table3[[#This Row],[Residential Incentive Disbursements]]/'1.) CLM Reference'!$B$5</f>
        <v>0</v>
      </c>
      <c r="L858" s="54">
        <v>0</v>
      </c>
      <c r="M858" s="53">
        <f>Table3[[#This Row],[C&amp;I CLM $ Collected]]/'1.) CLM Reference'!$B$4</f>
        <v>0</v>
      </c>
      <c r="N858" s="79">
        <v>0</v>
      </c>
      <c r="O858" s="53">
        <f>Table3[[#This Row],[C&amp;I Incentive Disbursements]]/'1.) CLM Reference'!$B$5</f>
        <v>0</v>
      </c>
    </row>
    <row r="859" spans="1:15" x14ac:dyDescent="0.35">
      <c r="A859" s="23">
        <v>9001050300</v>
      </c>
      <c r="B859" s="24" t="s">
        <v>186</v>
      </c>
      <c r="C859" s="24" t="s">
        <v>48</v>
      </c>
      <c r="D859" s="52">
        <f>Table3[[#This Row],[Residential CLM $ Collected]]+Table3[[#This Row],[C&amp;I CLM $ Collected]]</f>
        <v>413.52292799999998</v>
      </c>
      <c r="E859" s="53">
        <f>Table3[[#This Row],[CLM $ Collected ]]/'1.) CLM Reference'!$B$4</f>
        <v>3.6686272013430926E-6</v>
      </c>
      <c r="F859" s="52">
        <f>Table3[[#This Row],[Residential Incentive Disbursements]]+Table3[[#This Row],[C&amp;I Incentive Disbursements]]</f>
        <v>0</v>
      </c>
      <c r="G859" s="53">
        <f>Table3[[#This Row],[Incentive Disbursements]]/'1.) CLM Reference'!$B$5</f>
        <v>0</v>
      </c>
      <c r="H859" s="52">
        <v>413.52292799999998</v>
      </c>
      <c r="I859" s="53">
        <f>Table3[[#This Row],[Residential CLM $ Collected]]/'1.) CLM Reference'!$B$4</f>
        <v>3.6686272013430926E-6</v>
      </c>
      <c r="J859" s="79">
        <v>0</v>
      </c>
      <c r="K859" s="53">
        <f>Table3[[#This Row],[Residential Incentive Disbursements]]/'1.) CLM Reference'!$B$5</f>
        <v>0</v>
      </c>
      <c r="L859" s="54">
        <v>0</v>
      </c>
      <c r="M859" s="53">
        <f>Table3[[#This Row],[C&amp;I CLM $ Collected]]/'1.) CLM Reference'!$B$4</f>
        <v>0</v>
      </c>
      <c r="N859" s="79">
        <v>0</v>
      </c>
      <c r="O859" s="53">
        <f>Table3[[#This Row],[C&amp;I Incentive Disbursements]]/'1.) CLM Reference'!$B$5</f>
        <v>0</v>
      </c>
    </row>
    <row r="860" spans="1:15" x14ac:dyDescent="0.35">
      <c r="A860" s="23">
        <v>9001055100</v>
      </c>
      <c r="B860" s="24" t="s">
        <v>186</v>
      </c>
      <c r="C860" s="24" t="s">
        <v>48</v>
      </c>
      <c r="D860" s="52">
        <f>Table3[[#This Row],[Residential CLM $ Collected]]+Table3[[#This Row],[C&amp;I CLM $ Collected]]</f>
        <v>208785.52544544</v>
      </c>
      <c r="E860" s="53">
        <f>Table3[[#This Row],[CLM $ Collected ]]/'1.) CLM Reference'!$B$4</f>
        <v>1.8522703483465652E-3</v>
      </c>
      <c r="F860" s="52">
        <f>Table3[[#This Row],[Residential Incentive Disbursements]]+Table3[[#This Row],[C&amp;I Incentive Disbursements]]</f>
        <v>77275.853000000003</v>
      </c>
      <c r="G860" s="53">
        <f>Table3[[#This Row],[Incentive Disbursements]]/'1.) CLM Reference'!$B$5</f>
        <v>9.4544317597308053E-4</v>
      </c>
      <c r="H860" s="52">
        <v>193190.98392576</v>
      </c>
      <c r="I860" s="53">
        <f>Table3[[#This Row],[Residential CLM $ Collected]]/'1.) CLM Reference'!$B$4</f>
        <v>1.7139211654166834E-3</v>
      </c>
      <c r="J860" s="79">
        <v>77275.853000000003</v>
      </c>
      <c r="K860" s="53">
        <f>Table3[[#This Row],[Residential Incentive Disbursements]]/'1.) CLM Reference'!$B$5</f>
        <v>9.4544317597308053E-4</v>
      </c>
      <c r="L860" s="54">
        <v>15594.54151968</v>
      </c>
      <c r="M860" s="53">
        <f>Table3[[#This Row],[C&amp;I CLM $ Collected]]/'1.) CLM Reference'!$B$4</f>
        <v>1.383491829298817E-4</v>
      </c>
      <c r="N860" s="79">
        <v>0</v>
      </c>
      <c r="O860" s="53">
        <f>Table3[[#This Row],[C&amp;I Incentive Disbursements]]/'1.) CLM Reference'!$B$5</f>
        <v>0</v>
      </c>
    </row>
    <row r="861" spans="1:15" x14ac:dyDescent="0.35">
      <c r="A861" s="23">
        <v>9001055200</v>
      </c>
      <c r="B861" s="24" t="s">
        <v>186</v>
      </c>
      <c r="C861" s="24" t="s">
        <v>48</v>
      </c>
      <c r="D861" s="52">
        <f>Table3[[#This Row],[Residential CLM $ Collected]]+Table3[[#This Row],[C&amp;I CLM $ Collected]]</f>
        <v>153141.29732160002</v>
      </c>
      <c r="E861" s="53">
        <f>Table3[[#This Row],[CLM $ Collected ]]/'1.) CLM Reference'!$B$4</f>
        <v>1.3586147005686512E-3</v>
      </c>
      <c r="F861" s="52">
        <f>Table3[[#This Row],[Residential Incentive Disbursements]]+Table3[[#This Row],[C&amp;I Incentive Disbursements]]</f>
        <v>30830.174299999999</v>
      </c>
      <c r="G861" s="53">
        <f>Table3[[#This Row],[Incentive Disbursements]]/'1.) CLM Reference'!$B$5</f>
        <v>3.7719645625905473E-4</v>
      </c>
      <c r="H861" s="52">
        <v>153141.29732160002</v>
      </c>
      <c r="I861" s="53">
        <f>Table3[[#This Row],[Residential CLM $ Collected]]/'1.) CLM Reference'!$B$4</f>
        <v>1.3586147005686512E-3</v>
      </c>
      <c r="J861" s="79">
        <v>30830.174299999999</v>
      </c>
      <c r="K861" s="53">
        <f>Table3[[#This Row],[Residential Incentive Disbursements]]/'1.) CLM Reference'!$B$5</f>
        <v>3.7719645625905473E-4</v>
      </c>
      <c r="L861" s="54">
        <v>0</v>
      </c>
      <c r="M861" s="53">
        <f>Table3[[#This Row],[C&amp;I CLM $ Collected]]/'1.) CLM Reference'!$B$4</f>
        <v>0</v>
      </c>
      <c r="N861" s="79">
        <v>0</v>
      </c>
      <c r="O861" s="53">
        <f>Table3[[#This Row],[C&amp;I Incentive Disbursements]]/'1.) CLM Reference'!$B$5</f>
        <v>0</v>
      </c>
    </row>
    <row r="862" spans="1:15" x14ac:dyDescent="0.35">
      <c r="A862" s="23">
        <v>9001105100</v>
      </c>
      <c r="B862" s="24" t="s">
        <v>186</v>
      </c>
      <c r="C862" s="24" t="s">
        <v>48</v>
      </c>
      <c r="D862" s="52">
        <f>Table3[[#This Row],[Residential CLM $ Collected]]+Table3[[#This Row],[C&amp;I CLM $ Collected]]</f>
        <v>932.56989120000003</v>
      </c>
      <c r="E862" s="53">
        <f>Table3[[#This Row],[CLM $ Collected ]]/'1.) CLM Reference'!$B$4</f>
        <v>8.2734258208045207E-6</v>
      </c>
      <c r="F862" s="52">
        <f>Table3[[#This Row],[Residential Incentive Disbursements]]+Table3[[#This Row],[C&amp;I Incentive Disbursements]]</f>
        <v>0</v>
      </c>
      <c r="G862" s="53">
        <f>Table3[[#This Row],[Incentive Disbursements]]/'1.) CLM Reference'!$B$5</f>
        <v>0</v>
      </c>
      <c r="H862" s="52">
        <v>932.56989120000003</v>
      </c>
      <c r="I862" s="53">
        <f>Table3[[#This Row],[Residential CLM $ Collected]]/'1.) CLM Reference'!$B$4</f>
        <v>8.2734258208045207E-6</v>
      </c>
      <c r="J862" s="79">
        <v>0</v>
      </c>
      <c r="K862" s="53">
        <f>Table3[[#This Row],[Residential Incentive Disbursements]]/'1.) CLM Reference'!$B$5</f>
        <v>0</v>
      </c>
      <c r="L862" s="54">
        <v>0</v>
      </c>
      <c r="M862" s="53">
        <f>Table3[[#This Row],[C&amp;I CLM $ Collected]]/'1.) CLM Reference'!$B$4</f>
        <v>0</v>
      </c>
      <c r="N862" s="79">
        <v>0</v>
      </c>
      <c r="O862" s="53">
        <f>Table3[[#This Row],[C&amp;I Incentive Disbursements]]/'1.) CLM Reference'!$B$5</f>
        <v>0</v>
      </c>
    </row>
    <row r="863" spans="1:15" x14ac:dyDescent="0.35">
      <c r="A863" s="23">
        <v>9001042500</v>
      </c>
      <c r="B863" s="24" t="s">
        <v>187</v>
      </c>
      <c r="C863" s="24" t="s">
        <v>48</v>
      </c>
      <c r="D863" s="52">
        <f>Table3[[#This Row],[Residential CLM $ Collected]]+Table3[[#This Row],[C&amp;I CLM $ Collected]]</f>
        <v>74.606054400000005</v>
      </c>
      <c r="E863" s="53">
        <f>Table3[[#This Row],[CLM $ Collected ]]/'1.) CLM Reference'!$B$4</f>
        <v>6.6187817415706277E-7</v>
      </c>
      <c r="F863" s="52">
        <f>Table3[[#This Row],[Residential Incentive Disbursements]]+Table3[[#This Row],[C&amp;I Incentive Disbursements]]</f>
        <v>0</v>
      </c>
      <c r="G863" s="53">
        <f>Table3[[#This Row],[Incentive Disbursements]]/'1.) CLM Reference'!$B$5</f>
        <v>0</v>
      </c>
      <c r="H863" s="52">
        <v>74.606054400000005</v>
      </c>
      <c r="I863" s="53">
        <f>Table3[[#This Row],[Residential CLM $ Collected]]/'1.) CLM Reference'!$B$4</f>
        <v>6.6187817415706277E-7</v>
      </c>
      <c r="J863" s="79">
        <v>0</v>
      </c>
      <c r="K863" s="53">
        <f>Table3[[#This Row],[Residential Incentive Disbursements]]/'1.) CLM Reference'!$B$5</f>
        <v>0</v>
      </c>
      <c r="L863" s="54">
        <v>0</v>
      </c>
      <c r="M863" s="53">
        <f>Table3[[#This Row],[C&amp;I CLM $ Collected]]/'1.) CLM Reference'!$B$4</f>
        <v>0</v>
      </c>
      <c r="N863" s="79">
        <v>0</v>
      </c>
      <c r="O863" s="53">
        <f>Table3[[#This Row],[C&amp;I Incentive Disbursements]]/'1.) CLM Reference'!$B$5</f>
        <v>0</v>
      </c>
    </row>
    <row r="864" spans="1:15" x14ac:dyDescent="0.35">
      <c r="A864" s="23">
        <v>9001042600</v>
      </c>
      <c r="B864" s="24" t="s">
        <v>187</v>
      </c>
      <c r="C864" s="24" t="s">
        <v>48</v>
      </c>
      <c r="D864" s="52">
        <f>Table3[[#This Row],[Residential CLM $ Collected]]+Table3[[#This Row],[C&amp;I CLM $ Collected]]</f>
        <v>1610.4267936000001</v>
      </c>
      <c r="E864" s="53">
        <f>Table3[[#This Row],[CLM $ Collected ]]/'1.) CLM Reference'!$B$4</f>
        <v>1.4287129299811638E-5</v>
      </c>
      <c r="F864" s="52">
        <f>Table3[[#This Row],[Residential Incentive Disbursements]]+Table3[[#This Row],[C&amp;I Incentive Disbursements]]</f>
        <v>0</v>
      </c>
      <c r="G864" s="53">
        <f>Table3[[#This Row],[Incentive Disbursements]]/'1.) CLM Reference'!$B$5</f>
        <v>0</v>
      </c>
      <c r="H864" s="52">
        <v>1610.4267936000001</v>
      </c>
      <c r="I864" s="53">
        <f>Table3[[#This Row],[Residential CLM $ Collected]]/'1.) CLM Reference'!$B$4</f>
        <v>1.4287129299811638E-5</v>
      </c>
      <c r="J864" s="79">
        <v>0</v>
      </c>
      <c r="K864" s="53">
        <f>Table3[[#This Row],[Residential Incentive Disbursements]]/'1.) CLM Reference'!$B$5</f>
        <v>0</v>
      </c>
      <c r="L864" s="54">
        <v>0</v>
      </c>
      <c r="M864" s="53">
        <f>Table3[[#This Row],[C&amp;I CLM $ Collected]]/'1.) CLM Reference'!$B$4</f>
        <v>0</v>
      </c>
      <c r="N864" s="79">
        <v>0</v>
      </c>
      <c r="O864" s="53">
        <f>Table3[[#This Row],[C&amp;I Incentive Disbursements]]/'1.) CLM Reference'!$B$5</f>
        <v>0</v>
      </c>
    </row>
    <row r="865" spans="1:15" x14ac:dyDescent="0.35">
      <c r="A865" s="23">
        <v>9001043500</v>
      </c>
      <c r="B865" s="24" t="s">
        <v>187</v>
      </c>
      <c r="C865" s="24" t="s">
        <v>48</v>
      </c>
      <c r="D865" s="52">
        <f>Table3[[#This Row],[Residential CLM $ Collected]]+Table3[[#This Row],[C&amp;I CLM $ Collected]]</f>
        <v>1005.7692671999999</v>
      </c>
      <c r="E865" s="53">
        <f>Table3[[#This Row],[CLM $ Collected ]]/'1.) CLM Reference'!$B$4</f>
        <v>8.9228244483818044E-6</v>
      </c>
      <c r="F865" s="52">
        <f>Table3[[#This Row],[Residential Incentive Disbursements]]+Table3[[#This Row],[C&amp;I Incentive Disbursements]]</f>
        <v>1424.72</v>
      </c>
      <c r="G865" s="53">
        <f>Table3[[#This Row],[Incentive Disbursements]]/'1.) CLM Reference'!$B$5</f>
        <v>1.7430953517554408E-5</v>
      </c>
      <c r="H865" s="52">
        <v>1005.7692671999999</v>
      </c>
      <c r="I865" s="53">
        <f>Table3[[#This Row],[Residential CLM $ Collected]]/'1.) CLM Reference'!$B$4</f>
        <v>8.9228244483818044E-6</v>
      </c>
      <c r="J865" s="79">
        <v>1424.72</v>
      </c>
      <c r="K865" s="53">
        <f>Table3[[#This Row],[Residential Incentive Disbursements]]/'1.) CLM Reference'!$B$5</f>
        <v>1.7430953517554408E-5</v>
      </c>
      <c r="L865" s="54">
        <v>0</v>
      </c>
      <c r="M865" s="53">
        <f>Table3[[#This Row],[C&amp;I CLM $ Collected]]/'1.) CLM Reference'!$B$4</f>
        <v>0</v>
      </c>
      <c r="N865" s="79">
        <v>0</v>
      </c>
      <c r="O865" s="53">
        <f>Table3[[#This Row],[C&amp;I Incentive Disbursements]]/'1.) CLM Reference'!$B$5</f>
        <v>0</v>
      </c>
    </row>
    <row r="866" spans="1:15" x14ac:dyDescent="0.35">
      <c r="A866" s="23">
        <v>9001044300</v>
      </c>
      <c r="B866" s="24" t="s">
        <v>187</v>
      </c>
      <c r="C866" s="24" t="s">
        <v>48</v>
      </c>
      <c r="D866" s="52">
        <f>Table3[[#This Row],[Residential CLM $ Collected]]+Table3[[#This Row],[C&amp;I CLM $ Collected]]</f>
        <v>2160.7506432</v>
      </c>
      <c r="E866" s="53">
        <f>Table3[[#This Row],[CLM $ Collected ]]/'1.) CLM Reference'!$B$4</f>
        <v>1.9169405245077738E-5</v>
      </c>
      <c r="F866" s="52">
        <f>Table3[[#This Row],[Residential Incentive Disbursements]]+Table3[[#This Row],[C&amp;I Incentive Disbursements]]</f>
        <v>1007.24</v>
      </c>
      <c r="G866" s="53">
        <f>Table3[[#This Row],[Incentive Disbursements]]/'1.) CLM Reference'!$B$5</f>
        <v>1.2323230965397763E-5</v>
      </c>
      <c r="H866" s="52">
        <v>2160.7506432</v>
      </c>
      <c r="I866" s="53">
        <f>Table3[[#This Row],[Residential CLM $ Collected]]/'1.) CLM Reference'!$B$4</f>
        <v>1.9169405245077738E-5</v>
      </c>
      <c r="J866" s="79">
        <v>1007.24</v>
      </c>
      <c r="K866" s="53">
        <f>Table3[[#This Row],[Residential Incentive Disbursements]]/'1.) CLM Reference'!$B$5</f>
        <v>1.2323230965397763E-5</v>
      </c>
      <c r="L866" s="54">
        <v>0</v>
      </c>
      <c r="M866" s="53">
        <f>Table3[[#This Row],[C&amp;I CLM $ Collected]]/'1.) CLM Reference'!$B$4</f>
        <v>0</v>
      </c>
      <c r="N866" s="79">
        <v>0</v>
      </c>
      <c r="O866" s="53">
        <f>Table3[[#This Row],[C&amp;I Incentive Disbursements]]/'1.) CLM Reference'!$B$5</f>
        <v>0</v>
      </c>
    </row>
    <row r="867" spans="1:15" x14ac:dyDescent="0.35">
      <c r="A867" s="23">
        <v>9001045400</v>
      </c>
      <c r="B867" s="24" t="s">
        <v>187</v>
      </c>
      <c r="C867" s="24" t="s">
        <v>48</v>
      </c>
      <c r="D867" s="52">
        <f>Table3[[#This Row],[Residential CLM $ Collected]]+Table3[[#This Row],[C&amp;I CLM $ Collected]]</f>
        <v>668.84374079999998</v>
      </c>
      <c r="E867" s="53">
        <f>Table3[[#This Row],[CLM $ Collected ]]/'1.) CLM Reference'!$B$4</f>
        <v>5.9337419398107683E-6</v>
      </c>
      <c r="F867" s="52">
        <f>Table3[[#This Row],[Residential Incentive Disbursements]]+Table3[[#This Row],[C&amp;I Incentive Disbursements]]</f>
        <v>0</v>
      </c>
      <c r="G867" s="53">
        <f>Table3[[#This Row],[Incentive Disbursements]]/'1.) CLM Reference'!$B$5</f>
        <v>0</v>
      </c>
      <c r="H867" s="52">
        <v>668.84374079999998</v>
      </c>
      <c r="I867" s="53">
        <f>Table3[[#This Row],[Residential CLM $ Collected]]/'1.) CLM Reference'!$B$4</f>
        <v>5.9337419398107683E-6</v>
      </c>
      <c r="J867" s="79">
        <v>0</v>
      </c>
      <c r="K867" s="53">
        <f>Table3[[#This Row],[Residential Incentive Disbursements]]/'1.) CLM Reference'!$B$5</f>
        <v>0</v>
      </c>
      <c r="L867" s="54">
        <v>0</v>
      </c>
      <c r="M867" s="53">
        <f>Table3[[#This Row],[C&amp;I CLM $ Collected]]/'1.) CLM Reference'!$B$4</f>
        <v>0</v>
      </c>
      <c r="N867" s="79">
        <v>0</v>
      </c>
      <c r="O867" s="53">
        <f>Table3[[#This Row],[C&amp;I Incentive Disbursements]]/'1.) CLM Reference'!$B$5</f>
        <v>0</v>
      </c>
    </row>
    <row r="868" spans="1:15" x14ac:dyDescent="0.35">
      <c r="A868" s="23">
        <v>9001050100</v>
      </c>
      <c r="B868" s="24" t="s">
        <v>187</v>
      </c>
      <c r="C868" s="24" t="s">
        <v>48</v>
      </c>
      <c r="D868" s="52">
        <f>Table3[[#This Row],[Residential CLM $ Collected]]+Table3[[#This Row],[C&amp;I CLM $ Collected]]</f>
        <v>130976.70803711998</v>
      </c>
      <c r="E868" s="53">
        <f>Table3[[#This Row],[CLM $ Collected ]]/'1.) CLM Reference'!$B$4</f>
        <v>1.1619784087216339E-3</v>
      </c>
      <c r="F868" s="52">
        <f>Table3[[#This Row],[Residential Incentive Disbursements]]+Table3[[#This Row],[C&amp;I Incentive Disbursements]]</f>
        <v>20756.725299999998</v>
      </c>
      <c r="G868" s="53">
        <f>Table3[[#This Row],[Incentive Disbursements]]/'1.) CLM Reference'!$B$5</f>
        <v>2.5395131245504066E-4</v>
      </c>
      <c r="H868" s="52">
        <v>130976.70803711998</v>
      </c>
      <c r="I868" s="53">
        <f>Table3[[#This Row],[Residential CLM $ Collected]]/'1.) CLM Reference'!$B$4</f>
        <v>1.1619784087216339E-3</v>
      </c>
      <c r="J868" s="79">
        <v>20756.725299999998</v>
      </c>
      <c r="K868" s="53">
        <f>Table3[[#This Row],[Residential Incentive Disbursements]]/'1.) CLM Reference'!$B$5</f>
        <v>2.5395131245504066E-4</v>
      </c>
      <c r="L868" s="54">
        <v>0</v>
      </c>
      <c r="M868" s="53">
        <f>Table3[[#This Row],[C&amp;I CLM $ Collected]]/'1.) CLM Reference'!$B$4</f>
        <v>0</v>
      </c>
      <c r="N868" s="79">
        <v>0</v>
      </c>
      <c r="O868" s="53">
        <f>Table3[[#This Row],[C&amp;I Incentive Disbursements]]/'1.) CLM Reference'!$B$5</f>
        <v>0</v>
      </c>
    </row>
    <row r="869" spans="1:15" x14ac:dyDescent="0.35">
      <c r="A869" s="23">
        <v>9001050200</v>
      </c>
      <c r="B869" s="24" t="s">
        <v>187</v>
      </c>
      <c r="C869" s="24" t="s">
        <v>48</v>
      </c>
      <c r="D869" s="52">
        <f>Table3[[#This Row],[Residential CLM $ Collected]]+Table3[[#This Row],[C&amp;I CLM $ Collected]]</f>
        <v>121173.53558688</v>
      </c>
      <c r="E869" s="53">
        <f>Table3[[#This Row],[CLM $ Collected ]]/'1.) CLM Reference'!$B$4</f>
        <v>1.0750081764195267E-3</v>
      </c>
      <c r="F869" s="52">
        <f>Table3[[#This Row],[Residential Incentive Disbursements]]+Table3[[#This Row],[C&amp;I Incentive Disbursements]]</f>
        <v>21742.54</v>
      </c>
      <c r="G869" s="53">
        <f>Table3[[#This Row],[Incentive Disbursements]]/'1.) CLM Reference'!$B$5</f>
        <v>2.6601241232913653E-4</v>
      </c>
      <c r="H869" s="52">
        <v>121173.53558688</v>
      </c>
      <c r="I869" s="53">
        <f>Table3[[#This Row],[Residential CLM $ Collected]]/'1.) CLM Reference'!$B$4</f>
        <v>1.0750081764195267E-3</v>
      </c>
      <c r="J869" s="79">
        <v>21742.54</v>
      </c>
      <c r="K869" s="53">
        <f>Table3[[#This Row],[Residential Incentive Disbursements]]/'1.) CLM Reference'!$B$5</f>
        <v>2.6601241232913653E-4</v>
      </c>
      <c r="L869" s="54">
        <v>0</v>
      </c>
      <c r="M869" s="53">
        <f>Table3[[#This Row],[C&amp;I CLM $ Collected]]/'1.) CLM Reference'!$B$4</f>
        <v>0</v>
      </c>
      <c r="N869" s="79">
        <v>0</v>
      </c>
      <c r="O869" s="53">
        <f>Table3[[#This Row],[C&amp;I Incentive Disbursements]]/'1.) CLM Reference'!$B$5</f>
        <v>0</v>
      </c>
    </row>
    <row r="870" spans="1:15" x14ac:dyDescent="0.35">
      <c r="A870" s="23">
        <v>9001050300</v>
      </c>
      <c r="B870" s="24" t="s">
        <v>187</v>
      </c>
      <c r="C870" s="24" t="s">
        <v>48</v>
      </c>
      <c r="D870" s="52">
        <f>Table3[[#This Row],[Residential CLM $ Collected]]+Table3[[#This Row],[C&amp;I CLM $ Collected]]</f>
        <v>563836.21070112009</v>
      </c>
      <c r="E870" s="53">
        <f>Table3[[#This Row],[CLM $ Collected ]]/'1.) CLM Reference'!$B$4</f>
        <v>5.0021527698225826E-3</v>
      </c>
      <c r="F870" s="52">
        <f>Table3[[#This Row],[Residential Incentive Disbursements]]+Table3[[#This Row],[C&amp;I Incentive Disbursements]]</f>
        <v>203794.64620000002</v>
      </c>
      <c r="G870" s="53">
        <f>Table3[[#This Row],[Incentive Disbursements]]/'1.) CLM Reference'!$B$5</f>
        <v>2.4933565929015147E-3</v>
      </c>
      <c r="H870" s="52">
        <v>279717.85917216004</v>
      </c>
      <c r="I870" s="53">
        <f>Table3[[#This Row],[Residential CLM $ Collected]]/'1.) CLM Reference'!$B$4</f>
        <v>2.4815565894340031E-3</v>
      </c>
      <c r="J870" s="79">
        <v>126459.8762</v>
      </c>
      <c r="K870" s="53">
        <f>Table3[[#This Row],[Residential Incentive Disbursements]]/'1.) CLM Reference'!$B$5</f>
        <v>1.5471925879315829E-3</v>
      </c>
      <c r="L870" s="54">
        <v>284118.35152896005</v>
      </c>
      <c r="M870" s="53">
        <f>Table3[[#This Row],[C&amp;I CLM $ Collected]]/'1.) CLM Reference'!$B$4</f>
        <v>2.5205961803885799E-3</v>
      </c>
      <c r="N870" s="79">
        <v>77334.77</v>
      </c>
      <c r="O870" s="53">
        <f>Table3[[#This Row],[C&amp;I Incentive Disbursements]]/'1.) CLM Reference'!$B$5</f>
        <v>9.4616400496993168E-4</v>
      </c>
    </row>
    <row r="871" spans="1:15" x14ac:dyDescent="0.35">
      <c r="A871" s="23">
        <v>9001050400</v>
      </c>
      <c r="B871" s="24" t="s">
        <v>187</v>
      </c>
      <c r="C871" s="24" t="s">
        <v>48</v>
      </c>
      <c r="D871" s="52">
        <f>Table3[[#This Row],[Residential CLM $ Collected]]+Table3[[#This Row],[C&amp;I CLM $ Collected]]</f>
        <v>74558.667283200004</v>
      </c>
      <c r="E871" s="53">
        <f>Table3[[#This Row],[CLM $ Collected ]]/'1.) CLM Reference'!$B$4</f>
        <v>6.6145777264141651E-4</v>
      </c>
      <c r="F871" s="52">
        <f>Table3[[#This Row],[Residential Incentive Disbursements]]+Table3[[#This Row],[C&amp;I Incentive Disbursements]]</f>
        <v>7135.08</v>
      </c>
      <c r="G871" s="53">
        <f>Table3[[#This Row],[Incentive Disbursements]]/'1.) CLM Reference'!$B$5</f>
        <v>8.7295221393699879E-5</v>
      </c>
      <c r="H871" s="52">
        <v>74558.667283200004</v>
      </c>
      <c r="I871" s="53">
        <f>Table3[[#This Row],[Residential CLM $ Collected]]/'1.) CLM Reference'!$B$4</f>
        <v>6.6145777264141651E-4</v>
      </c>
      <c r="J871" s="79">
        <v>7135.08</v>
      </c>
      <c r="K871" s="53">
        <f>Table3[[#This Row],[Residential Incentive Disbursements]]/'1.) CLM Reference'!$B$5</f>
        <v>8.7295221393699879E-5</v>
      </c>
      <c r="L871" s="54">
        <v>0</v>
      </c>
      <c r="M871" s="53">
        <f>Table3[[#This Row],[C&amp;I CLM $ Collected]]/'1.) CLM Reference'!$B$4</f>
        <v>0</v>
      </c>
      <c r="N871" s="79">
        <v>0</v>
      </c>
      <c r="O871" s="53">
        <f>Table3[[#This Row],[C&amp;I Incentive Disbursements]]/'1.) CLM Reference'!$B$5</f>
        <v>0</v>
      </c>
    </row>
    <row r="872" spans="1:15" x14ac:dyDescent="0.35">
      <c r="A872" s="23">
        <v>9001050500</v>
      </c>
      <c r="B872" s="24" t="s">
        <v>187</v>
      </c>
      <c r="C872" s="24" t="s">
        <v>48</v>
      </c>
      <c r="D872" s="52">
        <f>Table3[[#This Row],[Residential CLM $ Collected]]+Table3[[#This Row],[C&amp;I CLM $ Collected]]</f>
        <v>146978.52289631998</v>
      </c>
      <c r="E872" s="53">
        <f>Table3[[#This Row],[CLM $ Collected ]]/'1.) CLM Reference'!$B$4</f>
        <v>1.3039407747438565E-3</v>
      </c>
      <c r="F872" s="52">
        <f>Table3[[#This Row],[Residential Incentive Disbursements]]+Table3[[#This Row],[C&amp;I Incentive Disbursements]]</f>
        <v>32140.67</v>
      </c>
      <c r="G872" s="53">
        <f>Table3[[#This Row],[Incentive Disbursements]]/'1.) CLM Reference'!$B$5</f>
        <v>3.932299152065356E-4</v>
      </c>
      <c r="H872" s="52">
        <v>146823.64934111998</v>
      </c>
      <c r="I872" s="53">
        <f>Table3[[#This Row],[Residential CLM $ Collected]]/'1.) CLM Reference'!$B$4</f>
        <v>1.3025667920722708E-3</v>
      </c>
      <c r="J872" s="79">
        <v>32140.67</v>
      </c>
      <c r="K872" s="53">
        <f>Table3[[#This Row],[Residential Incentive Disbursements]]/'1.) CLM Reference'!$B$5</f>
        <v>3.932299152065356E-4</v>
      </c>
      <c r="L872" s="54">
        <v>154.8735552</v>
      </c>
      <c r="M872" s="53">
        <f>Table3[[#This Row],[C&amp;I CLM $ Collected]]/'1.) CLM Reference'!$B$4</f>
        <v>1.3739826715858207E-6</v>
      </c>
      <c r="N872" s="79">
        <v>0</v>
      </c>
      <c r="O872" s="53">
        <f>Table3[[#This Row],[C&amp;I Incentive Disbursements]]/'1.) CLM Reference'!$B$5</f>
        <v>0</v>
      </c>
    </row>
    <row r="873" spans="1:15" x14ac:dyDescent="0.35">
      <c r="A873" s="23">
        <v>9001050600</v>
      </c>
      <c r="B873" s="24" t="s">
        <v>187</v>
      </c>
      <c r="C873" s="24" t="s">
        <v>48</v>
      </c>
      <c r="D873" s="52">
        <f>Table3[[#This Row],[Residential CLM $ Collected]]+Table3[[#This Row],[C&amp;I CLM $ Collected]]</f>
        <v>125849.61476639999</v>
      </c>
      <c r="E873" s="53">
        <f>Table3[[#This Row],[CLM $ Collected ]]/'1.) CLM Reference'!$B$4</f>
        <v>1.1164926748887896E-3</v>
      </c>
      <c r="F873" s="52">
        <f>Table3[[#This Row],[Residential Incentive Disbursements]]+Table3[[#This Row],[C&amp;I Incentive Disbursements]]</f>
        <v>10952.81</v>
      </c>
      <c r="G873" s="53">
        <f>Table3[[#This Row],[Incentive Disbursements]]/'1.) CLM Reference'!$B$5</f>
        <v>1.3400381969552269E-4</v>
      </c>
      <c r="H873" s="52">
        <v>125849.61476639999</v>
      </c>
      <c r="I873" s="53">
        <f>Table3[[#This Row],[Residential CLM $ Collected]]/'1.) CLM Reference'!$B$4</f>
        <v>1.1164926748887896E-3</v>
      </c>
      <c r="J873" s="77">
        <v>10952.81</v>
      </c>
      <c r="K873" s="53">
        <f>Table3[[#This Row],[Residential Incentive Disbursements]]/'1.) CLM Reference'!$B$5</f>
        <v>1.3400381969552269E-4</v>
      </c>
      <c r="L873" s="54">
        <v>0</v>
      </c>
      <c r="M873" s="53">
        <f>Table3[[#This Row],[C&amp;I CLM $ Collected]]/'1.) CLM Reference'!$B$4</f>
        <v>0</v>
      </c>
      <c r="N873" s="79">
        <v>0</v>
      </c>
      <c r="O873" s="53">
        <f>Table3[[#This Row],[C&amp;I Incentive Disbursements]]/'1.) CLM Reference'!$B$5</f>
        <v>0</v>
      </c>
    </row>
    <row r="874" spans="1:15" x14ac:dyDescent="0.35">
      <c r="A874" s="23">
        <v>9001055200</v>
      </c>
      <c r="B874" s="24" t="s">
        <v>187</v>
      </c>
      <c r="C874" s="24" t="s">
        <v>48</v>
      </c>
      <c r="D874" s="52">
        <f>Table3[[#This Row],[Residential CLM $ Collected]]+Table3[[#This Row],[C&amp;I CLM $ Collected]]</f>
        <v>5646.9512448000005</v>
      </c>
      <c r="E874" s="53">
        <f>Table3[[#This Row],[CLM $ Collected ]]/'1.) CLM Reference'!$B$4</f>
        <v>5.009772745014883E-5</v>
      </c>
      <c r="F874" s="52">
        <f>Table3[[#This Row],[Residential Incentive Disbursements]]+Table3[[#This Row],[C&amp;I Incentive Disbursements]]</f>
        <v>0</v>
      </c>
      <c r="G874" s="53">
        <f>Table3[[#This Row],[Incentive Disbursements]]/'1.) CLM Reference'!$B$5</f>
        <v>0</v>
      </c>
      <c r="H874" s="52">
        <v>5646.9512448000005</v>
      </c>
      <c r="I874" s="53">
        <f>Table3[[#This Row],[Residential CLM $ Collected]]/'1.) CLM Reference'!$B$4</f>
        <v>5.009772745014883E-5</v>
      </c>
      <c r="J874" s="79">
        <v>0</v>
      </c>
      <c r="K874" s="53">
        <f>Table3[[#This Row],[Residential Incentive Disbursements]]/'1.) CLM Reference'!$B$5</f>
        <v>0</v>
      </c>
      <c r="L874" s="54">
        <v>0</v>
      </c>
      <c r="M874" s="53">
        <f>Table3[[#This Row],[C&amp;I CLM $ Collected]]/'1.) CLM Reference'!$B$4</f>
        <v>0</v>
      </c>
      <c r="N874" s="79">
        <v>0</v>
      </c>
      <c r="O874" s="53">
        <f>Table3[[#This Row],[C&amp;I Incentive Disbursements]]/'1.) CLM Reference'!$B$5</f>
        <v>0</v>
      </c>
    </row>
    <row r="875" spans="1:15" x14ac:dyDescent="0.35">
      <c r="A875" s="23">
        <v>9001060400</v>
      </c>
      <c r="B875" s="24" t="s">
        <v>187</v>
      </c>
      <c r="C875" s="24" t="s">
        <v>48</v>
      </c>
      <c r="D875" s="52">
        <f>Table3[[#This Row],[Residential CLM $ Collected]]+Table3[[#This Row],[C&amp;I CLM $ Collected]]</f>
        <v>4359.446870400001</v>
      </c>
      <c r="E875" s="53">
        <f>Table3[[#This Row],[CLM $ Collected ]]/'1.) CLM Reference'!$B$4</f>
        <v>3.8675450110856876E-5</v>
      </c>
      <c r="F875" s="52">
        <f>Table3[[#This Row],[Residential Incentive Disbursements]]+Table3[[#This Row],[C&amp;I Incentive Disbursements]]</f>
        <v>1373.72</v>
      </c>
      <c r="G875" s="53">
        <f>Table3[[#This Row],[Incentive Disbursements]]/'1.) CLM Reference'!$B$5</f>
        <v>1.6806986261254731E-5</v>
      </c>
      <c r="H875" s="52">
        <v>4359.446870400001</v>
      </c>
      <c r="I875" s="53">
        <f>Table3[[#This Row],[Residential CLM $ Collected]]/'1.) CLM Reference'!$B$4</f>
        <v>3.8675450110856876E-5</v>
      </c>
      <c r="J875" s="79">
        <v>1373.72</v>
      </c>
      <c r="K875" s="53">
        <f>Table3[[#This Row],[Residential Incentive Disbursements]]/'1.) CLM Reference'!$B$5</f>
        <v>1.6806986261254731E-5</v>
      </c>
      <c r="L875" s="54">
        <v>0</v>
      </c>
      <c r="M875" s="53">
        <f>Table3[[#This Row],[C&amp;I CLM $ Collected]]/'1.) CLM Reference'!$B$4</f>
        <v>0</v>
      </c>
      <c r="N875" s="79">
        <v>0</v>
      </c>
      <c r="O875" s="53">
        <f>Table3[[#This Row],[C&amp;I Incentive Disbursements]]/'1.) CLM Reference'!$B$5</f>
        <v>0</v>
      </c>
    </row>
    <row r="876" spans="1:15" x14ac:dyDescent="0.35">
      <c r="A876" s="23">
        <v>9003492100</v>
      </c>
      <c r="B876" s="24" t="s">
        <v>188</v>
      </c>
      <c r="C876" s="24" t="s">
        <v>48</v>
      </c>
      <c r="D876" s="52">
        <f>Table3[[#This Row],[Residential CLM $ Collected]]+Table3[[#This Row],[C&amp;I CLM $ Collected]]</f>
        <v>57899.365729919999</v>
      </c>
      <c r="E876" s="53">
        <f>Table3[[#This Row],[CLM $ Collected ]]/'1.) CLM Reference'!$B$4</f>
        <v>5.1366242032726314E-4</v>
      </c>
      <c r="F876" s="52">
        <f>Table3[[#This Row],[Residential Incentive Disbursements]]+Table3[[#This Row],[C&amp;I Incentive Disbursements]]</f>
        <v>7088.3504999999996</v>
      </c>
      <c r="G876" s="53">
        <f>Table3[[#This Row],[Incentive Disbursements]]/'1.) CLM Reference'!$B$5</f>
        <v>8.6723502219126234E-5</v>
      </c>
      <c r="H876" s="52">
        <v>57897.0131616</v>
      </c>
      <c r="I876" s="53">
        <f>Table3[[#This Row],[Residential CLM $ Collected]]/'1.) CLM Reference'!$B$4</f>
        <v>5.1364154918434124E-4</v>
      </c>
      <c r="J876" s="79">
        <v>7088.3504999999996</v>
      </c>
      <c r="K876" s="53">
        <f>Table3[[#This Row],[Residential Incentive Disbursements]]/'1.) CLM Reference'!$B$5</f>
        <v>8.6723502219126234E-5</v>
      </c>
      <c r="L876" s="54">
        <v>2.35256832</v>
      </c>
      <c r="M876" s="53">
        <f>Table3[[#This Row],[C&amp;I CLM $ Collected]]/'1.) CLM Reference'!$B$4</f>
        <v>2.087114292189869E-8</v>
      </c>
      <c r="N876" s="79">
        <v>0</v>
      </c>
      <c r="O876" s="53">
        <f>Table3[[#This Row],[C&amp;I Incentive Disbursements]]/'1.) CLM Reference'!$B$5</f>
        <v>0</v>
      </c>
    </row>
    <row r="877" spans="1:15" x14ac:dyDescent="0.35">
      <c r="A877" s="23">
        <v>9003492200</v>
      </c>
      <c r="B877" s="24" t="s">
        <v>188</v>
      </c>
      <c r="C877" s="24" t="s">
        <v>48</v>
      </c>
      <c r="D877" s="52">
        <f>Table3[[#This Row],[Residential CLM $ Collected]]+Table3[[#This Row],[C&amp;I CLM $ Collected]]</f>
        <v>60830.6149152</v>
      </c>
      <c r="E877" s="53">
        <f>Table3[[#This Row],[CLM $ Collected ]]/'1.) CLM Reference'!$B$4</f>
        <v>5.3966741247375174E-4</v>
      </c>
      <c r="F877" s="52">
        <f>Table3[[#This Row],[Residential Incentive Disbursements]]+Table3[[#This Row],[C&amp;I Incentive Disbursements]]</f>
        <v>12981.8608</v>
      </c>
      <c r="G877" s="53">
        <f>Table3[[#This Row],[Incentive Disbursements]]/'1.) CLM Reference'!$B$5</f>
        <v>1.5882855029490824E-4</v>
      </c>
      <c r="H877" s="52">
        <v>60830.6149152</v>
      </c>
      <c r="I877" s="53">
        <f>Table3[[#This Row],[Residential CLM $ Collected]]/'1.) CLM Reference'!$B$4</f>
        <v>5.3966741247375174E-4</v>
      </c>
      <c r="J877" s="79">
        <v>12981.8608</v>
      </c>
      <c r="K877" s="53">
        <f>Table3[[#This Row],[Residential Incentive Disbursements]]/'1.) CLM Reference'!$B$5</f>
        <v>1.5882855029490824E-4</v>
      </c>
      <c r="L877" s="54">
        <v>0</v>
      </c>
      <c r="M877" s="53">
        <f>Table3[[#This Row],[C&amp;I CLM $ Collected]]/'1.) CLM Reference'!$B$4</f>
        <v>0</v>
      </c>
      <c r="N877" s="79">
        <v>0</v>
      </c>
      <c r="O877" s="53">
        <f>Table3[[#This Row],[C&amp;I Incentive Disbursements]]/'1.) CLM Reference'!$B$5</f>
        <v>0</v>
      </c>
    </row>
    <row r="878" spans="1:15" x14ac:dyDescent="0.35">
      <c r="A878" s="23">
        <v>9003492300</v>
      </c>
      <c r="B878" s="24" t="s">
        <v>188</v>
      </c>
      <c r="C878" s="24" t="s">
        <v>48</v>
      </c>
      <c r="D878" s="52">
        <f>Table3[[#This Row],[Residential CLM $ Collected]]+Table3[[#This Row],[C&amp;I CLM $ Collected]]</f>
        <v>86123.850307199988</v>
      </c>
      <c r="E878" s="53">
        <f>Table3[[#This Row],[CLM $ Collected ]]/'1.) CLM Reference'!$B$4</f>
        <v>7.6405993120989542E-4</v>
      </c>
      <c r="F878" s="52">
        <f>Table3[[#This Row],[Residential Incentive Disbursements]]+Table3[[#This Row],[C&amp;I Incentive Disbursements]]</f>
        <v>9848.5290999999997</v>
      </c>
      <c r="G878" s="53">
        <f>Table3[[#This Row],[Incentive Disbursements]]/'1.) CLM Reference'!$B$5</f>
        <v>1.2049332708067686E-4</v>
      </c>
      <c r="H878" s="52">
        <v>86123.850307199988</v>
      </c>
      <c r="I878" s="53">
        <f>Table3[[#This Row],[Residential CLM $ Collected]]/'1.) CLM Reference'!$B$4</f>
        <v>7.6405993120989542E-4</v>
      </c>
      <c r="J878" s="79">
        <v>9848.5290999999997</v>
      </c>
      <c r="K878" s="53">
        <f>Table3[[#This Row],[Residential Incentive Disbursements]]/'1.) CLM Reference'!$B$5</f>
        <v>1.2049332708067686E-4</v>
      </c>
      <c r="L878" s="54">
        <v>0</v>
      </c>
      <c r="M878" s="53">
        <f>Table3[[#This Row],[C&amp;I CLM $ Collected]]/'1.) CLM Reference'!$B$4</f>
        <v>0</v>
      </c>
      <c r="N878" s="79">
        <v>0</v>
      </c>
      <c r="O878" s="53">
        <f>Table3[[#This Row],[C&amp;I Incentive Disbursements]]/'1.) CLM Reference'!$B$5</f>
        <v>0</v>
      </c>
    </row>
    <row r="879" spans="1:15" x14ac:dyDescent="0.35">
      <c r="A879" s="23">
        <v>9003492400</v>
      </c>
      <c r="B879" s="24" t="s">
        <v>188</v>
      </c>
      <c r="C879" s="24" t="s">
        <v>48</v>
      </c>
      <c r="D879" s="52">
        <f>Table3[[#This Row],[Residential CLM $ Collected]]+Table3[[#This Row],[C&amp;I CLM $ Collected]]</f>
        <v>49411.587513600003</v>
      </c>
      <c r="E879" s="53">
        <f>Table3[[#This Row],[CLM $ Collected ]]/'1.) CLM Reference'!$B$4</f>
        <v>4.383618942017592E-4</v>
      </c>
      <c r="F879" s="52">
        <f>Table3[[#This Row],[Residential Incentive Disbursements]]+Table3[[#This Row],[C&amp;I Incentive Disbursements]]</f>
        <v>6725.7366000000002</v>
      </c>
      <c r="G879" s="53">
        <f>Table3[[#This Row],[Incentive Disbursements]]/'1.) CLM Reference'!$B$5</f>
        <v>8.2287047311692412E-5</v>
      </c>
      <c r="H879" s="52">
        <v>49411.587513600003</v>
      </c>
      <c r="I879" s="53">
        <f>Table3[[#This Row],[Residential CLM $ Collected]]/'1.) CLM Reference'!$B$4</f>
        <v>4.383618942017592E-4</v>
      </c>
      <c r="J879" s="79">
        <v>6725.7366000000002</v>
      </c>
      <c r="K879" s="53">
        <f>Table3[[#This Row],[Residential Incentive Disbursements]]/'1.) CLM Reference'!$B$5</f>
        <v>8.2287047311692412E-5</v>
      </c>
      <c r="L879" s="54">
        <v>0</v>
      </c>
      <c r="M879" s="53">
        <f>Table3[[#This Row],[C&amp;I CLM $ Collected]]/'1.) CLM Reference'!$B$4</f>
        <v>0</v>
      </c>
      <c r="N879" s="79">
        <v>0</v>
      </c>
      <c r="O879" s="53">
        <f>Table3[[#This Row],[C&amp;I Incentive Disbursements]]/'1.) CLM Reference'!$B$5</f>
        <v>0</v>
      </c>
    </row>
    <row r="880" spans="1:15" x14ac:dyDescent="0.35">
      <c r="A880" s="23">
        <v>9003492500</v>
      </c>
      <c r="B880" s="24" t="s">
        <v>188</v>
      </c>
      <c r="C880" s="24" t="s">
        <v>48</v>
      </c>
      <c r="D880" s="52">
        <f>Table3[[#This Row],[Residential CLM $ Collected]]+Table3[[#This Row],[C&amp;I CLM $ Collected]]</f>
        <v>59729.9845824</v>
      </c>
      <c r="E880" s="53">
        <f>Table3[[#This Row],[CLM $ Collected ]]/'1.) CLM Reference'!$B$4</f>
        <v>5.2990301465169584E-4</v>
      </c>
      <c r="F880" s="52">
        <f>Table3[[#This Row],[Residential Incentive Disbursements]]+Table3[[#This Row],[C&amp;I Incentive Disbursements]]</f>
        <v>10869.7922</v>
      </c>
      <c r="G880" s="53">
        <f>Table3[[#This Row],[Incentive Disbursements]]/'1.) CLM Reference'!$B$5</f>
        <v>1.3298812579571806E-4</v>
      </c>
      <c r="H880" s="52">
        <v>59729.9845824</v>
      </c>
      <c r="I880" s="53">
        <f>Table3[[#This Row],[Residential CLM $ Collected]]/'1.) CLM Reference'!$B$4</f>
        <v>5.2990301465169584E-4</v>
      </c>
      <c r="J880" s="79">
        <v>10869.7922</v>
      </c>
      <c r="K880" s="53">
        <f>Table3[[#This Row],[Residential Incentive Disbursements]]/'1.) CLM Reference'!$B$5</f>
        <v>1.3298812579571806E-4</v>
      </c>
      <c r="L880" s="54">
        <v>0</v>
      </c>
      <c r="M880" s="53">
        <f>Table3[[#This Row],[C&amp;I CLM $ Collected]]/'1.) CLM Reference'!$B$4</f>
        <v>0</v>
      </c>
      <c r="N880" s="79">
        <v>0</v>
      </c>
      <c r="O880" s="53">
        <f>Table3[[#This Row],[C&amp;I Incentive Disbursements]]/'1.) CLM Reference'!$B$5</f>
        <v>0</v>
      </c>
    </row>
    <row r="881" spans="1:15" x14ac:dyDescent="0.35">
      <c r="A881" s="23">
        <v>9003492600</v>
      </c>
      <c r="B881" s="24" t="s">
        <v>188</v>
      </c>
      <c r="C881" s="24" t="s">
        <v>48</v>
      </c>
      <c r="D881" s="52">
        <f>Table3[[#This Row],[Residential CLM $ Collected]]+Table3[[#This Row],[C&amp;I CLM $ Collected]]</f>
        <v>289574.33547167998</v>
      </c>
      <c r="E881" s="53">
        <f>Table3[[#This Row],[CLM $ Collected ]]/'1.) CLM Reference'!$B$4</f>
        <v>2.5689997143816296E-3</v>
      </c>
      <c r="F881" s="52">
        <f>Table3[[#This Row],[Residential Incentive Disbursements]]+Table3[[#This Row],[C&amp;I Incentive Disbursements]]</f>
        <v>121493.1286</v>
      </c>
      <c r="G881" s="53">
        <f>Table3[[#This Row],[Incentive Disbursements]]/'1.) CLM Reference'!$B$5</f>
        <v>1.4864261590550143E-3</v>
      </c>
      <c r="H881" s="52">
        <v>142356.53831615997</v>
      </c>
      <c r="I881" s="53">
        <f>Table3[[#This Row],[Residential CLM $ Collected]]/'1.) CLM Reference'!$B$4</f>
        <v>1.2629361841714002E-3</v>
      </c>
      <c r="J881" s="79">
        <v>85449.179099999994</v>
      </c>
      <c r="K881" s="53">
        <f>Table3[[#This Row],[Residential Incentive Disbursements]]/'1.) CLM Reference'!$B$5</f>
        <v>1.0454409771781692E-3</v>
      </c>
      <c r="L881" s="54">
        <v>147217.79715552001</v>
      </c>
      <c r="M881" s="53">
        <f>Table3[[#This Row],[C&amp;I CLM $ Collected]]/'1.) CLM Reference'!$B$4</f>
        <v>1.3060635302102293E-3</v>
      </c>
      <c r="N881" s="79">
        <v>36043.949500000002</v>
      </c>
      <c r="O881" s="53">
        <f>Table3[[#This Row],[C&amp;I Incentive Disbursements]]/'1.) CLM Reference'!$B$5</f>
        <v>4.4098518187684488E-4</v>
      </c>
    </row>
    <row r="882" spans="1:15" x14ac:dyDescent="0.35">
      <c r="A882" s="23">
        <v>9003494100</v>
      </c>
      <c r="B882" s="24" t="s">
        <v>188</v>
      </c>
      <c r="C882" s="24" t="s">
        <v>48</v>
      </c>
      <c r="D882" s="52">
        <f>Table3[[#This Row],[Residential CLM $ Collected]]+Table3[[#This Row],[C&amp;I CLM $ Collected]]</f>
        <v>1420.2241919999999</v>
      </c>
      <c r="E882" s="53">
        <f>Table3[[#This Row],[CLM $ Collected ]]/'1.) CLM Reference'!$B$4</f>
        <v>1.2599719991285985E-5</v>
      </c>
      <c r="F882" s="52">
        <f>Table3[[#This Row],[Residential Incentive Disbursements]]+Table3[[#This Row],[C&amp;I Incentive Disbursements]]</f>
        <v>0</v>
      </c>
      <c r="G882" s="53">
        <f>Table3[[#This Row],[Incentive Disbursements]]/'1.) CLM Reference'!$B$5</f>
        <v>0</v>
      </c>
      <c r="H882" s="52">
        <v>1420.2241919999999</v>
      </c>
      <c r="I882" s="53">
        <f>Table3[[#This Row],[Residential CLM $ Collected]]/'1.) CLM Reference'!$B$4</f>
        <v>1.2599719991285985E-5</v>
      </c>
      <c r="J882" s="79">
        <v>0</v>
      </c>
      <c r="K882" s="53">
        <f>Table3[[#This Row],[Residential Incentive Disbursements]]/'1.) CLM Reference'!$B$5</f>
        <v>0</v>
      </c>
      <c r="L882" s="54">
        <v>0</v>
      </c>
      <c r="M882" s="53">
        <f>Table3[[#This Row],[C&amp;I CLM $ Collected]]/'1.) CLM Reference'!$B$4</f>
        <v>0</v>
      </c>
      <c r="N882" s="79">
        <v>0</v>
      </c>
      <c r="O882" s="53">
        <f>Table3[[#This Row],[C&amp;I Incentive Disbursements]]/'1.) CLM Reference'!$B$5</f>
        <v>0</v>
      </c>
    </row>
    <row r="883" spans="1:15" x14ac:dyDescent="0.35">
      <c r="A883" s="23">
        <v>9013840100</v>
      </c>
      <c r="B883" s="24" t="s">
        <v>189</v>
      </c>
      <c r="C883" s="24" t="s">
        <v>48</v>
      </c>
      <c r="D883" s="52">
        <f>Table3[[#This Row],[Residential CLM $ Collected]]+Table3[[#This Row],[C&amp;I CLM $ Collected]]</f>
        <v>138559.72344192001</v>
      </c>
      <c r="E883" s="53">
        <f>Table3[[#This Row],[CLM $ Collected ]]/'1.) CLM Reference'!$B$4</f>
        <v>1.2292522034705749E-3</v>
      </c>
      <c r="F883" s="52">
        <f>Table3[[#This Row],[Residential Incentive Disbursements]]+Table3[[#This Row],[C&amp;I Incentive Disbursements]]</f>
        <v>60554.824200000003</v>
      </c>
      <c r="G883" s="53">
        <f>Table3[[#This Row],[Incentive Disbursements]]/'1.) CLM Reference'!$B$5</f>
        <v>7.4086720611339684E-4</v>
      </c>
      <c r="H883" s="52">
        <v>112402.66594752</v>
      </c>
      <c r="I883" s="53">
        <f>Table3[[#This Row],[Residential CLM $ Collected]]/'1.) CLM Reference'!$B$4</f>
        <v>9.9719616465511387E-4</v>
      </c>
      <c r="J883" s="79">
        <v>38610.5</v>
      </c>
      <c r="K883" s="53">
        <f>Table3[[#This Row],[Residential Incentive Disbursements]]/'1.) CLM Reference'!$B$5</f>
        <v>4.7238603430115001E-4</v>
      </c>
      <c r="L883" s="54">
        <v>26157.0574944</v>
      </c>
      <c r="M883" s="53">
        <f>Table3[[#This Row],[C&amp;I CLM $ Collected]]/'1.) CLM Reference'!$B$4</f>
        <v>2.320560388154609E-4</v>
      </c>
      <c r="N883" s="79">
        <v>21944.324199999999</v>
      </c>
      <c r="O883" s="53">
        <f>Table3[[#This Row],[C&amp;I Incentive Disbursements]]/'1.) CLM Reference'!$B$5</f>
        <v>2.6848117181224682E-4</v>
      </c>
    </row>
    <row r="884" spans="1:15" x14ac:dyDescent="0.35">
      <c r="A884" s="23">
        <v>9013890201</v>
      </c>
      <c r="B884" s="24" t="s">
        <v>189</v>
      </c>
      <c r="C884" s="24" t="s">
        <v>48</v>
      </c>
      <c r="D884" s="52">
        <f>Table3[[#This Row],[Residential CLM $ Collected]]+Table3[[#This Row],[C&amp;I CLM $ Collected]]</f>
        <v>219.38394240000002</v>
      </c>
      <c r="E884" s="53">
        <f>Table3[[#This Row],[CLM $ Collected ]]/'1.) CLM Reference'!$B$4</f>
        <v>1.9462957048575704E-6</v>
      </c>
      <c r="F884" s="52">
        <f>Table3[[#This Row],[Residential Incentive Disbursements]]+Table3[[#This Row],[C&amp;I Incentive Disbursements]]</f>
        <v>0</v>
      </c>
      <c r="G884" s="53">
        <f>Table3[[#This Row],[Incentive Disbursements]]/'1.) CLM Reference'!$B$5</f>
        <v>0</v>
      </c>
      <c r="H884" s="52">
        <v>219.38394240000002</v>
      </c>
      <c r="I884" s="53">
        <f>Table3[[#This Row],[Residential CLM $ Collected]]/'1.) CLM Reference'!$B$4</f>
        <v>1.9462957048575704E-6</v>
      </c>
      <c r="J884" s="79">
        <v>0</v>
      </c>
      <c r="K884" s="53">
        <f>Table3[[#This Row],[Residential Incentive Disbursements]]/'1.) CLM Reference'!$B$5</f>
        <v>0</v>
      </c>
      <c r="L884" s="54">
        <v>0</v>
      </c>
      <c r="M884" s="53">
        <f>Table3[[#This Row],[C&amp;I CLM $ Collected]]/'1.) CLM Reference'!$B$4</f>
        <v>0</v>
      </c>
      <c r="N884" s="79">
        <v>0</v>
      </c>
      <c r="O884" s="53">
        <f>Table3[[#This Row],[C&amp;I Incentive Disbursements]]/'1.) CLM Reference'!$B$5</f>
        <v>0</v>
      </c>
    </row>
    <row r="885" spans="1:15" x14ac:dyDescent="0.35">
      <c r="A885" s="23">
        <v>9015830100</v>
      </c>
      <c r="B885" s="24" t="s">
        <v>189</v>
      </c>
      <c r="C885" s="24" t="s">
        <v>48</v>
      </c>
      <c r="D885" s="52">
        <f>Table3[[#This Row],[Residential CLM $ Collected]]+Table3[[#This Row],[C&amp;I CLM $ Collected]]</f>
        <v>663.49488960000008</v>
      </c>
      <c r="E885" s="53">
        <f>Table3[[#This Row],[CLM $ Collected ]]/'1.) CLM Reference'!$B$4</f>
        <v>5.8862888491123576E-6</v>
      </c>
      <c r="F885" s="52">
        <f>Table3[[#This Row],[Residential Incentive Disbursements]]+Table3[[#This Row],[C&amp;I Incentive Disbursements]]</f>
        <v>0</v>
      </c>
      <c r="G885" s="53">
        <f>Table3[[#This Row],[Incentive Disbursements]]/'1.) CLM Reference'!$B$5</f>
        <v>0</v>
      </c>
      <c r="H885" s="52">
        <v>663.49488960000008</v>
      </c>
      <c r="I885" s="53">
        <f>Table3[[#This Row],[Residential CLM $ Collected]]/'1.) CLM Reference'!$B$4</f>
        <v>5.8862888491123576E-6</v>
      </c>
      <c r="J885" s="79">
        <v>0</v>
      </c>
      <c r="K885" s="53">
        <f>Table3[[#This Row],[Residential Incentive Disbursements]]/'1.) CLM Reference'!$B$5</f>
        <v>0</v>
      </c>
      <c r="L885" s="54">
        <v>0</v>
      </c>
      <c r="M885" s="53">
        <f>Table3[[#This Row],[C&amp;I CLM $ Collected]]/'1.) CLM Reference'!$B$4</f>
        <v>0</v>
      </c>
      <c r="N885" s="79">
        <v>0</v>
      </c>
      <c r="O885" s="53">
        <f>Table3[[#This Row],[C&amp;I Incentive Disbursements]]/'1.) CLM Reference'!$B$5</f>
        <v>0</v>
      </c>
    </row>
    <row r="886" spans="1:15" x14ac:dyDescent="0.35">
      <c r="A886" s="23">
        <v>9001035400</v>
      </c>
      <c r="B886" s="24" t="s">
        <v>190</v>
      </c>
      <c r="C886" s="24" t="s">
        <v>48</v>
      </c>
      <c r="D886" s="52">
        <f>Table3[[#This Row],[Residential CLM $ Collected]]+Table3[[#This Row],[C&amp;I CLM $ Collected]]</f>
        <v>213.86721600000001</v>
      </c>
      <c r="E886" s="53">
        <f>Table3[[#This Row],[CLM $ Collected ]]/'1.) CLM Reference'!$B$4</f>
        <v>1.8973532855549879E-6</v>
      </c>
      <c r="F886" s="52">
        <f>Table3[[#This Row],[Residential Incentive Disbursements]]+Table3[[#This Row],[C&amp;I Incentive Disbursements]]</f>
        <v>0</v>
      </c>
      <c r="G886" s="53">
        <f>Table3[[#This Row],[Incentive Disbursements]]/'1.) CLM Reference'!$B$5</f>
        <v>0</v>
      </c>
      <c r="H886" s="52">
        <v>213.86721600000001</v>
      </c>
      <c r="I886" s="53">
        <f>Table3[[#This Row],[Residential CLM $ Collected]]/'1.) CLM Reference'!$B$4</f>
        <v>1.8973532855549879E-6</v>
      </c>
      <c r="J886" s="79">
        <v>0</v>
      </c>
      <c r="K886" s="53">
        <f>Table3[[#This Row],[Residential Incentive Disbursements]]/'1.) CLM Reference'!$B$5</f>
        <v>0</v>
      </c>
      <c r="L886" s="54">
        <v>0</v>
      </c>
      <c r="M886" s="53">
        <f>Table3[[#This Row],[C&amp;I CLM $ Collected]]/'1.) CLM Reference'!$B$4</f>
        <v>0</v>
      </c>
      <c r="N886" s="79">
        <v>0</v>
      </c>
      <c r="O886" s="53">
        <f>Table3[[#This Row],[C&amp;I Incentive Disbursements]]/'1.) CLM Reference'!$B$5</f>
        <v>0</v>
      </c>
    </row>
    <row r="887" spans="1:15" x14ac:dyDescent="0.35">
      <c r="A887" s="23">
        <v>9001042900</v>
      </c>
      <c r="B887" s="24" t="s">
        <v>190</v>
      </c>
      <c r="C887" s="24" t="s">
        <v>48</v>
      </c>
      <c r="D887" s="52">
        <f>Table3[[#This Row],[Residential CLM $ Collected]]+Table3[[#This Row],[C&amp;I CLM $ Collected]]</f>
        <v>355.58282880000002</v>
      </c>
      <c r="E887" s="53">
        <f>Table3[[#This Row],[CLM $ Collected ]]/'1.) CLM Reference'!$B$4</f>
        <v>3.1546034082690671E-6</v>
      </c>
      <c r="F887" s="52">
        <f>Table3[[#This Row],[Residential Incentive Disbursements]]+Table3[[#This Row],[C&amp;I Incentive Disbursements]]</f>
        <v>0</v>
      </c>
      <c r="G887" s="53">
        <f>Table3[[#This Row],[Incentive Disbursements]]/'1.) CLM Reference'!$B$5</f>
        <v>0</v>
      </c>
      <c r="H887" s="52">
        <v>355.58282880000002</v>
      </c>
      <c r="I887" s="53">
        <f>Table3[[#This Row],[Residential CLM $ Collected]]/'1.) CLM Reference'!$B$4</f>
        <v>3.1546034082690671E-6</v>
      </c>
      <c r="J887" s="79">
        <v>0</v>
      </c>
      <c r="K887" s="53">
        <f>Table3[[#This Row],[Residential Incentive Disbursements]]/'1.) CLM Reference'!$B$5</f>
        <v>0</v>
      </c>
      <c r="L887" s="54">
        <v>0</v>
      </c>
      <c r="M887" s="53">
        <f>Table3[[#This Row],[C&amp;I CLM $ Collected]]/'1.) CLM Reference'!$B$4</f>
        <v>0</v>
      </c>
      <c r="N887" s="79">
        <v>0</v>
      </c>
      <c r="O887" s="53">
        <f>Table3[[#This Row],[C&amp;I Incentive Disbursements]]/'1.) CLM Reference'!$B$5</f>
        <v>0</v>
      </c>
    </row>
    <row r="888" spans="1:15" x14ac:dyDescent="0.35">
      <c r="A888" s="23">
        <v>9001045101</v>
      </c>
      <c r="B888" s="24" t="s">
        <v>190</v>
      </c>
      <c r="C888" s="24" t="s">
        <v>48</v>
      </c>
      <c r="D888" s="52">
        <f>Table3[[#This Row],[Residential CLM $ Collected]]+Table3[[#This Row],[C&amp;I CLM $ Collected]]</f>
        <v>121792.58059679999</v>
      </c>
      <c r="E888" s="53">
        <f>Table3[[#This Row],[CLM $ Collected ]]/'1.) CLM Reference'!$B$4</f>
        <v>1.0805001218679496E-3</v>
      </c>
      <c r="F888" s="52">
        <f>Table3[[#This Row],[Residential Incentive Disbursements]]+Table3[[#This Row],[C&amp;I Incentive Disbursements]]</f>
        <v>26942.549299999999</v>
      </c>
      <c r="G888" s="53">
        <f>Table3[[#This Row],[Incentive Disbursements]]/'1.) CLM Reference'!$B$5</f>
        <v>3.2963271694979928E-4</v>
      </c>
      <c r="H888" s="52">
        <v>121792.58059679999</v>
      </c>
      <c r="I888" s="53">
        <f>Table3[[#This Row],[Residential CLM $ Collected]]/'1.) CLM Reference'!$B$4</f>
        <v>1.0805001218679496E-3</v>
      </c>
      <c r="J888" s="79">
        <v>26942.549299999999</v>
      </c>
      <c r="K888" s="53">
        <f>Table3[[#This Row],[Residential Incentive Disbursements]]/'1.) CLM Reference'!$B$5</f>
        <v>3.2963271694979928E-4</v>
      </c>
      <c r="L888" s="54">
        <v>0</v>
      </c>
      <c r="M888" s="53">
        <f>Table3[[#This Row],[C&amp;I CLM $ Collected]]/'1.) CLM Reference'!$B$4</f>
        <v>0</v>
      </c>
      <c r="N888" s="79">
        <v>0</v>
      </c>
      <c r="O888" s="53">
        <f>Table3[[#This Row],[C&amp;I Incentive Disbursements]]/'1.) CLM Reference'!$B$5</f>
        <v>0</v>
      </c>
    </row>
    <row r="889" spans="1:15" x14ac:dyDescent="0.35">
      <c r="A889" s="23">
        <v>9001045102</v>
      </c>
      <c r="B889" s="24" t="s">
        <v>190</v>
      </c>
      <c r="C889" s="24" t="s">
        <v>48</v>
      </c>
      <c r="D889" s="52">
        <f>Table3[[#This Row],[Residential CLM $ Collected]]+Table3[[#This Row],[C&amp;I CLM $ Collected]]</f>
        <v>280850.70244032005</v>
      </c>
      <c r="E889" s="53">
        <f>Table3[[#This Row],[CLM $ Collected ]]/'1.) CLM Reference'!$B$4</f>
        <v>2.4916067688727358E-3</v>
      </c>
      <c r="F889" s="52">
        <f>Table3[[#This Row],[Residential Incentive Disbursements]]+Table3[[#This Row],[C&amp;I Incentive Disbursements]]</f>
        <v>98164.801600000108</v>
      </c>
      <c r="G889" s="53">
        <f>Table3[[#This Row],[Incentive Disbursements]]/'1.) CLM Reference'!$B$5</f>
        <v>1.2010121945010615E-3</v>
      </c>
      <c r="H889" s="52">
        <v>164794.82669568001</v>
      </c>
      <c r="I889" s="53">
        <f>Table3[[#This Row],[Residential CLM $ Collected]]/'1.) CLM Reference'!$B$4</f>
        <v>1.4620006362897307E-3</v>
      </c>
      <c r="J889" s="79">
        <v>80385.501600000105</v>
      </c>
      <c r="K889" s="53">
        <f>Table3[[#This Row],[Residential Incentive Disbursements]]/'1.) CLM Reference'!$B$5</f>
        <v>9.8348864469853525E-4</v>
      </c>
      <c r="L889" s="54">
        <v>116055.87574464001</v>
      </c>
      <c r="M889" s="53">
        <f>Table3[[#This Row],[C&amp;I CLM $ Collected]]/'1.) CLM Reference'!$B$4</f>
        <v>1.0296061325830049E-3</v>
      </c>
      <c r="N889" s="79">
        <v>17779.3</v>
      </c>
      <c r="O889" s="53">
        <f>Table3[[#This Row],[C&amp;I Incentive Disbursements]]/'1.) CLM Reference'!$B$5</f>
        <v>2.1752354980252614E-4</v>
      </c>
    </row>
    <row r="890" spans="1:15" x14ac:dyDescent="0.35">
      <c r="A890" s="23">
        <v>9001045200</v>
      </c>
      <c r="B890" s="24" t="s">
        <v>190</v>
      </c>
      <c r="C890" s="24" t="s">
        <v>48</v>
      </c>
      <c r="D890" s="52">
        <f>Table3[[#This Row],[Residential CLM $ Collected]]+Table3[[#This Row],[C&amp;I CLM $ Collected]]</f>
        <v>79552.867651200009</v>
      </c>
      <c r="E890" s="53">
        <f>Table3[[#This Row],[CLM $ Collected ]]/'1.) CLM Reference'!$B$4</f>
        <v>7.0576452827311991E-4</v>
      </c>
      <c r="F890" s="52">
        <f>Table3[[#This Row],[Residential Incentive Disbursements]]+Table3[[#This Row],[C&amp;I Incentive Disbursements]]</f>
        <v>17456.605100000001</v>
      </c>
      <c r="G890" s="53">
        <f>Table3[[#This Row],[Incentive Disbursements]]/'1.) CLM Reference'!$B$5</f>
        <v>2.135754899716458E-4</v>
      </c>
      <c r="H890" s="52">
        <v>79552.867651200009</v>
      </c>
      <c r="I890" s="53">
        <f>Table3[[#This Row],[Residential CLM $ Collected]]/'1.) CLM Reference'!$B$4</f>
        <v>7.0576452827311991E-4</v>
      </c>
      <c r="J890" s="79">
        <v>17456.605100000001</v>
      </c>
      <c r="K890" s="53">
        <f>Table3[[#This Row],[Residential Incentive Disbursements]]/'1.) CLM Reference'!$B$5</f>
        <v>2.135754899716458E-4</v>
      </c>
      <c r="L890" s="54">
        <v>0</v>
      </c>
      <c r="M890" s="53">
        <f>Table3[[#This Row],[C&amp;I CLM $ Collected]]/'1.) CLM Reference'!$B$4</f>
        <v>0</v>
      </c>
      <c r="N890" s="79">
        <v>0</v>
      </c>
      <c r="O890" s="53">
        <f>Table3[[#This Row],[C&amp;I Incentive Disbursements]]/'1.) CLM Reference'!$B$5</f>
        <v>0</v>
      </c>
    </row>
    <row r="891" spans="1:15" x14ac:dyDescent="0.35">
      <c r="A891" s="23">
        <v>9001045300</v>
      </c>
      <c r="B891" s="24" t="s">
        <v>190</v>
      </c>
      <c r="C891" s="24" t="s">
        <v>48</v>
      </c>
      <c r="D891" s="52">
        <f>Table3[[#This Row],[Residential CLM $ Collected]]+Table3[[#This Row],[C&amp;I CLM $ Collected]]</f>
        <v>59936.719996799999</v>
      </c>
      <c r="E891" s="53">
        <f>Table3[[#This Row],[CLM $ Collected ]]/'1.) CLM Reference'!$B$4</f>
        <v>5.3173709714965302E-4</v>
      </c>
      <c r="F891" s="52">
        <f>Table3[[#This Row],[Residential Incentive Disbursements]]+Table3[[#This Row],[C&amp;I Incentive Disbursements]]</f>
        <v>10246.200000000001</v>
      </c>
      <c r="G891" s="53">
        <f>Table3[[#This Row],[Incentive Disbursements]]/'1.) CLM Reference'!$B$5</f>
        <v>1.2535869218623026E-4</v>
      </c>
      <c r="H891" s="52">
        <v>59936.719996799999</v>
      </c>
      <c r="I891" s="53">
        <f>Table3[[#This Row],[Residential CLM $ Collected]]/'1.) CLM Reference'!$B$4</f>
        <v>5.3173709714965302E-4</v>
      </c>
      <c r="J891" s="79">
        <v>10246.200000000001</v>
      </c>
      <c r="K891" s="53">
        <f>Table3[[#This Row],[Residential Incentive Disbursements]]/'1.) CLM Reference'!$B$5</f>
        <v>1.2535869218623026E-4</v>
      </c>
      <c r="L891" s="54">
        <v>0</v>
      </c>
      <c r="M891" s="53">
        <f>Table3[[#This Row],[C&amp;I CLM $ Collected]]/'1.) CLM Reference'!$B$4</f>
        <v>0</v>
      </c>
      <c r="N891" s="79">
        <v>0</v>
      </c>
      <c r="O891" s="53">
        <f>Table3[[#This Row],[C&amp;I Incentive Disbursements]]/'1.) CLM Reference'!$B$5</f>
        <v>0</v>
      </c>
    </row>
    <row r="892" spans="1:15" x14ac:dyDescent="0.35">
      <c r="A892" s="23">
        <v>9001045400</v>
      </c>
      <c r="B892" s="24" t="s">
        <v>190</v>
      </c>
      <c r="C892" s="24" t="s">
        <v>48</v>
      </c>
      <c r="D892" s="52">
        <f>Table3[[#This Row],[Residential CLM $ Collected]]+Table3[[#This Row],[C&amp;I CLM $ Collected]]</f>
        <v>84004.02648</v>
      </c>
      <c r="E892" s="53">
        <f>Table3[[#This Row],[CLM $ Collected ]]/'1.) CLM Reference'!$B$4</f>
        <v>7.4525361400728293E-4</v>
      </c>
      <c r="F892" s="52">
        <f>Table3[[#This Row],[Residential Incentive Disbursements]]+Table3[[#This Row],[C&amp;I Incentive Disbursements]]</f>
        <v>24622.080000000002</v>
      </c>
      <c r="G892" s="53">
        <f>Table3[[#This Row],[Incentive Disbursements]]/'1.) CLM Reference'!$B$5</f>
        <v>3.0124258239198301E-4</v>
      </c>
      <c r="H892" s="52">
        <v>84004.02648</v>
      </c>
      <c r="I892" s="53">
        <f>Table3[[#This Row],[Residential CLM $ Collected]]/'1.) CLM Reference'!$B$4</f>
        <v>7.4525361400728293E-4</v>
      </c>
      <c r="J892" s="79">
        <v>24622.080000000002</v>
      </c>
      <c r="K892" s="53">
        <f>Table3[[#This Row],[Residential Incentive Disbursements]]/'1.) CLM Reference'!$B$5</f>
        <v>3.0124258239198301E-4</v>
      </c>
      <c r="L892" s="54">
        <v>0</v>
      </c>
      <c r="M892" s="53">
        <f>Table3[[#This Row],[C&amp;I CLM $ Collected]]/'1.) CLM Reference'!$B$4</f>
        <v>0</v>
      </c>
      <c r="N892" s="79">
        <v>0</v>
      </c>
      <c r="O892" s="53">
        <f>Table3[[#This Row],[C&amp;I Incentive Disbursements]]/'1.) CLM Reference'!$B$5</f>
        <v>0</v>
      </c>
    </row>
    <row r="893" spans="1:15" x14ac:dyDescent="0.35">
      <c r="A893" s="23">
        <v>9001055100</v>
      </c>
      <c r="B893" s="24" t="s">
        <v>190</v>
      </c>
      <c r="C893" s="24" t="s">
        <v>48</v>
      </c>
      <c r="D893" s="52">
        <f>Table3[[#This Row],[Residential CLM $ Collected]]+Table3[[#This Row],[C&amp;I CLM $ Collected]]</f>
        <v>581.2128864</v>
      </c>
      <c r="E893" s="53">
        <f>Table3[[#This Row],[CLM $ Collected ]]/'1.) CLM Reference'!$B$4</f>
        <v>5.1563124084335481E-6</v>
      </c>
      <c r="F893" s="52">
        <f>Table3[[#This Row],[Residential Incentive Disbursements]]+Table3[[#This Row],[C&amp;I Incentive Disbursements]]</f>
        <v>0</v>
      </c>
      <c r="G893" s="53">
        <f>Table3[[#This Row],[Incentive Disbursements]]/'1.) CLM Reference'!$B$5</f>
        <v>0</v>
      </c>
      <c r="H893" s="52">
        <v>581.2128864</v>
      </c>
      <c r="I893" s="53">
        <f>Table3[[#This Row],[Residential CLM $ Collected]]/'1.) CLM Reference'!$B$4</f>
        <v>5.1563124084335481E-6</v>
      </c>
      <c r="J893" s="79">
        <v>0</v>
      </c>
      <c r="K893" s="53">
        <f>Table3[[#This Row],[Residential Incentive Disbursements]]/'1.) CLM Reference'!$B$5</f>
        <v>0</v>
      </c>
      <c r="L893" s="54">
        <v>0</v>
      </c>
      <c r="M893" s="53">
        <f>Table3[[#This Row],[C&amp;I CLM $ Collected]]/'1.) CLM Reference'!$B$4</f>
        <v>0</v>
      </c>
      <c r="N893" s="79">
        <v>0</v>
      </c>
      <c r="O893" s="53">
        <f>Table3[[#This Row],[C&amp;I Incentive Disbursements]]/'1.) CLM Reference'!$B$5</f>
        <v>0</v>
      </c>
    </row>
    <row r="894" spans="1:15" x14ac:dyDescent="0.35">
      <c r="A894" s="23">
        <v>9001240100</v>
      </c>
      <c r="B894" s="24" t="s">
        <v>190</v>
      </c>
      <c r="C894" s="24" t="s">
        <v>48</v>
      </c>
      <c r="D894" s="52">
        <f>Table3[[#This Row],[Residential CLM $ Collected]]+Table3[[#This Row],[C&amp;I CLM $ Collected]]</f>
        <v>504.25079040000003</v>
      </c>
      <c r="E894" s="53">
        <f>Table3[[#This Row],[CLM $ Collected ]]/'1.) CLM Reference'!$B$4</f>
        <v>4.4735322776593284E-6</v>
      </c>
      <c r="F894" s="52">
        <f>Table3[[#This Row],[Residential Incentive Disbursements]]+Table3[[#This Row],[C&amp;I Incentive Disbursements]]</f>
        <v>0</v>
      </c>
      <c r="G894" s="53">
        <f>Table3[[#This Row],[Incentive Disbursements]]/'1.) CLM Reference'!$B$5</f>
        <v>0</v>
      </c>
      <c r="H894" s="52">
        <v>504.25079040000003</v>
      </c>
      <c r="I894" s="53">
        <f>Table3[[#This Row],[Residential CLM $ Collected]]/'1.) CLM Reference'!$B$4</f>
        <v>4.4735322776593284E-6</v>
      </c>
      <c r="J894" s="77">
        <v>0</v>
      </c>
      <c r="K894" s="53">
        <f>Table3[[#This Row],[Residential Incentive Disbursements]]/'1.) CLM Reference'!$B$5</f>
        <v>0</v>
      </c>
      <c r="L894" s="54">
        <v>0</v>
      </c>
      <c r="M894" s="53">
        <f>Table3[[#This Row],[C&amp;I CLM $ Collected]]/'1.) CLM Reference'!$B$4</f>
        <v>0</v>
      </c>
      <c r="N894" s="79">
        <v>0</v>
      </c>
      <c r="O894" s="53">
        <f>Table3[[#This Row],[C&amp;I Incentive Disbursements]]/'1.) CLM Reference'!$B$5</f>
        <v>0</v>
      </c>
    </row>
    <row r="895" spans="1:15" x14ac:dyDescent="0.35">
      <c r="A895" s="23">
        <v>9001245400</v>
      </c>
      <c r="B895" s="24" t="s">
        <v>190</v>
      </c>
      <c r="C895" s="24" t="s">
        <v>48</v>
      </c>
      <c r="D895" s="52">
        <f>Table3[[#This Row],[Residential CLM $ Collected]]+Table3[[#This Row],[C&amp;I CLM $ Collected]]</f>
        <v>431.873424</v>
      </c>
      <c r="E895" s="53">
        <f>Table3[[#This Row],[CLM $ Collected ]]/'1.) CLM Reference'!$B$4</f>
        <v>3.8314262246266033E-6</v>
      </c>
      <c r="F895" s="52">
        <f>Table3[[#This Row],[Residential Incentive Disbursements]]+Table3[[#This Row],[C&amp;I Incentive Disbursements]]</f>
        <v>0</v>
      </c>
      <c r="G895" s="53">
        <f>Table3[[#This Row],[Incentive Disbursements]]/'1.) CLM Reference'!$B$5</f>
        <v>0</v>
      </c>
      <c r="H895" s="52">
        <v>431.873424</v>
      </c>
      <c r="I895" s="53">
        <f>Table3[[#This Row],[Residential CLM $ Collected]]/'1.) CLM Reference'!$B$4</f>
        <v>3.8314262246266033E-6</v>
      </c>
      <c r="J895" s="79">
        <v>0</v>
      </c>
      <c r="K895" s="53">
        <f>Table3[[#This Row],[Residential Incentive Disbursements]]/'1.) CLM Reference'!$B$5</f>
        <v>0</v>
      </c>
      <c r="L895" s="54">
        <v>0</v>
      </c>
      <c r="M895" s="53">
        <f>Table3[[#This Row],[C&amp;I CLM $ Collected]]/'1.) CLM Reference'!$B$4</f>
        <v>0</v>
      </c>
      <c r="N895" s="79">
        <v>0</v>
      </c>
      <c r="O895" s="53">
        <f>Table3[[#This Row],[C&amp;I Incentive Disbursements]]/'1.) CLM Reference'!$B$5</f>
        <v>0</v>
      </c>
    </row>
    <row r="896" spans="1:15" x14ac:dyDescent="0.35">
      <c r="A896" s="23">
        <v>9005290100</v>
      </c>
      <c r="B896" s="24" t="s">
        <v>191</v>
      </c>
      <c r="C896" s="24" t="s">
        <v>48</v>
      </c>
      <c r="D896" s="52">
        <f>Table3[[#This Row],[Residential CLM $ Collected]]+Table3[[#This Row],[C&amp;I CLM $ Collected]]</f>
        <v>2422.8848736</v>
      </c>
      <c r="E896" s="53">
        <f>Table3[[#This Row],[CLM $ Collected ]]/'1.) CLM Reference'!$B$4</f>
        <v>2.1494966182411246E-5</v>
      </c>
      <c r="F896" s="52">
        <f>Table3[[#This Row],[Residential Incentive Disbursements]]+Table3[[#This Row],[C&amp;I Incentive Disbursements]]</f>
        <v>0</v>
      </c>
      <c r="G896" s="53">
        <f>Table3[[#This Row],[Incentive Disbursements]]/'1.) CLM Reference'!$B$5</f>
        <v>0</v>
      </c>
      <c r="H896" s="52">
        <v>2422.8848736</v>
      </c>
      <c r="I896" s="53">
        <f>Table3[[#This Row],[Residential CLM $ Collected]]/'1.) CLM Reference'!$B$4</f>
        <v>2.1494966182411246E-5</v>
      </c>
      <c r="J896" s="79">
        <v>0</v>
      </c>
      <c r="K896" s="53">
        <f>Table3[[#This Row],[Residential Incentive Disbursements]]/'1.) CLM Reference'!$B$5</f>
        <v>0</v>
      </c>
      <c r="L896" s="54">
        <v>0</v>
      </c>
      <c r="M896" s="53">
        <f>Table3[[#This Row],[C&amp;I CLM $ Collected]]/'1.) CLM Reference'!$B$4</f>
        <v>0</v>
      </c>
      <c r="N896" s="79">
        <v>0</v>
      </c>
      <c r="O896" s="53">
        <f>Table3[[#This Row],[C&amp;I Incentive Disbursements]]/'1.) CLM Reference'!$B$5</f>
        <v>0</v>
      </c>
    </row>
    <row r="897" spans="1:15" x14ac:dyDescent="0.35">
      <c r="A897" s="23">
        <v>9005293100</v>
      </c>
      <c r="B897" s="24" t="s">
        <v>191</v>
      </c>
      <c r="C897" s="24" t="s">
        <v>48</v>
      </c>
      <c r="D897" s="52">
        <f>Table3[[#This Row],[Residential CLM $ Collected]]+Table3[[#This Row],[C&amp;I CLM $ Collected]]</f>
        <v>6067.4323103999996</v>
      </c>
      <c r="E897" s="53">
        <f>Table3[[#This Row],[CLM $ Collected ]]/'1.) CLM Reference'!$B$4</f>
        <v>5.3828084754326862E-5</v>
      </c>
      <c r="F897" s="52">
        <f>Table3[[#This Row],[Residential Incentive Disbursements]]+Table3[[#This Row],[C&amp;I Incentive Disbursements]]</f>
        <v>1576.65</v>
      </c>
      <c r="G897" s="53">
        <f>Table3[[#This Row],[Incentive Disbursements]]/'1.) CLM Reference'!$B$5</f>
        <v>1.9289764208723227E-5</v>
      </c>
      <c r="H897" s="52">
        <v>6067.4323103999996</v>
      </c>
      <c r="I897" s="53">
        <f>Table3[[#This Row],[Residential CLM $ Collected]]/'1.) CLM Reference'!$B$4</f>
        <v>5.3828084754326862E-5</v>
      </c>
      <c r="J897" s="79">
        <v>1576.65</v>
      </c>
      <c r="K897" s="53">
        <f>Table3[[#This Row],[Residential Incentive Disbursements]]/'1.) CLM Reference'!$B$5</f>
        <v>1.9289764208723227E-5</v>
      </c>
      <c r="L897" s="54">
        <v>0</v>
      </c>
      <c r="M897" s="53">
        <f>Table3[[#This Row],[C&amp;I CLM $ Collected]]/'1.) CLM Reference'!$B$4</f>
        <v>0</v>
      </c>
      <c r="N897" s="79">
        <v>0</v>
      </c>
      <c r="O897" s="53">
        <f>Table3[[#This Row],[C&amp;I Incentive Disbursements]]/'1.) CLM Reference'!$B$5</f>
        <v>0</v>
      </c>
    </row>
    <row r="898" spans="1:15" x14ac:dyDescent="0.35">
      <c r="A898" s="23">
        <v>9005310700</v>
      </c>
      <c r="B898" s="24" t="s">
        <v>191</v>
      </c>
      <c r="C898" s="24" t="s">
        <v>48</v>
      </c>
      <c r="D898" s="52">
        <f>Table3[[#This Row],[Residential CLM $ Collected]]+Table3[[#This Row],[C&amp;I CLM $ Collected]]</f>
        <v>515.61999360000004</v>
      </c>
      <c r="E898" s="53">
        <f>Table3[[#This Row],[CLM $ Collected ]]/'1.) CLM Reference'!$B$4</f>
        <v>4.5743957734728354E-6</v>
      </c>
      <c r="F898" s="52">
        <f>Table3[[#This Row],[Residential Incentive Disbursements]]+Table3[[#This Row],[C&amp;I Incentive Disbursements]]</f>
        <v>0</v>
      </c>
      <c r="G898" s="53">
        <f>Table3[[#This Row],[Incentive Disbursements]]/'1.) CLM Reference'!$B$5</f>
        <v>0</v>
      </c>
      <c r="H898" s="52">
        <v>515.61999360000004</v>
      </c>
      <c r="I898" s="53">
        <f>Table3[[#This Row],[Residential CLM $ Collected]]/'1.) CLM Reference'!$B$4</f>
        <v>4.5743957734728354E-6</v>
      </c>
      <c r="J898" s="79">
        <v>0</v>
      </c>
      <c r="K898" s="53">
        <f>Table3[[#This Row],[Residential Incentive Disbursements]]/'1.) CLM Reference'!$B$5</f>
        <v>0</v>
      </c>
      <c r="L898" s="54">
        <v>0</v>
      </c>
      <c r="M898" s="53">
        <f>Table3[[#This Row],[C&amp;I CLM $ Collected]]/'1.) CLM Reference'!$B$4</f>
        <v>0</v>
      </c>
      <c r="N898" s="79">
        <v>0</v>
      </c>
      <c r="O898" s="53">
        <f>Table3[[#This Row],[C&amp;I Incentive Disbursements]]/'1.) CLM Reference'!$B$5</f>
        <v>0</v>
      </c>
    </row>
    <row r="899" spans="1:15" x14ac:dyDescent="0.35">
      <c r="A899" s="23">
        <v>9005320100</v>
      </c>
      <c r="B899" s="24" t="s">
        <v>191</v>
      </c>
      <c r="C899" s="24" t="s">
        <v>48</v>
      </c>
      <c r="D899" s="52">
        <f>Table3[[#This Row],[Residential CLM $ Collected]]+Table3[[#This Row],[C&amp;I CLM $ Collected]]</f>
        <v>180682.43084640004</v>
      </c>
      <c r="E899" s="53">
        <f>Table3[[#This Row],[CLM $ Collected ]]/'1.) CLM Reference'!$B$4</f>
        <v>1.6029497658419933E-3</v>
      </c>
      <c r="F899" s="52">
        <f>Table3[[#This Row],[Residential Incentive Disbursements]]+Table3[[#This Row],[C&amp;I Incentive Disbursements]]</f>
        <v>114368.24100000001</v>
      </c>
      <c r="G899" s="53">
        <f>Table3[[#This Row],[Incentive Disbursements]]/'1.) CLM Reference'!$B$5</f>
        <v>1.3992556381292186E-3</v>
      </c>
      <c r="H899" s="52">
        <v>112367.13834528001</v>
      </c>
      <c r="I899" s="53">
        <f>Table3[[#This Row],[Residential CLM $ Collected]]/'1.) CLM Reference'!$B$4</f>
        <v>9.9688097650192848E-4</v>
      </c>
      <c r="J899" s="79">
        <v>28255.501</v>
      </c>
      <c r="K899" s="53">
        <f>Table3[[#This Row],[Residential Incentive Disbursements]]/'1.) CLM Reference'!$B$5</f>
        <v>3.4569622420279917E-4</v>
      </c>
      <c r="L899" s="54">
        <v>68315.292501120013</v>
      </c>
      <c r="M899" s="53">
        <f>Table3[[#This Row],[C&amp;I CLM $ Collected]]/'1.) CLM Reference'!$B$4</f>
        <v>6.0606878934006453E-4</v>
      </c>
      <c r="N899" s="79">
        <v>86112.74</v>
      </c>
      <c r="O899" s="53">
        <f>Table3[[#This Row],[C&amp;I Incentive Disbursements]]/'1.) CLM Reference'!$B$5</f>
        <v>1.0535594139264193E-3</v>
      </c>
    </row>
    <row r="900" spans="1:15" x14ac:dyDescent="0.35">
      <c r="A900" s="23">
        <v>9005320200</v>
      </c>
      <c r="B900" s="24" t="s">
        <v>191</v>
      </c>
      <c r="C900" s="24" t="s">
        <v>48</v>
      </c>
      <c r="D900" s="52">
        <f>Table3[[#This Row],[Residential CLM $ Collected]]+Table3[[#This Row],[C&amp;I CLM $ Collected]]</f>
        <v>83128.746026879991</v>
      </c>
      <c r="E900" s="53">
        <f>Table3[[#This Row],[CLM $ Collected ]]/'1.) CLM Reference'!$B$4</f>
        <v>7.374884395473072E-4</v>
      </c>
      <c r="F900" s="52">
        <f>Table3[[#This Row],[Residential Incentive Disbursements]]+Table3[[#This Row],[C&amp;I Incentive Disbursements]]</f>
        <v>13461.21</v>
      </c>
      <c r="G900" s="53">
        <f>Table3[[#This Row],[Incentive Disbursements]]/'1.) CLM Reference'!$B$5</f>
        <v>1.6469322098379931E-4</v>
      </c>
      <c r="H900" s="52">
        <v>83128.746026879991</v>
      </c>
      <c r="I900" s="53">
        <f>Table3[[#This Row],[Residential CLM $ Collected]]/'1.) CLM Reference'!$B$4</f>
        <v>7.374884395473072E-4</v>
      </c>
      <c r="J900" s="79">
        <v>13461.21</v>
      </c>
      <c r="K900" s="53">
        <f>Table3[[#This Row],[Residential Incentive Disbursements]]/'1.) CLM Reference'!$B$5</f>
        <v>1.6469322098379931E-4</v>
      </c>
      <c r="L900" s="54">
        <v>0</v>
      </c>
      <c r="M900" s="53">
        <f>Table3[[#This Row],[C&amp;I CLM $ Collected]]/'1.) CLM Reference'!$B$4</f>
        <v>0</v>
      </c>
      <c r="N900" s="79">
        <v>0</v>
      </c>
      <c r="O900" s="53">
        <f>Table3[[#This Row],[C&amp;I Incentive Disbursements]]/'1.) CLM Reference'!$B$5</f>
        <v>0</v>
      </c>
    </row>
    <row r="901" spans="1:15" x14ac:dyDescent="0.35">
      <c r="A901" s="23">
        <v>9013881500</v>
      </c>
      <c r="B901" s="24" t="s">
        <v>192</v>
      </c>
      <c r="C901" s="24" t="s">
        <v>48</v>
      </c>
      <c r="D901" s="52">
        <f>Table3[[#This Row],[Residential CLM $ Collected]]+Table3[[#This Row],[C&amp;I CLM $ Collected]]</f>
        <v>3206.7462816000002</v>
      </c>
      <c r="E901" s="53">
        <f>Table3[[#This Row],[CLM $ Collected ]]/'1.) CLM Reference'!$B$4</f>
        <v>2.8449103640714156E-5</v>
      </c>
      <c r="F901" s="52">
        <f>Table3[[#This Row],[Residential Incentive Disbursements]]+Table3[[#This Row],[C&amp;I Incentive Disbursements]]</f>
        <v>0</v>
      </c>
      <c r="G901" s="53">
        <f>Table3[[#This Row],[Incentive Disbursements]]/'1.) CLM Reference'!$B$5</f>
        <v>0</v>
      </c>
      <c r="H901" s="52">
        <v>3206.7462816000002</v>
      </c>
      <c r="I901" s="53">
        <f>Table3[[#This Row],[Residential CLM $ Collected]]/'1.) CLM Reference'!$B$4</f>
        <v>2.8449103640714156E-5</v>
      </c>
      <c r="J901" s="79">
        <v>0</v>
      </c>
      <c r="K901" s="53">
        <f>Table3[[#This Row],[Residential Incentive Disbursements]]/'1.) CLM Reference'!$B$5</f>
        <v>0</v>
      </c>
      <c r="L901" s="54">
        <v>0</v>
      </c>
      <c r="M901" s="53">
        <f>Table3[[#This Row],[C&amp;I CLM $ Collected]]/'1.) CLM Reference'!$B$4</f>
        <v>0</v>
      </c>
      <c r="N901" s="79">
        <v>0</v>
      </c>
      <c r="O901" s="53">
        <f>Table3[[#This Row],[C&amp;I Incentive Disbursements]]/'1.) CLM Reference'!$B$5</f>
        <v>0</v>
      </c>
    </row>
    <row r="902" spans="1:15" x14ac:dyDescent="0.35">
      <c r="A902" s="23">
        <v>9015800300</v>
      </c>
      <c r="B902" s="24" t="s">
        <v>192</v>
      </c>
      <c r="C902" s="24" t="s">
        <v>48</v>
      </c>
      <c r="D902" s="52">
        <f>Table3[[#This Row],[Residential CLM $ Collected]]+Table3[[#This Row],[C&amp;I CLM $ Collected]]</f>
        <v>46300.286966400003</v>
      </c>
      <c r="E902" s="53">
        <f>Table3[[#This Row],[CLM $ Collected ]]/'1.) CLM Reference'!$B$4</f>
        <v>4.1075955090675437E-4</v>
      </c>
      <c r="F902" s="52">
        <f>Table3[[#This Row],[Residential Incentive Disbursements]]+Table3[[#This Row],[C&amp;I Incentive Disbursements]]</f>
        <v>43359.29</v>
      </c>
      <c r="G902" s="53">
        <f>Table3[[#This Row],[Incentive Disbursements]]/'1.) CLM Reference'!$B$5</f>
        <v>5.3048582777258802E-4</v>
      </c>
      <c r="H902" s="52">
        <v>46300.286966400003</v>
      </c>
      <c r="I902" s="53">
        <f>Table3[[#This Row],[Residential CLM $ Collected]]/'1.) CLM Reference'!$B$4</f>
        <v>4.1075955090675437E-4</v>
      </c>
      <c r="J902" s="79">
        <v>43359.29</v>
      </c>
      <c r="K902" s="53">
        <f>Table3[[#This Row],[Residential Incentive Disbursements]]/'1.) CLM Reference'!$B$5</f>
        <v>5.3048582777258802E-4</v>
      </c>
      <c r="L902" s="54">
        <v>0</v>
      </c>
      <c r="M902" s="53">
        <f>Table3[[#This Row],[C&amp;I CLM $ Collected]]/'1.) CLM Reference'!$B$4</f>
        <v>0</v>
      </c>
      <c r="N902" s="79">
        <v>0</v>
      </c>
      <c r="O902" s="53">
        <f>Table3[[#This Row],[C&amp;I Incentive Disbursements]]/'1.) CLM Reference'!$B$5</f>
        <v>0</v>
      </c>
    </row>
    <row r="903" spans="1:15" x14ac:dyDescent="0.35">
      <c r="A903" s="23">
        <v>9015800400</v>
      </c>
      <c r="B903" s="24" t="s">
        <v>192</v>
      </c>
      <c r="C903" s="24" t="s">
        <v>48</v>
      </c>
      <c r="D903" s="52">
        <f>Table3[[#This Row],[Residential CLM $ Collected]]+Table3[[#This Row],[C&amp;I CLM $ Collected]]</f>
        <v>60159.073014720001</v>
      </c>
      <c r="E903" s="53">
        <f>Table3[[#This Row],[CLM $ Collected ]]/'1.) CLM Reference'!$B$4</f>
        <v>5.337097334283409E-4</v>
      </c>
      <c r="F903" s="52">
        <f>Table3[[#This Row],[Residential Incentive Disbursements]]+Table3[[#This Row],[C&amp;I Incentive Disbursements]]</f>
        <v>17243.333500000001</v>
      </c>
      <c r="G903" s="53">
        <f>Table3[[#This Row],[Incentive Disbursements]]/'1.) CLM Reference'!$B$5</f>
        <v>2.1096618614618222E-4</v>
      </c>
      <c r="H903" s="52">
        <v>60159.073014720001</v>
      </c>
      <c r="I903" s="53">
        <f>Table3[[#This Row],[Residential CLM $ Collected]]/'1.) CLM Reference'!$B$4</f>
        <v>5.337097334283409E-4</v>
      </c>
      <c r="J903" s="79">
        <v>17243.333500000001</v>
      </c>
      <c r="K903" s="53">
        <f>Table3[[#This Row],[Residential Incentive Disbursements]]/'1.) CLM Reference'!$B$5</f>
        <v>2.1096618614618222E-4</v>
      </c>
      <c r="L903" s="54">
        <v>0</v>
      </c>
      <c r="M903" s="53">
        <f>Table3[[#This Row],[C&amp;I CLM $ Collected]]/'1.) CLM Reference'!$B$4</f>
        <v>0</v>
      </c>
      <c r="N903" s="79">
        <v>0</v>
      </c>
      <c r="O903" s="53">
        <f>Table3[[#This Row],[C&amp;I Incentive Disbursements]]/'1.) CLM Reference'!$B$5</f>
        <v>0</v>
      </c>
    </row>
    <row r="904" spans="1:15" x14ac:dyDescent="0.35">
      <c r="A904" s="23">
        <v>9015800500</v>
      </c>
      <c r="B904" s="24" t="s">
        <v>192</v>
      </c>
      <c r="C904" s="24" t="s">
        <v>48</v>
      </c>
      <c r="D904" s="52">
        <f>Table3[[#This Row],[Residential CLM $ Collected]]+Table3[[#This Row],[C&amp;I CLM $ Collected]]</f>
        <v>292503.24829727999</v>
      </c>
      <c r="E904" s="53">
        <f>Table3[[#This Row],[CLM $ Collected ]]/'1.) CLM Reference'!$B$4</f>
        <v>2.5949839791824408E-3</v>
      </c>
      <c r="F904" s="52">
        <f>Table3[[#This Row],[Residential Incentive Disbursements]]+Table3[[#This Row],[C&amp;I Incentive Disbursements]]</f>
        <v>489387.0355</v>
      </c>
      <c r="G904" s="53">
        <f>Table3[[#This Row],[Incentive Disbursements]]/'1.) CLM Reference'!$B$5</f>
        <v>5.9874801139130837E-3</v>
      </c>
      <c r="H904" s="52">
        <v>129961.80809568001</v>
      </c>
      <c r="I904" s="53">
        <f>Table3[[#This Row],[Residential CLM $ Collected]]/'1.) CLM Reference'!$B$4</f>
        <v>1.1529745802040332E-3</v>
      </c>
      <c r="J904" s="79">
        <v>408720.65419999999</v>
      </c>
      <c r="K904" s="53">
        <f>Table3[[#This Row],[Residential Incentive Disbursements]]/'1.) CLM Reference'!$B$5</f>
        <v>5.0005550038075049E-3</v>
      </c>
      <c r="L904" s="54">
        <v>162541.44020159999</v>
      </c>
      <c r="M904" s="53">
        <f>Table3[[#This Row],[C&amp;I CLM $ Collected]]/'1.) CLM Reference'!$B$4</f>
        <v>1.4420093989784078E-3</v>
      </c>
      <c r="N904" s="79">
        <v>80666.381299999994</v>
      </c>
      <c r="O904" s="53">
        <f>Table3[[#This Row],[C&amp;I Incentive Disbursements]]/'1.) CLM Reference'!$B$5</f>
        <v>9.8692511010557856E-4</v>
      </c>
    </row>
    <row r="905" spans="1:15" x14ac:dyDescent="0.35">
      <c r="A905" s="23">
        <v>9015800600</v>
      </c>
      <c r="B905" s="24" t="s">
        <v>192</v>
      </c>
      <c r="C905" s="24" t="s">
        <v>48</v>
      </c>
      <c r="D905" s="52">
        <f>Table3[[#This Row],[Residential CLM $ Collected]]+Table3[[#This Row],[C&amp;I CLM $ Collected]]</f>
        <v>64791.193204800002</v>
      </c>
      <c r="E905" s="53">
        <f>Table3[[#This Row],[CLM $ Collected ]]/'1.) CLM Reference'!$B$4</f>
        <v>5.748042434991779E-4</v>
      </c>
      <c r="F905" s="52">
        <f>Table3[[#This Row],[Residential Incentive Disbursements]]+Table3[[#This Row],[C&amp;I Incentive Disbursements]]</f>
        <v>890.52359999999999</v>
      </c>
      <c r="G905" s="53">
        <f>Table3[[#This Row],[Incentive Disbursements]]/'1.) CLM Reference'!$B$5</f>
        <v>1.0895246418864909E-5</v>
      </c>
      <c r="H905" s="52">
        <v>64791.193204800002</v>
      </c>
      <c r="I905" s="53">
        <f>Table3[[#This Row],[Residential CLM $ Collected]]/'1.) CLM Reference'!$B$4</f>
        <v>5.748042434991779E-4</v>
      </c>
      <c r="J905" s="79">
        <v>890.52359999999999</v>
      </c>
      <c r="K905" s="53">
        <f>Table3[[#This Row],[Residential Incentive Disbursements]]/'1.) CLM Reference'!$B$5</f>
        <v>1.0895246418864909E-5</v>
      </c>
      <c r="L905" s="54">
        <v>0</v>
      </c>
      <c r="M905" s="53">
        <f>Table3[[#This Row],[C&amp;I CLM $ Collected]]/'1.) CLM Reference'!$B$4</f>
        <v>0</v>
      </c>
      <c r="N905" s="79">
        <v>0</v>
      </c>
      <c r="O905" s="53">
        <f>Table3[[#This Row],[C&amp;I Incentive Disbursements]]/'1.) CLM Reference'!$B$5</f>
        <v>0</v>
      </c>
    </row>
    <row r="906" spans="1:15" x14ac:dyDescent="0.35">
      <c r="A906" s="23">
        <v>9015800700</v>
      </c>
      <c r="B906" s="24" t="s">
        <v>192</v>
      </c>
      <c r="C906" s="24" t="s">
        <v>48</v>
      </c>
      <c r="D906" s="52">
        <f>Table3[[#This Row],[Residential CLM $ Collected]]+Table3[[#This Row],[C&amp;I CLM $ Collected]]</f>
        <v>41272.490139839996</v>
      </c>
      <c r="E906" s="53">
        <f>Table3[[#This Row],[CLM $ Collected ]]/'1.) CLM Reference'!$B$4</f>
        <v>3.6615473953642927E-4</v>
      </c>
      <c r="F906" s="52">
        <f>Table3[[#This Row],[Residential Incentive Disbursements]]+Table3[[#This Row],[C&amp;I Incentive Disbursements]]</f>
        <v>41619.35</v>
      </c>
      <c r="G906" s="53">
        <f>Table3[[#This Row],[Incentive Disbursements]]/'1.) CLM Reference'!$B$5</f>
        <v>5.0919826722501825E-4</v>
      </c>
      <c r="H906" s="52">
        <v>41272.490139839996</v>
      </c>
      <c r="I906" s="53">
        <f>Table3[[#This Row],[Residential CLM $ Collected]]/'1.) CLM Reference'!$B$4</f>
        <v>3.6615473953642927E-4</v>
      </c>
      <c r="J906" s="79">
        <v>41619.35</v>
      </c>
      <c r="K906" s="53">
        <f>Table3[[#This Row],[Residential Incentive Disbursements]]/'1.) CLM Reference'!$B$5</f>
        <v>5.0919826722501825E-4</v>
      </c>
      <c r="L906" s="54">
        <v>0</v>
      </c>
      <c r="M906" s="53">
        <f>Table3[[#This Row],[C&amp;I CLM $ Collected]]/'1.) CLM Reference'!$B$4</f>
        <v>0</v>
      </c>
      <c r="N906" s="79">
        <v>0</v>
      </c>
      <c r="O906" s="53">
        <f>Table3[[#This Row],[C&amp;I Incentive Disbursements]]/'1.) CLM Reference'!$B$5</f>
        <v>0</v>
      </c>
    </row>
    <row r="907" spans="1:15" x14ac:dyDescent="0.35">
      <c r="A907" s="23">
        <v>9015815000</v>
      </c>
      <c r="B907" s="24" t="s">
        <v>192</v>
      </c>
      <c r="C907" s="24" t="s">
        <v>48</v>
      </c>
      <c r="D907" s="52">
        <f>Table3[[#This Row],[Residential CLM $ Collected]]+Table3[[#This Row],[C&amp;I CLM $ Collected]]</f>
        <v>265.50331199999999</v>
      </c>
      <c r="E907" s="53">
        <f>Table3[[#This Row],[CLM $ Collected ]]/'1.) CLM Reference'!$B$4</f>
        <v>2.3554502217344571E-6</v>
      </c>
      <c r="F907" s="52">
        <f>Table3[[#This Row],[Residential Incentive Disbursements]]+Table3[[#This Row],[C&amp;I Incentive Disbursements]]</f>
        <v>0</v>
      </c>
      <c r="G907" s="53">
        <f>Table3[[#This Row],[Incentive Disbursements]]/'1.) CLM Reference'!$B$5</f>
        <v>0</v>
      </c>
      <c r="H907" s="52">
        <v>265.50331199999999</v>
      </c>
      <c r="I907" s="53">
        <f>Table3[[#This Row],[Residential CLM $ Collected]]/'1.) CLM Reference'!$B$4</f>
        <v>2.3554502217344571E-6</v>
      </c>
      <c r="J907" s="79">
        <v>0</v>
      </c>
      <c r="K907" s="53">
        <f>Table3[[#This Row],[Residential Incentive Disbursements]]/'1.) CLM Reference'!$B$5</f>
        <v>0</v>
      </c>
      <c r="L907" s="54">
        <v>0</v>
      </c>
      <c r="M907" s="53">
        <f>Table3[[#This Row],[C&amp;I CLM $ Collected]]/'1.) CLM Reference'!$B$4</f>
        <v>0</v>
      </c>
      <c r="N907" s="79">
        <v>0</v>
      </c>
      <c r="O907" s="53">
        <f>Table3[[#This Row],[C&amp;I Incentive Disbursements]]/'1.) CLM Reference'!$B$5</f>
        <v>0</v>
      </c>
    </row>
    <row r="908" spans="1:15" x14ac:dyDescent="0.35">
      <c r="A908" s="23">
        <v>9015825000</v>
      </c>
      <c r="B908" s="24" t="s">
        <v>192</v>
      </c>
      <c r="C908" s="24" t="s">
        <v>48</v>
      </c>
      <c r="D908" s="52">
        <f>Table3[[#This Row],[Residential CLM $ Collected]]+Table3[[#This Row],[C&amp;I CLM $ Collected]]</f>
        <v>399.06829440000001</v>
      </c>
      <c r="E908" s="53">
        <f>Table3[[#This Row],[CLM $ Collected ]]/'1.) CLM Reference'!$B$4</f>
        <v>3.5403908729081002E-6</v>
      </c>
      <c r="F908" s="52">
        <f>Table3[[#This Row],[Residential Incentive Disbursements]]+Table3[[#This Row],[C&amp;I Incentive Disbursements]]</f>
        <v>0</v>
      </c>
      <c r="G908" s="53">
        <f>Table3[[#This Row],[Incentive Disbursements]]/'1.) CLM Reference'!$B$5</f>
        <v>0</v>
      </c>
      <c r="H908" s="52">
        <v>399.06829440000001</v>
      </c>
      <c r="I908" s="53">
        <f>Table3[[#This Row],[Residential CLM $ Collected]]/'1.) CLM Reference'!$B$4</f>
        <v>3.5403908729081002E-6</v>
      </c>
      <c r="J908" s="79">
        <v>0</v>
      </c>
      <c r="K908" s="53">
        <f>Table3[[#This Row],[Residential Incentive Disbursements]]/'1.) CLM Reference'!$B$5</f>
        <v>0</v>
      </c>
      <c r="L908" s="54">
        <v>0</v>
      </c>
      <c r="M908" s="53">
        <f>Table3[[#This Row],[C&amp;I CLM $ Collected]]/'1.) CLM Reference'!$B$4</f>
        <v>0</v>
      </c>
      <c r="N908" s="79">
        <v>0</v>
      </c>
      <c r="O908" s="53">
        <f>Table3[[#This Row],[C&amp;I Incentive Disbursements]]/'1.) CLM Reference'!$B$5</f>
        <v>0</v>
      </c>
    </row>
    <row r="909" spans="1:15" x14ac:dyDescent="0.35">
      <c r="A909" s="23">
        <v>9003470100</v>
      </c>
      <c r="B909" s="24" t="s">
        <v>193</v>
      </c>
      <c r="C909" s="24" t="s">
        <v>48</v>
      </c>
      <c r="D909" s="52">
        <f>Table3[[#This Row],[Residential CLM $ Collected]]+Table3[[#This Row],[C&amp;I CLM $ Collected]]</f>
        <v>284.12588160000001</v>
      </c>
      <c r="E909" s="53">
        <f>Table3[[#This Row],[CLM $ Collected ]]/'1.) CLM Reference'!$B$4</f>
        <v>2.5206629844799003E-6</v>
      </c>
      <c r="F909" s="52">
        <f>Table3[[#This Row],[Residential Incentive Disbursements]]+Table3[[#This Row],[C&amp;I Incentive Disbursements]]</f>
        <v>0</v>
      </c>
      <c r="G909" s="53">
        <f>Table3[[#This Row],[Incentive Disbursements]]/'1.) CLM Reference'!$B$5</f>
        <v>0</v>
      </c>
      <c r="H909" s="52">
        <v>284.12588160000001</v>
      </c>
      <c r="I909" s="53">
        <f>Table3[[#This Row],[Residential CLM $ Collected]]/'1.) CLM Reference'!$B$4</f>
        <v>2.5206629844799003E-6</v>
      </c>
      <c r="J909" s="79">
        <v>0</v>
      </c>
      <c r="K909" s="53">
        <f>Table3[[#This Row],[Residential Incentive Disbursements]]/'1.) CLM Reference'!$B$5</f>
        <v>0</v>
      </c>
      <c r="L909" s="54">
        <v>0</v>
      </c>
      <c r="M909" s="53">
        <f>Table3[[#This Row],[C&amp;I CLM $ Collected]]/'1.) CLM Reference'!$B$4</f>
        <v>0</v>
      </c>
      <c r="N909" s="79">
        <v>0</v>
      </c>
      <c r="O909" s="53">
        <f>Table3[[#This Row],[C&amp;I Incentive Disbursements]]/'1.) CLM Reference'!$B$5</f>
        <v>0</v>
      </c>
    </row>
    <row r="910" spans="1:15" x14ac:dyDescent="0.35">
      <c r="A910" s="23">
        <v>9003471400</v>
      </c>
      <c r="B910" s="24" t="s">
        <v>193</v>
      </c>
      <c r="C910" s="24" t="s">
        <v>48</v>
      </c>
      <c r="D910" s="52">
        <f>Table3[[#This Row],[Residential CLM $ Collected]]+Table3[[#This Row],[C&amp;I CLM $ Collected]]</f>
        <v>152.0659872</v>
      </c>
      <c r="E910" s="53">
        <f>Table3[[#This Row],[CLM $ Collected ]]/'1.) CLM Reference'!$B$4</f>
        <v>1.3490749345850311E-6</v>
      </c>
      <c r="F910" s="52">
        <f>Table3[[#This Row],[Residential Incentive Disbursements]]+Table3[[#This Row],[C&amp;I Incentive Disbursements]]</f>
        <v>0</v>
      </c>
      <c r="G910" s="53">
        <f>Table3[[#This Row],[Incentive Disbursements]]/'1.) CLM Reference'!$B$5</f>
        <v>0</v>
      </c>
      <c r="H910" s="52">
        <v>152.0659872</v>
      </c>
      <c r="I910" s="53">
        <f>Table3[[#This Row],[Residential CLM $ Collected]]/'1.) CLM Reference'!$B$4</f>
        <v>1.3490749345850311E-6</v>
      </c>
      <c r="J910" s="79">
        <v>0</v>
      </c>
      <c r="K910" s="53">
        <f>Table3[[#This Row],[Residential Incentive Disbursements]]/'1.) CLM Reference'!$B$5</f>
        <v>0</v>
      </c>
      <c r="L910" s="54">
        <v>0</v>
      </c>
      <c r="M910" s="53">
        <f>Table3[[#This Row],[C&amp;I CLM $ Collected]]/'1.) CLM Reference'!$B$4</f>
        <v>0</v>
      </c>
      <c r="N910" s="79">
        <v>0</v>
      </c>
      <c r="O910" s="53">
        <f>Table3[[#This Row],[C&amp;I Incentive Disbursements]]/'1.) CLM Reference'!$B$5</f>
        <v>0</v>
      </c>
    </row>
    <row r="911" spans="1:15" x14ac:dyDescent="0.35">
      <c r="A911" s="23">
        <v>9003473100</v>
      </c>
      <c r="B911" s="24" t="s">
        <v>193</v>
      </c>
      <c r="C911" s="24" t="s">
        <v>48</v>
      </c>
      <c r="D911" s="52">
        <f>Table3[[#This Row],[Residential CLM $ Collected]]+Table3[[#This Row],[C&amp;I CLM $ Collected]]</f>
        <v>324073.84451615997</v>
      </c>
      <c r="E911" s="53">
        <f>Table3[[#This Row],[CLM $ Collected ]]/'1.) CLM Reference'!$B$4</f>
        <v>2.8750669932280431E-3</v>
      </c>
      <c r="F911" s="52">
        <f>Table3[[#This Row],[Residential Incentive Disbursements]]+Table3[[#This Row],[C&amp;I Incentive Disbursements]]</f>
        <v>305315.0306</v>
      </c>
      <c r="G911" s="53">
        <f>Table3[[#This Row],[Incentive Disbursements]]/'1.) CLM Reference'!$B$5</f>
        <v>3.7354231755006607E-3</v>
      </c>
      <c r="H911" s="52">
        <v>118829.27187935999</v>
      </c>
      <c r="I911" s="53">
        <f>Table3[[#This Row],[Residential CLM $ Collected]]/'1.) CLM Reference'!$B$4</f>
        <v>1.0542107090429915E-3</v>
      </c>
      <c r="J911" s="79">
        <v>227525.2506</v>
      </c>
      <c r="K911" s="53">
        <f>Table3[[#This Row],[Residential Incentive Disbursements]]/'1.) CLM Reference'!$B$5</f>
        <v>2.7836922814858485E-3</v>
      </c>
      <c r="L911" s="54">
        <v>205244.5726368</v>
      </c>
      <c r="M911" s="53">
        <f>Table3[[#This Row],[C&amp;I CLM $ Collected]]/'1.) CLM Reference'!$B$4</f>
        <v>1.8208562841850518E-3</v>
      </c>
      <c r="N911" s="79">
        <v>77789.78</v>
      </c>
      <c r="O911" s="53">
        <f>Table3[[#This Row],[C&amp;I Incentive Disbursements]]/'1.) CLM Reference'!$B$5</f>
        <v>9.5173089401481229E-4</v>
      </c>
    </row>
    <row r="912" spans="1:15" x14ac:dyDescent="0.35">
      <c r="A912" s="23">
        <v>9003473400</v>
      </c>
      <c r="B912" s="24" t="s">
        <v>193</v>
      </c>
      <c r="C912" s="24" t="s">
        <v>48</v>
      </c>
      <c r="D912" s="52">
        <f>Table3[[#This Row],[Residential CLM $ Collected]]+Table3[[#This Row],[C&amp;I CLM $ Collected]]</f>
        <v>31967.588649600002</v>
      </c>
      <c r="E912" s="53">
        <f>Table3[[#This Row],[CLM $ Collected ]]/'1.) CLM Reference'!$B$4</f>
        <v>2.836049885999774E-4</v>
      </c>
      <c r="F912" s="52">
        <f>Table3[[#This Row],[Residential Incentive Disbursements]]+Table3[[#This Row],[C&amp;I Incentive Disbursements]]</f>
        <v>52940.47</v>
      </c>
      <c r="G912" s="53">
        <f>Table3[[#This Row],[Incentive Disbursements]]/'1.) CLM Reference'!$B$5</f>
        <v>6.4770823162971225E-4</v>
      </c>
      <c r="H912" s="52">
        <v>31967.588649600002</v>
      </c>
      <c r="I912" s="53">
        <f>Table3[[#This Row],[Residential CLM $ Collected]]/'1.) CLM Reference'!$B$4</f>
        <v>2.836049885999774E-4</v>
      </c>
      <c r="J912" s="79">
        <v>52940.47</v>
      </c>
      <c r="K912" s="53">
        <f>Table3[[#This Row],[Residential Incentive Disbursements]]/'1.) CLM Reference'!$B$5</f>
        <v>6.4770823162971225E-4</v>
      </c>
      <c r="L912" s="54">
        <v>0</v>
      </c>
      <c r="M912" s="53">
        <f>Table3[[#This Row],[C&amp;I CLM $ Collected]]/'1.) CLM Reference'!$B$4</f>
        <v>0</v>
      </c>
      <c r="N912" s="79">
        <v>0</v>
      </c>
      <c r="O912" s="53">
        <f>Table3[[#This Row],[C&amp;I Incentive Disbursements]]/'1.) CLM Reference'!$B$5</f>
        <v>0</v>
      </c>
    </row>
    <row r="913" spans="1:15" x14ac:dyDescent="0.35">
      <c r="A913" s="23">
        <v>9003473501</v>
      </c>
      <c r="B913" s="24" t="s">
        <v>193</v>
      </c>
      <c r="C913" s="24" t="s">
        <v>48</v>
      </c>
      <c r="D913" s="52">
        <f>Table3[[#This Row],[Residential CLM $ Collected]]+Table3[[#This Row],[C&amp;I CLM $ Collected]]</f>
        <v>82433.349060479988</v>
      </c>
      <c r="E913" s="53">
        <f>Table3[[#This Row],[CLM $ Collected ]]/'1.) CLM Reference'!$B$4</f>
        <v>7.3131912690724363E-4</v>
      </c>
      <c r="F913" s="52">
        <f>Table3[[#This Row],[Residential Incentive Disbursements]]+Table3[[#This Row],[C&amp;I Incentive Disbursements]]</f>
        <v>20406.150000000001</v>
      </c>
      <c r="G913" s="53">
        <f>Table3[[#This Row],[Incentive Disbursements]]/'1.) CLM Reference'!$B$5</f>
        <v>2.49662145630189E-4</v>
      </c>
      <c r="H913" s="52">
        <v>82414.184659199993</v>
      </c>
      <c r="I913" s="53">
        <f>Table3[[#This Row],[Residential CLM $ Collected]]/'1.) CLM Reference'!$B$4</f>
        <v>7.3114910720803786E-4</v>
      </c>
      <c r="J913" s="79">
        <v>20406.150000000001</v>
      </c>
      <c r="K913" s="53">
        <f>Table3[[#This Row],[Residential Incentive Disbursements]]/'1.) CLM Reference'!$B$5</f>
        <v>2.49662145630189E-4</v>
      </c>
      <c r="L913" s="54">
        <v>19.16440128</v>
      </c>
      <c r="M913" s="53">
        <f>Table3[[#This Row],[C&amp;I CLM $ Collected]]/'1.) CLM Reference'!$B$4</f>
        <v>1.7001969920580167E-7</v>
      </c>
      <c r="N913" s="79">
        <v>0</v>
      </c>
      <c r="O913" s="53">
        <f>Table3[[#This Row],[C&amp;I Incentive Disbursements]]/'1.) CLM Reference'!$B$5</f>
        <v>0</v>
      </c>
    </row>
    <row r="914" spans="1:15" x14ac:dyDescent="0.35">
      <c r="A914" s="23">
        <v>9003473502</v>
      </c>
      <c r="B914" s="24" t="s">
        <v>193</v>
      </c>
      <c r="C914" s="24" t="s">
        <v>48</v>
      </c>
      <c r="D914" s="52">
        <f>Table3[[#This Row],[Residential CLM $ Collected]]+Table3[[#This Row],[C&amp;I CLM $ Collected]]</f>
        <v>54612.039352320004</v>
      </c>
      <c r="E914" s="53">
        <f>Table3[[#This Row],[CLM $ Collected ]]/'1.) CLM Reference'!$B$4</f>
        <v>4.8449843895654698E-4</v>
      </c>
      <c r="F914" s="52">
        <f>Table3[[#This Row],[Residential Incentive Disbursements]]+Table3[[#This Row],[C&amp;I Incentive Disbursements]]</f>
        <v>15242.11</v>
      </c>
      <c r="G914" s="53">
        <f>Table3[[#This Row],[Incentive Disbursements]]/'1.) CLM Reference'!$B$5</f>
        <v>1.8648191288074233E-4</v>
      </c>
      <c r="H914" s="52">
        <v>54612.039352320004</v>
      </c>
      <c r="I914" s="53">
        <f>Table3[[#This Row],[Residential CLM $ Collected]]/'1.) CLM Reference'!$B$4</f>
        <v>4.8449843895654698E-4</v>
      </c>
      <c r="J914" s="79">
        <v>15242.11</v>
      </c>
      <c r="K914" s="53">
        <f>Table3[[#This Row],[Residential Incentive Disbursements]]/'1.) CLM Reference'!$B$5</f>
        <v>1.8648191288074233E-4</v>
      </c>
      <c r="L914" s="54">
        <v>0</v>
      </c>
      <c r="M914" s="53">
        <f>Table3[[#This Row],[C&amp;I CLM $ Collected]]/'1.) CLM Reference'!$B$4</f>
        <v>0</v>
      </c>
      <c r="N914" s="79">
        <v>0</v>
      </c>
      <c r="O914" s="53">
        <f>Table3[[#This Row],[C&amp;I Incentive Disbursements]]/'1.) CLM Reference'!$B$5</f>
        <v>0</v>
      </c>
    </row>
    <row r="915" spans="1:15" x14ac:dyDescent="0.35">
      <c r="A915" s="23">
        <v>9003473601</v>
      </c>
      <c r="B915" s="24" t="s">
        <v>193</v>
      </c>
      <c r="C915" s="24" t="s">
        <v>48</v>
      </c>
      <c r="D915" s="52">
        <f>Table3[[#This Row],[Residential CLM $ Collected]]+Table3[[#This Row],[C&amp;I CLM $ Collected]]</f>
        <v>56273.828431679998</v>
      </c>
      <c r="E915" s="53">
        <f>Table3[[#This Row],[CLM $ Collected ]]/'1.) CLM Reference'!$B$4</f>
        <v>4.9924123604622845E-4</v>
      </c>
      <c r="F915" s="52">
        <f>Table3[[#This Row],[Residential Incentive Disbursements]]+Table3[[#This Row],[C&amp;I Incentive Disbursements]]</f>
        <v>30001.8174</v>
      </c>
      <c r="G915" s="53">
        <f>Table3[[#This Row],[Incentive Disbursements]]/'1.) CLM Reference'!$B$5</f>
        <v>3.6706179778591932E-4</v>
      </c>
      <c r="H915" s="52">
        <v>56273.828431679998</v>
      </c>
      <c r="I915" s="53">
        <f>Table3[[#This Row],[Residential CLM $ Collected]]/'1.) CLM Reference'!$B$4</f>
        <v>4.9924123604622845E-4</v>
      </c>
      <c r="J915" s="79">
        <v>30001.8174</v>
      </c>
      <c r="K915" s="53">
        <f>Table3[[#This Row],[Residential Incentive Disbursements]]/'1.) CLM Reference'!$B$5</f>
        <v>3.6706179778591932E-4</v>
      </c>
      <c r="L915" s="54">
        <v>0</v>
      </c>
      <c r="M915" s="53">
        <f>Table3[[#This Row],[C&amp;I CLM $ Collected]]/'1.) CLM Reference'!$B$4</f>
        <v>0</v>
      </c>
      <c r="N915" s="79">
        <v>0</v>
      </c>
      <c r="O915" s="53">
        <f>Table3[[#This Row],[C&amp;I Incentive Disbursements]]/'1.) CLM Reference'!$B$5</f>
        <v>0</v>
      </c>
    </row>
    <row r="916" spans="1:15" x14ac:dyDescent="0.35">
      <c r="A916" s="23">
        <v>9003473602</v>
      </c>
      <c r="B916" s="24" t="s">
        <v>193</v>
      </c>
      <c r="C916" s="24" t="s">
        <v>48</v>
      </c>
      <c r="D916" s="52">
        <f>Table3[[#This Row],[Residential CLM $ Collected]]+Table3[[#This Row],[C&amp;I CLM $ Collected]]</f>
        <v>40136.663324160007</v>
      </c>
      <c r="E916" s="53">
        <f>Table3[[#This Row],[CLM $ Collected ]]/'1.) CLM Reference'!$B$4</f>
        <v>3.5607809113346933E-4</v>
      </c>
      <c r="F916" s="52">
        <f>Table3[[#This Row],[Residential Incentive Disbursements]]+Table3[[#This Row],[C&amp;I Incentive Disbursements]]</f>
        <v>7232.82</v>
      </c>
      <c r="G916" s="53">
        <f>Table3[[#This Row],[Incentive Disbursements]]/'1.) CLM Reference'!$B$5</f>
        <v>8.8491036288420081E-5</v>
      </c>
      <c r="H916" s="52">
        <v>40136.663324160007</v>
      </c>
      <c r="I916" s="53">
        <f>Table3[[#This Row],[Residential CLM $ Collected]]/'1.) CLM Reference'!$B$4</f>
        <v>3.5607809113346933E-4</v>
      </c>
      <c r="J916" s="79">
        <v>7232.82</v>
      </c>
      <c r="K916" s="53">
        <f>Table3[[#This Row],[Residential Incentive Disbursements]]/'1.) CLM Reference'!$B$5</f>
        <v>8.8491036288420081E-5</v>
      </c>
      <c r="L916" s="54">
        <v>0</v>
      </c>
      <c r="M916" s="53">
        <f>Table3[[#This Row],[C&amp;I CLM $ Collected]]/'1.) CLM Reference'!$B$4</f>
        <v>0</v>
      </c>
      <c r="N916" s="79">
        <v>0</v>
      </c>
      <c r="O916" s="53">
        <f>Table3[[#This Row],[C&amp;I Incentive Disbursements]]/'1.) CLM Reference'!$B$5</f>
        <v>0</v>
      </c>
    </row>
    <row r="917" spans="1:15" x14ac:dyDescent="0.35">
      <c r="A917" s="23">
        <v>9003473700</v>
      </c>
      <c r="B917" s="24" t="s">
        <v>193</v>
      </c>
      <c r="C917" s="24" t="s">
        <v>48</v>
      </c>
      <c r="D917" s="52">
        <f>Table3[[#This Row],[Residential CLM $ Collected]]+Table3[[#This Row],[C&amp;I CLM $ Collected]]</f>
        <v>82475.239132800009</v>
      </c>
      <c r="E917" s="53">
        <f>Table3[[#This Row],[CLM $ Collected ]]/'1.) CLM Reference'!$B$4</f>
        <v>7.3169076061452732E-4</v>
      </c>
      <c r="F917" s="52">
        <f>Table3[[#This Row],[Residential Incentive Disbursements]]+Table3[[#This Row],[C&amp;I Incentive Disbursements]]</f>
        <v>115028.0877</v>
      </c>
      <c r="G917" s="53">
        <f>Table3[[#This Row],[Incentive Disbursements]]/'1.) CLM Reference'!$B$5</f>
        <v>1.4073286329326969E-3</v>
      </c>
      <c r="H917" s="52">
        <v>82475.239132800009</v>
      </c>
      <c r="I917" s="53">
        <f>Table3[[#This Row],[Residential CLM $ Collected]]/'1.) CLM Reference'!$B$4</f>
        <v>7.3169076061452732E-4</v>
      </c>
      <c r="J917" s="79">
        <v>115028.0877</v>
      </c>
      <c r="K917" s="53">
        <f>Table3[[#This Row],[Residential Incentive Disbursements]]/'1.) CLM Reference'!$B$5</f>
        <v>1.4073286329326969E-3</v>
      </c>
      <c r="L917" s="54">
        <v>0</v>
      </c>
      <c r="M917" s="53">
        <f>Table3[[#This Row],[C&amp;I CLM $ Collected]]/'1.) CLM Reference'!$B$4</f>
        <v>0</v>
      </c>
      <c r="N917" s="79">
        <v>0</v>
      </c>
      <c r="O917" s="53">
        <f>Table3[[#This Row],[C&amp;I Incentive Disbursements]]/'1.) CLM Reference'!$B$5</f>
        <v>0</v>
      </c>
    </row>
    <row r="918" spans="1:15" x14ac:dyDescent="0.35">
      <c r="A918" s="23">
        <v>9003473800</v>
      </c>
      <c r="B918" s="24" t="s">
        <v>193</v>
      </c>
      <c r="C918" s="24" t="s">
        <v>48</v>
      </c>
      <c r="D918" s="52">
        <f>Table3[[#This Row],[Residential CLM $ Collected]]+Table3[[#This Row],[C&amp;I CLM $ Collected]]</f>
        <v>25234.275885120005</v>
      </c>
      <c r="E918" s="53">
        <f>Table3[[#This Row],[CLM $ Collected ]]/'1.) CLM Reference'!$B$4</f>
        <v>2.2386945112351134E-4</v>
      </c>
      <c r="F918" s="52">
        <f>Table3[[#This Row],[Residential Incentive Disbursements]]+Table3[[#This Row],[C&amp;I Incentive Disbursements]]</f>
        <v>23928.34</v>
      </c>
      <c r="G918" s="53">
        <f>Table3[[#This Row],[Incentive Disbursements]]/'1.) CLM Reference'!$B$5</f>
        <v>2.9275491485501558E-4</v>
      </c>
      <c r="H918" s="52">
        <v>25234.275885120005</v>
      </c>
      <c r="I918" s="53">
        <f>Table3[[#This Row],[Residential CLM $ Collected]]/'1.) CLM Reference'!$B$4</f>
        <v>2.2386945112351134E-4</v>
      </c>
      <c r="J918" s="79">
        <v>23928.34</v>
      </c>
      <c r="K918" s="53">
        <f>Table3[[#This Row],[Residential Incentive Disbursements]]/'1.) CLM Reference'!$B$5</f>
        <v>2.9275491485501558E-4</v>
      </c>
      <c r="L918" s="54">
        <v>0</v>
      </c>
      <c r="M918" s="53">
        <f>Table3[[#This Row],[C&amp;I CLM $ Collected]]/'1.) CLM Reference'!$B$4</f>
        <v>0</v>
      </c>
      <c r="N918" s="79">
        <v>0</v>
      </c>
      <c r="O918" s="53">
        <f>Table3[[#This Row],[C&amp;I Incentive Disbursements]]/'1.) CLM Reference'!$B$5</f>
        <v>0</v>
      </c>
    </row>
    <row r="919" spans="1:15" x14ac:dyDescent="0.35">
      <c r="A919" s="23">
        <v>9003524400</v>
      </c>
      <c r="B919" s="24" t="s">
        <v>193</v>
      </c>
      <c r="C919" s="24" t="s">
        <v>48</v>
      </c>
      <c r="D919" s="52">
        <f>Table3[[#This Row],[Residential CLM $ Collected]]+Table3[[#This Row],[C&amp;I CLM $ Collected]]</f>
        <v>500.29877664000003</v>
      </c>
      <c r="E919" s="53">
        <f>Table3[[#This Row],[CLM $ Collected ]]/'1.) CLM Reference'!$B$4</f>
        <v>4.4384714280707942E-6</v>
      </c>
      <c r="F919" s="52">
        <f>Table3[[#This Row],[Residential Incentive Disbursements]]+Table3[[#This Row],[C&amp;I Incentive Disbursements]]</f>
        <v>0</v>
      </c>
      <c r="G919" s="53">
        <f>Table3[[#This Row],[Incentive Disbursements]]/'1.) CLM Reference'!$B$5</f>
        <v>0</v>
      </c>
      <c r="H919" s="52">
        <v>500.29877664000003</v>
      </c>
      <c r="I919" s="53">
        <f>Table3[[#This Row],[Residential CLM $ Collected]]/'1.) CLM Reference'!$B$4</f>
        <v>4.4384714280707942E-6</v>
      </c>
      <c r="J919" s="79">
        <v>0</v>
      </c>
      <c r="K919" s="53">
        <f>Table3[[#This Row],[Residential Incentive Disbursements]]/'1.) CLM Reference'!$B$5</f>
        <v>0</v>
      </c>
      <c r="L919" s="54">
        <v>0</v>
      </c>
      <c r="M919" s="53">
        <f>Table3[[#This Row],[C&amp;I CLM $ Collected]]/'1.) CLM Reference'!$B$4</f>
        <v>0</v>
      </c>
      <c r="N919" s="79">
        <v>0</v>
      </c>
      <c r="O919" s="53">
        <f>Table3[[#This Row],[C&amp;I Incentive Disbursements]]/'1.) CLM Reference'!$B$5</f>
        <v>0</v>
      </c>
    </row>
    <row r="920" spans="1:15" x14ac:dyDescent="0.35">
      <c r="A920" s="23">
        <v>9003476100</v>
      </c>
      <c r="B920" s="24" t="s">
        <v>194</v>
      </c>
      <c r="C920" s="24" t="s">
        <v>48</v>
      </c>
      <c r="D920" s="52">
        <f>Table3[[#This Row],[Residential CLM $ Collected]]+Table3[[#This Row],[C&amp;I CLM $ Collected]]</f>
        <v>70373.131015680003</v>
      </c>
      <c r="E920" s="53">
        <f>Table3[[#This Row],[CLM $ Collected ]]/'1.) CLM Reference'!$B$4</f>
        <v>6.2432519506585844E-4</v>
      </c>
      <c r="F920" s="52">
        <f>Table3[[#This Row],[Residential Incentive Disbursements]]+Table3[[#This Row],[C&amp;I Incentive Disbursements]]</f>
        <v>22750.9817</v>
      </c>
      <c r="G920" s="53">
        <f>Table3[[#This Row],[Incentive Disbursements]]/'1.) CLM Reference'!$B$5</f>
        <v>2.7835034567594399E-4</v>
      </c>
      <c r="H920" s="55">
        <v>70373.131015680003</v>
      </c>
      <c r="I920" s="53">
        <f>Table3[[#This Row],[Residential CLM $ Collected]]/'1.) CLM Reference'!$B$4</f>
        <v>6.2432519506585844E-4</v>
      </c>
      <c r="J920" s="79">
        <v>22750.9817</v>
      </c>
      <c r="K920" s="53">
        <f>Table3[[#This Row],[Residential Incentive Disbursements]]/'1.) CLM Reference'!$B$5</f>
        <v>2.7835034567594399E-4</v>
      </c>
      <c r="L920" s="54">
        <v>0</v>
      </c>
      <c r="M920" s="53">
        <f>Table3[[#This Row],[C&amp;I CLM $ Collected]]/'1.) CLM Reference'!$B$4</f>
        <v>0</v>
      </c>
      <c r="N920" s="79">
        <v>0</v>
      </c>
      <c r="O920" s="53">
        <f>Table3[[#This Row],[C&amp;I Incentive Disbursements]]/'1.) CLM Reference'!$B$5</f>
        <v>0</v>
      </c>
    </row>
    <row r="921" spans="1:15" x14ac:dyDescent="0.35">
      <c r="A921" s="23">
        <v>9003476200</v>
      </c>
      <c r="B921" s="24" t="s">
        <v>194</v>
      </c>
      <c r="C921" s="24" t="s">
        <v>48</v>
      </c>
      <c r="D921" s="52">
        <f>Table3[[#This Row],[Residential CLM $ Collected]]+Table3[[#This Row],[C&amp;I CLM $ Collected]]</f>
        <v>41918.246409600004</v>
      </c>
      <c r="E921" s="53">
        <f>Table3[[#This Row],[CLM $ Collected ]]/'1.) CLM Reference'!$B$4</f>
        <v>3.7188365770823959E-4</v>
      </c>
      <c r="F921" s="52">
        <f>Table3[[#This Row],[Residential Incentive Disbursements]]+Table3[[#This Row],[C&amp;I Incentive Disbursements]]</f>
        <v>14140.3282</v>
      </c>
      <c r="G921" s="53">
        <f>Table3[[#This Row],[Incentive Disbursements]]/'1.) CLM Reference'!$B$5</f>
        <v>1.7300199588492039E-4</v>
      </c>
      <c r="H921" s="52">
        <v>41918.246409600004</v>
      </c>
      <c r="I921" s="53">
        <f>Table3[[#This Row],[Residential CLM $ Collected]]/'1.) CLM Reference'!$B$4</f>
        <v>3.7188365770823959E-4</v>
      </c>
      <c r="J921" s="79">
        <v>14140.3282</v>
      </c>
      <c r="K921" s="53">
        <f>Table3[[#This Row],[Residential Incentive Disbursements]]/'1.) CLM Reference'!$B$5</f>
        <v>1.7300199588492039E-4</v>
      </c>
      <c r="L921" s="54">
        <v>0</v>
      </c>
      <c r="M921" s="53">
        <f>Table3[[#This Row],[C&amp;I CLM $ Collected]]/'1.) CLM Reference'!$B$4</f>
        <v>0</v>
      </c>
      <c r="N921" s="79">
        <v>0</v>
      </c>
      <c r="O921" s="78">
        <f>Table3[[#This Row],[C&amp;I Incentive Disbursements]]/'1.) CLM Reference'!$B$5</f>
        <v>0</v>
      </c>
    </row>
    <row r="922" spans="1:15" x14ac:dyDescent="0.35">
      <c r="A922" s="23">
        <v>9003476300</v>
      </c>
      <c r="B922" s="24" t="s">
        <v>194</v>
      </c>
      <c r="C922" s="24" t="s">
        <v>48</v>
      </c>
      <c r="D922" s="52">
        <f>Table3[[#This Row],[Residential CLM $ Collected]]+Table3[[#This Row],[C&amp;I CLM $ Collected]]</f>
        <v>217921.13174303999</v>
      </c>
      <c r="E922" s="53">
        <f>Table3[[#This Row],[CLM $ Collected ]]/'1.) CLM Reference'!$B$4</f>
        <v>1.9333181730131013E-3</v>
      </c>
      <c r="F922" s="52">
        <f>Table3[[#This Row],[Residential Incentive Disbursements]]+Table3[[#This Row],[C&amp;I Incentive Disbursements]]</f>
        <v>395528.42539999995</v>
      </c>
      <c r="G922" s="53">
        <f>Table3[[#This Row],[Incentive Disbursements]]/'1.) CLM Reference'!$B$5</f>
        <v>4.8391526742229242E-3</v>
      </c>
      <c r="H922" s="52">
        <v>94845.801692159992</v>
      </c>
      <c r="I922" s="53">
        <f>Table3[[#This Row],[Residential CLM $ Collected]]/'1.) CLM Reference'!$B$4</f>
        <v>8.4143795775466865E-4</v>
      </c>
      <c r="J922" s="79">
        <v>363957.26539999997</v>
      </c>
      <c r="K922" s="53">
        <f>Table3[[#This Row],[Residential Incentive Disbursements]]/'1.) CLM Reference'!$B$5</f>
        <v>4.452890515724923E-3</v>
      </c>
      <c r="L922" s="54">
        <v>123075.33005088002</v>
      </c>
      <c r="M922" s="53">
        <f>Table3[[#This Row],[C&amp;I CLM $ Collected]]/'1.) CLM Reference'!$B$4</f>
        <v>1.0918802152584328E-3</v>
      </c>
      <c r="N922" s="79">
        <v>31571.16</v>
      </c>
      <c r="O922" s="78">
        <f>Table3[[#This Row],[C&amp;I Incentive Disbursements]]/'1.) CLM Reference'!$B$5</f>
        <v>3.8626215849800168E-4</v>
      </c>
    </row>
    <row r="923" spans="1:15" x14ac:dyDescent="0.35">
      <c r="A923" s="23">
        <v>9009352600</v>
      </c>
      <c r="B923" s="24" t="s">
        <v>195</v>
      </c>
      <c r="C923" s="24" t="s">
        <v>48</v>
      </c>
      <c r="D923" s="87">
        <f>Table3[[#This Row],[Residential CLM $ Collected]]+Table3[[#This Row],[C&amp;I CLM $ Collected]]</f>
        <v>260.68703039999997</v>
      </c>
      <c r="E923" s="88">
        <f>Table3[[#This Row],[CLM $ Collected ]]/'1.) CLM Reference'!$B$4</f>
        <v>2.3127218976423809E-6</v>
      </c>
      <c r="F923" s="87">
        <f>Table3[[#This Row],[Residential Incentive Disbursements]]+Table3[[#This Row],[C&amp;I Incentive Disbursements]]</f>
        <v>0</v>
      </c>
      <c r="G923" s="88">
        <f>Table3[[#This Row],[Incentive Disbursements]]/'1.) CLM Reference'!$B$5</f>
        <v>0</v>
      </c>
      <c r="H923" s="87">
        <v>260.68703039999997</v>
      </c>
      <c r="I923" s="88">
        <f>Table3[[#This Row],[Residential CLM $ Collected]]/'1.) CLM Reference'!$B$4</f>
        <v>2.3127218976423809E-6</v>
      </c>
      <c r="J923" s="89">
        <v>0</v>
      </c>
      <c r="K923" s="88">
        <f>Table3[[#This Row],[Residential Incentive Disbursements]]/'1.) CLM Reference'!$B$5</f>
        <v>0</v>
      </c>
      <c r="L923" s="89">
        <v>0</v>
      </c>
      <c r="M923" s="88">
        <f>Table3[[#This Row],[C&amp;I CLM $ Collected]]/'1.) CLM Reference'!$B$4</f>
        <v>0</v>
      </c>
      <c r="N923" s="89">
        <v>0</v>
      </c>
      <c r="O923" s="90">
        <f>Table3[[#This Row],[C&amp;I Incentive Disbursements]]/'1.) CLM Reference'!$B$5</f>
        <v>0</v>
      </c>
    </row>
    <row r="924" spans="1:15" x14ac:dyDescent="0.35">
      <c r="A924" s="23">
        <v>9009352701</v>
      </c>
      <c r="B924" s="24" t="s">
        <v>195</v>
      </c>
      <c r="C924" s="24" t="s">
        <v>48</v>
      </c>
      <c r="D924" s="87">
        <f>Table3[[#This Row],[Residential CLM $ Collected]]+Table3[[#This Row],[C&amp;I CLM $ Collected]]</f>
        <v>82.195171200000004</v>
      </c>
      <c r="E924" s="88">
        <f>Table3[[#This Row],[CLM $ Collected ]]/'1.) CLM Reference'!$B$4</f>
        <v>7.2920609829734132E-7</v>
      </c>
      <c r="F924" s="87">
        <f>Table3[[#This Row],[Residential Incentive Disbursements]]+Table3[[#This Row],[C&amp;I Incentive Disbursements]]</f>
        <v>0</v>
      </c>
      <c r="G924" s="88">
        <f>Table3[[#This Row],[Incentive Disbursements]]/'1.) CLM Reference'!$B$5</f>
        <v>0</v>
      </c>
      <c r="H924" s="87">
        <v>82.195171200000004</v>
      </c>
      <c r="I924" s="88">
        <f>Table3[[#This Row],[Residential CLM $ Collected]]/'1.) CLM Reference'!$B$4</f>
        <v>7.2920609829734132E-7</v>
      </c>
      <c r="J924" s="89">
        <v>0</v>
      </c>
      <c r="K924" s="88">
        <f>Table3[[#This Row],[Residential Incentive Disbursements]]/'1.) CLM Reference'!$B$5</f>
        <v>0</v>
      </c>
      <c r="L924" s="89">
        <v>0</v>
      </c>
      <c r="M924" s="88">
        <f>Table3[[#This Row],[C&amp;I CLM $ Collected]]/'1.) CLM Reference'!$B$4</f>
        <v>0</v>
      </c>
      <c r="N924" s="89">
        <v>0</v>
      </c>
      <c r="O924" s="90">
        <f>Table3[[#This Row],[C&amp;I Incentive Disbursements]]/'1.) CLM Reference'!$B$5</f>
        <v>0</v>
      </c>
    </row>
    <row r="925" spans="1:15" x14ac:dyDescent="0.35">
      <c r="A925" s="23">
        <v>9009352800</v>
      </c>
      <c r="B925" s="24" t="s">
        <v>195</v>
      </c>
      <c r="C925" s="24" t="s">
        <v>48</v>
      </c>
      <c r="D925" s="87">
        <f>Table3[[#This Row],[Residential CLM $ Collected]]+Table3[[#This Row],[C&amp;I CLM $ Collected]]</f>
        <v>1097.1107423999999</v>
      </c>
      <c r="E925" s="88">
        <f>Table3[[#This Row],[CLM $ Collected ]]/'1.) CLM Reference'!$B$4</f>
        <v>9.7331732775270787E-6</v>
      </c>
      <c r="F925" s="87">
        <f>Table3[[#This Row],[Residential Incentive Disbursements]]+Table3[[#This Row],[C&amp;I Incentive Disbursements]]</f>
        <v>213.16</v>
      </c>
      <c r="G925" s="88">
        <f>Table3[[#This Row],[Incentive Disbursements]]/'1.) CLM Reference'!$B$5</f>
        <v>2.6079384382909604E-6</v>
      </c>
      <c r="H925" s="87">
        <v>1097.1107423999999</v>
      </c>
      <c r="I925" s="88">
        <f>Table3[[#This Row],[Residential CLM $ Collected]]/'1.) CLM Reference'!$B$4</f>
        <v>9.7331732775270787E-6</v>
      </c>
      <c r="J925" s="89">
        <v>213.16</v>
      </c>
      <c r="K925" s="88">
        <f>Table3[[#This Row],[Residential Incentive Disbursements]]/'1.) CLM Reference'!$B$5</f>
        <v>2.6079384382909604E-6</v>
      </c>
      <c r="L925" s="89">
        <v>0</v>
      </c>
      <c r="M925" s="88">
        <f>Table3[[#This Row],[C&amp;I CLM $ Collected]]/'1.) CLM Reference'!$B$4</f>
        <v>0</v>
      </c>
      <c r="N925" s="89">
        <v>0</v>
      </c>
      <c r="O925" s="90">
        <f>Table3[[#This Row],[C&amp;I Incentive Disbursements]]/'1.) CLM Reference'!$B$5</f>
        <v>0</v>
      </c>
    </row>
    <row r="926" spans="1:15" x14ac:dyDescent="0.35">
      <c r="A926" s="23">
        <v>9009361100</v>
      </c>
      <c r="B926" s="24" t="s">
        <v>195</v>
      </c>
      <c r="C926" s="24" t="s">
        <v>48</v>
      </c>
      <c r="D926" s="87">
        <f>Table3[[#This Row],[Residential CLM $ Collected]]+Table3[[#This Row],[C&amp;I CLM $ Collected]]</f>
        <v>219378.10555295998</v>
      </c>
      <c r="E926" s="88">
        <f>Table3[[#This Row],[CLM $ Collected ]]/'1.) CLM Reference'!$B$4</f>
        <v>1.9462439224426878E-3</v>
      </c>
      <c r="F926" s="87">
        <f>Table3[[#This Row],[Residential Incentive Disbursements]]+Table3[[#This Row],[C&amp;I Incentive Disbursements]]</f>
        <v>257118.53869999998</v>
      </c>
      <c r="G926" s="88">
        <f>Table3[[#This Row],[Incentive Disbursements]]/'1.) CLM Reference'!$B$5</f>
        <v>3.1457558654200217E-3</v>
      </c>
      <c r="H926" s="87">
        <v>148173.57724031998</v>
      </c>
      <c r="I926" s="88">
        <f>Table3[[#This Row],[Residential CLM $ Collected]]/'1.) CLM Reference'!$B$4</f>
        <v>1.3145428685495998E-3</v>
      </c>
      <c r="J926" s="89">
        <v>252065.73869999999</v>
      </c>
      <c r="K926" s="88">
        <f>Table3[[#This Row],[Residential Incentive Disbursements]]/'1.) CLM Reference'!$B$5</f>
        <v>3.0839366153684335E-3</v>
      </c>
      <c r="L926" s="89">
        <v>71204.528312640003</v>
      </c>
      <c r="M926" s="88">
        <f>Table3[[#This Row],[C&amp;I CLM $ Collected]]/'1.) CLM Reference'!$B$4</f>
        <v>6.3170105389308783E-4</v>
      </c>
      <c r="N926" s="89">
        <v>5052.8</v>
      </c>
      <c r="O926" s="90">
        <f>Table3[[#This Row],[C&amp;I Incentive Disbursements]]/'1.) CLM Reference'!$B$5</f>
        <v>6.1819250051588321E-5</v>
      </c>
    </row>
    <row r="927" spans="1:15" x14ac:dyDescent="0.35">
      <c r="A927" s="23">
        <v>9009361200</v>
      </c>
      <c r="B927" s="24" t="s">
        <v>195</v>
      </c>
      <c r="C927" s="24" t="s">
        <v>48</v>
      </c>
      <c r="D927" s="87">
        <f>Table3[[#This Row],[Residential CLM $ Collected]]+Table3[[#This Row],[C&amp;I CLM $ Collected]]</f>
        <v>114930.85025088002</v>
      </c>
      <c r="E927" s="88">
        <f>Table3[[#This Row],[CLM $ Collected ]]/'1.) CLM Reference'!$B$4</f>
        <v>1.0196253096366836E-3</v>
      </c>
      <c r="F927" s="87">
        <f>Table3[[#This Row],[Residential Incentive Disbursements]]+Table3[[#This Row],[C&amp;I Incentive Disbursements]]</f>
        <v>58843.71</v>
      </c>
      <c r="G927" s="88">
        <f>Table3[[#This Row],[Incentive Disbursements]]/'1.) CLM Reference'!$B$5</f>
        <v>7.1993231919987883E-4</v>
      </c>
      <c r="H927" s="87">
        <v>114930.85025088002</v>
      </c>
      <c r="I927" s="88">
        <f>Table3[[#This Row],[Residential CLM $ Collected]]/'1.) CLM Reference'!$B$4</f>
        <v>1.0196253096366836E-3</v>
      </c>
      <c r="J927" s="89">
        <v>58843.71</v>
      </c>
      <c r="K927" s="88">
        <f>Table3[[#This Row],[Residential Incentive Disbursements]]/'1.) CLM Reference'!$B$5</f>
        <v>7.1993231919987883E-4</v>
      </c>
      <c r="L927" s="89">
        <v>0</v>
      </c>
      <c r="M927" s="88">
        <f>Table3[[#This Row],[C&amp;I CLM $ Collected]]/'1.) CLM Reference'!$B$4</f>
        <v>0</v>
      </c>
      <c r="N927" s="89">
        <v>0</v>
      </c>
      <c r="O927" s="90">
        <f>Table3[[#This Row],[C&amp;I Incentive Disbursements]]/'1.) CLM Reference'!$B$5</f>
        <v>0</v>
      </c>
    </row>
    <row r="928" spans="1:15" x14ac:dyDescent="0.35">
      <c r="A928" s="23">
        <v>9009361300</v>
      </c>
      <c r="B928" s="24" t="s">
        <v>195</v>
      </c>
      <c r="C928" s="24" t="s">
        <v>48</v>
      </c>
      <c r="D928" s="87">
        <f>Table3[[#This Row],[Residential CLM $ Collected]]+Table3[[#This Row],[C&amp;I CLM $ Collected]]</f>
        <v>84377.259360000011</v>
      </c>
      <c r="E928" s="88">
        <f>Table3[[#This Row],[CLM $ Collected ]]/'1.) CLM Reference'!$B$4</f>
        <v>7.4856480234362509E-4</v>
      </c>
      <c r="F928" s="87">
        <f>Table3[[#This Row],[Residential Incentive Disbursements]]+Table3[[#This Row],[C&amp;I Incentive Disbursements]]</f>
        <v>68011.649999999994</v>
      </c>
      <c r="G928" s="88">
        <f>Table3[[#This Row],[Incentive Disbursements]]/'1.) CLM Reference'!$B$5</f>
        <v>8.320988754296838E-4</v>
      </c>
      <c r="H928" s="87">
        <v>84091.987296000007</v>
      </c>
      <c r="I928" s="88">
        <f>Table3[[#This Row],[Residential CLM $ Collected]]/'1.) CLM Reference'!$B$4</f>
        <v>7.4603397083970974E-4</v>
      </c>
      <c r="J928" s="89">
        <v>68011.649999999994</v>
      </c>
      <c r="K928" s="88">
        <f>Table3[[#This Row],[Residential Incentive Disbursements]]/'1.) CLM Reference'!$B$5</f>
        <v>8.320988754296838E-4</v>
      </c>
      <c r="L928" s="89">
        <v>285.272064</v>
      </c>
      <c r="M928" s="88">
        <f>Table3[[#This Row],[C&amp;I CLM $ Collected]]/'1.) CLM Reference'!$B$4</f>
        <v>2.5308315039152742E-6</v>
      </c>
      <c r="N928" s="89">
        <v>0</v>
      </c>
      <c r="O928" s="90">
        <f>Table3[[#This Row],[C&amp;I Incentive Disbursements]]/'1.) CLM Reference'!$B$5</f>
        <v>0</v>
      </c>
    </row>
    <row r="929" spans="1:15" x14ac:dyDescent="0.35">
      <c r="A929" s="23">
        <v>9005342100</v>
      </c>
      <c r="B929" s="24" t="s">
        <v>196</v>
      </c>
      <c r="C929" s="24" t="s">
        <v>48</v>
      </c>
      <c r="D929" s="87">
        <f>Table3[[#This Row],[Residential CLM $ Collected]]+Table3[[#This Row],[C&amp;I CLM $ Collected]]</f>
        <v>65.123999999999995</v>
      </c>
      <c r="E929" s="88">
        <f>Table3[[#This Row],[CLM $ Collected ]]/'1.) CLM Reference'!$B$4</f>
        <v>5.7775678610078797E-7</v>
      </c>
      <c r="F929" s="87">
        <f>Table3[[#This Row],[Residential Incentive Disbursements]]+Table3[[#This Row],[C&amp;I Incentive Disbursements]]</f>
        <v>0</v>
      </c>
      <c r="G929" s="88">
        <f>Table3[[#This Row],[Incentive Disbursements]]/'1.) CLM Reference'!$B$5</f>
        <v>0</v>
      </c>
      <c r="H929" s="87">
        <v>65.123999999999995</v>
      </c>
      <c r="I929" s="88">
        <f>Table3[[#This Row],[Residential CLM $ Collected]]/'1.) CLM Reference'!$B$4</f>
        <v>5.7775678610078797E-7</v>
      </c>
      <c r="J929" s="89">
        <v>0</v>
      </c>
      <c r="K929" s="88">
        <f>Table3[[#This Row],[Residential Incentive Disbursements]]/'1.) CLM Reference'!$B$5</f>
        <v>0</v>
      </c>
      <c r="L929" s="89">
        <v>0</v>
      </c>
      <c r="M929" s="88">
        <f>Table3[[#This Row],[C&amp;I CLM $ Collected]]/'1.) CLM Reference'!$B$4</f>
        <v>0</v>
      </c>
      <c r="N929" s="89">
        <v>0</v>
      </c>
      <c r="O929" s="90">
        <f>Table3[[#This Row],[C&amp;I Incentive Disbursements]]/'1.) CLM Reference'!$B$5</f>
        <v>0</v>
      </c>
    </row>
    <row r="930" spans="1:15" x14ac:dyDescent="0.35">
      <c r="A930" s="23">
        <v>9005360200</v>
      </c>
      <c r="B930" s="24" t="s">
        <v>196</v>
      </c>
      <c r="C930" s="24" t="s">
        <v>48</v>
      </c>
      <c r="D930" s="87">
        <f>Table3[[#This Row],[Residential CLM $ Collected]]+Table3[[#This Row],[C&amp;I CLM $ Collected]]</f>
        <v>58.432147200000003</v>
      </c>
      <c r="E930" s="88">
        <f>Table3[[#This Row],[CLM $ Collected ]]/'1.) CLM Reference'!$B$4</f>
        <v>5.1838906656900934E-7</v>
      </c>
      <c r="F930" s="87">
        <f>Table3[[#This Row],[Residential Incentive Disbursements]]+Table3[[#This Row],[C&amp;I Incentive Disbursements]]</f>
        <v>0</v>
      </c>
      <c r="G930" s="88">
        <f>Table3[[#This Row],[Incentive Disbursements]]/'1.) CLM Reference'!$B$5</f>
        <v>0</v>
      </c>
      <c r="H930" s="87">
        <v>58.432147200000003</v>
      </c>
      <c r="I930" s="88">
        <f>Table3[[#This Row],[Residential CLM $ Collected]]/'1.) CLM Reference'!$B$4</f>
        <v>5.1838906656900934E-7</v>
      </c>
      <c r="J930" s="89">
        <v>0</v>
      </c>
      <c r="K930" s="88">
        <f>Table3[[#This Row],[Residential Incentive Disbursements]]/'1.) CLM Reference'!$B$5</f>
        <v>0</v>
      </c>
      <c r="L930" s="89">
        <v>0</v>
      </c>
      <c r="M930" s="88">
        <f>Table3[[#This Row],[C&amp;I CLM $ Collected]]/'1.) CLM Reference'!$B$4</f>
        <v>0</v>
      </c>
      <c r="N930" s="89">
        <v>0</v>
      </c>
      <c r="O930" s="90">
        <f>Table3[[#This Row],[C&amp;I Incentive Disbursements]]/'1.) CLM Reference'!$B$5</f>
        <v>0</v>
      </c>
    </row>
    <row r="931" spans="1:15" x14ac:dyDescent="0.35">
      <c r="A931" s="23">
        <v>9005362101</v>
      </c>
      <c r="B931" s="24" t="s">
        <v>196</v>
      </c>
      <c r="C931" s="24" t="s">
        <v>48</v>
      </c>
      <c r="D931" s="87">
        <f>Table3[[#This Row],[Residential CLM $ Collected]]+Table3[[#This Row],[C&amp;I CLM $ Collected]]</f>
        <v>121304.12917823999</v>
      </c>
      <c r="E931" s="88">
        <f>Table3[[#This Row],[CLM $ Collected ]]/'1.) CLM Reference'!$B$4</f>
        <v>1.0761667559544064E-3</v>
      </c>
      <c r="F931" s="87">
        <f>Table3[[#This Row],[Residential Incentive Disbursements]]+Table3[[#This Row],[C&amp;I Incentive Disbursements]]</f>
        <v>26145.79</v>
      </c>
      <c r="G931" s="88">
        <f>Table3[[#This Row],[Incentive Disbursements]]/'1.) CLM Reference'!$B$5</f>
        <v>3.1988464411936298E-4</v>
      </c>
      <c r="H931" s="87">
        <v>121303.913256</v>
      </c>
      <c r="I931" s="88">
        <f>Table3[[#This Row],[Residential CLM $ Collected]]/'1.) CLM Reference'!$B$4</f>
        <v>1.0761648403696845E-3</v>
      </c>
      <c r="J931" s="89">
        <v>26145.79</v>
      </c>
      <c r="K931" s="88">
        <f>Table3[[#This Row],[Residential Incentive Disbursements]]/'1.) CLM Reference'!$B$5</f>
        <v>3.1988464411936298E-4</v>
      </c>
      <c r="L931" s="89">
        <v>0.21592223999999999</v>
      </c>
      <c r="M931" s="88">
        <f>Table3[[#This Row],[C&amp;I CLM $ Collected]]/'1.) CLM Reference'!$B$4</f>
        <v>1.9155847219163902E-9</v>
      </c>
      <c r="N931" s="89">
        <v>0</v>
      </c>
      <c r="O931" s="90">
        <f>Table3[[#This Row],[C&amp;I Incentive Disbursements]]/'1.) CLM Reference'!$B$5</f>
        <v>0</v>
      </c>
    </row>
    <row r="932" spans="1:15" x14ac:dyDescent="0.35">
      <c r="A932" s="23">
        <v>9005362102</v>
      </c>
      <c r="B932" s="24" t="s">
        <v>196</v>
      </c>
      <c r="C932" s="24" t="s">
        <v>48</v>
      </c>
      <c r="D932" s="87">
        <f>Table3[[#This Row],[Residential CLM $ Collected]]+Table3[[#This Row],[C&amp;I CLM $ Collected]]</f>
        <v>200979.21518495999</v>
      </c>
      <c r="E932" s="88">
        <f>Table3[[#This Row],[CLM $ Collected ]]/'1.) CLM Reference'!$B$4</f>
        <v>1.7830155616719056E-3</v>
      </c>
      <c r="F932" s="87">
        <f>Table3[[#This Row],[Residential Incentive Disbursements]]+Table3[[#This Row],[C&amp;I Incentive Disbursements]]</f>
        <v>151431.49799999999</v>
      </c>
      <c r="G932" s="88">
        <f>Table3[[#This Row],[Incentive Disbursements]]/'1.) CLM Reference'!$B$5</f>
        <v>1.8527116926354884E-3</v>
      </c>
      <c r="H932" s="87">
        <v>148869.85294655999</v>
      </c>
      <c r="I932" s="88">
        <f>Table3[[#This Row],[Residential CLM $ Collected]]/'1.) CLM Reference'!$B$4</f>
        <v>1.3207199770545639E-3</v>
      </c>
      <c r="J932" s="89">
        <v>147193.30799999999</v>
      </c>
      <c r="K932" s="88">
        <f>Table3[[#This Row],[Residential Incentive Disbursements]]/'1.) CLM Reference'!$B$5</f>
        <v>1.8008589125182977E-3</v>
      </c>
      <c r="L932" s="89">
        <v>52109.362238400005</v>
      </c>
      <c r="M932" s="88">
        <f>Table3[[#This Row],[C&amp;I CLM $ Collected]]/'1.) CLM Reference'!$B$4</f>
        <v>4.6229558461734156E-4</v>
      </c>
      <c r="N932" s="89">
        <v>4238.1899999999996</v>
      </c>
      <c r="O932" s="90">
        <f>Table3[[#This Row],[C&amp;I Incentive Disbursements]]/'1.) CLM Reference'!$B$5</f>
        <v>5.1852780117190679E-5</v>
      </c>
    </row>
    <row r="933" spans="1:15" x14ac:dyDescent="0.35">
      <c r="A933" s="23">
        <v>9015900200</v>
      </c>
      <c r="B933" s="24" t="s">
        <v>197</v>
      </c>
      <c r="C933" s="24" t="s">
        <v>48</v>
      </c>
      <c r="D933" s="87">
        <f>Table3[[#This Row],[Residential CLM $ Collected]]+Table3[[#This Row],[C&amp;I CLM $ Collected]]</f>
        <v>326.09468160000006</v>
      </c>
      <c r="E933" s="88">
        <f>Table3[[#This Row],[CLM $ Collected ]]/'1.) CLM Reference'!$B$4</f>
        <v>2.8929951355226307E-6</v>
      </c>
      <c r="F933" s="87">
        <f>Table3[[#This Row],[Residential Incentive Disbursements]]+Table3[[#This Row],[C&amp;I Incentive Disbursements]]</f>
        <v>0</v>
      </c>
      <c r="G933" s="88">
        <f>Table3[[#This Row],[Incentive Disbursements]]/'1.) CLM Reference'!$B$5</f>
        <v>0</v>
      </c>
      <c r="H933" s="87">
        <v>326.09468160000006</v>
      </c>
      <c r="I933" s="88">
        <f>Table3[[#This Row],[Residential CLM $ Collected]]/'1.) CLM Reference'!$B$4</f>
        <v>2.8929951355226307E-6</v>
      </c>
      <c r="J933" s="89">
        <v>0</v>
      </c>
      <c r="K933" s="88">
        <f>Table3[[#This Row],[Residential Incentive Disbursements]]/'1.) CLM Reference'!$B$5</f>
        <v>0</v>
      </c>
      <c r="L933" s="89">
        <v>0</v>
      </c>
      <c r="M933" s="88">
        <f>Table3[[#This Row],[C&amp;I CLM $ Collected]]/'1.) CLM Reference'!$B$4</f>
        <v>0</v>
      </c>
      <c r="N933" s="89">
        <v>0</v>
      </c>
      <c r="O933" s="90">
        <f>Table3[[#This Row],[C&amp;I Incentive Disbursements]]/'1.) CLM Reference'!$B$5</f>
        <v>0</v>
      </c>
    </row>
    <row r="934" spans="1:15" x14ac:dyDescent="0.35">
      <c r="A934" s="23">
        <v>9015901100</v>
      </c>
      <c r="B934" s="24" t="s">
        <v>197</v>
      </c>
      <c r="C934" s="24" t="s">
        <v>48</v>
      </c>
      <c r="D934" s="87">
        <f>Table3[[#This Row],[Residential CLM $ Collected]]+Table3[[#This Row],[C&amp;I CLM $ Collected]]</f>
        <v>212848.39530432</v>
      </c>
      <c r="E934" s="88">
        <f>Table3[[#This Row],[CLM $ Collected ]]/'1.) CLM Reference'!$B$4</f>
        <v>1.8883146735110556E-3</v>
      </c>
      <c r="F934" s="87">
        <f>Table3[[#This Row],[Residential Incentive Disbursements]]+Table3[[#This Row],[C&amp;I Incentive Disbursements]]</f>
        <v>106399.69559999999</v>
      </c>
      <c r="G934" s="88">
        <f>Table3[[#This Row],[Incentive Disbursements]]/'1.) CLM Reference'!$B$5</f>
        <v>1.3017632575422105E-3</v>
      </c>
      <c r="H934" s="87">
        <v>184113.15969311999</v>
      </c>
      <c r="I934" s="88">
        <f>Table3[[#This Row],[Residential CLM $ Collected]]/'1.) CLM Reference'!$B$4</f>
        <v>1.6333859625200871E-3</v>
      </c>
      <c r="J934" s="89">
        <v>95417.545599999998</v>
      </c>
      <c r="K934" s="88">
        <f>Table3[[#This Row],[Residential Incentive Disbursements]]/'1.) CLM Reference'!$B$5</f>
        <v>1.1674004731545343E-3</v>
      </c>
      <c r="L934" s="89">
        <v>28735.235611200002</v>
      </c>
      <c r="M934" s="88">
        <f>Table3[[#This Row],[C&amp;I CLM $ Collected]]/'1.) CLM Reference'!$B$4</f>
        <v>2.5492871099096838E-4</v>
      </c>
      <c r="N934" s="89">
        <v>10982.15</v>
      </c>
      <c r="O934" s="90">
        <f>Table3[[#This Row],[C&amp;I Incentive Disbursements]]/'1.) CLM Reference'!$B$5</f>
        <v>1.3436278438767627E-4</v>
      </c>
    </row>
    <row r="935" spans="1:15" x14ac:dyDescent="0.35">
      <c r="A935" s="23">
        <v>9015902200</v>
      </c>
      <c r="B935" s="24" t="s">
        <v>197</v>
      </c>
      <c r="C935" s="24" t="s">
        <v>48</v>
      </c>
      <c r="D935" s="87">
        <f>Table3[[#This Row],[Residential CLM $ Collected]]+Table3[[#This Row],[C&amp;I CLM $ Collected]]</f>
        <v>989.16698880000013</v>
      </c>
      <c r="E935" s="88">
        <f>Table3[[#This Row],[CLM $ Collected ]]/'1.) CLM Reference'!$B$4</f>
        <v>8.7755349850451793E-6</v>
      </c>
      <c r="F935" s="87">
        <f>Table3[[#This Row],[Residential Incentive Disbursements]]+Table3[[#This Row],[C&amp;I Incentive Disbursements]]</f>
        <v>107.52</v>
      </c>
      <c r="G935" s="88">
        <f>Table3[[#This Row],[Incentive Disbursements]]/'1.) CLM Reference'!$B$5</f>
        <v>1.3154697921047291E-6</v>
      </c>
      <c r="H935" s="87">
        <v>989.16698880000013</v>
      </c>
      <c r="I935" s="88">
        <f>Table3[[#This Row],[Residential CLM $ Collected]]/'1.) CLM Reference'!$B$4</f>
        <v>8.7755349850451793E-6</v>
      </c>
      <c r="J935" s="89">
        <v>107.52</v>
      </c>
      <c r="K935" s="88">
        <f>Table3[[#This Row],[Residential Incentive Disbursements]]/'1.) CLM Reference'!$B$5</f>
        <v>1.3154697921047291E-6</v>
      </c>
      <c r="L935" s="89">
        <v>0</v>
      </c>
      <c r="M935" s="88">
        <f>Table3[[#This Row],[C&amp;I CLM $ Collected]]/'1.) CLM Reference'!$B$4</f>
        <v>0</v>
      </c>
      <c r="N935" s="89">
        <v>0</v>
      </c>
      <c r="O935" s="90">
        <f>Table3[[#This Row],[C&amp;I Incentive Disbursements]]/'1.) CLM Reference'!$B$5</f>
        <v>0</v>
      </c>
    </row>
    <row r="936" spans="1:15" x14ac:dyDescent="0.35">
      <c r="A936" s="23">
        <v>9015902500</v>
      </c>
      <c r="B936" s="24" t="s">
        <v>197</v>
      </c>
      <c r="C936" s="24" t="s">
        <v>48</v>
      </c>
      <c r="D936" s="87">
        <f>Table3[[#This Row],[Residential CLM $ Collected]]+Table3[[#This Row],[C&amp;I CLM $ Collected]]</f>
        <v>2271.4498656000001</v>
      </c>
      <c r="E936" s="88">
        <f>Table3[[#This Row],[CLM $ Collected ]]/'1.) CLM Reference'!$B$4</f>
        <v>2.0151489069131548E-5</v>
      </c>
      <c r="F936" s="87">
        <f>Table3[[#This Row],[Residential Incentive Disbursements]]+Table3[[#This Row],[C&amp;I Incentive Disbursements]]</f>
        <v>121.98</v>
      </c>
      <c r="G936" s="88">
        <f>Table3[[#This Row],[Incentive Disbursements]]/'1.) CLM Reference'!$B$5</f>
        <v>1.4923828612438139E-6</v>
      </c>
      <c r="H936" s="87">
        <v>2271.4498656000001</v>
      </c>
      <c r="I936" s="88">
        <f>Table3[[#This Row],[Residential CLM $ Collected]]/'1.) CLM Reference'!$B$4</f>
        <v>2.0151489069131548E-5</v>
      </c>
      <c r="J936" s="89">
        <v>121.98</v>
      </c>
      <c r="K936" s="88">
        <f>Table3[[#This Row],[Residential Incentive Disbursements]]/'1.) CLM Reference'!$B$5</f>
        <v>1.4923828612438139E-6</v>
      </c>
      <c r="L936" s="89">
        <v>0</v>
      </c>
      <c r="M936" s="88">
        <f>Table3[[#This Row],[C&amp;I CLM $ Collected]]/'1.) CLM Reference'!$B$4</f>
        <v>0</v>
      </c>
      <c r="N936" s="89">
        <v>0</v>
      </c>
      <c r="O936" s="90">
        <f>Table3[[#This Row],[C&amp;I Incentive Disbursements]]/'1.) CLM Reference'!$B$5</f>
        <v>0</v>
      </c>
    </row>
    <row r="937" spans="1:15" x14ac:dyDescent="0.35">
      <c r="A937" s="94"/>
      <c r="B937" s="95"/>
      <c r="C937" s="96"/>
      <c r="D937" s="87">
        <f>Table3[[#This Row],[Residential CLM $ Collected]]+Table3[[#This Row],[C&amp;I CLM $ Collected]]</f>
        <v>0</v>
      </c>
      <c r="E937" s="88">
        <f>Table3[[#This Row],[CLM $ Collected ]]/'1.) CLM Reference'!$B$4</f>
        <v>0</v>
      </c>
      <c r="F937" s="87">
        <f>Table3[[#This Row],[Residential Incentive Disbursements]]+Table3[[#This Row],[C&amp;I Incentive Disbursements]]</f>
        <v>0</v>
      </c>
      <c r="G937" s="88">
        <f>Table3[[#This Row],[Incentive Disbursements]]/'1.) CLM Reference'!$B$5</f>
        <v>0</v>
      </c>
      <c r="H937" s="87"/>
      <c r="I937" s="88">
        <f>Table3[[#This Row],[Residential CLM $ Collected]]/'1.) CLM Reference'!$B$4</f>
        <v>0</v>
      </c>
      <c r="J937" s="89"/>
      <c r="K937" s="88">
        <f>Table3[[#This Row],[Residential Incentive Disbursements]]/'1.) CLM Reference'!$B$5</f>
        <v>0</v>
      </c>
      <c r="L937" s="89"/>
      <c r="M937" s="88">
        <f>Table3[[#This Row],[C&amp;I CLM $ Collected]]/'1.) CLM Reference'!$B$4</f>
        <v>0</v>
      </c>
      <c r="N937" s="89"/>
      <c r="O937" s="90">
        <f>Table3[[#This Row],[C&amp;I Incentive Disbursements]]/'1.) CLM Reference'!$B$5</f>
        <v>0</v>
      </c>
    </row>
    <row r="938" spans="1:15" x14ac:dyDescent="0.35">
      <c r="A938" s="42"/>
      <c r="B938" s="24"/>
      <c r="C938" s="56" t="s">
        <v>16</v>
      </c>
      <c r="D938" s="54">
        <f>SUBTOTAL(109,Table3[CLM $ Collected ])</f>
        <v>70659148.926617205</v>
      </c>
      <c r="E938" s="53">
        <f>D938/'1.) CLM Reference'!B4</f>
        <v>0.62686264345647225</v>
      </c>
      <c r="F938" s="54">
        <f>SUBTOTAL(109,Table3[Incentive Disbursements])</f>
        <v>44405301.081499971</v>
      </c>
      <c r="G938" s="53">
        <f>F938/'1.) CLM Reference'!B5</f>
        <v>0.54328340943107023</v>
      </c>
      <c r="H938" s="57">
        <f>SUBTOTAL(109,Table3[Residential CLM $ Collected])</f>
        <v>52629786.815592907</v>
      </c>
      <c r="I938" s="53">
        <f>H938/'1.) CLM Reference'!B4</f>
        <v>0.4669126049343803</v>
      </c>
      <c r="J938" s="57">
        <f>SUBTOTAL(109,Table3[Residential Incentive Disbursements])</f>
        <v>36999853.3169</v>
      </c>
      <c r="K938" s="53">
        <f>J938/'1.) CLM Reference'!B5</f>
        <v>0.45268033250267781</v>
      </c>
      <c r="L938" s="54">
        <f>SUBTOTAL(109,Table3[C&amp;I CLM $ Collected])</f>
        <v>18029362.111024335</v>
      </c>
      <c r="M938" s="53">
        <f>L938/'1.) CLM Reference'!B4</f>
        <v>0.1599500385220923</v>
      </c>
      <c r="N938" s="54">
        <f>SUBTOTAL(109,Table3[C&amp;I Incentive Disbursements])</f>
        <v>7405447.7646000003</v>
      </c>
      <c r="O938" s="53">
        <f>N938/'1.) CLM Reference'!B5</f>
        <v>9.0603076928392798E-2</v>
      </c>
    </row>
    <row r="940" spans="1:15" x14ac:dyDescent="0.35">
      <c r="A940" s="33" t="s">
        <v>28</v>
      </c>
      <c r="B940" s="34"/>
      <c r="C940" s="35"/>
      <c r="D940" s="35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</row>
    <row r="941" spans="1:15" x14ac:dyDescent="0.35">
      <c r="A941" s="33" t="s">
        <v>29</v>
      </c>
      <c r="B941" s="34"/>
      <c r="C941" s="35"/>
      <c r="D941" s="35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</row>
    <row r="942" spans="1:15" x14ac:dyDescent="0.35">
      <c r="A942" t="s">
        <v>30</v>
      </c>
      <c r="D942"/>
      <c r="E942"/>
      <c r="F942"/>
      <c r="G942"/>
      <c r="H942"/>
      <c r="I942"/>
      <c r="K942"/>
      <c r="M942"/>
      <c r="O942"/>
    </row>
  </sheetData>
  <mergeCells count="7">
    <mergeCell ref="D3:O3"/>
    <mergeCell ref="A1:O2"/>
    <mergeCell ref="L4:O4"/>
    <mergeCell ref="D4:G4"/>
    <mergeCell ref="H4:K4"/>
    <mergeCell ref="A3:C3"/>
    <mergeCell ref="A4:C4"/>
  </mergeCells>
  <pageMargins left="0.7" right="0.7" top="0.75" bottom="0.75" header="0.3" footer="0.3"/>
  <pageSetup paperSize="5" scale="52" fitToHeight="25" orientation="landscape"/>
  <rowBreaks count="1" manualBreakCount="1">
    <brk id="78" max="16383" man="1"/>
  </rowBreak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37"/>
  <sheetViews>
    <sheetView zoomScale="80" zoomScaleNormal="80" workbookViewId="0">
      <pane ySplit="5" topLeftCell="A200" activePane="bottomLeft" state="frozen"/>
      <selection pane="bottomLeft" activeCell="A233" sqref="A233"/>
    </sheetView>
  </sheetViews>
  <sheetFormatPr defaultColWidth="8.7265625" defaultRowHeight="14.5" x14ac:dyDescent="0.35"/>
  <cols>
    <col min="1" max="1" width="15.7265625" customWidth="1"/>
    <col min="2" max="2" width="21.1796875" customWidth="1"/>
    <col min="3" max="3" width="20" customWidth="1"/>
    <col min="4" max="4" width="20.7265625" style="3" customWidth="1"/>
    <col min="5" max="5" width="20.7265625" style="38" customWidth="1"/>
    <col min="6" max="6" width="20.7265625" style="3" customWidth="1"/>
    <col min="7" max="7" width="20.7265625" style="38" customWidth="1"/>
    <col min="8" max="8" width="20.7265625" style="26" customWidth="1"/>
    <col min="9" max="9" width="20.7265625" style="38" customWidth="1"/>
    <col min="10" max="10" width="20.7265625" style="26" customWidth="1"/>
    <col min="11" max="11" width="20.7265625" style="38" customWidth="1"/>
    <col min="12" max="12" width="20.7265625" style="26" customWidth="1"/>
    <col min="13" max="13" width="20.7265625" style="38" customWidth="1"/>
    <col min="14" max="14" width="20.7265625" style="26" customWidth="1"/>
    <col min="15" max="15" width="20.7265625" style="38" customWidth="1"/>
    <col min="16" max="16" width="20.54296875" customWidth="1"/>
    <col min="17" max="17" width="14.1796875" customWidth="1"/>
    <col min="18" max="18" width="20.54296875" customWidth="1"/>
    <col min="19" max="19" width="14.1796875" customWidth="1"/>
  </cols>
  <sheetData>
    <row r="1" spans="1:15" ht="18.75" customHeight="1" x14ac:dyDescent="0.35">
      <c r="A1" s="129" t="s">
        <v>31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1"/>
    </row>
    <row r="2" spans="1:15" ht="15.75" customHeight="1" thickBot="1" x14ac:dyDescent="0.4">
      <c r="A2" s="132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4"/>
    </row>
    <row r="3" spans="1:15" ht="16" thickBot="1" x14ac:dyDescent="0.4">
      <c r="A3" s="142" t="s">
        <v>15</v>
      </c>
      <c r="B3" s="143"/>
      <c r="C3" s="143"/>
      <c r="D3" s="126" t="s">
        <v>198</v>
      </c>
      <c r="E3" s="127"/>
      <c r="F3" s="127"/>
      <c r="G3" s="127"/>
      <c r="H3" s="147"/>
      <c r="I3" s="147"/>
      <c r="J3" s="147"/>
      <c r="K3" s="147"/>
      <c r="L3" s="127"/>
      <c r="M3" s="127"/>
      <c r="N3" s="127"/>
      <c r="O3" s="128"/>
    </row>
    <row r="4" spans="1:15" x14ac:dyDescent="0.35">
      <c r="A4" s="144"/>
      <c r="B4" s="145"/>
      <c r="C4" s="145"/>
      <c r="D4" s="138" t="s">
        <v>20</v>
      </c>
      <c r="E4" s="139"/>
      <c r="F4" s="139"/>
      <c r="G4" s="139"/>
      <c r="H4" s="148" t="s">
        <v>21</v>
      </c>
      <c r="I4" s="149"/>
      <c r="J4" s="149"/>
      <c r="K4" s="150"/>
      <c r="L4" s="136" t="s">
        <v>22</v>
      </c>
      <c r="M4" s="136"/>
      <c r="N4" s="136"/>
      <c r="O4" s="137"/>
    </row>
    <row r="5" spans="1:15" ht="74.25" customHeight="1" x14ac:dyDescent="0.35">
      <c r="A5" s="58" t="s">
        <v>32</v>
      </c>
      <c r="B5" s="59" t="s">
        <v>33</v>
      </c>
      <c r="C5" s="60" t="s">
        <v>34</v>
      </c>
      <c r="D5" s="61" t="s">
        <v>35</v>
      </c>
      <c r="E5" s="62" t="s">
        <v>36</v>
      </c>
      <c r="F5" s="61" t="s">
        <v>37</v>
      </c>
      <c r="G5" s="62" t="s">
        <v>38</v>
      </c>
      <c r="H5" s="63" t="s">
        <v>39</v>
      </c>
      <c r="I5" s="64" t="s">
        <v>40</v>
      </c>
      <c r="J5" s="63" t="s">
        <v>41</v>
      </c>
      <c r="K5" s="64" t="s">
        <v>42</v>
      </c>
      <c r="L5" s="63" t="s">
        <v>43</v>
      </c>
      <c r="M5" s="64" t="s">
        <v>44</v>
      </c>
      <c r="N5" s="63" t="s">
        <v>45</v>
      </c>
      <c r="O5" s="65" t="s">
        <v>46</v>
      </c>
    </row>
    <row r="6" spans="1:15" x14ac:dyDescent="0.35">
      <c r="A6" s="23">
        <v>9013528100</v>
      </c>
      <c r="B6" s="24" t="s">
        <v>47</v>
      </c>
      <c r="C6" s="24" t="s">
        <v>48</v>
      </c>
      <c r="D6" s="52">
        <f>Table32[[#This Row],[Residential CLM $ Collected]]+Table32[[#This Row],[C&amp;I CLM $ Collected]]</f>
        <v>1108.9806767999999</v>
      </c>
      <c r="E6" s="53">
        <f>Table32[[#This Row],[CLM $ Collected ]]/'1.) CLM Reference'!$B$4</f>
        <v>9.8384790810737162E-6</v>
      </c>
      <c r="F6" s="54">
        <f>Table32[[#This Row],[Residential Incentive Disbursements]]+Table32[[#This Row],[C&amp;I Incentive Disbursements]]</f>
        <v>1290</v>
      </c>
      <c r="G6" s="53">
        <f>Table32[[#This Row],[Incentive Disbursements]]/'1.) CLM Reference'!$B$5</f>
        <v>1.5782701188756518E-5</v>
      </c>
      <c r="H6" s="54">
        <v>0</v>
      </c>
      <c r="I6" s="53">
        <f>Table32[[#This Row],[Residential CLM $ Collected]]/'1.) CLM Reference'!$B$4</f>
        <v>0</v>
      </c>
      <c r="J6" s="79">
        <v>0</v>
      </c>
      <c r="K6" s="53">
        <f>Table32[[#This Row],[Residential Incentive Disbursements]]/'1.) CLM Reference'!$B$5</f>
        <v>0</v>
      </c>
      <c r="L6" s="54">
        <v>1108.9806767999999</v>
      </c>
      <c r="M6" s="53">
        <f>Table32[[#This Row],[C&amp;I CLM $ Collected]]/'1.) CLM Reference'!$B$4</f>
        <v>9.8384790810737162E-6</v>
      </c>
      <c r="N6" s="79">
        <v>1290</v>
      </c>
      <c r="O6" s="78">
        <f>Table32[[#This Row],[C&amp;I Incentive Disbursements]]/'1.) CLM Reference'!$B$5</f>
        <v>1.5782701188756518E-5</v>
      </c>
    </row>
    <row r="7" spans="1:15" x14ac:dyDescent="0.35">
      <c r="A7" s="23">
        <v>9015830100</v>
      </c>
      <c r="B7" s="24" t="s">
        <v>49</v>
      </c>
      <c r="C7" s="24" t="s">
        <v>48</v>
      </c>
      <c r="D7" s="52">
        <f>Table32[[#This Row],[Residential CLM $ Collected]]+Table32[[#This Row],[C&amp;I CLM $ Collected]]</f>
        <v>8610.1401340800003</v>
      </c>
      <c r="E7" s="53">
        <f>Table32[[#This Row],[CLM $ Collected ]]/'1.) CLM Reference'!$B$4</f>
        <v>7.6386077202620677E-5</v>
      </c>
      <c r="F7" s="54">
        <f>Table32[[#This Row],[Residential Incentive Disbursements]]+Table32[[#This Row],[C&amp;I Incentive Disbursements]]</f>
        <v>680</v>
      </c>
      <c r="G7" s="53">
        <f>Table32[[#This Row],[Incentive Disbursements]]/'1.) CLM Reference'!$B$5</f>
        <v>8.3195634173290161E-6</v>
      </c>
      <c r="H7" s="54">
        <v>0</v>
      </c>
      <c r="I7" s="53">
        <f>Table32[[#This Row],[Residential CLM $ Collected]]/'1.) CLM Reference'!$B$4</f>
        <v>0</v>
      </c>
      <c r="J7" s="79">
        <v>0</v>
      </c>
      <c r="K7" s="53">
        <f>Table32[[#This Row],[Residential Incentive Disbursements]]/'1.) CLM Reference'!$B$5</f>
        <v>0</v>
      </c>
      <c r="L7" s="54">
        <v>8610.1401340800003</v>
      </c>
      <c r="M7" s="53">
        <f>Table32[[#This Row],[C&amp;I CLM $ Collected]]/'1.) CLM Reference'!$B$4</f>
        <v>7.6386077202620677E-5</v>
      </c>
      <c r="N7" s="79">
        <v>680</v>
      </c>
      <c r="O7" s="78">
        <f>Table32[[#This Row],[C&amp;I Incentive Disbursements]]/'1.) CLM Reference'!$B$5</f>
        <v>8.3195634173290161E-6</v>
      </c>
    </row>
    <row r="8" spans="1:15" x14ac:dyDescent="0.35">
      <c r="A8" s="23">
        <v>9003462101</v>
      </c>
      <c r="B8" s="24" t="s">
        <v>50</v>
      </c>
      <c r="C8" s="24" t="s">
        <v>48</v>
      </c>
      <c r="D8" s="52">
        <f>Table32[[#This Row],[Residential CLM $ Collected]]+Table32[[#This Row],[C&amp;I CLM $ Collected]]</f>
        <v>260717.89338720002</v>
      </c>
      <c r="E8" s="53">
        <f>Table32[[#This Row],[CLM $ Collected ]]/'1.) CLM Reference'!$B$4</f>
        <v>2.3129957030028343E-3</v>
      </c>
      <c r="F8" s="54">
        <f>Table32[[#This Row],[Residential Incentive Disbursements]]+Table32[[#This Row],[C&amp;I Incentive Disbursements]]</f>
        <v>315628.03419999999</v>
      </c>
      <c r="G8" s="53">
        <f>Table32[[#This Row],[Incentive Disbursements]]/'1.) CLM Reference'!$B$5</f>
        <v>3.8615991864908703E-3</v>
      </c>
      <c r="H8" s="54">
        <v>0</v>
      </c>
      <c r="I8" s="53">
        <f>Table32[[#This Row],[Residential CLM $ Collected]]/'1.) CLM Reference'!$B$4</f>
        <v>0</v>
      </c>
      <c r="J8" s="79">
        <v>0</v>
      </c>
      <c r="K8" s="53">
        <f>Table32[[#This Row],[Residential Incentive Disbursements]]/'1.) CLM Reference'!$B$5</f>
        <v>0</v>
      </c>
      <c r="L8" s="54">
        <v>260717.89338720002</v>
      </c>
      <c r="M8" s="53">
        <f>Table32[[#This Row],[C&amp;I CLM $ Collected]]/'1.) CLM Reference'!$B$4</f>
        <v>2.3129957030028343E-3</v>
      </c>
      <c r="N8" s="79">
        <v>315628.03419999999</v>
      </c>
      <c r="O8" s="78">
        <f>Table32[[#This Row],[C&amp;I Incentive Disbursements]]/'1.) CLM Reference'!$B$5</f>
        <v>3.8615991864908703E-3</v>
      </c>
    </row>
    <row r="9" spans="1:15" x14ac:dyDescent="0.35">
      <c r="A9" s="23">
        <v>9003462201</v>
      </c>
      <c r="B9" s="24" t="s">
        <v>50</v>
      </c>
      <c r="C9" s="24" t="s">
        <v>48</v>
      </c>
      <c r="D9" s="52">
        <f>Table32[[#This Row],[Residential CLM $ Collected]]+Table32[[#This Row],[C&amp;I CLM $ Collected]]</f>
        <v>1401.1182576000001</v>
      </c>
      <c r="E9" s="53">
        <f>Table32[[#This Row],[CLM $ Collected ]]/'1.) CLM Reference'!$B$4</f>
        <v>1.2430218989283705E-5</v>
      </c>
      <c r="F9" s="54">
        <f>Table32[[#This Row],[Residential Incentive Disbursements]]+Table32[[#This Row],[C&amp;I Incentive Disbursements]]</f>
        <v>0</v>
      </c>
      <c r="G9" s="53">
        <f>Table32[[#This Row],[Incentive Disbursements]]/'1.) CLM Reference'!$B$5</f>
        <v>0</v>
      </c>
      <c r="H9" s="54">
        <v>0</v>
      </c>
      <c r="I9" s="53">
        <f>Table32[[#This Row],[Residential CLM $ Collected]]/'1.) CLM Reference'!$B$4</f>
        <v>0</v>
      </c>
      <c r="J9" s="79">
        <v>0</v>
      </c>
      <c r="K9" s="53">
        <f>Table32[[#This Row],[Residential Incentive Disbursements]]/'1.) CLM Reference'!$B$5</f>
        <v>0</v>
      </c>
      <c r="L9" s="54">
        <v>1401.1182576000001</v>
      </c>
      <c r="M9" s="53">
        <f>Table32[[#This Row],[C&amp;I CLM $ Collected]]/'1.) CLM Reference'!$B$4</f>
        <v>1.2430218989283705E-5</v>
      </c>
      <c r="N9" s="79">
        <v>0</v>
      </c>
      <c r="O9" s="78">
        <f>Table32[[#This Row],[C&amp;I Incentive Disbursements]]/'1.) CLM Reference'!$B$5</f>
        <v>0</v>
      </c>
    </row>
    <row r="10" spans="1:15" x14ac:dyDescent="0.35">
      <c r="A10" s="23">
        <v>9005290100</v>
      </c>
      <c r="B10" s="24" t="s">
        <v>51</v>
      </c>
      <c r="C10" s="24" t="s">
        <v>48</v>
      </c>
      <c r="D10" s="52">
        <f>Table32[[#This Row],[Residential CLM $ Collected]]+Table32[[#This Row],[C&amp;I CLM $ Collected]]</f>
        <v>9463.3490505599984</v>
      </c>
      <c r="E10" s="53">
        <f>Table32[[#This Row],[CLM $ Collected ]]/'1.) CLM Reference'!$B$4</f>
        <v>8.3955440900458943E-5</v>
      </c>
      <c r="F10" s="54">
        <f>Table32[[#This Row],[Residential Incentive Disbursements]]+Table32[[#This Row],[C&amp;I Incentive Disbursements]]</f>
        <v>400</v>
      </c>
      <c r="G10" s="53">
        <f>Table32[[#This Row],[Incentive Disbursements]]/'1.) CLM Reference'!$B$5</f>
        <v>4.8938608337229506E-6</v>
      </c>
      <c r="H10" s="54">
        <v>0</v>
      </c>
      <c r="I10" s="53">
        <f>Table32[[#This Row],[Residential CLM $ Collected]]/'1.) CLM Reference'!$B$4</f>
        <v>0</v>
      </c>
      <c r="J10" s="79">
        <v>0</v>
      </c>
      <c r="K10" s="53">
        <f>Table32[[#This Row],[Residential Incentive Disbursements]]/'1.) CLM Reference'!$B$5</f>
        <v>0</v>
      </c>
      <c r="L10" s="54">
        <v>9463.3490505599984</v>
      </c>
      <c r="M10" s="53">
        <f>Table32[[#This Row],[C&amp;I CLM $ Collected]]/'1.) CLM Reference'!$B$4</f>
        <v>8.3955440900458943E-5</v>
      </c>
      <c r="N10" s="79">
        <v>400</v>
      </c>
      <c r="O10" s="78">
        <f>Table32[[#This Row],[C&amp;I Incentive Disbursements]]/'1.) CLM Reference'!$B$5</f>
        <v>4.8938608337229506E-6</v>
      </c>
    </row>
    <row r="11" spans="1:15" x14ac:dyDescent="0.35">
      <c r="A11" s="23">
        <v>9009341100</v>
      </c>
      <c r="B11" s="24" t="s">
        <v>52</v>
      </c>
      <c r="C11" s="24" t="s">
        <v>48</v>
      </c>
      <c r="D11" s="52">
        <f>Table32[[#This Row],[Residential CLM $ Collected]]+Table32[[#This Row],[C&amp;I CLM $ Collected]]</f>
        <v>30078.827089920003</v>
      </c>
      <c r="E11" s="53">
        <f>Table32[[#This Row],[CLM $ Collected ]]/'1.) CLM Reference'!$B$4</f>
        <v>2.668485730169139E-4</v>
      </c>
      <c r="F11" s="54">
        <f>Table32[[#This Row],[Residential Incentive Disbursements]]+Table32[[#This Row],[C&amp;I Incentive Disbursements]]</f>
        <v>4464.3900000000003</v>
      </c>
      <c r="G11" s="53">
        <f>Table32[[#This Row],[Incentive Disbursements]]/'1.) CLM Reference'!$B$5</f>
        <v>5.4620258418661018E-5</v>
      </c>
      <c r="H11" s="54">
        <v>0</v>
      </c>
      <c r="I11" s="53">
        <f>Table32[[#This Row],[Residential CLM $ Collected]]/'1.) CLM Reference'!$B$4</f>
        <v>0</v>
      </c>
      <c r="J11" s="79">
        <v>0</v>
      </c>
      <c r="K11" s="53">
        <f>Table32[[#This Row],[Residential Incentive Disbursements]]/'1.) CLM Reference'!$B$5</f>
        <v>0</v>
      </c>
      <c r="L11" s="54">
        <v>30078.827089920003</v>
      </c>
      <c r="M11" s="53">
        <f>Table32[[#This Row],[C&amp;I CLM $ Collected]]/'1.) CLM Reference'!$B$4</f>
        <v>2.668485730169139E-4</v>
      </c>
      <c r="N11" s="79">
        <v>4464.3900000000003</v>
      </c>
      <c r="O11" s="78">
        <f>Table32[[#This Row],[C&amp;I Incentive Disbursements]]/'1.) CLM Reference'!$B$5</f>
        <v>5.4620258418661018E-5</v>
      </c>
    </row>
    <row r="12" spans="1:15" x14ac:dyDescent="0.35">
      <c r="A12" s="23">
        <v>9003400100</v>
      </c>
      <c r="B12" s="24" t="s">
        <v>53</v>
      </c>
      <c r="C12" s="24" t="s">
        <v>48</v>
      </c>
      <c r="D12" s="52">
        <f>Table32[[#This Row],[Residential CLM $ Collected]]+Table32[[#This Row],[C&amp;I CLM $ Collected]]</f>
        <v>393727.33680767997</v>
      </c>
      <c r="E12" s="53">
        <f>Table32[[#This Row],[CLM $ Collected ]]/'1.) CLM Reference'!$B$4</f>
        <v>3.4930078114677795E-3</v>
      </c>
      <c r="F12" s="54">
        <f>Table32[[#This Row],[Residential Incentive Disbursements]]+Table32[[#This Row],[C&amp;I Incentive Disbursements]]</f>
        <v>5336484.5404000003</v>
      </c>
      <c r="G12" s="53">
        <f>Table32[[#This Row],[Incentive Disbursements]]/'1.) CLM Reference'!$B$5</f>
        <v>6.5290031705078966E-2</v>
      </c>
      <c r="H12" s="54">
        <v>0</v>
      </c>
      <c r="I12" s="53">
        <f>Table32[[#This Row],[Residential CLM $ Collected]]/'1.) CLM Reference'!$B$4</f>
        <v>0</v>
      </c>
      <c r="J12" s="79">
        <v>0</v>
      </c>
      <c r="K12" s="53">
        <f>Table32[[#This Row],[Residential Incentive Disbursements]]/'1.) CLM Reference'!$B$5</f>
        <v>0</v>
      </c>
      <c r="L12" s="54">
        <v>393727.33680767997</v>
      </c>
      <c r="M12" s="53">
        <f>Table32[[#This Row],[C&amp;I CLM $ Collected]]/'1.) CLM Reference'!$B$4</f>
        <v>3.4930078114677795E-3</v>
      </c>
      <c r="N12" s="79">
        <v>5336484.5404000003</v>
      </c>
      <c r="O12" s="78">
        <f>Table32[[#This Row],[C&amp;I Incentive Disbursements]]/'1.) CLM Reference'!$B$5</f>
        <v>6.5290031705078966E-2</v>
      </c>
    </row>
    <row r="13" spans="1:15" x14ac:dyDescent="0.35">
      <c r="A13" s="23">
        <v>9003400300</v>
      </c>
      <c r="B13" s="24" t="s">
        <v>53</v>
      </c>
      <c r="C13" s="24" t="s">
        <v>48</v>
      </c>
      <c r="D13" s="52">
        <f>Table32[[#This Row],[Residential CLM $ Collected]]+Table32[[#This Row],[C&amp;I CLM $ Collected]]</f>
        <v>16.029766079999998</v>
      </c>
      <c r="E13" s="53">
        <f>Table32[[#This Row],[CLM $ Collected ]]/'1.) CLM Reference'!$B$4</f>
        <v>1.4221033923481705E-7</v>
      </c>
      <c r="F13" s="54">
        <f>Table32[[#This Row],[Residential Incentive Disbursements]]+Table32[[#This Row],[C&amp;I Incentive Disbursements]]</f>
        <v>0</v>
      </c>
      <c r="G13" s="53">
        <f>Table32[[#This Row],[Incentive Disbursements]]/'1.) CLM Reference'!$B$5</f>
        <v>0</v>
      </c>
      <c r="H13" s="54">
        <v>0</v>
      </c>
      <c r="I13" s="53">
        <f>Table32[[#This Row],[Residential CLM $ Collected]]/'1.) CLM Reference'!$B$4</f>
        <v>0</v>
      </c>
      <c r="J13" s="79">
        <v>0</v>
      </c>
      <c r="K13" s="53">
        <f>Table32[[#This Row],[Residential Incentive Disbursements]]/'1.) CLM Reference'!$B$5</f>
        <v>0</v>
      </c>
      <c r="L13" s="54">
        <v>16.029766079999998</v>
      </c>
      <c r="M13" s="53">
        <f>Table32[[#This Row],[C&amp;I CLM $ Collected]]/'1.) CLM Reference'!$B$4</f>
        <v>1.4221033923481705E-7</v>
      </c>
      <c r="N13" s="79">
        <v>0</v>
      </c>
      <c r="O13" s="78">
        <f>Table32[[#This Row],[C&amp;I Incentive Disbursements]]/'1.) CLM Reference'!$B$5</f>
        <v>0</v>
      </c>
    </row>
    <row r="14" spans="1:15" x14ac:dyDescent="0.35">
      <c r="A14" s="23">
        <v>9009161100</v>
      </c>
      <c r="B14" s="24" t="s">
        <v>54</v>
      </c>
      <c r="C14" s="24" t="s">
        <v>48</v>
      </c>
      <c r="D14" s="52">
        <f>Table32[[#This Row],[Residential CLM $ Collected]]+Table32[[#This Row],[C&amp;I CLM $ Collected]]</f>
        <v>25574.598858239999</v>
      </c>
      <c r="E14" s="53">
        <f>Table32[[#This Row],[CLM $ Collected ]]/'1.) CLM Reference'!$B$4</f>
        <v>2.2688867456166121E-4</v>
      </c>
      <c r="F14" s="54">
        <f>Table32[[#This Row],[Residential Incentive Disbursements]]+Table32[[#This Row],[C&amp;I Incentive Disbursements]]</f>
        <v>100</v>
      </c>
      <c r="G14" s="53">
        <f>Table32[[#This Row],[Incentive Disbursements]]/'1.) CLM Reference'!$B$5</f>
        <v>1.2234652084307377E-6</v>
      </c>
      <c r="H14" s="54">
        <v>0</v>
      </c>
      <c r="I14" s="53">
        <f>Table32[[#This Row],[Residential CLM $ Collected]]/'1.) CLM Reference'!$B$4</f>
        <v>0</v>
      </c>
      <c r="J14" s="79">
        <v>0</v>
      </c>
      <c r="K14" s="53">
        <f>Table32[[#This Row],[Residential Incentive Disbursements]]/'1.) CLM Reference'!$B$5</f>
        <v>0</v>
      </c>
      <c r="L14" s="54">
        <v>25574.598858239999</v>
      </c>
      <c r="M14" s="53">
        <f>Table32[[#This Row],[C&amp;I CLM $ Collected]]/'1.) CLM Reference'!$B$4</f>
        <v>2.2688867456166121E-4</v>
      </c>
      <c r="N14" s="79">
        <v>100</v>
      </c>
      <c r="O14" s="78">
        <f>Table32[[#This Row],[C&amp;I Incentive Disbursements]]/'1.) CLM Reference'!$B$5</f>
        <v>1.2234652084307377E-6</v>
      </c>
    </row>
    <row r="15" spans="1:15" x14ac:dyDescent="0.35">
      <c r="A15" s="23">
        <v>9001200200</v>
      </c>
      <c r="B15" s="24" t="s">
        <v>55</v>
      </c>
      <c r="C15" s="24" t="s">
        <v>48</v>
      </c>
      <c r="D15" s="52">
        <f>Table32[[#This Row],[Residential CLM $ Collected]]+Table32[[#This Row],[C&amp;I CLM $ Collected]]</f>
        <v>232602.22088352</v>
      </c>
      <c r="E15" s="53">
        <f>Table32[[#This Row],[CLM $ Collected ]]/'1.) CLM Reference'!$B$4</f>
        <v>2.063563533836498E-3</v>
      </c>
      <c r="F15" s="54">
        <f>Table32[[#This Row],[Residential Incentive Disbursements]]+Table32[[#This Row],[C&amp;I Incentive Disbursements]]</f>
        <v>17057.148000000001</v>
      </c>
      <c r="G15" s="53">
        <f>Table32[[#This Row],[Incentive Disbursements]]/'1.) CLM Reference'!$B$5</f>
        <v>2.0868827133053942E-4</v>
      </c>
      <c r="H15" s="54">
        <v>0</v>
      </c>
      <c r="I15" s="53">
        <f>Table32[[#This Row],[Residential CLM $ Collected]]/'1.) CLM Reference'!$B$4</f>
        <v>0</v>
      </c>
      <c r="J15" s="79">
        <v>0</v>
      </c>
      <c r="K15" s="53">
        <f>Table32[[#This Row],[Residential Incentive Disbursements]]/'1.) CLM Reference'!$B$5</f>
        <v>0</v>
      </c>
      <c r="L15" s="54">
        <v>232602.22088352</v>
      </c>
      <c r="M15" s="53">
        <f>Table32[[#This Row],[C&amp;I CLM $ Collected]]/'1.) CLM Reference'!$B$4</f>
        <v>2.063563533836498E-3</v>
      </c>
      <c r="N15" s="79">
        <v>17057.148000000001</v>
      </c>
      <c r="O15" s="78">
        <f>Table32[[#This Row],[C&amp;I Incentive Disbursements]]/'1.) CLM Reference'!$B$5</f>
        <v>2.0868827133053942E-4</v>
      </c>
    </row>
    <row r="16" spans="1:15" x14ac:dyDescent="0.35">
      <c r="A16" s="23">
        <v>9005342100</v>
      </c>
      <c r="B16" s="24" t="s">
        <v>56</v>
      </c>
      <c r="C16" s="24" t="s">
        <v>48</v>
      </c>
      <c r="D16" s="52">
        <f>Table32[[#This Row],[Residential CLM $ Collected]]+Table32[[#This Row],[C&amp;I CLM $ Collected]]</f>
        <v>1534.8291177600001</v>
      </c>
      <c r="E16" s="53">
        <f>Table32[[#This Row],[CLM $ Collected ]]/'1.) CLM Reference'!$B$4</f>
        <v>1.3616453815658216E-5</v>
      </c>
      <c r="F16" s="54">
        <f>Table32[[#This Row],[Residential Incentive Disbursements]]+Table32[[#This Row],[C&amp;I Incentive Disbursements]]</f>
        <v>1450</v>
      </c>
      <c r="G16" s="53">
        <f>Table32[[#This Row],[Incentive Disbursements]]/'1.) CLM Reference'!$B$5</f>
        <v>1.7740245522245699E-5</v>
      </c>
      <c r="H16" s="54">
        <v>0</v>
      </c>
      <c r="I16" s="53">
        <f>Table32[[#This Row],[Residential CLM $ Collected]]/'1.) CLM Reference'!$B$4</f>
        <v>0</v>
      </c>
      <c r="J16" s="79">
        <v>0</v>
      </c>
      <c r="K16" s="53">
        <f>Table32[[#This Row],[Residential Incentive Disbursements]]/'1.) CLM Reference'!$B$5</f>
        <v>0</v>
      </c>
      <c r="L16" s="54">
        <v>1534.8291177600001</v>
      </c>
      <c r="M16" s="53">
        <f>Table32[[#This Row],[C&amp;I CLM $ Collected]]/'1.) CLM Reference'!$B$4</f>
        <v>1.3616453815658216E-5</v>
      </c>
      <c r="N16" s="79">
        <v>1450</v>
      </c>
      <c r="O16" s="78">
        <f>Table32[[#This Row],[C&amp;I Incentive Disbursements]]/'1.) CLM Reference'!$B$5</f>
        <v>1.7740245522245699E-5</v>
      </c>
    </row>
    <row r="17" spans="1:15" x14ac:dyDescent="0.35">
      <c r="A17" s="23">
        <v>9003471300</v>
      </c>
      <c r="B17" s="24" t="s">
        <v>57</v>
      </c>
      <c r="C17" s="24" t="s">
        <v>48</v>
      </c>
      <c r="D17" s="52">
        <f>Table32[[#This Row],[Residential CLM $ Collected]]+Table32[[#This Row],[C&amp;I CLM $ Collected]]</f>
        <v>37.731977280000002</v>
      </c>
      <c r="E17" s="53">
        <f>Table32[[#This Row],[CLM $ Collected ]]/'1.) CLM Reference'!$B$4</f>
        <v>3.347445784429819E-7</v>
      </c>
      <c r="F17" s="54">
        <f>Table32[[#This Row],[Residential Incentive Disbursements]]+Table32[[#This Row],[C&amp;I Incentive Disbursements]]</f>
        <v>0</v>
      </c>
      <c r="G17" s="53">
        <f>Table32[[#This Row],[Incentive Disbursements]]/'1.) CLM Reference'!$B$5</f>
        <v>0</v>
      </c>
      <c r="H17" s="54">
        <v>0</v>
      </c>
      <c r="I17" s="53">
        <f>Table32[[#This Row],[Residential CLM $ Collected]]/'1.) CLM Reference'!$B$4</f>
        <v>0</v>
      </c>
      <c r="J17" s="79">
        <v>0</v>
      </c>
      <c r="K17" s="53">
        <f>Table32[[#This Row],[Residential Incentive Disbursements]]/'1.) CLM Reference'!$B$5</f>
        <v>0</v>
      </c>
      <c r="L17" s="54">
        <v>37.731977280000002</v>
      </c>
      <c r="M17" s="53">
        <f>Table32[[#This Row],[C&amp;I CLM $ Collected]]/'1.) CLM Reference'!$B$4</f>
        <v>3.347445784429819E-7</v>
      </c>
      <c r="N17" s="79">
        <v>0</v>
      </c>
      <c r="O17" s="78">
        <f>Table32[[#This Row],[C&amp;I Incentive Disbursements]]/'1.) CLM Reference'!$B$5</f>
        <v>0</v>
      </c>
    </row>
    <row r="18" spans="1:15" x14ac:dyDescent="0.35">
      <c r="A18" s="23">
        <v>9003471400</v>
      </c>
      <c r="B18" s="24" t="s">
        <v>57</v>
      </c>
      <c r="C18" s="24" t="s">
        <v>48</v>
      </c>
      <c r="D18" s="52">
        <f>Table32[[#This Row],[Residential CLM $ Collected]]+Table32[[#This Row],[C&amp;I CLM $ Collected]]</f>
        <v>947929.12726175995</v>
      </c>
      <c r="E18" s="53">
        <f>Table32[[#This Row],[CLM $ Collected ]]/'1.) CLM Reference'!$B$4</f>
        <v>8.4096874580504768E-3</v>
      </c>
      <c r="F18" s="54">
        <f>Table32[[#This Row],[Residential Incentive Disbursements]]+Table32[[#This Row],[C&amp;I Incentive Disbursements]]</f>
        <v>451213.55450000003</v>
      </c>
      <c r="G18" s="53">
        <f>Table32[[#This Row],[Incentive Disbursements]]/'1.) CLM Reference'!$B$5</f>
        <v>5.5204408550311654E-3</v>
      </c>
      <c r="H18" s="54">
        <v>0</v>
      </c>
      <c r="I18" s="53">
        <f>Table32[[#This Row],[Residential CLM $ Collected]]/'1.) CLM Reference'!$B$4</f>
        <v>0</v>
      </c>
      <c r="J18" s="79">
        <v>0</v>
      </c>
      <c r="K18" s="53">
        <f>Table32[[#This Row],[Residential Incentive Disbursements]]/'1.) CLM Reference'!$B$5</f>
        <v>0</v>
      </c>
      <c r="L18" s="54">
        <v>947929.12726175995</v>
      </c>
      <c r="M18" s="53">
        <f>Table32[[#This Row],[C&amp;I CLM $ Collected]]/'1.) CLM Reference'!$B$4</f>
        <v>8.4096874580504768E-3</v>
      </c>
      <c r="N18" s="79">
        <v>451213.55450000003</v>
      </c>
      <c r="O18" s="78">
        <f>Table32[[#This Row],[C&amp;I Incentive Disbursements]]/'1.) CLM Reference'!$B$5</f>
        <v>5.5204408550311654E-3</v>
      </c>
    </row>
    <row r="19" spans="1:15" x14ac:dyDescent="0.35">
      <c r="A19" s="23">
        <v>9013529100</v>
      </c>
      <c r="B19" s="24" t="s">
        <v>58</v>
      </c>
      <c r="C19" s="24" t="s">
        <v>48</v>
      </c>
      <c r="D19" s="52">
        <f>Table32[[#This Row],[Residential CLM $ Collected]]+Table32[[#This Row],[C&amp;I CLM $ Collected]]</f>
        <v>23433.011458560002</v>
      </c>
      <c r="E19" s="53">
        <f>Table32[[#This Row],[CLM $ Collected ]]/'1.) CLM Reference'!$B$4</f>
        <v>2.0788927874455755E-4</v>
      </c>
      <c r="F19" s="54">
        <f>Table32[[#This Row],[Residential Incentive Disbursements]]+Table32[[#This Row],[C&amp;I Incentive Disbursements]]</f>
        <v>0</v>
      </c>
      <c r="G19" s="53">
        <f>Table32[[#This Row],[Incentive Disbursements]]/'1.) CLM Reference'!$B$5</f>
        <v>0</v>
      </c>
      <c r="H19" s="54">
        <v>0</v>
      </c>
      <c r="I19" s="53">
        <f>Table32[[#This Row],[Residential CLM $ Collected]]/'1.) CLM Reference'!$B$4</f>
        <v>0</v>
      </c>
      <c r="J19" s="79">
        <v>0</v>
      </c>
      <c r="K19" s="53">
        <f>Table32[[#This Row],[Residential Incentive Disbursements]]/'1.) CLM Reference'!$B$5</f>
        <v>0</v>
      </c>
      <c r="L19" s="54">
        <v>23433.011458560002</v>
      </c>
      <c r="M19" s="53">
        <f>Table32[[#This Row],[C&amp;I CLM $ Collected]]/'1.) CLM Reference'!$B$4</f>
        <v>2.0788927874455755E-4</v>
      </c>
      <c r="N19" s="79">
        <v>0</v>
      </c>
      <c r="O19" s="78">
        <f>Table32[[#This Row],[C&amp;I Incentive Disbursements]]/'1.) CLM Reference'!$B$5</f>
        <v>0</v>
      </c>
    </row>
    <row r="20" spans="1:15" x14ac:dyDescent="0.35">
      <c r="A20" s="23">
        <v>9009184200</v>
      </c>
      <c r="B20" s="24" t="s">
        <v>59</v>
      </c>
      <c r="C20" s="24" t="s">
        <v>48</v>
      </c>
      <c r="D20" s="52">
        <f>Table32[[#This Row],[Residential CLM $ Collected]]+Table32[[#This Row],[C&amp;I CLM $ Collected]]</f>
        <v>1.8472060800000001</v>
      </c>
      <c r="E20" s="53">
        <f>Table32[[#This Row],[CLM $ Collected ]]/'1.) CLM Reference'!$B$4</f>
        <v>1.6387750261756574E-8</v>
      </c>
      <c r="F20" s="54">
        <f>Table32[[#This Row],[Residential Incentive Disbursements]]+Table32[[#This Row],[C&amp;I Incentive Disbursements]]</f>
        <v>0</v>
      </c>
      <c r="G20" s="53">
        <f>Table32[[#This Row],[Incentive Disbursements]]/'1.) CLM Reference'!$B$5</f>
        <v>0</v>
      </c>
      <c r="H20" s="54">
        <v>0</v>
      </c>
      <c r="I20" s="53">
        <f>Table32[[#This Row],[Residential CLM $ Collected]]/'1.) CLM Reference'!$B$4</f>
        <v>0</v>
      </c>
      <c r="J20" s="79">
        <v>0</v>
      </c>
      <c r="K20" s="53">
        <f>Table32[[#This Row],[Residential Incentive Disbursements]]/'1.) CLM Reference'!$B$5</f>
        <v>0</v>
      </c>
      <c r="L20" s="54">
        <v>1.8472060800000001</v>
      </c>
      <c r="M20" s="53">
        <f>Table32[[#This Row],[C&amp;I CLM $ Collected]]/'1.) CLM Reference'!$B$4</f>
        <v>1.6387750261756574E-8</v>
      </c>
      <c r="N20" s="79">
        <v>0</v>
      </c>
      <c r="O20" s="78">
        <f>Table32[[#This Row],[C&amp;I Incentive Disbursements]]/'1.) CLM Reference'!$B$5</f>
        <v>0</v>
      </c>
    </row>
    <row r="21" spans="1:15" x14ac:dyDescent="0.35">
      <c r="A21" s="23">
        <v>9009184300</v>
      </c>
      <c r="B21" s="24" t="s">
        <v>59</v>
      </c>
      <c r="C21" s="24" t="s">
        <v>48</v>
      </c>
      <c r="D21" s="52">
        <f>Table32[[#This Row],[Residential CLM $ Collected]]+Table32[[#This Row],[C&amp;I CLM $ Collected]]</f>
        <v>7.3506182400000002</v>
      </c>
      <c r="E21" s="53">
        <f>Table32[[#This Row],[CLM $ Collected ]]/'1.) CLM Reference'!$B$4</f>
        <v>6.52120503991805E-8</v>
      </c>
      <c r="F21" s="54">
        <f>Table32[[#This Row],[Residential Incentive Disbursements]]+Table32[[#This Row],[C&amp;I Incentive Disbursements]]</f>
        <v>0</v>
      </c>
      <c r="G21" s="53">
        <f>Table32[[#This Row],[Incentive Disbursements]]/'1.) CLM Reference'!$B$5</f>
        <v>0</v>
      </c>
      <c r="H21" s="54">
        <v>0</v>
      </c>
      <c r="I21" s="53">
        <f>Table32[[#This Row],[Residential CLM $ Collected]]/'1.) CLM Reference'!$B$4</f>
        <v>0</v>
      </c>
      <c r="J21" s="79">
        <v>0</v>
      </c>
      <c r="K21" s="53">
        <f>Table32[[#This Row],[Residential Incentive Disbursements]]/'1.) CLM Reference'!$B$5</f>
        <v>0</v>
      </c>
      <c r="L21" s="54">
        <v>7.3506182400000002</v>
      </c>
      <c r="M21" s="53">
        <f>Table32[[#This Row],[C&amp;I CLM $ Collected]]/'1.) CLM Reference'!$B$4</f>
        <v>6.52120503991805E-8</v>
      </c>
      <c r="N21" s="79">
        <v>0</v>
      </c>
      <c r="O21" s="78">
        <f>Table32[[#This Row],[C&amp;I Incentive Disbursements]]/'1.) CLM Reference'!$B$5</f>
        <v>0</v>
      </c>
    </row>
    <row r="22" spans="1:15" x14ac:dyDescent="0.35">
      <c r="A22" s="23">
        <v>9009184700</v>
      </c>
      <c r="B22" s="24" t="s">
        <v>59</v>
      </c>
      <c r="C22" s="24" t="s">
        <v>48</v>
      </c>
      <c r="D22" s="52">
        <f>Table32[[#This Row],[Residential CLM $ Collected]]+Table32[[#This Row],[C&amp;I CLM $ Collected]]</f>
        <v>445456.40151455998</v>
      </c>
      <c r="E22" s="53">
        <f>Table32[[#This Row],[CLM $ Collected ]]/'1.) CLM Reference'!$B$4</f>
        <v>3.9519295326926225E-3</v>
      </c>
      <c r="F22" s="54">
        <f>Table32[[#This Row],[Residential Incentive Disbursements]]+Table32[[#This Row],[C&amp;I Incentive Disbursements]]</f>
        <v>360070.35019999999</v>
      </c>
      <c r="G22" s="53">
        <f>Table32[[#This Row],[Incentive Disbursements]]/'1.) CLM Reference'!$B$5</f>
        <v>4.4053354605717169E-3</v>
      </c>
      <c r="H22" s="54">
        <v>0</v>
      </c>
      <c r="I22" s="53">
        <f>Table32[[#This Row],[Residential CLM $ Collected]]/'1.) CLM Reference'!$B$4</f>
        <v>0</v>
      </c>
      <c r="J22" s="79">
        <v>0</v>
      </c>
      <c r="K22" s="53">
        <f>Table32[[#This Row],[Residential Incentive Disbursements]]/'1.) CLM Reference'!$B$5</f>
        <v>0</v>
      </c>
      <c r="L22" s="54">
        <v>445456.40151455998</v>
      </c>
      <c r="M22" s="53">
        <f>Table32[[#This Row],[C&amp;I CLM $ Collected]]/'1.) CLM Reference'!$B$4</f>
        <v>3.9519295326926225E-3</v>
      </c>
      <c r="N22" s="79">
        <v>360070.35019999999</v>
      </c>
      <c r="O22" s="78">
        <f>Table32[[#This Row],[C&amp;I Incentive Disbursements]]/'1.) CLM Reference'!$B$5</f>
        <v>4.4053354605717169E-3</v>
      </c>
    </row>
    <row r="23" spans="1:15" x14ac:dyDescent="0.35">
      <c r="A23" s="23">
        <v>9005250100</v>
      </c>
      <c r="B23" s="24" t="s">
        <v>60</v>
      </c>
      <c r="C23" s="24" t="s">
        <v>48</v>
      </c>
      <c r="D23" s="52">
        <f>Table32[[#This Row],[Residential CLM $ Collected]]+Table32[[#This Row],[C&amp;I CLM $ Collected]]</f>
        <v>307.45995551999999</v>
      </c>
      <c r="E23" s="53">
        <f>Table32[[#This Row],[CLM $ Collected ]]/'1.) CLM Reference'!$B$4</f>
        <v>2.7276745248437817E-6</v>
      </c>
      <c r="F23" s="54">
        <f>Table32[[#This Row],[Residential Incentive Disbursements]]+Table32[[#This Row],[C&amp;I Incentive Disbursements]]</f>
        <v>0</v>
      </c>
      <c r="G23" s="53">
        <f>Table32[[#This Row],[Incentive Disbursements]]/'1.) CLM Reference'!$B$5</f>
        <v>0</v>
      </c>
      <c r="H23" s="54">
        <v>0</v>
      </c>
      <c r="I23" s="53">
        <f>Table32[[#This Row],[Residential CLM $ Collected]]/'1.) CLM Reference'!$B$4</f>
        <v>0</v>
      </c>
      <c r="J23" s="79">
        <v>0</v>
      </c>
      <c r="K23" s="53">
        <f>Table32[[#This Row],[Residential Incentive Disbursements]]/'1.) CLM Reference'!$B$5</f>
        <v>0</v>
      </c>
      <c r="L23" s="54">
        <v>307.45995551999999</v>
      </c>
      <c r="M23" s="53">
        <f>Table32[[#This Row],[C&amp;I CLM $ Collected]]/'1.) CLM Reference'!$B$4</f>
        <v>2.7276745248437817E-6</v>
      </c>
      <c r="N23" s="79">
        <v>0</v>
      </c>
      <c r="O23" s="78">
        <f>Table32[[#This Row],[C&amp;I Incentive Disbursements]]/'1.) CLM Reference'!$B$5</f>
        <v>0</v>
      </c>
    </row>
    <row r="24" spans="1:15" x14ac:dyDescent="0.35">
      <c r="A24" s="23">
        <v>9003405402</v>
      </c>
      <c r="B24" s="24" t="s">
        <v>61</v>
      </c>
      <c r="C24" s="24" t="s">
        <v>48</v>
      </c>
      <c r="D24" s="52">
        <f>Table32[[#This Row],[Residential CLM $ Collected]]+Table32[[#This Row],[C&amp;I CLM $ Collected]]</f>
        <v>3.6139478399999998</v>
      </c>
      <c r="E24" s="53">
        <f>Table32[[#This Row],[CLM $ Collected ]]/'1.) CLM Reference'!$B$4</f>
        <v>3.2061649916686396E-8</v>
      </c>
      <c r="F24" s="54">
        <f>Table32[[#This Row],[Residential Incentive Disbursements]]+Table32[[#This Row],[C&amp;I Incentive Disbursements]]</f>
        <v>0</v>
      </c>
      <c r="G24" s="53">
        <f>Table32[[#This Row],[Incentive Disbursements]]/'1.) CLM Reference'!$B$5</f>
        <v>0</v>
      </c>
      <c r="H24" s="54">
        <v>0</v>
      </c>
      <c r="I24" s="53">
        <f>Table32[[#This Row],[Residential CLM $ Collected]]/'1.) CLM Reference'!$B$4</f>
        <v>0</v>
      </c>
      <c r="J24" s="79">
        <v>0</v>
      </c>
      <c r="K24" s="53">
        <f>Table32[[#This Row],[Residential Incentive Disbursements]]/'1.) CLM Reference'!$B$5</f>
        <v>0</v>
      </c>
      <c r="L24" s="54">
        <v>3.6139478399999998</v>
      </c>
      <c r="M24" s="53">
        <f>Table32[[#This Row],[C&amp;I CLM $ Collected]]/'1.) CLM Reference'!$B$4</f>
        <v>3.2061649916686396E-8</v>
      </c>
      <c r="N24" s="79">
        <v>0</v>
      </c>
      <c r="O24" s="78">
        <f>Table32[[#This Row],[C&amp;I Incentive Disbursements]]/'1.) CLM Reference'!$B$5</f>
        <v>0</v>
      </c>
    </row>
    <row r="25" spans="1:15" x14ac:dyDescent="0.35">
      <c r="A25" s="23">
        <v>9003405800</v>
      </c>
      <c r="B25" s="24" t="s">
        <v>61</v>
      </c>
      <c r="C25" s="24" t="s">
        <v>48</v>
      </c>
      <c r="D25" s="52">
        <f>Table32[[#This Row],[Residential CLM $ Collected]]+Table32[[#This Row],[C&amp;I CLM $ Collected]]</f>
        <v>1086518.5802438401</v>
      </c>
      <c r="E25" s="53">
        <f>Table32[[#This Row],[CLM $ Collected ]]/'1.) CLM Reference'!$B$4</f>
        <v>9.6392034113456215E-3</v>
      </c>
      <c r="F25" s="54">
        <f>Table32[[#This Row],[Residential Incentive Disbursements]]+Table32[[#This Row],[C&amp;I Incentive Disbursements]]</f>
        <v>442381.23989999999</v>
      </c>
      <c r="G25" s="53">
        <f>Table32[[#This Row],[Incentive Disbursements]]/'1.) CLM Reference'!$B$5</f>
        <v>5.4123805588010164E-3</v>
      </c>
      <c r="H25" s="54">
        <v>0</v>
      </c>
      <c r="I25" s="53">
        <f>Table32[[#This Row],[Residential CLM $ Collected]]/'1.) CLM Reference'!$B$4</f>
        <v>0</v>
      </c>
      <c r="J25" s="79">
        <v>0</v>
      </c>
      <c r="K25" s="53">
        <f>Table32[[#This Row],[Residential Incentive Disbursements]]/'1.) CLM Reference'!$B$5</f>
        <v>0</v>
      </c>
      <c r="L25" s="54">
        <v>1086518.5802438401</v>
      </c>
      <c r="M25" s="53">
        <f>Table32[[#This Row],[C&amp;I CLM $ Collected]]/'1.) CLM Reference'!$B$4</f>
        <v>9.6392034113456215E-3</v>
      </c>
      <c r="N25" s="79">
        <v>442381.23989999999</v>
      </c>
      <c r="O25" s="78">
        <f>Table32[[#This Row],[C&amp;I Incentive Disbursements]]/'1.) CLM Reference'!$B$5</f>
        <v>5.4123805588010164E-3</v>
      </c>
    </row>
    <row r="26" spans="1:15" x14ac:dyDescent="0.35">
      <c r="A26" s="23">
        <v>9001205200</v>
      </c>
      <c r="B26" s="24" t="s">
        <v>62</v>
      </c>
      <c r="C26" s="24" t="s">
        <v>48</v>
      </c>
      <c r="D26" s="52">
        <f>Table32[[#This Row],[Residential CLM $ Collected]]+Table32[[#This Row],[C&amp;I CLM $ Collected]]</f>
        <v>182422.80751680001</v>
      </c>
      <c r="E26" s="53">
        <f>Table32[[#This Row],[CLM $ Collected ]]/'1.) CLM Reference'!$B$4</f>
        <v>1.6183897638718297E-3</v>
      </c>
      <c r="F26" s="54">
        <f>Table32[[#This Row],[Residential Incentive Disbursements]]+Table32[[#This Row],[C&amp;I Incentive Disbursements]]</f>
        <v>253094.86</v>
      </c>
      <c r="G26" s="53">
        <f>Table32[[#This Row],[Incentive Disbursements]]/'1.) CLM Reference'!$B$5</f>
        <v>3.0965275564264838E-3</v>
      </c>
      <c r="H26" s="54">
        <v>0</v>
      </c>
      <c r="I26" s="53">
        <f>Table32[[#This Row],[Residential CLM $ Collected]]/'1.) CLM Reference'!$B$4</f>
        <v>0</v>
      </c>
      <c r="J26" s="79">
        <v>0</v>
      </c>
      <c r="K26" s="53">
        <f>Table32[[#This Row],[Residential Incentive Disbursements]]/'1.) CLM Reference'!$B$5</f>
        <v>0</v>
      </c>
      <c r="L26" s="54">
        <v>182422.80751680001</v>
      </c>
      <c r="M26" s="53">
        <f>Table32[[#This Row],[C&amp;I CLM $ Collected]]/'1.) CLM Reference'!$B$4</f>
        <v>1.6183897638718297E-3</v>
      </c>
      <c r="N26" s="79">
        <v>253094.86</v>
      </c>
      <c r="O26" s="78">
        <f>Table32[[#This Row],[C&amp;I Incentive Disbursements]]/'1.) CLM Reference'!$B$5</f>
        <v>3.0965275564264838E-3</v>
      </c>
    </row>
    <row r="27" spans="1:15" x14ac:dyDescent="0.35">
      <c r="A27" s="23">
        <v>9005253400</v>
      </c>
      <c r="B27" s="24" t="s">
        <v>62</v>
      </c>
      <c r="C27" s="24" t="s">
        <v>48</v>
      </c>
      <c r="D27" s="52">
        <f>Table32[[#This Row],[Residential CLM $ Collected]]+Table32[[#This Row],[C&amp;I CLM $ Collected]]</f>
        <v>23.6501424</v>
      </c>
      <c r="E27" s="53">
        <f>Table32[[#This Row],[CLM $ Collected ]]/'1.) CLM Reference'!$B$4</f>
        <v>2.0981558663242395E-7</v>
      </c>
      <c r="F27" s="54">
        <f>Table32[[#This Row],[Residential Incentive Disbursements]]+Table32[[#This Row],[C&amp;I Incentive Disbursements]]</f>
        <v>0</v>
      </c>
      <c r="G27" s="53">
        <f>Table32[[#This Row],[Incentive Disbursements]]/'1.) CLM Reference'!$B$5</f>
        <v>0</v>
      </c>
      <c r="H27" s="54">
        <v>0</v>
      </c>
      <c r="I27" s="53">
        <f>Table32[[#This Row],[Residential CLM $ Collected]]/'1.) CLM Reference'!$B$4</f>
        <v>0</v>
      </c>
      <c r="J27" s="79">
        <v>0</v>
      </c>
      <c r="K27" s="53">
        <f>Table32[[#This Row],[Residential Incentive Disbursements]]/'1.) CLM Reference'!$B$5</f>
        <v>0</v>
      </c>
      <c r="L27" s="54">
        <v>23.6501424</v>
      </c>
      <c r="M27" s="53">
        <f>Table32[[#This Row],[C&amp;I CLM $ Collected]]/'1.) CLM Reference'!$B$4</f>
        <v>2.0981558663242395E-7</v>
      </c>
      <c r="N27" s="79">
        <v>0</v>
      </c>
      <c r="O27" s="78">
        <f>Table32[[#This Row],[C&amp;I Incentive Disbursements]]/'1.) CLM Reference'!$B$5</f>
        <v>0</v>
      </c>
    </row>
    <row r="28" spans="1:15" x14ac:dyDescent="0.35">
      <c r="A28" s="23">
        <v>9015905100</v>
      </c>
      <c r="B28" s="24" t="s">
        <v>63</v>
      </c>
      <c r="C28" s="24" t="s">
        <v>48</v>
      </c>
      <c r="D28" s="52">
        <f>Table32[[#This Row],[Residential CLM $ Collected]]+Table32[[#This Row],[C&amp;I CLM $ Collected]]</f>
        <v>39532.551681600002</v>
      </c>
      <c r="E28" s="53">
        <f>Table32[[#This Row],[CLM $ Collected ]]/'1.) CLM Reference'!$B$4</f>
        <v>3.5071862916781092E-4</v>
      </c>
      <c r="F28" s="54">
        <f>Table32[[#This Row],[Residential Incentive Disbursements]]+Table32[[#This Row],[C&amp;I Incentive Disbursements]]</f>
        <v>98796.69</v>
      </c>
      <c r="G28" s="53">
        <f>Table32[[#This Row],[Incentive Disbursements]]/'1.) CLM Reference'!$B$5</f>
        <v>1.2087431292311698E-3</v>
      </c>
      <c r="H28" s="54">
        <v>0</v>
      </c>
      <c r="I28" s="53">
        <f>Table32[[#This Row],[Residential CLM $ Collected]]/'1.) CLM Reference'!$B$4</f>
        <v>0</v>
      </c>
      <c r="J28" s="79">
        <v>0</v>
      </c>
      <c r="K28" s="53">
        <f>Table32[[#This Row],[Residential Incentive Disbursements]]/'1.) CLM Reference'!$B$5</f>
        <v>0</v>
      </c>
      <c r="L28" s="54">
        <v>39532.551681600002</v>
      </c>
      <c r="M28" s="53">
        <f>Table32[[#This Row],[C&amp;I CLM $ Collected]]/'1.) CLM Reference'!$B$4</f>
        <v>3.5071862916781092E-4</v>
      </c>
      <c r="N28" s="79">
        <v>98796.69</v>
      </c>
      <c r="O28" s="78">
        <f>Table32[[#This Row],[C&amp;I Incentive Disbursements]]/'1.) CLM Reference'!$B$5</f>
        <v>1.2087431292311698E-3</v>
      </c>
    </row>
    <row r="29" spans="1:15" x14ac:dyDescent="0.35">
      <c r="A29" s="23">
        <v>9003410101</v>
      </c>
      <c r="B29" s="24" t="s">
        <v>64</v>
      </c>
      <c r="C29" s="24" t="s">
        <v>48</v>
      </c>
      <c r="D29" s="52">
        <f>Table32[[#This Row],[Residential CLM $ Collected]]+Table32[[#This Row],[C&amp;I CLM $ Collected]]</f>
        <v>16773.90069024</v>
      </c>
      <c r="E29" s="53">
        <f>Table32[[#This Row],[CLM $ Collected ]]/'1.) CLM Reference'!$B$4</f>
        <v>1.4881203478236675E-4</v>
      </c>
      <c r="F29" s="54">
        <f>Table32[[#This Row],[Residential Incentive Disbursements]]+Table32[[#This Row],[C&amp;I Incentive Disbursements]]</f>
        <v>5950</v>
      </c>
      <c r="G29" s="53">
        <f>Table32[[#This Row],[Incentive Disbursements]]/'1.) CLM Reference'!$B$5</f>
        <v>7.2796179901628898E-5</v>
      </c>
      <c r="H29" s="54">
        <v>0</v>
      </c>
      <c r="I29" s="53">
        <f>Table32[[#This Row],[Residential CLM $ Collected]]/'1.) CLM Reference'!$B$4</f>
        <v>0</v>
      </c>
      <c r="J29" s="79">
        <v>0</v>
      </c>
      <c r="K29" s="53">
        <f>Table32[[#This Row],[Residential Incentive Disbursements]]/'1.) CLM Reference'!$B$5</f>
        <v>0</v>
      </c>
      <c r="L29" s="54">
        <v>16773.90069024</v>
      </c>
      <c r="M29" s="53">
        <f>Table32[[#This Row],[C&amp;I CLM $ Collected]]/'1.) CLM Reference'!$B$4</f>
        <v>1.4881203478236675E-4</v>
      </c>
      <c r="N29" s="79">
        <v>5950</v>
      </c>
      <c r="O29" s="78">
        <f>Table32[[#This Row],[C&amp;I Incentive Disbursements]]/'1.) CLM Reference'!$B$5</f>
        <v>7.2796179901628898E-5</v>
      </c>
    </row>
    <row r="30" spans="1:15" x14ac:dyDescent="0.35">
      <c r="A30" s="23">
        <v>9005425600</v>
      </c>
      <c r="B30" s="24" t="s">
        <v>65</v>
      </c>
      <c r="C30" s="24" t="s">
        <v>48</v>
      </c>
      <c r="D30" s="52">
        <f>Table32[[#This Row],[Residential CLM $ Collected]]+Table32[[#This Row],[C&amp;I CLM $ Collected]]</f>
        <v>28079.472821760002</v>
      </c>
      <c r="E30" s="53">
        <f>Table32[[#This Row],[CLM $ Collected ]]/'1.) CLM Reference'!$B$4</f>
        <v>2.4911101856311783E-4</v>
      </c>
      <c r="F30" s="54">
        <f>Table32[[#This Row],[Residential Incentive Disbursements]]+Table32[[#This Row],[C&amp;I Incentive Disbursements]]</f>
        <v>50</v>
      </c>
      <c r="G30" s="53">
        <f>Table32[[#This Row],[Incentive Disbursements]]/'1.) CLM Reference'!$B$5</f>
        <v>6.1173260421536883E-7</v>
      </c>
      <c r="H30" s="54">
        <v>0</v>
      </c>
      <c r="I30" s="53">
        <f>Table32[[#This Row],[Residential CLM $ Collected]]/'1.) CLM Reference'!$B$4</f>
        <v>0</v>
      </c>
      <c r="J30" s="79">
        <v>0</v>
      </c>
      <c r="K30" s="53">
        <f>Table32[[#This Row],[Residential Incentive Disbursements]]/'1.) CLM Reference'!$B$5</f>
        <v>0</v>
      </c>
      <c r="L30" s="54">
        <v>28079.472821760002</v>
      </c>
      <c r="M30" s="53">
        <f>Table32[[#This Row],[C&amp;I CLM $ Collected]]/'1.) CLM Reference'!$B$4</f>
        <v>2.4911101856311783E-4</v>
      </c>
      <c r="N30" s="79">
        <v>50</v>
      </c>
      <c r="O30" s="78">
        <f>Table32[[#This Row],[C&amp;I Incentive Disbursements]]/'1.) CLM Reference'!$B$5</f>
        <v>6.1173260421536883E-7</v>
      </c>
    </row>
    <row r="31" spans="1:15" x14ac:dyDescent="0.35">
      <c r="A31" s="23">
        <v>9015906100</v>
      </c>
      <c r="B31" s="24" t="s">
        <v>66</v>
      </c>
      <c r="C31" s="24" t="s">
        <v>48</v>
      </c>
      <c r="D31" s="52">
        <f>Table32[[#This Row],[Residential CLM $ Collected]]+Table32[[#This Row],[C&amp;I CLM $ Collected]]</f>
        <v>5889.9019708800006</v>
      </c>
      <c r="E31" s="53">
        <f>Table32[[#This Row],[CLM $ Collected ]]/'1.) CLM Reference'!$B$4</f>
        <v>5.2253099212952614E-5</v>
      </c>
      <c r="F31" s="54">
        <f>Table32[[#This Row],[Residential Incentive Disbursements]]+Table32[[#This Row],[C&amp;I Incentive Disbursements]]</f>
        <v>6525.37</v>
      </c>
      <c r="G31" s="53">
        <f>Table32[[#This Row],[Incentive Disbursements]]/'1.) CLM Reference'!$B$5</f>
        <v>7.9835631671376823E-5</v>
      </c>
      <c r="H31" s="54">
        <v>0</v>
      </c>
      <c r="I31" s="53">
        <f>Table32[[#This Row],[Residential CLM $ Collected]]/'1.) CLM Reference'!$B$4</f>
        <v>0</v>
      </c>
      <c r="J31" s="79">
        <v>0</v>
      </c>
      <c r="K31" s="53">
        <f>Table32[[#This Row],[Residential Incentive Disbursements]]/'1.) CLM Reference'!$B$5</f>
        <v>0</v>
      </c>
      <c r="L31" s="54">
        <v>5889.9019708800006</v>
      </c>
      <c r="M31" s="53">
        <f>Table32[[#This Row],[C&amp;I CLM $ Collected]]/'1.) CLM Reference'!$B$4</f>
        <v>5.2253099212952614E-5</v>
      </c>
      <c r="N31" s="79">
        <v>6525.37</v>
      </c>
      <c r="O31" s="78">
        <f>Table32[[#This Row],[C&amp;I Incentive Disbursements]]/'1.) CLM Reference'!$B$5</f>
        <v>7.9835631671376823E-5</v>
      </c>
    </row>
    <row r="32" spans="1:15" x14ac:dyDescent="0.35">
      <c r="A32" s="23">
        <v>9003464101</v>
      </c>
      <c r="B32" s="24" t="s">
        <v>67</v>
      </c>
      <c r="C32" s="24" t="s">
        <v>48</v>
      </c>
      <c r="D32" s="52">
        <f>Table32[[#This Row],[Residential CLM $ Collected]]+Table32[[#This Row],[C&amp;I CLM $ Collected]]</f>
        <v>44033.321105280003</v>
      </c>
      <c r="E32" s="53">
        <f>Table32[[#This Row],[CLM $ Collected ]]/'1.) CLM Reference'!$B$4</f>
        <v>3.9064784231820178E-4</v>
      </c>
      <c r="F32" s="54">
        <f>Table32[[#This Row],[Residential Incentive Disbursements]]+Table32[[#This Row],[C&amp;I Incentive Disbursements]]</f>
        <v>169533.30660000001</v>
      </c>
      <c r="G32" s="53">
        <f>Table32[[#This Row],[Incentive Disbursements]]/'1.) CLM Reference'!$B$5</f>
        <v>2.0741810229532118E-3</v>
      </c>
      <c r="H32" s="54">
        <v>0</v>
      </c>
      <c r="I32" s="53">
        <f>Table32[[#This Row],[Residential CLM $ Collected]]/'1.) CLM Reference'!$B$4</f>
        <v>0</v>
      </c>
      <c r="J32" s="79">
        <v>0</v>
      </c>
      <c r="K32" s="53">
        <f>Table32[[#This Row],[Residential Incentive Disbursements]]/'1.) CLM Reference'!$B$5</f>
        <v>0</v>
      </c>
      <c r="L32" s="54">
        <v>44033.321105280003</v>
      </c>
      <c r="M32" s="53">
        <f>Table32[[#This Row],[C&amp;I CLM $ Collected]]/'1.) CLM Reference'!$B$4</f>
        <v>3.9064784231820178E-4</v>
      </c>
      <c r="N32" s="79">
        <v>169533.30660000001</v>
      </c>
      <c r="O32" s="78">
        <f>Table32[[#This Row],[C&amp;I Incentive Disbursements]]/'1.) CLM Reference'!$B$5</f>
        <v>2.0741810229532118E-3</v>
      </c>
    </row>
    <row r="33" spans="1:15" x14ac:dyDescent="0.35">
      <c r="A33" s="23">
        <v>9015815000</v>
      </c>
      <c r="B33" s="24" t="s">
        <v>68</v>
      </c>
      <c r="C33" s="24" t="s">
        <v>48</v>
      </c>
      <c r="D33" s="52">
        <f>Table32[[#This Row],[Residential CLM $ Collected]]+Table32[[#This Row],[C&amp;I CLM $ Collected]]</f>
        <v>8909.8975123199998</v>
      </c>
      <c r="E33" s="53">
        <f>Table32[[#This Row],[CLM $ Collected ]]/'1.) CLM Reference'!$B$4</f>
        <v>7.9045417222612388E-5</v>
      </c>
      <c r="F33" s="54">
        <f>Table32[[#This Row],[Residential Incentive Disbursements]]+Table32[[#This Row],[C&amp;I Incentive Disbursements]]</f>
        <v>280</v>
      </c>
      <c r="G33" s="53">
        <f>Table32[[#This Row],[Incentive Disbursements]]/'1.) CLM Reference'!$B$5</f>
        <v>3.4257025836060659E-6</v>
      </c>
      <c r="H33" s="54">
        <v>0</v>
      </c>
      <c r="I33" s="53">
        <f>Table32[[#This Row],[Residential CLM $ Collected]]/'1.) CLM Reference'!$B$4</f>
        <v>0</v>
      </c>
      <c r="J33" s="79">
        <v>0</v>
      </c>
      <c r="K33" s="53">
        <f>Table32[[#This Row],[Residential Incentive Disbursements]]/'1.) CLM Reference'!$B$5</f>
        <v>0</v>
      </c>
      <c r="L33" s="54">
        <v>8909.8975123199998</v>
      </c>
      <c r="M33" s="53">
        <f>Table32[[#This Row],[C&amp;I CLM $ Collected]]/'1.) CLM Reference'!$B$4</f>
        <v>7.9045417222612388E-5</v>
      </c>
      <c r="N33" s="79">
        <v>280</v>
      </c>
      <c r="O33" s="78">
        <f>Table32[[#This Row],[C&amp;I Incentive Disbursements]]/'1.) CLM Reference'!$B$5</f>
        <v>3.4257025836060659E-6</v>
      </c>
    </row>
    <row r="34" spans="1:15" x14ac:dyDescent="0.35">
      <c r="A34" s="23">
        <v>9009343400</v>
      </c>
      <c r="B34" s="24" t="s">
        <v>69</v>
      </c>
      <c r="C34" s="24" t="s">
        <v>48</v>
      </c>
      <c r="D34" s="52">
        <f>Table32[[#This Row],[Residential CLM $ Collected]]+Table32[[#This Row],[C&amp;I CLM $ Collected]]</f>
        <v>561150.42747552006</v>
      </c>
      <c r="E34" s="53">
        <f>Table32[[#This Row],[CLM $ Collected ]]/'1.) CLM Reference'!$B$4</f>
        <v>4.9783254636898812E-3</v>
      </c>
      <c r="F34" s="54">
        <f>Table32[[#This Row],[Residential Incentive Disbursements]]+Table32[[#This Row],[C&amp;I Incentive Disbursements]]</f>
        <v>700205.98950000003</v>
      </c>
      <c r="G34" s="53">
        <f>Table32[[#This Row],[Incentive Disbursements]]/'1.) CLM Reference'!$B$5</f>
        <v>8.5667766688806851E-3</v>
      </c>
      <c r="H34" s="54">
        <v>0</v>
      </c>
      <c r="I34" s="53">
        <f>Table32[[#This Row],[Residential CLM $ Collected]]/'1.) CLM Reference'!$B$4</f>
        <v>0</v>
      </c>
      <c r="J34" s="79">
        <v>0</v>
      </c>
      <c r="K34" s="53">
        <f>Table32[[#This Row],[Residential Incentive Disbursements]]/'1.) CLM Reference'!$B$5</f>
        <v>0</v>
      </c>
      <c r="L34" s="54">
        <v>561150.42747552006</v>
      </c>
      <c r="M34" s="53">
        <f>Table32[[#This Row],[C&amp;I CLM $ Collected]]/'1.) CLM Reference'!$B$4</f>
        <v>4.9783254636898812E-3</v>
      </c>
      <c r="N34" s="79">
        <v>700205.98950000003</v>
      </c>
      <c r="O34" s="78">
        <f>Table32[[#This Row],[C&amp;I Incentive Disbursements]]/'1.) CLM Reference'!$B$5</f>
        <v>8.5667766688806851E-3</v>
      </c>
    </row>
    <row r="35" spans="1:15" x14ac:dyDescent="0.35">
      <c r="A35" s="23">
        <v>9007600100</v>
      </c>
      <c r="B35" s="24" t="s">
        <v>70</v>
      </c>
      <c r="C35" s="24" t="s">
        <v>48</v>
      </c>
      <c r="D35" s="52">
        <f>Table32[[#This Row],[Residential CLM $ Collected]]+Table32[[#This Row],[C&amp;I CLM $ Collected]]</f>
        <v>54605.77992288</v>
      </c>
      <c r="E35" s="53">
        <f>Table32[[#This Row],[CLM $ Collected ]]/'1.) CLM Reference'!$B$4</f>
        <v>4.8444290754207488E-4</v>
      </c>
      <c r="F35" s="54">
        <f>Table32[[#This Row],[Residential Incentive Disbursements]]+Table32[[#This Row],[C&amp;I Incentive Disbursements]]</f>
        <v>0</v>
      </c>
      <c r="G35" s="53">
        <f>Table32[[#This Row],[Incentive Disbursements]]/'1.) CLM Reference'!$B$5</f>
        <v>0</v>
      </c>
      <c r="H35" s="54">
        <v>0</v>
      </c>
      <c r="I35" s="53">
        <f>Table32[[#This Row],[Residential CLM $ Collected]]/'1.) CLM Reference'!$B$4</f>
        <v>0</v>
      </c>
      <c r="J35" s="79">
        <v>0</v>
      </c>
      <c r="K35" s="53">
        <f>Table32[[#This Row],[Residential Incentive Disbursements]]/'1.) CLM Reference'!$B$5</f>
        <v>0</v>
      </c>
      <c r="L35" s="54">
        <v>54605.77992288</v>
      </c>
      <c r="M35" s="53">
        <f>Table32[[#This Row],[C&amp;I CLM $ Collected]]/'1.) CLM Reference'!$B$4</f>
        <v>4.8444290754207488E-4</v>
      </c>
      <c r="N35" s="79">
        <v>0</v>
      </c>
      <c r="O35" s="78">
        <f>Table32[[#This Row],[C&amp;I Incentive Disbursements]]/'1.) CLM Reference'!$B$5</f>
        <v>0</v>
      </c>
    </row>
    <row r="36" spans="1:15" x14ac:dyDescent="0.35">
      <c r="A36" s="23">
        <v>9007610100</v>
      </c>
      <c r="B36" s="24" t="s">
        <v>71</v>
      </c>
      <c r="C36" s="24" t="s">
        <v>48</v>
      </c>
      <c r="D36" s="52">
        <f>Table32[[#This Row],[Residential CLM $ Collected]]+Table32[[#This Row],[C&amp;I CLM $ Collected]]</f>
        <v>34.610656319999997</v>
      </c>
      <c r="E36" s="53">
        <f>Table32[[#This Row],[CLM $ Collected ]]/'1.) CLM Reference'!$B$4</f>
        <v>3.0705333763715567E-7</v>
      </c>
      <c r="F36" s="54">
        <f>Table32[[#This Row],[Residential Incentive Disbursements]]+Table32[[#This Row],[C&amp;I Incentive Disbursements]]</f>
        <v>0</v>
      </c>
      <c r="G36" s="53">
        <f>Table32[[#This Row],[Incentive Disbursements]]/'1.) CLM Reference'!$B$5</f>
        <v>0</v>
      </c>
      <c r="H36" s="54">
        <v>0</v>
      </c>
      <c r="I36" s="53">
        <f>Table32[[#This Row],[Residential CLM $ Collected]]/'1.) CLM Reference'!$B$4</f>
        <v>0</v>
      </c>
      <c r="J36" s="79">
        <v>0</v>
      </c>
      <c r="K36" s="53">
        <f>Table32[[#This Row],[Residential Incentive Disbursements]]/'1.) CLM Reference'!$B$5</f>
        <v>0</v>
      </c>
      <c r="L36" s="54">
        <v>34.610656319999997</v>
      </c>
      <c r="M36" s="53">
        <f>Table32[[#This Row],[C&amp;I CLM $ Collected]]/'1.) CLM Reference'!$B$4</f>
        <v>3.0705333763715567E-7</v>
      </c>
      <c r="N36" s="79">
        <v>0</v>
      </c>
      <c r="O36" s="78">
        <f>Table32[[#This Row],[C&amp;I Incentive Disbursements]]/'1.) CLM Reference'!$B$5</f>
        <v>0</v>
      </c>
    </row>
    <row r="37" spans="1:15" x14ac:dyDescent="0.35">
      <c r="A37" s="23">
        <v>9007610300</v>
      </c>
      <c r="B37" s="24" t="s">
        <v>71</v>
      </c>
      <c r="C37" s="24" t="s">
        <v>48</v>
      </c>
      <c r="D37" s="52">
        <f>Table32[[#This Row],[Residential CLM $ Collected]]+Table32[[#This Row],[C&amp;I CLM $ Collected]]</f>
        <v>60959.517019199993</v>
      </c>
      <c r="E37" s="53">
        <f>Table32[[#This Row],[CLM $ Collected ]]/'1.) CLM Reference'!$B$4</f>
        <v>5.408109857390406E-4</v>
      </c>
      <c r="F37" s="54">
        <f>Table32[[#This Row],[Residential Incentive Disbursements]]+Table32[[#This Row],[C&amp;I Incentive Disbursements]]</f>
        <v>10768.68</v>
      </c>
      <c r="G37" s="53">
        <f>Table32[[#This Row],[Incentive Disbursements]]/'1.) CLM Reference'!$B$5</f>
        <v>1.3175105320723917E-4</v>
      </c>
      <c r="H37" s="54">
        <v>0</v>
      </c>
      <c r="I37" s="53">
        <f>Table32[[#This Row],[Residential CLM $ Collected]]/'1.) CLM Reference'!$B$4</f>
        <v>0</v>
      </c>
      <c r="J37" s="79">
        <v>0</v>
      </c>
      <c r="K37" s="53">
        <f>Table32[[#This Row],[Residential Incentive Disbursements]]/'1.) CLM Reference'!$B$5</f>
        <v>0</v>
      </c>
      <c r="L37" s="54">
        <v>60959.517019199993</v>
      </c>
      <c r="M37" s="53">
        <f>Table32[[#This Row],[C&amp;I CLM $ Collected]]/'1.) CLM Reference'!$B$4</f>
        <v>5.408109857390406E-4</v>
      </c>
      <c r="N37" s="79">
        <v>10768.68</v>
      </c>
      <c r="O37" s="78">
        <f>Table32[[#This Row],[C&amp;I Incentive Disbursements]]/'1.) CLM Reference'!$B$5</f>
        <v>1.3175105320723917E-4</v>
      </c>
    </row>
    <row r="38" spans="1:15" x14ac:dyDescent="0.35">
      <c r="A38" s="23">
        <v>9007610400</v>
      </c>
      <c r="B38" s="24" t="s">
        <v>71</v>
      </c>
      <c r="C38" s="24" t="s">
        <v>48</v>
      </c>
      <c r="D38" s="52">
        <f>Table32[[#This Row],[Residential CLM $ Collected]]+Table32[[#This Row],[C&amp;I CLM $ Collected]]</f>
        <v>1.8419961599999999</v>
      </c>
      <c r="E38" s="53">
        <f>Table32[[#This Row],[CLM $ Collected ]]/'1.) CLM Reference'!$B$4</f>
        <v>1.6341529718868508E-8</v>
      </c>
      <c r="F38" s="54">
        <f>Table32[[#This Row],[Residential Incentive Disbursements]]+Table32[[#This Row],[C&amp;I Incentive Disbursements]]</f>
        <v>0</v>
      </c>
      <c r="G38" s="53">
        <f>Table32[[#This Row],[Incentive Disbursements]]/'1.) CLM Reference'!$B$5</f>
        <v>0</v>
      </c>
      <c r="H38" s="54">
        <v>0</v>
      </c>
      <c r="I38" s="53">
        <f>Table32[[#This Row],[Residential CLM $ Collected]]/'1.) CLM Reference'!$B$4</f>
        <v>0</v>
      </c>
      <c r="J38" s="79">
        <v>0</v>
      </c>
      <c r="K38" s="53">
        <f>Table32[[#This Row],[Residential Incentive Disbursements]]/'1.) CLM Reference'!$B$5</f>
        <v>0</v>
      </c>
      <c r="L38" s="54">
        <v>1.8419961599999999</v>
      </c>
      <c r="M38" s="53">
        <f>Table32[[#This Row],[C&amp;I CLM $ Collected]]/'1.) CLM Reference'!$B$4</f>
        <v>1.6341529718868508E-8</v>
      </c>
      <c r="N38" s="79">
        <v>0</v>
      </c>
      <c r="O38" s="78">
        <f>Table32[[#This Row],[C&amp;I Incentive Disbursements]]/'1.) CLM Reference'!$B$5</f>
        <v>0</v>
      </c>
    </row>
    <row r="39" spans="1:15" x14ac:dyDescent="0.35">
      <c r="A39" s="23">
        <v>9011714103</v>
      </c>
      <c r="B39" s="24" t="s">
        <v>72</v>
      </c>
      <c r="C39" s="24" t="s">
        <v>48</v>
      </c>
      <c r="D39" s="52">
        <f>Table32[[#This Row],[Residential CLM $ Collected]]+Table32[[#This Row],[C&amp;I CLM $ Collected]]</f>
        <v>68237.306366400007</v>
      </c>
      <c r="E39" s="53">
        <f>Table32[[#This Row],[CLM $ Collected ]]/'1.) CLM Reference'!$B$4</f>
        <v>6.0537692430480481E-4</v>
      </c>
      <c r="F39" s="54">
        <f>Table32[[#This Row],[Residential Incentive Disbursements]]+Table32[[#This Row],[C&amp;I Incentive Disbursements]]</f>
        <v>140572.23989999999</v>
      </c>
      <c r="G39" s="53">
        <f>Table32[[#This Row],[Incentive Disbursements]]/'1.) CLM Reference'!$B$5</f>
        <v>1.7198524478882916E-3</v>
      </c>
      <c r="H39" s="54">
        <v>0</v>
      </c>
      <c r="I39" s="53">
        <f>Table32[[#This Row],[Residential CLM $ Collected]]/'1.) CLM Reference'!$B$4</f>
        <v>0</v>
      </c>
      <c r="J39" s="79">
        <v>0</v>
      </c>
      <c r="K39" s="53">
        <f>Table32[[#This Row],[Residential Incentive Disbursements]]/'1.) CLM Reference'!$B$5</f>
        <v>0</v>
      </c>
      <c r="L39" s="54">
        <v>68237.306366400007</v>
      </c>
      <c r="M39" s="53">
        <f>Table32[[#This Row],[C&amp;I CLM $ Collected]]/'1.) CLM Reference'!$B$4</f>
        <v>6.0537692430480481E-4</v>
      </c>
      <c r="N39" s="79">
        <v>140572.23989999999</v>
      </c>
      <c r="O39" s="78">
        <f>Table32[[#This Row],[C&amp;I Incentive Disbursements]]/'1.) CLM Reference'!$B$5</f>
        <v>1.7198524478882916E-3</v>
      </c>
    </row>
    <row r="40" spans="1:15" x14ac:dyDescent="0.35">
      <c r="A40" s="23">
        <v>9011714104</v>
      </c>
      <c r="B40" s="24" t="s">
        <v>72</v>
      </c>
      <c r="C40" s="24" t="s">
        <v>48</v>
      </c>
      <c r="D40" s="52">
        <f>Table32[[#This Row],[Residential CLM $ Collected]]+Table32[[#This Row],[C&amp;I CLM $ Collected]]</f>
        <v>684.42487488000006</v>
      </c>
      <c r="E40" s="53">
        <f>Table32[[#This Row],[CLM $ Collected ]]/'1.) CLM Reference'!$B$4</f>
        <v>6.0719721767413363E-6</v>
      </c>
      <c r="F40" s="54">
        <f>Table32[[#This Row],[Residential Incentive Disbursements]]+Table32[[#This Row],[C&amp;I Incentive Disbursements]]</f>
        <v>0</v>
      </c>
      <c r="G40" s="53">
        <f>Table32[[#This Row],[Incentive Disbursements]]/'1.) CLM Reference'!$B$5</f>
        <v>0</v>
      </c>
      <c r="H40" s="54">
        <v>0</v>
      </c>
      <c r="I40" s="53">
        <f>Table32[[#This Row],[Residential CLM $ Collected]]/'1.) CLM Reference'!$B$4</f>
        <v>0</v>
      </c>
      <c r="J40" s="79">
        <v>0</v>
      </c>
      <c r="K40" s="53">
        <f>Table32[[#This Row],[Residential Incentive Disbursements]]/'1.) CLM Reference'!$B$5</f>
        <v>0</v>
      </c>
      <c r="L40" s="54">
        <v>684.42487488000006</v>
      </c>
      <c r="M40" s="53">
        <f>Table32[[#This Row],[C&amp;I CLM $ Collected]]/'1.) CLM Reference'!$B$4</f>
        <v>6.0719721767413363E-6</v>
      </c>
      <c r="N40" s="79">
        <v>0</v>
      </c>
      <c r="O40" s="78">
        <f>Table32[[#This Row],[C&amp;I Incentive Disbursements]]/'1.) CLM Reference'!$B$5</f>
        <v>0</v>
      </c>
    </row>
    <row r="41" spans="1:15" x14ac:dyDescent="0.35">
      <c r="A41" s="23">
        <v>9005293100</v>
      </c>
      <c r="B41" s="24" t="s">
        <v>73</v>
      </c>
      <c r="C41" s="24" t="s">
        <v>48</v>
      </c>
      <c r="D41" s="52">
        <f>Table32[[#This Row],[Residential CLM $ Collected]]+Table32[[#This Row],[C&amp;I CLM $ Collected]]</f>
        <v>3674.9490566400004</v>
      </c>
      <c r="E41" s="53">
        <f>Table32[[#This Row],[CLM $ Collected ]]/'1.) CLM Reference'!$B$4</f>
        <v>3.2602830846515099E-5</v>
      </c>
      <c r="F41" s="54">
        <f>Table32[[#This Row],[Residential Incentive Disbursements]]+Table32[[#This Row],[C&amp;I Incentive Disbursements]]</f>
        <v>1858.7</v>
      </c>
      <c r="G41" s="53">
        <f>Table32[[#This Row],[Incentive Disbursements]]/'1.) CLM Reference'!$B$5</f>
        <v>2.2740547829102122E-5</v>
      </c>
      <c r="H41" s="54">
        <v>0</v>
      </c>
      <c r="I41" s="53">
        <f>Table32[[#This Row],[Residential CLM $ Collected]]/'1.) CLM Reference'!$B$4</f>
        <v>0</v>
      </c>
      <c r="J41" s="79">
        <v>0</v>
      </c>
      <c r="K41" s="53">
        <f>Table32[[#This Row],[Residential Incentive Disbursements]]/'1.) CLM Reference'!$B$5</f>
        <v>0</v>
      </c>
      <c r="L41" s="54">
        <v>3674.9490566400004</v>
      </c>
      <c r="M41" s="53">
        <f>Table32[[#This Row],[C&amp;I CLM $ Collected]]/'1.) CLM Reference'!$B$4</f>
        <v>3.2602830846515099E-5</v>
      </c>
      <c r="N41" s="79">
        <v>1858.7</v>
      </c>
      <c r="O41" s="78">
        <f>Table32[[#This Row],[C&amp;I Incentive Disbursements]]/'1.) CLM Reference'!$B$5</f>
        <v>2.2740547829102122E-5</v>
      </c>
    </row>
    <row r="42" spans="1:15" x14ac:dyDescent="0.35">
      <c r="A42" s="23">
        <v>9013860100</v>
      </c>
      <c r="B42" s="24" t="s">
        <v>74</v>
      </c>
      <c r="C42" s="24" t="s">
        <v>48</v>
      </c>
      <c r="D42" s="52">
        <f>Table32[[#This Row],[Residential CLM $ Collected]]+Table32[[#This Row],[C&amp;I CLM $ Collected]]</f>
        <v>19631.938921920002</v>
      </c>
      <c r="E42" s="53">
        <f>Table32[[#This Row],[CLM $ Collected ]]/'1.) CLM Reference'!$B$4</f>
        <v>1.7416752558896059E-4</v>
      </c>
      <c r="F42" s="54">
        <f>Table32[[#This Row],[Residential Incentive Disbursements]]+Table32[[#This Row],[C&amp;I Incentive Disbursements]]</f>
        <v>23294.95</v>
      </c>
      <c r="G42" s="53">
        <f>Table32[[#This Row],[Incentive Disbursements]]/'1.) CLM Reference'!$B$5</f>
        <v>2.8500560857133613E-4</v>
      </c>
      <c r="H42" s="54">
        <v>0</v>
      </c>
      <c r="I42" s="53">
        <f>Table32[[#This Row],[Residential CLM $ Collected]]/'1.) CLM Reference'!$B$4</f>
        <v>0</v>
      </c>
      <c r="J42" s="79">
        <v>0</v>
      </c>
      <c r="K42" s="53">
        <f>Table32[[#This Row],[Residential Incentive Disbursements]]/'1.) CLM Reference'!$B$5</f>
        <v>0</v>
      </c>
      <c r="L42" s="54">
        <v>19631.938921920002</v>
      </c>
      <c r="M42" s="53">
        <f>Table32[[#This Row],[C&amp;I CLM $ Collected]]/'1.) CLM Reference'!$B$4</f>
        <v>1.7416752558896059E-4</v>
      </c>
      <c r="N42" s="79">
        <v>23294.95</v>
      </c>
      <c r="O42" s="78">
        <f>Table32[[#This Row],[C&amp;I Incentive Disbursements]]/'1.) CLM Reference'!$B$5</f>
        <v>2.8500560857133613E-4</v>
      </c>
    </row>
    <row r="43" spans="1:15" x14ac:dyDescent="0.35">
      <c r="A43" s="23">
        <v>9005263200</v>
      </c>
      <c r="B43" s="24" t="s">
        <v>75</v>
      </c>
      <c r="C43" s="24" t="s">
        <v>48</v>
      </c>
      <c r="D43" s="52">
        <f>Table32[[#This Row],[Residential CLM $ Collected]]+Table32[[#This Row],[C&amp;I CLM $ Collected]]</f>
        <v>6236.8855372800008</v>
      </c>
      <c r="E43" s="53">
        <f>Table32[[#This Row],[CLM $ Collected ]]/'1.) CLM Reference'!$B$4</f>
        <v>5.5331413047376998E-5</v>
      </c>
      <c r="F43" s="54">
        <f>Table32[[#This Row],[Residential Incentive Disbursements]]+Table32[[#This Row],[C&amp;I Incentive Disbursements]]</f>
        <v>0</v>
      </c>
      <c r="G43" s="53">
        <f>Table32[[#This Row],[Incentive Disbursements]]/'1.) CLM Reference'!$B$5</f>
        <v>0</v>
      </c>
      <c r="H43" s="54">
        <v>0</v>
      </c>
      <c r="I43" s="53">
        <f>Table32[[#This Row],[Residential CLM $ Collected]]/'1.) CLM Reference'!$B$4</f>
        <v>0</v>
      </c>
      <c r="J43" s="79">
        <v>0</v>
      </c>
      <c r="K43" s="53">
        <f>Table32[[#This Row],[Residential Incentive Disbursements]]/'1.) CLM Reference'!$B$5</f>
        <v>0</v>
      </c>
      <c r="L43" s="54">
        <v>6236.8855372800008</v>
      </c>
      <c r="M43" s="53">
        <f>Table32[[#This Row],[C&amp;I CLM $ Collected]]/'1.) CLM Reference'!$B$4</f>
        <v>5.5331413047376998E-5</v>
      </c>
      <c r="N43" s="79">
        <v>0</v>
      </c>
      <c r="O43" s="78">
        <f>Table32[[#This Row],[C&amp;I Incentive Disbursements]]/'1.) CLM Reference'!$B$5</f>
        <v>0</v>
      </c>
    </row>
    <row r="44" spans="1:15" x14ac:dyDescent="0.35">
      <c r="A44" s="23">
        <v>9013850200</v>
      </c>
      <c r="B44" s="24" t="s">
        <v>76</v>
      </c>
      <c r="C44" s="24" t="s">
        <v>48</v>
      </c>
      <c r="D44" s="52">
        <f>Table32[[#This Row],[Residential CLM $ Collected]]+Table32[[#This Row],[C&amp;I CLM $ Collected]]</f>
        <v>13327.960613760002</v>
      </c>
      <c r="E44" s="53">
        <f>Table32[[#This Row],[CLM $ Collected ]]/'1.) CLM Reference'!$B$4</f>
        <v>1.18240889525887E-4</v>
      </c>
      <c r="F44" s="54">
        <f>Table32[[#This Row],[Residential Incentive Disbursements]]+Table32[[#This Row],[C&amp;I Incentive Disbursements]]</f>
        <v>0</v>
      </c>
      <c r="G44" s="53">
        <f>Table32[[#This Row],[Incentive Disbursements]]/'1.) CLM Reference'!$B$5</f>
        <v>0</v>
      </c>
      <c r="H44" s="54">
        <v>0</v>
      </c>
      <c r="I44" s="53">
        <f>Table32[[#This Row],[Residential CLM $ Collected]]/'1.) CLM Reference'!$B$4</f>
        <v>0</v>
      </c>
      <c r="J44" s="79">
        <v>0</v>
      </c>
      <c r="K44" s="53">
        <f>Table32[[#This Row],[Residential Incentive Disbursements]]/'1.) CLM Reference'!$B$5</f>
        <v>0</v>
      </c>
      <c r="L44" s="54">
        <v>13327.960613760002</v>
      </c>
      <c r="M44" s="53">
        <f>Table32[[#This Row],[C&amp;I CLM $ Collected]]/'1.) CLM Reference'!$B$4</f>
        <v>1.18240889525887E-4</v>
      </c>
      <c r="N44" s="79">
        <v>0</v>
      </c>
      <c r="O44" s="78">
        <f>Table32[[#This Row],[C&amp;I Incentive Disbursements]]/'1.) CLM Reference'!$B$5</f>
        <v>0</v>
      </c>
    </row>
    <row r="45" spans="1:15" x14ac:dyDescent="0.35">
      <c r="A45" s="23">
        <v>9007570300</v>
      </c>
      <c r="B45" s="24" t="s">
        <v>77</v>
      </c>
      <c r="C45" s="24" t="s">
        <v>48</v>
      </c>
      <c r="D45" s="52">
        <f>Table32[[#This Row],[Residential CLM $ Collected]]+Table32[[#This Row],[C&amp;I CLM $ Collected]]</f>
        <v>281835.56314079999</v>
      </c>
      <c r="E45" s="53">
        <f>Table32[[#This Row],[CLM $ Collected ]]/'1.) CLM Reference'!$B$4</f>
        <v>2.5003441000112756E-3</v>
      </c>
      <c r="F45" s="54">
        <f>Table32[[#This Row],[Residential Incentive Disbursements]]+Table32[[#This Row],[C&amp;I Incentive Disbursements]]</f>
        <v>160549.37280000001</v>
      </c>
      <c r="G45" s="53">
        <f>Table32[[#This Row],[Incentive Disbursements]]/'1.) CLM Reference'!$B$5</f>
        <v>1.9642657185617624E-3</v>
      </c>
      <c r="H45" s="54">
        <v>0</v>
      </c>
      <c r="I45" s="53">
        <f>Table32[[#This Row],[Residential CLM $ Collected]]/'1.) CLM Reference'!$B$4</f>
        <v>0</v>
      </c>
      <c r="J45" s="79">
        <v>0</v>
      </c>
      <c r="K45" s="53">
        <f>Table32[[#This Row],[Residential Incentive Disbursements]]/'1.) CLM Reference'!$B$5</f>
        <v>0</v>
      </c>
      <c r="L45" s="54">
        <v>281835.56314079999</v>
      </c>
      <c r="M45" s="53">
        <f>Table32[[#This Row],[C&amp;I CLM $ Collected]]/'1.) CLM Reference'!$B$4</f>
        <v>2.5003441000112756E-3</v>
      </c>
      <c r="N45" s="79">
        <v>160549.37280000001</v>
      </c>
      <c r="O45" s="78">
        <f>Table32[[#This Row],[C&amp;I Incentive Disbursements]]/'1.) CLM Reference'!$B$5</f>
        <v>1.9642657185617624E-3</v>
      </c>
    </row>
    <row r="46" spans="1:15" x14ac:dyDescent="0.35">
      <c r="A46" s="23">
        <v>9001210500</v>
      </c>
      <c r="B46" s="24" t="s">
        <v>78</v>
      </c>
      <c r="C46" s="24" t="s">
        <v>48</v>
      </c>
      <c r="D46" s="52">
        <f>Table32[[#This Row],[Residential CLM $ Collected]]+Table32[[#This Row],[C&amp;I CLM $ Collected]]</f>
        <v>1435371.3542160001</v>
      </c>
      <c r="E46" s="53">
        <f>Table32[[#This Row],[CLM $ Collected ]]/'1.) CLM Reference'!$B$4</f>
        <v>1.2734100185384374E-2</v>
      </c>
      <c r="F46" s="54">
        <f>Table32[[#This Row],[Residential Incentive Disbursements]]+Table32[[#This Row],[C&amp;I Incentive Disbursements]]</f>
        <v>881799.21230000001</v>
      </c>
      <c r="G46" s="53">
        <f>Table32[[#This Row],[Incentive Disbursements]]/'1.) CLM Reference'!$B$5</f>
        <v>1.0788506570706799E-2</v>
      </c>
      <c r="H46" s="54">
        <v>0</v>
      </c>
      <c r="I46" s="53">
        <f>Table32[[#This Row],[Residential CLM $ Collected]]/'1.) CLM Reference'!$B$4</f>
        <v>0</v>
      </c>
      <c r="J46" s="79">
        <v>0</v>
      </c>
      <c r="K46" s="53">
        <f>Table32[[#This Row],[Residential Incentive Disbursements]]/'1.) CLM Reference'!$B$5</f>
        <v>0</v>
      </c>
      <c r="L46" s="54">
        <v>1435371.3542160001</v>
      </c>
      <c r="M46" s="53">
        <f>Table32[[#This Row],[C&amp;I CLM $ Collected]]/'1.) CLM Reference'!$B$4</f>
        <v>1.2734100185384374E-2</v>
      </c>
      <c r="N46" s="79">
        <v>881799.21230000001</v>
      </c>
      <c r="O46" s="78">
        <f>Table32[[#This Row],[C&amp;I Incentive Disbursements]]/'1.) CLM Reference'!$B$5</f>
        <v>1.0788506570706799E-2</v>
      </c>
    </row>
    <row r="47" spans="1:15" x14ac:dyDescent="0.35">
      <c r="A47" s="23">
        <v>9001210701</v>
      </c>
      <c r="B47" s="24" t="s">
        <v>78</v>
      </c>
      <c r="C47" s="24" t="s">
        <v>48</v>
      </c>
      <c r="D47" s="52">
        <f>Table32[[#This Row],[Residential CLM $ Collected]]+Table32[[#This Row],[C&amp;I CLM $ Collected]]</f>
        <v>151.93631808000001</v>
      </c>
      <c r="E47" s="53">
        <f>Table32[[#This Row],[CLM $ Collected ]]/'1.) CLM Reference'!$B$4</f>
        <v>1.3479245566287062E-6</v>
      </c>
      <c r="F47" s="54">
        <f>Table32[[#This Row],[Residential Incentive Disbursements]]+Table32[[#This Row],[C&amp;I Incentive Disbursements]]</f>
        <v>0</v>
      </c>
      <c r="G47" s="53">
        <f>Table32[[#This Row],[Incentive Disbursements]]/'1.) CLM Reference'!$B$5</f>
        <v>0</v>
      </c>
      <c r="H47" s="54">
        <v>0</v>
      </c>
      <c r="I47" s="53">
        <f>Table32[[#This Row],[Residential CLM $ Collected]]/'1.) CLM Reference'!$B$4</f>
        <v>0</v>
      </c>
      <c r="J47" s="79">
        <v>0</v>
      </c>
      <c r="K47" s="53">
        <f>Table32[[#This Row],[Residential Incentive Disbursements]]/'1.) CLM Reference'!$B$5</f>
        <v>0</v>
      </c>
      <c r="L47" s="54">
        <v>151.93631808000001</v>
      </c>
      <c r="M47" s="53">
        <f>Table32[[#This Row],[C&amp;I CLM $ Collected]]/'1.) CLM Reference'!$B$4</f>
        <v>1.3479245566287062E-6</v>
      </c>
      <c r="N47" s="79">
        <v>0</v>
      </c>
      <c r="O47" s="78">
        <f>Table32[[#This Row],[C&amp;I Incentive Disbursements]]/'1.) CLM Reference'!$B$5</f>
        <v>0</v>
      </c>
    </row>
    <row r="48" spans="1:15" x14ac:dyDescent="0.35">
      <c r="A48" s="23">
        <v>9001210800</v>
      </c>
      <c r="B48" s="24" t="s">
        <v>78</v>
      </c>
      <c r="C48" s="24" t="s">
        <v>48</v>
      </c>
      <c r="D48" s="52">
        <f>Table32[[#This Row],[Residential CLM $ Collected]]+Table32[[#This Row],[C&amp;I CLM $ Collected]]</f>
        <v>6.8383094399999997</v>
      </c>
      <c r="E48" s="53">
        <f>Table32[[#This Row],[CLM $ Collected ]]/'1.) CLM Reference'!$B$4</f>
        <v>6.066703034852097E-8</v>
      </c>
      <c r="F48" s="54">
        <f>Table32[[#This Row],[Residential Incentive Disbursements]]+Table32[[#This Row],[C&amp;I Incentive Disbursements]]</f>
        <v>0</v>
      </c>
      <c r="G48" s="53">
        <f>Table32[[#This Row],[Incentive Disbursements]]/'1.) CLM Reference'!$B$5</f>
        <v>0</v>
      </c>
      <c r="H48" s="54">
        <v>0</v>
      </c>
      <c r="I48" s="53">
        <f>Table32[[#This Row],[Residential CLM $ Collected]]/'1.) CLM Reference'!$B$4</f>
        <v>0</v>
      </c>
      <c r="J48" s="79">
        <v>0</v>
      </c>
      <c r="K48" s="53">
        <f>Table32[[#This Row],[Residential Incentive Disbursements]]/'1.) CLM Reference'!$B$5</f>
        <v>0</v>
      </c>
      <c r="L48" s="54">
        <v>6.8383094399999997</v>
      </c>
      <c r="M48" s="53">
        <f>Table32[[#This Row],[C&amp;I CLM $ Collected]]/'1.) CLM Reference'!$B$4</f>
        <v>6.066703034852097E-8</v>
      </c>
      <c r="N48" s="79">
        <v>0</v>
      </c>
      <c r="O48" s="78">
        <f>Table32[[#This Row],[C&amp;I Incentive Disbursements]]/'1.) CLM Reference'!$B$5</f>
        <v>0</v>
      </c>
    </row>
    <row r="49" spans="1:15" x14ac:dyDescent="0.35">
      <c r="A49" s="23">
        <v>9001030300</v>
      </c>
      <c r="B49" s="24" t="s">
        <v>79</v>
      </c>
      <c r="C49" s="24" t="s">
        <v>48</v>
      </c>
      <c r="D49" s="52">
        <f>Table32[[#This Row],[Residential CLM $ Collected]]+Table32[[#This Row],[C&amp;I CLM $ Collected]]</f>
        <v>183300.77976191998</v>
      </c>
      <c r="E49" s="53">
        <f>Table32[[#This Row],[CLM $ Collected ]]/'1.) CLM Reference'!$B$4</f>
        <v>1.6261788189456308E-3</v>
      </c>
      <c r="F49" s="54">
        <f>Table32[[#This Row],[Residential Incentive Disbursements]]+Table32[[#This Row],[C&amp;I Incentive Disbursements]]</f>
        <v>290298.239</v>
      </c>
      <c r="G49" s="53">
        <f>Table32[[#This Row],[Incentive Disbursements]]/'1.) CLM Reference'!$B$5</f>
        <v>3.5516979548521114E-3</v>
      </c>
      <c r="H49" s="54">
        <v>0</v>
      </c>
      <c r="I49" s="53">
        <f>Table32[[#This Row],[Residential CLM $ Collected]]/'1.) CLM Reference'!$B$4</f>
        <v>0</v>
      </c>
      <c r="J49" s="79">
        <v>0</v>
      </c>
      <c r="K49" s="53">
        <f>Table32[[#This Row],[Residential Incentive Disbursements]]/'1.) CLM Reference'!$B$5</f>
        <v>0</v>
      </c>
      <c r="L49" s="54">
        <v>183300.77976191998</v>
      </c>
      <c r="M49" s="53">
        <f>Table32[[#This Row],[C&amp;I CLM $ Collected]]/'1.) CLM Reference'!$B$4</f>
        <v>1.6261788189456308E-3</v>
      </c>
      <c r="N49" s="79">
        <v>290298.239</v>
      </c>
      <c r="O49" s="78">
        <f>Table32[[#This Row],[C&amp;I Incentive Disbursements]]/'1.) CLM Reference'!$B$5</f>
        <v>3.5516979548521114E-3</v>
      </c>
    </row>
    <row r="50" spans="1:15" x14ac:dyDescent="0.35">
      <c r="A50" s="23">
        <v>9007620100</v>
      </c>
      <c r="B50" s="24" t="s">
        <v>80</v>
      </c>
      <c r="C50" s="24" t="s">
        <v>48</v>
      </c>
      <c r="D50" s="52">
        <f>Table32[[#This Row],[Residential CLM $ Collected]]+Table32[[#This Row],[C&amp;I CLM $ Collected]]</f>
        <v>77942.245196159987</v>
      </c>
      <c r="E50" s="53">
        <f>Table32[[#This Row],[CLM $ Collected ]]/'1.) CLM Reference'!$B$4</f>
        <v>6.9147566313514184E-4</v>
      </c>
      <c r="F50" s="54">
        <f>Table32[[#This Row],[Residential Incentive Disbursements]]+Table32[[#This Row],[C&amp;I Incentive Disbursements]]</f>
        <v>44503.199999999997</v>
      </c>
      <c r="G50" s="53">
        <f>Table32[[#This Row],[Incentive Disbursements]]/'1.) CLM Reference'!$B$5</f>
        <v>5.4448116863834806E-4</v>
      </c>
      <c r="H50" s="54">
        <v>0</v>
      </c>
      <c r="I50" s="53">
        <f>Table32[[#This Row],[Residential CLM $ Collected]]/'1.) CLM Reference'!$B$4</f>
        <v>0</v>
      </c>
      <c r="J50" s="79">
        <v>0</v>
      </c>
      <c r="K50" s="53">
        <f>Table32[[#This Row],[Residential Incentive Disbursements]]/'1.) CLM Reference'!$B$5</f>
        <v>0</v>
      </c>
      <c r="L50" s="54">
        <v>77942.245196159987</v>
      </c>
      <c r="M50" s="53">
        <f>Table32[[#This Row],[C&amp;I CLM $ Collected]]/'1.) CLM Reference'!$B$4</f>
        <v>6.9147566313514184E-4</v>
      </c>
      <c r="N50" s="79">
        <v>44503.199999999997</v>
      </c>
      <c r="O50" s="78">
        <f>Table32[[#This Row],[C&amp;I Incentive Disbursements]]/'1.) CLM Reference'!$B$5</f>
        <v>5.4448116863834806E-4</v>
      </c>
    </row>
    <row r="51" spans="1:15" x14ac:dyDescent="0.35">
      <c r="A51" s="23">
        <v>9007585100</v>
      </c>
      <c r="B51" s="24" t="s">
        <v>81</v>
      </c>
      <c r="C51" s="24" t="s">
        <v>48</v>
      </c>
      <c r="D51" s="52">
        <f>Table32[[#This Row],[Residential CLM $ Collected]]+Table32[[#This Row],[C&amp;I CLM $ Collected]]</f>
        <v>58394.599885440002</v>
      </c>
      <c r="E51" s="53">
        <f>Table32[[#This Row],[CLM $ Collected ]]/'1.) CLM Reference'!$B$4</f>
        <v>5.180559602520309E-4</v>
      </c>
      <c r="F51" s="54">
        <f>Table32[[#This Row],[Residential Incentive Disbursements]]+Table32[[#This Row],[C&amp;I Incentive Disbursements]]</f>
        <v>54684.714999999997</v>
      </c>
      <c r="G51" s="53">
        <f>Table32[[#This Row],[Incentive Disbursements]]/'1.) CLM Reference'!$B$5</f>
        <v>6.6904846235450483E-4</v>
      </c>
      <c r="H51" s="54">
        <v>0</v>
      </c>
      <c r="I51" s="53">
        <f>Table32[[#This Row],[Residential CLM $ Collected]]/'1.) CLM Reference'!$B$4</f>
        <v>0</v>
      </c>
      <c r="J51" s="79">
        <v>0</v>
      </c>
      <c r="K51" s="53">
        <f>Table32[[#This Row],[Residential Incentive Disbursements]]/'1.) CLM Reference'!$B$5</f>
        <v>0</v>
      </c>
      <c r="L51" s="54">
        <v>58394.599885440002</v>
      </c>
      <c r="M51" s="53">
        <f>Table32[[#This Row],[C&amp;I CLM $ Collected]]/'1.) CLM Reference'!$B$4</f>
        <v>5.180559602520309E-4</v>
      </c>
      <c r="N51" s="79">
        <v>54684.714999999997</v>
      </c>
      <c r="O51" s="78">
        <f>Table32[[#This Row],[C&amp;I Incentive Disbursements]]/'1.) CLM Reference'!$B$5</f>
        <v>6.6904846235450483E-4</v>
      </c>
    </row>
    <row r="52" spans="1:15" x14ac:dyDescent="0.35">
      <c r="A52" s="23">
        <v>9003470100</v>
      </c>
      <c r="B52" s="24" t="s">
        <v>82</v>
      </c>
      <c r="C52" s="24" t="s">
        <v>48</v>
      </c>
      <c r="D52" s="52">
        <f>Table32[[#This Row],[Residential CLM $ Collected]]+Table32[[#This Row],[C&amp;I CLM $ Collected]]</f>
        <v>263392.69178592</v>
      </c>
      <c r="E52" s="53">
        <f>Table32[[#This Row],[CLM $ Collected ]]/'1.) CLM Reference'!$B$4</f>
        <v>2.3367255556886644E-3</v>
      </c>
      <c r="F52" s="54">
        <f>Table32[[#This Row],[Residential Incentive Disbursements]]+Table32[[#This Row],[C&amp;I Incentive Disbursements]]</f>
        <v>22299.75</v>
      </c>
      <c r="G52" s="53">
        <f>Table32[[#This Row],[Incentive Disbursements]]/'1.) CLM Reference'!$B$5</f>
        <v>2.7282968281703342E-4</v>
      </c>
      <c r="H52" s="54">
        <v>0</v>
      </c>
      <c r="I52" s="53">
        <f>Table32[[#This Row],[Residential CLM $ Collected]]/'1.) CLM Reference'!$B$4</f>
        <v>0</v>
      </c>
      <c r="J52" s="79">
        <v>0</v>
      </c>
      <c r="K52" s="53">
        <f>Table32[[#This Row],[Residential Incentive Disbursements]]/'1.) CLM Reference'!$B$5</f>
        <v>0</v>
      </c>
      <c r="L52" s="54">
        <v>263392.69178592</v>
      </c>
      <c r="M52" s="53">
        <f>Table32[[#This Row],[C&amp;I CLM $ Collected]]/'1.) CLM Reference'!$B$4</f>
        <v>2.3367255556886644E-3</v>
      </c>
      <c r="N52" s="79">
        <v>22299.75</v>
      </c>
      <c r="O52" s="78">
        <f>Table32[[#This Row],[C&amp;I Incentive Disbursements]]/'1.) CLM Reference'!$B$5</f>
        <v>2.7282968281703342E-4</v>
      </c>
    </row>
    <row r="53" spans="1:15" x14ac:dyDescent="0.35">
      <c r="A53" s="23">
        <v>9007595102</v>
      </c>
      <c r="B53" s="24" t="s">
        <v>83</v>
      </c>
      <c r="C53" s="24" t="s">
        <v>48</v>
      </c>
      <c r="D53" s="52">
        <f>Table32[[#This Row],[Residential CLM $ Collected]]+Table32[[#This Row],[C&amp;I CLM $ Collected]]</f>
        <v>12284.052416639999</v>
      </c>
      <c r="E53" s="53">
        <f>Table32[[#This Row],[CLM $ Collected ]]/'1.) CLM Reference'!$B$4</f>
        <v>1.0897971016110104E-4</v>
      </c>
      <c r="F53" s="54">
        <f>Table32[[#This Row],[Residential Incentive Disbursements]]+Table32[[#This Row],[C&amp;I Incentive Disbursements]]</f>
        <v>9580</v>
      </c>
      <c r="G53" s="53">
        <f>Table32[[#This Row],[Incentive Disbursements]]/'1.) CLM Reference'!$B$5</f>
        <v>1.1720796696766468E-4</v>
      </c>
      <c r="H53" s="54">
        <v>0</v>
      </c>
      <c r="I53" s="53">
        <f>Table32[[#This Row],[Residential CLM $ Collected]]/'1.) CLM Reference'!$B$4</f>
        <v>0</v>
      </c>
      <c r="J53" s="79">
        <v>0</v>
      </c>
      <c r="K53" s="53">
        <f>Table32[[#This Row],[Residential Incentive Disbursements]]/'1.) CLM Reference'!$B$5</f>
        <v>0</v>
      </c>
      <c r="L53" s="54">
        <v>12284.052416639999</v>
      </c>
      <c r="M53" s="53">
        <f>Table32[[#This Row],[C&amp;I CLM $ Collected]]/'1.) CLM Reference'!$B$4</f>
        <v>1.0897971016110104E-4</v>
      </c>
      <c r="N53" s="79">
        <v>9580</v>
      </c>
      <c r="O53" s="78">
        <f>Table32[[#This Row],[C&amp;I Incentive Disbursements]]/'1.) CLM Reference'!$B$5</f>
        <v>1.1720796696766468E-4</v>
      </c>
    </row>
    <row r="54" spans="1:15" x14ac:dyDescent="0.35">
      <c r="A54" s="23">
        <v>9007550100</v>
      </c>
      <c r="B54" s="24" t="s">
        <v>84</v>
      </c>
      <c r="C54" s="24" t="s">
        <v>48</v>
      </c>
      <c r="D54" s="52">
        <f>Table32[[#This Row],[Residential CLM $ Collected]]+Table32[[#This Row],[C&amp;I CLM $ Collected]]</f>
        <v>43185.876096960004</v>
      </c>
      <c r="E54" s="53">
        <f>Table32[[#This Row],[CLM $ Collected ]]/'1.) CLM Reference'!$B$4</f>
        <v>3.8312961394764534E-4</v>
      </c>
      <c r="F54" s="54">
        <f>Table32[[#This Row],[Residential Incentive Disbursements]]+Table32[[#This Row],[C&amp;I Incentive Disbursements]]</f>
        <v>4462.9402</v>
      </c>
      <c r="G54" s="53">
        <f>Table32[[#This Row],[Incentive Disbursements]]/'1.) CLM Reference'!$B$5</f>
        <v>5.4602520620069181E-5</v>
      </c>
      <c r="H54" s="54">
        <v>0</v>
      </c>
      <c r="I54" s="53">
        <f>Table32[[#This Row],[Residential CLM $ Collected]]/'1.) CLM Reference'!$B$4</f>
        <v>0</v>
      </c>
      <c r="J54" s="79">
        <v>0</v>
      </c>
      <c r="K54" s="53">
        <f>Table32[[#This Row],[Residential Incentive Disbursements]]/'1.) CLM Reference'!$B$5</f>
        <v>0</v>
      </c>
      <c r="L54" s="54">
        <v>43185.876096960004</v>
      </c>
      <c r="M54" s="53">
        <f>Table32[[#This Row],[C&amp;I CLM $ Collected]]/'1.) CLM Reference'!$B$4</f>
        <v>3.8312961394764534E-4</v>
      </c>
      <c r="N54" s="79">
        <v>4462.9402</v>
      </c>
      <c r="O54" s="78">
        <f>Table32[[#This Row],[C&amp;I Incentive Disbursements]]/'1.) CLM Reference'!$B$5</f>
        <v>5.4602520620069181E-5</v>
      </c>
    </row>
    <row r="55" spans="1:15" x14ac:dyDescent="0.35">
      <c r="A55" s="23">
        <v>9003510200</v>
      </c>
      <c r="B55" s="24" t="s">
        <v>85</v>
      </c>
      <c r="C55" s="24" t="s">
        <v>48</v>
      </c>
      <c r="D55" s="52">
        <f>Table32[[#This Row],[Residential CLM $ Collected]]+Table32[[#This Row],[C&amp;I CLM $ Collected]]</f>
        <v>25.598652480000002</v>
      </c>
      <c r="E55" s="53">
        <f>Table32[[#This Row],[CLM $ Collected ]]/'1.) CLM Reference'!$B$4</f>
        <v>2.2710206967255954E-7</v>
      </c>
      <c r="F55" s="54">
        <f>Table32[[#This Row],[Residential Incentive Disbursements]]+Table32[[#This Row],[C&amp;I Incentive Disbursements]]</f>
        <v>0</v>
      </c>
      <c r="G55" s="53">
        <f>Table32[[#This Row],[Incentive Disbursements]]/'1.) CLM Reference'!$B$5</f>
        <v>0</v>
      </c>
      <c r="H55" s="54">
        <v>0</v>
      </c>
      <c r="I55" s="53">
        <f>Table32[[#This Row],[Residential CLM $ Collected]]/'1.) CLM Reference'!$B$4</f>
        <v>0</v>
      </c>
      <c r="J55" s="79">
        <v>0</v>
      </c>
      <c r="K55" s="53">
        <f>Table32[[#This Row],[Residential Incentive Disbursements]]/'1.) CLM Reference'!$B$5</f>
        <v>0</v>
      </c>
      <c r="L55" s="54">
        <v>25.598652480000002</v>
      </c>
      <c r="M55" s="53">
        <f>Table32[[#This Row],[C&amp;I CLM $ Collected]]/'1.) CLM Reference'!$B$4</f>
        <v>2.2710206967255954E-7</v>
      </c>
      <c r="N55" s="79">
        <v>0</v>
      </c>
      <c r="O55" s="78">
        <f>Table32[[#This Row],[C&amp;I Incentive Disbursements]]/'1.) CLM Reference'!$B$5</f>
        <v>0</v>
      </c>
    </row>
    <row r="56" spans="1:15" x14ac:dyDescent="0.35">
      <c r="A56" s="23">
        <v>9003510400</v>
      </c>
      <c r="B56" s="24" t="s">
        <v>85</v>
      </c>
      <c r="C56" s="24" t="s">
        <v>48</v>
      </c>
      <c r="D56" s="52">
        <f>Table32[[#This Row],[Residential CLM $ Collected]]+Table32[[#This Row],[C&amp;I CLM $ Collected]]</f>
        <v>9.93010752</v>
      </c>
      <c r="E56" s="53">
        <f>Table32[[#This Row],[CLM $ Collected ]]/'1.) CLM Reference'!$B$4</f>
        <v>8.8096354744648155E-8</v>
      </c>
      <c r="F56" s="54">
        <f>Table32[[#This Row],[Residential Incentive Disbursements]]+Table32[[#This Row],[C&amp;I Incentive Disbursements]]</f>
        <v>0</v>
      </c>
      <c r="G56" s="53">
        <f>Table32[[#This Row],[Incentive Disbursements]]/'1.) CLM Reference'!$B$5</f>
        <v>0</v>
      </c>
      <c r="H56" s="54">
        <v>0</v>
      </c>
      <c r="I56" s="53">
        <f>Table32[[#This Row],[Residential CLM $ Collected]]/'1.) CLM Reference'!$B$4</f>
        <v>0</v>
      </c>
      <c r="J56" s="79">
        <v>0</v>
      </c>
      <c r="K56" s="53">
        <f>Table32[[#This Row],[Residential Incentive Disbursements]]/'1.) CLM Reference'!$B$5</f>
        <v>0</v>
      </c>
      <c r="L56" s="54">
        <v>9.93010752</v>
      </c>
      <c r="M56" s="53">
        <f>Table32[[#This Row],[C&amp;I CLM $ Collected]]/'1.) CLM Reference'!$B$4</f>
        <v>8.8096354744648155E-8</v>
      </c>
      <c r="N56" s="79">
        <v>0</v>
      </c>
      <c r="O56" s="78">
        <f>Table32[[#This Row],[C&amp;I Incentive Disbursements]]/'1.) CLM Reference'!$B$5</f>
        <v>0</v>
      </c>
    </row>
    <row r="57" spans="1:15" x14ac:dyDescent="0.35">
      <c r="A57" s="23">
        <v>9003510600</v>
      </c>
      <c r="B57" s="24" t="s">
        <v>85</v>
      </c>
      <c r="C57" s="24" t="s">
        <v>48</v>
      </c>
      <c r="D57" s="52">
        <f>Table32[[#This Row],[Residential CLM $ Collected]]+Table32[[#This Row],[C&amp;I CLM $ Collected]]</f>
        <v>4.7711289600000004</v>
      </c>
      <c r="E57" s="53">
        <f>Table32[[#This Row],[CLM $ Collected ]]/'1.) CLM Reference'!$B$4</f>
        <v>4.2327746053712846E-8</v>
      </c>
      <c r="F57" s="54">
        <f>Table32[[#This Row],[Residential Incentive Disbursements]]+Table32[[#This Row],[C&amp;I Incentive Disbursements]]</f>
        <v>0</v>
      </c>
      <c r="G57" s="53">
        <f>Table32[[#This Row],[Incentive Disbursements]]/'1.) CLM Reference'!$B$5</f>
        <v>0</v>
      </c>
      <c r="H57" s="54">
        <v>0</v>
      </c>
      <c r="I57" s="53">
        <f>Table32[[#This Row],[Residential CLM $ Collected]]/'1.) CLM Reference'!$B$4</f>
        <v>0</v>
      </c>
      <c r="J57" s="79">
        <v>0</v>
      </c>
      <c r="K57" s="53">
        <f>Table32[[#This Row],[Residential Incentive Disbursements]]/'1.) CLM Reference'!$B$5</f>
        <v>0</v>
      </c>
      <c r="L57" s="54">
        <v>4.7711289600000004</v>
      </c>
      <c r="M57" s="53">
        <f>Table32[[#This Row],[C&amp;I CLM $ Collected]]/'1.) CLM Reference'!$B$4</f>
        <v>4.2327746053712846E-8</v>
      </c>
      <c r="N57" s="79">
        <v>0</v>
      </c>
      <c r="O57" s="78">
        <f>Table32[[#This Row],[C&amp;I Incentive Disbursements]]/'1.) CLM Reference'!$B$5</f>
        <v>0</v>
      </c>
    </row>
    <row r="58" spans="1:15" x14ac:dyDescent="0.35">
      <c r="A58" s="23">
        <v>9003510700</v>
      </c>
      <c r="B58" s="24" t="s">
        <v>85</v>
      </c>
      <c r="C58" s="24" t="s">
        <v>48</v>
      </c>
      <c r="D58" s="52">
        <f>Table32[[#This Row],[Residential CLM $ Collected]]+Table32[[#This Row],[C&amp;I CLM $ Collected]]</f>
        <v>772130.79901727999</v>
      </c>
      <c r="E58" s="53">
        <f>Table32[[#This Row],[CLM $ Collected ]]/'1.) CLM Reference'!$B$4</f>
        <v>6.8500676999210305E-3</v>
      </c>
      <c r="F58" s="54">
        <f>Table32[[#This Row],[Residential Incentive Disbursements]]+Table32[[#This Row],[C&amp;I Incentive Disbursements]]</f>
        <v>353005.61440000002</v>
      </c>
      <c r="G58" s="53">
        <f>Table32[[#This Row],[Incentive Disbursements]]/'1.) CLM Reference'!$B$5</f>
        <v>4.3189008759911664E-3</v>
      </c>
      <c r="H58" s="54">
        <v>0</v>
      </c>
      <c r="I58" s="53">
        <f>Table32[[#This Row],[Residential CLM $ Collected]]/'1.) CLM Reference'!$B$4</f>
        <v>0</v>
      </c>
      <c r="J58" s="79">
        <v>0</v>
      </c>
      <c r="K58" s="53">
        <f>Table32[[#This Row],[Residential Incentive Disbursements]]/'1.) CLM Reference'!$B$5</f>
        <v>0</v>
      </c>
      <c r="L58" s="54">
        <v>772130.79901727999</v>
      </c>
      <c r="M58" s="53">
        <f>Table32[[#This Row],[C&amp;I CLM $ Collected]]/'1.) CLM Reference'!$B$4</f>
        <v>6.8500676999210305E-3</v>
      </c>
      <c r="N58" s="79">
        <v>353005.61440000002</v>
      </c>
      <c r="O58" s="78">
        <f>Table32[[#This Row],[C&amp;I Incentive Disbursements]]/'1.) CLM Reference'!$B$5</f>
        <v>4.3189008759911664E-3</v>
      </c>
    </row>
    <row r="59" spans="1:15" x14ac:dyDescent="0.35">
      <c r="A59" s="23">
        <v>9011716102</v>
      </c>
      <c r="B59" s="24" t="s">
        <v>86</v>
      </c>
      <c r="C59" s="24" t="s">
        <v>48</v>
      </c>
      <c r="D59" s="52">
        <f>Table32[[#This Row],[Residential CLM $ Collected]]+Table32[[#This Row],[C&amp;I CLM $ Collected]]</f>
        <v>148791.78171647998</v>
      </c>
      <c r="E59" s="53">
        <f>Table32[[#This Row],[CLM $ Collected ]]/'1.) CLM Reference'!$B$4</f>
        <v>1.3200273570837704E-3</v>
      </c>
      <c r="F59" s="54">
        <f>Table32[[#This Row],[Residential Incentive Disbursements]]+Table32[[#This Row],[C&amp;I Incentive Disbursements]]</f>
        <v>310692.94199999998</v>
      </c>
      <c r="G59" s="53">
        <f>Table32[[#This Row],[Incentive Disbursements]]/'1.) CLM Reference'!$B$5</f>
        <v>3.801220050419891E-3</v>
      </c>
      <c r="H59" s="54">
        <v>0</v>
      </c>
      <c r="I59" s="53">
        <f>Table32[[#This Row],[Residential CLM $ Collected]]/'1.) CLM Reference'!$B$4</f>
        <v>0</v>
      </c>
      <c r="J59" s="79">
        <v>0</v>
      </c>
      <c r="K59" s="53">
        <f>Table32[[#This Row],[Residential Incentive Disbursements]]/'1.) CLM Reference'!$B$5</f>
        <v>0</v>
      </c>
      <c r="L59" s="54">
        <v>148791.78171647998</v>
      </c>
      <c r="M59" s="53">
        <f>Table32[[#This Row],[C&amp;I CLM $ Collected]]/'1.) CLM Reference'!$B$4</f>
        <v>1.3200273570837704E-3</v>
      </c>
      <c r="N59" s="79">
        <v>310692.94199999998</v>
      </c>
      <c r="O59" s="78">
        <f>Table32[[#This Row],[C&amp;I Incentive Disbursements]]/'1.) CLM Reference'!$B$5</f>
        <v>3.801220050419891E-3</v>
      </c>
    </row>
    <row r="60" spans="1:15" x14ac:dyDescent="0.35">
      <c r="A60" s="23">
        <v>9003484100</v>
      </c>
      <c r="B60" s="24" t="s">
        <v>87</v>
      </c>
      <c r="C60" s="24" t="s">
        <v>48</v>
      </c>
      <c r="D60" s="52">
        <f>Table32[[#This Row],[Residential CLM $ Collected]]+Table32[[#This Row],[C&amp;I CLM $ Collected]]</f>
        <v>217273.30887168</v>
      </c>
      <c r="E60" s="53">
        <f>Table32[[#This Row],[CLM $ Collected ]]/'1.) CLM Reference'!$B$4</f>
        <v>1.927570920692612E-3</v>
      </c>
      <c r="F60" s="54">
        <f>Table32[[#This Row],[Residential Incentive Disbursements]]+Table32[[#This Row],[C&amp;I Incentive Disbursements]]</f>
        <v>52045.17</v>
      </c>
      <c r="G60" s="53">
        <f>Table32[[#This Row],[Incentive Disbursements]]/'1.) CLM Reference'!$B$5</f>
        <v>6.3675454761863177E-4</v>
      </c>
      <c r="H60" s="54">
        <v>0</v>
      </c>
      <c r="I60" s="53">
        <f>Table32[[#This Row],[Residential CLM $ Collected]]/'1.) CLM Reference'!$B$4</f>
        <v>0</v>
      </c>
      <c r="J60" s="79">
        <v>0</v>
      </c>
      <c r="K60" s="53">
        <f>Table32[[#This Row],[Residential Incentive Disbursements]]/'1.) CLM Reference'!$B$5</f>
        <v>0</v>
      </c>
      <c r="L60" s="54">
        <v>217273.30887168</v>
      </c>
      <c r="M60" s="53">
        <f>Table32[[#This Row],[C&amp;I CLM $ Collected]]/'1.) CLM Reference'!$B$4</f>
        <v>1.927570920692612E-3</v>
      </c>
      <c r="N60" s="79">
        <v>52045.17</v>
      </c>
      <c r="O60" s="78">
        <f>Table32[[#This Row],[C&amp;I Incentive Disbursements]]/'1.) CLM Reference'!$B$5</f>
        <v>6.3675454761863177E-4</v>
      </c>
    </row>
    <row r="61" spans="1:15" x14ac:dyDescent="0.35">
      <c r="A61" s="23">
        <v>9015902200</v>
      </c>
      <c r="B61" s="24" t="s">
        <v>88</v>
      </c>
      <c r="C61" s="24" t="s">
        <v>48</v>
      </c>
      <c r="D61" s="52">
        <f>Table32[[#This Row],[Residential CLM $ Collected]]+Table32[[#This Row],[C&amp;I CLM $ Collected]]</f>
        <v>40202.616280319999</v>
      </c>
      <c r="E61" s="53">
        <f>Table32[[#This Row],[CLM $ Collected ]]/'1.) CLM Reference'!$B$4</f>
        <v>3.5666320212150514E-4</v>
      </c>
      <c r="F61" s="54">
        <f>Table32[[#This Row],[Residential Incentive Disbursements]]+Table32[[#This Row],[C&amp;I Incentive Disbursements]]</f>
        <v>32240</v>
      </c>
      <c r="G61" s="53">
        <f>Table32[[#This Row],[Incentive Disbursements]]/'1.) CLM Reference'!$B$5</f>
        <v>3.9444518319806983E-4</v>
      </c>
      <c r="H61" s="54">
        <v>0</v>
      </c>
      <c r="I61" s="53">
        <f>Table32[[#This Row],[Residential CLM $ Collected]]/'1.) CLM Reference'!$B$4</f>
        <v>0</v>
      </c>
      <c r="J61" s="79">
        <v>0</v>
      </c>
      <c r="K61" s="53">
        <f>Table32[[#This Row],[Residential Incentive Disbursements]]/'1.) CLM Reference'!$B$5</f>
        <v>0</v>
      </c>
      <c r="L61" s="54">
        <v>40202.616280319999</v>
      </c>
      <c r="M61" s="53">
        <f>Table32[[#This Row],[C&amp;I CLM $ Collected]]/'1.) CLM Reference'!$B$4</f>
        <v>3.5666320212150514E-4</v>
      </c>
      <c r="N61" s="79">
        <v>32240</v>
      </c>
      <c r="O61" s="78">
        <f>Table32[[#This Row],[C&amp;I Incentive Disbursements]]/'1.) CLM Reference'!$B$5</f>
        <v>3.9444518319806983E-4</v>
      </c>
    </row>
    <row r="62" spans="1:15" x14ac:dyDescent="0.35">
      <c r="A62" s="23">
        <v>9013535100</v>
      </c>
      <c r="B62" s="24" t="s">
        <v>89</v>
      </c>
      <c r="C62" s="24" t="s">
        <v>48</v>
      </c>
      <c r="D62" s="52">
        <f>Table32[[#This Row],[Residential CLM $ Collected]]+Table32[[#This Row],[C&amp;I CLM $ Collected]]</f>
        <v>145707.4303488</v>
      </c>
      <c r="E62" s="53">
        <f>Table32[[#This Row],[CLM $ Collected ]]/'1.) CLM Reference'!$B$4</f>
        <v>1.2926640972502782E-3</v>
      </c>
      <c r="F62" s="54">
        <f>Table32[[#This Row],[Residential Incentive Disbursements]]+Table32[[#This Row],[C&amp;I Incentive Disbursements]]</f>
        <v>97005.352199999994</v>
      </c>
      <c r="G62" s="53">
        <f>Table32[[#This Row],[Incentive Disbursements]]/'1.) CLM Reference'!$B$5</f>
        <v>1.1868267344827012E-3</v>
      </c>
      <c r="H62" s="54">
        <v>0</v>
      </c>
      <c r="I62" s="53">
        <f>Table32[[#This Row],[Residential CLM $ Collected]]/'1.) CLM Reference'!$B$4</f>
        <v>0</v>
      </c>
      <c r="J62" s="79">
        <v>0</v>
      </c>
      <c r="K62" s="53">
        <f>Table32[[#This Row],[Residential Incentive Disbursements]]/'1.) CLM Reference'!$B$5</f>
        <v>0</v>
      </c>
      <c r="L62" s="54">
        <v>145707.4303488</v>
      </c>
      <c r="M62" s="53">
        <f>Table32[[#This Row],[C&amp;I CLM $ Collected]]/'1.) CLM Reference'!$B$4</f>
        <v>1.2926640972502782E-3</v>
      </c>
      <c r="N62" s="79">
        <v>97005.352199999994</v>
      </c>
      <c r="O62" s="78">
        <f>Table32[[#This Row],[C&amp;I Incentive Disbursements]]/'1.) CLM Reference'!$B$5</f>
        <v>1.1868267344827012E-3</v>
      </c>
    </row>
    <row r="63" spans="1:15" x14ac:dyDescent="0.35">
      <c r="A63" s="23">
        <v>9013535200</v>
      </c>
      <c r="B63" s="24" t="s">
        <v>89</v>
      </c>
      <c r="C63" s="24" t="s">
        <v>48</v>
      </c>
      <c r="D63" s="52">
        <f>Table32[[#This Row],[Residential CLM $ Collected]]+Table32[[#This Row],[C&amp;I CLM $ Collected]]</f>
        <v>1031.8449168</v>
      </c>
      <c r="E63" s="53">
        <f>Table32[[#This Row],[CLM $ Collected ]]/'1.) CLM Reference'!$B$4</f>
        <v>9.1541582655365616E-6</v>
      </c>
      <c r="F63" s="54">
        <f>Table32[[#This Row],[Residential Incentive Disbursements]]+Table32[[#This Row],[C&amp;I Incentive Disbursements]]</f>
        <v>0</v>
      </c>
      <c r="G63" s="53">
        <f>Table32[[#This Row],[Incentive Disbursements]]/'1.) CLM Reference'!$B$5</f>
        <v>0</v>
      </c>
      <c r="H63" s="54">
        <v>0</v>
      </c>
      <c r="I63" s="53">
        <f>Table32[[#This Row],[Residential CLM $ Collected]]/'1.) CLM Reference'!$B$4</f>
        <v>0</v>
      </c>
      <c r="J63" s="79">
        <v>0</v>
      </c>
      <c r="K63" s="53">
        <f>Table32[[#This Row],[Residential Incentive Disbursements]]/'1.) CLM Reference'!$B$5</f>
        <v>0</v>
      </c>
      <c r="L63" s="54">
        <v>1031.8449168</v>
      </c>
      <c r="M63" s="53">
        <f>Table32[[#This Row],[C&amp;I CLM $ Collected]]/'1.) CLM Reference'!$B$4</f>
        <v>9.1541582655365616E-6</v>
      </c>
      <c r="N63" s="79">
        <v>0</v>
      </c>
      <c r="O63" s="78">
        <f>Table32[[#This Row],[C&amp;I Incentive Disbursements]]/'1.) CLM Reference'!$B$5</f>
        <v>0</v>
      </c>
    </row>
    <row r="64" spans="1:15" x14ac:dyDescent="0.35">
      <c r="A64" s="23">
        <v>9003480600</v>
      </c>
      <c r="B64" s="24" t="s">
        <v>90</v>
      </c>
      <c r="C64" s="24" t="s">
        <v>48</v>
      </c>
      <c r="D64" s="52">
        <f>Table32[[#This Row],[Residential CLM $ Collected]]+Table32[[#This Row],[C&amp;I CLM $ Collected]]</f>
        <v>14.697763200000001</v>
      </c>
      <c r="E64" s="53">
        <f>Table32[[#This Row],[CLM $ Collected ]]/'1.) CLM Reference'!$B$4</f>
        <v>1.3039328710310231E-7</v>
      </c>
      <c r="F64" s="54">
        <f>Table32[[#This Row],[Residential Incentive Disbursements]]+Table32[[#This Row],[C&amp;I Incentive Disbursements]]</f>
        <v>0</v>
      </c>
      <c r="G64" s="53">
        <f>Table32[[#This Row],[Incentive Disbursements]]/'1.) CLM Reference'!$B$5</f>
        <v>0</v>
      </c>
      <c r="H64" s="54">
        <v>0</v>
      </c>
      <c r="I64" s="53">
        <f>Table32[[#This Row],[Residential CLM $ Collected]]/'1.) CLM Reference'!$B$4</f>
        <v>0</v>
      </c>
      <c r="J64" s="79">
        <v>0</v>
      </c>
      <c r="K64" s="53">
        <f>Table32[[#This Row],[Residential Incentive Disbursements]]/'1.) CLM Reference'!$B$5</f>
        <v>0</v>
      </c>
      <c r="L64" s="54">
        <v>14.697763200000001</v>
      </c>
      <c r="M64" s="53">
        <f>Table32[[#This Row],[C&amp;I CLM $ Collected]]/'1.) CLM Reference'!$B$4</f>
        <v>1.3039328710310231E-7</v>
      </c>
      <c r="N64" s="79">
        <v>0</v>
      </c>
      <c r="O64" s="78">
        <f>Table32[[#This Row],[C&amp;I Incentive Disbursements]]/'1.) CLM Reference'!$B$5</f>
        <v>0</v>
      </c>
    </row>
    <row r="65" spans="1:15" x14ac:dyDescent="0.35">
      <c r="A65" s="23">
        <v>9003480800</v>
      </c>
      <c r="B65" s="24" t="s">
        <v>90</v>
      </c>
      <c r="C65" s="24" t="s">
        <v>48</v>
      </c>
      <c r="D65" s="52">
        <f>Table32[[#This Row],[Residential CLM $ Collected]]+Table32[[#This Row],[C&amp;I CLM $ Collected]]</f>
        <v>575090.81244864</v>
      </c>
      <c r="E65" s="53">
        <f>Table32[[#This Row],[CLM $ Collected ]]/'1.) CLM Reference'!$B$4</f>
        <v>5.1019995626254118E-3</v>
      </c>
      <c r="F65" s="54">
        <f>Table32[[#This Row],[Residential Incentive Disbursements]]+Table32[[#This Row],[C&amp;I Incentive Disbursements]]</f>
        <v>298041.04979999998</v>
      </c>
      <c r="G65" s="53">
        <f>Table32[[#This Row],[Incentive Disbursements]]/'1.) CLM Reference'!$B$5</f>
        <v>3.6464285511447285E-3</v>
      </c>
      <c r="H65" s="54">
        <v>0</v>
      </c>
      <c r="I65" s="53">
        <f>Table32[[#This Row],[Residential CLM $ Collected]]/'1.) CLM Reference'!$B$4</f>
        <v>0</v>
      </c>
      <c r="J65" s="79">
        <v>0</v>
      </c>
      <c r="K65" s="53">
        <f>Table32[[#This Row],[Residential Incentive Disbursements]]/'1.) CLM Reference'!$B$5</f>
        <v>0</v>
      </c>
      <c r="L65" s="54">
        <v>575090.81244864</v>
      </c>
      <c r="M65" s="53">
        <f>Table32[[#This Row],[C&amp;I CLM $ Collected]]/'1.) CLM Reference'!$B$4</f>
        <v>5.1019995626254118E-3</v>
      </c>
      <c r="N65" s="79">
        <v>298041.04979999998</v>
      </c>
      <c r="O65" s="78">
        <f>Table32[[#This Row],[C&amp;I Incentive Disbursements]]/'1.) CLM Reference'!$B$5</f>
        <v>3.6464285511447285E-3</v>
      </c>
    </row>
    <row r="66" spans="1:15" x14ac:dyDescent="0.35">
      <c r="A66" s="23">
        <v>9007630100</v>
      </c>
      <c r="B66" s="24" t="s">
        <v>91</v>
      </c>
      <c r="C66" s="24" t="s">
        <v>48</v>
      </c>
      <c r="D66" s="52">
        <f>Table32[[#This Row],[Residential CLM $ Collected]]+Table32[[#This Row],[C&amp;I CLM $ Collected]]</f>
        <v>68318.609483520006</v>
      </c>
      <c r="E66" s="53">
        <f>Table32[[#This Row],[CLM $ Collected ]]/'1.) CLM Reference'!$B$4</f>
        <v>6.0609821641903656E-4</v>
      </c>
      <c r="F66" s="54">
        <f>Table32[[#This Row],[Residential Incentive Disbursements]]+Table32[[#This Row],[C&amp;I Incentive Disbursements]]</f>
        <v>28963.267</v>
      </c>
      <c r="G66" s="53">
        <f>Table32[[#This Row],[Incentive Disbursements]]/'1.) CLM Reference'!$B$5</f>
        <v>3.543554949699011E-4</v>
      </c>
      <c r="H66" s="54">
        <v>0</v>
      </c>
      <c r="I66" s="53">
        <f>Table32[[#This Row],[Residential CLM $ Collected]]/'1.) CLM Reference'!$B$4</f>
        <v>0</v>
      </c>
      <c r="J66" s="79">
        <v>0</v>
      </c>
      <c r="K66" s="53">
        <f>Table32[[#This Row],[Residential Incentive Disbursements]]/'1.) CLM Reference'!$B$5</f>
        <v>0</v>
      </c>
      <c r="L66" s="54">
        <v>68318.609483520006</v>
      </c>
      <c r="M66" s="53">
        <f>Table32[[#This Row],[C&amp;I CLM $ Collected]]/'1.) CLM Reference'!$B$4</f>
        <v>6.0609821641903656E-4</v>
      </c>
      <c r="N66" s="79">
        <v>28963.267</v>
      </c>
      <c r="O66" s="78">
        <f>Table32[[#This Row],[C&amp;I Incentive Disbursements]]/'1.) CLM Reference'!$B$5</f>
        <v>3.543554949699011E-4</v>
      </c>
    </row>
    <row r="67" spans="1:15" x14ac:dyDescent="0.35">
      <c r="A67" s="23">
        <v>9003460204</v>
      </c>
      <c r="B67" s="24" t="s">
        <v>92</v>
      </c>
      <c r="C67" s="24" t="s">
        <v>48</v>
      </c>
      <c r="D67" s="52">
        <f>Table32[[#This Row],[Residential CLM $ Collected]]+Table32[[#This Row],[C&amp;I CLM $ Collected]]</f>
        <v>477566.11562399997</v>
      </c>
      <c r="E67" s="53">
        <f>Table32[[#This Row],[CLM $ Collected ]]/'1.) CLM Reference'!$B$4</f>
        <v>4.2367954074313549E-3</v>
      </c>
      <c r="F67" s="54">
        <f>Table32[[#This Row],[Residential Incentive Disbursements]]+Table32[[#This Row],[C&amp;I Incentive Disbursements]]</f>
        <v>820235.52520000003</v>
      </c>
      <c r="G67" s="53">
        <f>Table32[[#This Row],[Incentive Disbursements]]/'1.) CLM Reference'!$B$5</f>
        <v>1.0035296278011138E-2</v>
      </c>
      <c r="H67" s="54">
        <v>0</v>
      </c>
      <c r="I67" s="53">
        <f>Table32[[#This Row],[Residential CLM $ Collected]]/'1.) CLM Reference'!$B$4</f>
        <v>0</v>
      </c>
      <c r="J67" s="79">
        <v>0</v>
      </c>
      <c r="K67" s="53">
        <f>Table32[[#This Row],[Residential Incentive Disbursements]]/'1.) CLM Reference'!$B$5</f>
        <v>0</v>
      </c>
      <c r="L67" s="54">
        <v>477566.11562399997</v>
      </c>
      <c r="M67" s="53">
        <f>Table32[[#This Row],[C&amp;I CLM $ Collected]]/'1.) CLM Reference'!$B$4</f>
        <v>4.2367954074313549E-3</v>
      </c>
      <c r="N67" s="79">
        <v>820235.52520000003</v>
      </c>
      <c r="O67" s="78">
        <f>Table32[[#This Row],[C&amp;I Incentive Disbursements]]/'1.) CLM Reference'!$B$5</f>
        <v>1.0035296278011138E-2</v>
      </c>
    </row>
    <row r="68" spans="1:15" x14ac:dyDescent="0.35">
      <c r="A68" s="23">
        <v>9003496200</v>
      </c>
      <c r="B68" s="24" t="s">
        <v>92</v>
      </c>
      <c r="C68" s="24" t="s">
        <v>48</v>
      </c>
      <c r="D68" s="52">
        <f>Table32[[#This Row],[Residential CLM $ Collected]]+Table32[[#This Row],[C&amp;I CLM $ Collected]]</f>
        <v>556925.3484940799</v>
      </c>
      <c r="E68" s="53">
        <f>Table32[[#This Row],[CLM $ Collected ]]/'1.) CLM Reference'!$B$4</f>
        <v>4.9408420773294172E-3</v>
      </c>
      <c r="F68" s="54">
        <f>Table32[[#This Row],[Residential Incentive Disbursements]]+Table32[[#This Row],[C&amp;I Incentive Disbursements]]</f>
        <v>0</v>
      </c>
      <c r="G68" s="53">
        <f>Table32[[#This Row],[Incentive Disbursements]]/'1.) CLM Reference'!$B$5</f>
        <v>0</v>
      </c>
      <c r="H68" s="54">
        <v>0</v>
      </c>
      <c r="I68" s="53">
        <f>Table32[[#This Row],[Residential CLM $ Collected]]/'1.) CLM Reference'!$B$4</f>
        <v>0</v>
      </c>
      <c r="J68" s="79">
        <v>0</v>
      </c>
      <c r="K68" s="53">
        <f>Table32[[#This Row],[Residential Incentive Disbursements]]/'1.) CLM Reference'!$B$5</f>
        <v>0</v>
      </c>
      <c r="L68" s="54">
        <v>556925.3484940799</v>
      </c>
      <c r="M68" s="53">
        <f>Table32[[#This Row],[C&amp;I CLM $ Collected]]/'1.) CLM Reference'!$B$4</f>
        <v>4.9408420773294172E-3</v>
      </c>
      <c r="N68" s="79">
        <v>0</v>
      </c>
      <c r="O68" s="78">
        <f>Table32[[#This Row],[C&amp;I Incentive Disbursements]]/'1.) CLM Reference'!$B$5</f>
        <v>0</v>
      </c>
    </row>
    <row r="69" spans="1:15" x14ac:dyDescent="0.35">
      <c r="A69" s="23">
        <v>9011712100</v>
      </c>
      <c r="B69" s="24" t="s">
        <v>93</v>
      </c>
      <c r="C69" s="24" t="s">
        <v>48</v>
      </c>
      <c r="D69" s="52">
        <f>Table32[[#This Row],[Residential CLM $ Collected]]+Table32[[#This Row],[C&amp;I CLM $ Collected]]</f>
        <v>8752.7854281600012</v>
      </c>
      <c r="E69" s="53">
        <f>Table32[[#This Row],[CLM $ Collected ]]/'1.) CLM Reference'!$B$4</f>
        <v>7.7651575124432351E-5</v>
      </c>
      <c r="F69" s="54">
        <f>Table32[[#This Row],[Residential Incentive Disbursements]]+Table32[[#This Row],[C&amp;I Incentive Disbursements]]</f>
        <v>1672.8</v>
      </c>
      <c r="G69" s="53">
        <f>Table32[[#This Row],[Incentive Disbursements]]/'1.) CLM Reference'!$B$5</f>
        <v>2.0466126006629379E-5</v>
      </c>
      <c r="H69" s="54">
        <v>0</v>
      </c>
      <c r="I69" s="53">
        <f>Table32[[#This Row],[Residential CLM $ Collected]]/'1.) CLM Reference'!$B$4</f>
        <v>0</v>
      </c>
      <c r="J69" s="79">
        <v>0</v>
      </c>
      <c r="K69" s="53">
        <f>Table32[[#This Row],[Residential Incentive Disbursements]]/'1.) CLM Reference'!$B$5</f>
        <v>0</v>
      </c>
      <c r="L69" s="54">
        <v>8752.7854281600012</v>
      </c>
      <c r="M69" s="53">
        <f>Table32[[#This Row],[C&amp;I CLM $ Collected]]/'1.) CLM Reference'!$B$4</f>
        <v>7.7651575124432351E-5</v>
      </c>
      <c r="N69" s="79">
        <v>1672.8</v>
      </c>
      <c r="O69" s="78">
        <f>Table32[[#This Row],[C&amp;I Incentive Disbursements]]/'1.) CLM Reference'!$B$5</f>
        <v>2.0466126006629379E-5</v>
      </c>
    </row>
    <row r="70" spans="1:15" x14ac:dyDescent="0.35">
      <c r="A70" s="23">
        <v>9003520201</v>
      </c>
      <c r="B70" s="24" t="s">
        <v>94</v>
      </c>
      <c r="C70" s="24" t="s">
        <v>48</v>
      </c>
      <c r="D70" s="52">
        <f>Table32[[#This Row],[Residential CLM $ Collected]]+Table32[[#This Row],[C&amp;I CLM $ Collected]]</f>
        <v>5.7367007999999995</v>
      </c>
      <c r="E70" s="53">
        <f>Table32[[#This Row],[CLM $ Collected ]]/'1.) CLM Reference'!$B$4</f>
        <v>5.0893953335633855E-8</v>
      </c>
      <c r="F70" s="54">
        <f>Table32[[#This Row],[Residential Incentive Disbursements]]+Table32[[#This Row],[C&amp;I Incentive Disbursements]]</f>
        <v>0</v>
      </c>
      <c r="G70" s="53">
        <f>Table32[[#This Row],[Incentive Disbursements]]/'1.) CLM Reference'!$B$5</f>
        <v>0</v>
      </c>
      <c r="H70" s="54">
        <v>0</v>
      </c>
      <c r="I70" s="53">
        <f>Table32[[#This Row],[Residential CLM $ Collected]]/'1.) CLM Reference'!$B$4</f>
        <v>0</v>
      </c>
      <c r="J70" s="79">
        <v>0</v>
      </c>
      <c r="K70" s="53">
        <f>Table32[[#This Row],[Residential Incentive Disbursements]]/'1.) CLM Reference'!$B$5</f>
        <v>0</v>
      </c>
      <c r="L70" s="54">
        <v>5.7367007999999995</v>
      </c>
      <c r="M70" s="53">
        <f>Table32[[#This Row],[C&amp;I CLM $ Collected]]/'1.) CLM Reference'!$B$4</f>
        <v>5.0893953335633855E-8</v>
      </c>
      <c r="N70" s="79">
        <v>0</v>
      </c>
      <c r="O70" s="78">
        <f>Table32[[#This Row],[C&amp;I Incentive Disbursements]]/'1.) CLM Reference'!$B$5</f>
        <v>0</v>
      </c>
    </row>
    <row r="71" spans="1:15" x14ac:dyDescent="0.35">
      <c r="A71" s="23">
        <v>9003520301</v>
      </c>
      <c r="B71" s="24" t="s">
        <v>94</v>
      </c>
      <c r="C71" s="24" t="s">
        <v>48</v>
      </c>
      <c r="D71" s="52">
        <f>Table32[[#This Row],[Residential CLM $ Collected]]+Table32[[#This Row],[C&amp;I CLM $ Collected]]</f>
        <v>79.242883199999994</v>
      </c>
      <c r="E71" s="53">
        <f>Table32[[#This Row],[CLM $ Collected ]]/'1.) CLM Reference'!$B$4</f>
        <v>7.0301445732743881E-7</v>
      </c>
      <c r="F71" s="54">
        <f>Table32[[#This Row],[Residential Incentive Disbursements]]+Table32[[#This Row],[C&amp;I Incentive Disbursements]]</f>
        <v>0</v>
      </c>
      <c r="G71" s="53">
        <f>Table32[[#This Row],[Incentive Disbursements]]/'1.) CLM Reference'!$B$5</f>
        <v>0</v>
      </c>
      <c r="H71" s="54">
        <v>0</v>
      </c>
      <c r="I71" s="53">
        <f>Table32[[#This Row],[Residential CLM $ Collected]]/'1.) CLM Reference'!$B$4</f>
        <v>0</v>
      </c>
      <c r="J71" s="79">
        <v>0</v>
      </c>
      <c r="K71" s="53">
        <f>Table32[[#This Row],[Residential Incentive Disbursements]]/'1.) CLM Reference'!$B$5</f>
        <v>0</v>
      </c>
      <c r="L71" s="54">
        <v>79.242883199999994</v>
      </c>
      <c r="M71" s="53">
        <f>Table32[[#This Row],[C&amp;I CLM $ Collected]]/'1.) CLM Reference'!$B$4</f>
        <v>7.0301445732743881E-7</v>
      </c>
      <c r="N71" s="79">
        <v>0</v>
      </c>
      <c r="O71" s="78">
        <f>Table32[[#This Row],[C&amp;I Incentive Disbursements]]/'1.) CLM Reference'!$B$5</f>
        <v>0</v>
      </c>
    </row>
    <row r="72" spans="1:15" x14ac:dyDescent="0.35">
      <c r="A72" s="23">
        <v>9003520400</v>
      </c>
      <c r="B72" s="24" t="s">
        <v>94</v>
      </c>
      <c r="C72" s="24" t="s">
        <v>48</v>
      </c>
      <c r="D72" s="52">
        <f>Table32[[#This Row],[Residential CLM $ Collected]]+Table32[[#This Row],[C&amp;I CLM $ Collected]]</f>
        <v>327329.96231520001</v>
      </c>
      <c r="E72" s="53">
        <f>Table32[[#This Row],[CLM $ Collected ]]/'1.) CLM Reference'!$B$4</f>
        <v>2.9039541032756283E-3</v>
      </c>
      <c r="F72" s="54">
        <f>Table32[[#This Row],[Residential Incentive Disbursements]]+Table32[[#This Row],[C&amp;I Incentive Disbursements]]</f>
        <v>320498.71610000002</v>
      </c>
      <c r="G72" s="53">
        <f>Table32[[#This Row],[Incentive Disbursements]]/'1.) CLM Reference'!$B$5</f>
        <v>3.9211902849507034E-3</v>
      </c>
      <c r="H72" s="54">
        <v>0</v>
      </c>
      <c r="I72" s="53">
        <f>Table32[[#This Row],[Residential CLM $ Collected]]/'1.) CLM Reference'!$B$4</f>
        <v>0</v>
      </c>
      <c r="J72" s="79">
        <v>0</v>
      </c>
      <c r="K72" s="53">
        <f>Table32[[#This Row],[Residential Incentive Disbursements]]/'1.) CLM Reference'!$B$5</f>
        <v>0</v>
      </c>
      <c r="L72" s="54">
        <v>327329.96231520001</v>
      </c>
      <c r="M72" s="53">
        <f>Table32[[#This Row],[C&amp;I CLM $ Collected]]/'1.) CLM Reference'!$B$4</f>
        <v>2.9039541032756283E-3</v>
      </c>
      <c r="N72" s="79">
        <v>320498.71610000002</v>
      </c>
      <c r="O72" s="78">
        <f>Table32[[#This Row],[C&amp;I Incentive Disbursements]]/'1.) CLM Reference'!$B$5</f>
        <v>3.9211902849507034E-3</v>
      </c>
    </row>
    <row r="73" spans="1:15" x14ac:dyDescent="0.35">
      <c r="A73" s="23">
        <v>9005296100</v>
      </c>
      <c r="B73" s="24" t="s">
        <v>95</v>
      </c>
      <c r="C73" s="24" t="s">
        <v>48</v>
      </c>
      <c r="D73" s="52">
        <f>Table32[[#This Row],[Residential CLM $ Collected]]+Table32[[#This Row],[C&amp;I CLM $ Collected]]</f>
        <v>1720.7572694400001</v>
      </c>
      <c r="E73" s="53">
        <f>Table32[[#This Row],[CLM $ Collected ]]/'1.) CLM Reference'!$B$4</f>
        <v>1.5265941736552151E-5</v>
      </c>
      <c r="F73" s="54">
        <f>Table32[[#This Row],[Residential Incentive Disbursements]]+Table32[[#This Row],[C&amp;I Incentive Disbursements]]</f>
        <v>0</v>
      </c>
      <c r="G73" s="53">
        <f>Table32[[#This Row],[Incentive Disbursements]]/'1.) CLM Reference'!$B$5</f>
        <v>0</v>
      </c>
      <c r="H73" s="54">
        <v>0</v>
      </c>
      <c r="I73" s="53">
        <f>Table32[[#This Row],[Residential CLM $ Collected]]/'1.) CLM Reference'!$B$4</f>
        <v>0</v>
      </c>
      <c r="J73" s="79">
        <v>0</v>
      </c>
      <c r="K73" s="53">
        <f>Table32[[#This Row],[Residential Incentive Disbursements]]/'1.) CLM Reference'!$B$5</f>
        <v>0</v>
      </c>
      <c r="L73" s="54">
        <v>1720.7572694400001</v>
      </c>
      <c r="M73" s="53">
        <f>Table32[[#This Row],[C&amp;I CLM $ Collected]]/'1.) CLM Reference'!$B$4</f>
        <v>1.5265941736552151E-5</v>
      </c>
      <c r="N73" s="79">
        <v>0</v>
      </c>
      <c r="O73" s="78">
        <f>Table32[[#This Row],[C&amp;I Incentive Disbursements]]/'1.) CLM Reference'!$B$5</f>
        <v>0</v>
      </c>
    </row>
    <row r="74" spans="1:15" x14ac:dyDescent="0.35">
      <c r="A74" s="23">
        <v>9003468101</v>
      </c>
      <c r="B74" s="24" t="s">
        <v>96</v>
      </c>
      <c r="C74" s="24" t="s">
        <v>48</v>
      </c>
      <c r="D74" s="52">
        <f>Table32[[#This Row],[Residential CLM $ Collected]]+Table32[[#This Row],[C&amp;I CLM $ Collected]]</f>
        <v>51979.479511679994</v>
      </c>
      <c r="E74" s="53">
        <f>Table32[[#This Row],[CLM $ Collected ]]/'1.) CLM Reference'!$B$4</f>
        <v>4.6114331161875794E-4</v>
      </c>
      <c r="F74" s="54">
        <f>Table32[[#This Row],[Residential Incentive Disbursements]]+Table32[[#This Row],[C&amp;I Incentive Disbursements]]</f>
        <v>6135.7402000000002</v>
      </c>
      <c r="G74" s="53">
        <f>Table32[[#This Row],[Incentive Disbursements]]/'1.) CLM Reference'!$B$5</f>
        <v>7.5068646626698564E-5</v>
      </c>
      <c r="H74" s="54">
        <v>0</v>
      </c>
      <c r="I74" s="53">
        <f>Table32[[#This Row],[Residential CLM $ Collected]]/'1.) CLM Reference'!$B$4</f>
        <v>0</v>
      </c>
      <c r="J74" s="79">
        <v>0</v>
      </c>
      <c r="K74" s="53">
        <f>Table32[[#This Row],[Residential Incentive Disbursements]]/'1.) CLM Reference'!$B$5</f>
        <v>0</v>
      </c>
      <c r="L74" s="54">
        <v>51979.479511679994</v>
      </c>
      <c r="M74" s="53">
        <f>Table32[[#This Row],[C&amp;I CLM $ Collected]]/'1.) CLM Reference'!$B$4</f>
        <v>4.6114331161875794E-4</v>
      </c>
      <c r="N74" s="79">
        <v>6135.7402000000002</v>
      </c>
      <c r="O74" s="78">
        <f>Table32[[#This Row],[C&amp;I Incentive Disbursements]]/'1.) CLM Reference'!$B$5</f>
        <v>7.5068646626698564E-5</v>
      </c>
    </row>
    <row r="75" spans="1:15" x14ac:dyDescent="0.35">
      <c r="A75" s="23">
        <v>9001010102</v>
      </c>
      <c r="B75" s="24" t="s">
        <v>97</v>
      </c>
      <c r="C75" s="24" t="s">
        <v>48</v>
      </c>
      <c r="D75" s="52">
        <f>Table32[[#This Row],[Residential CLM $ Collected]]+Table32[[#This Row],[C&amp;I CLM $ Collected]]</f>
        <v>1130232.5019936</v>
      </c>
      <c r="E75" s="53">
        <f>Table32[[#This Row],[CLM $ Collected ]]/'1.) CLM Reference'!$B$4</f>
        <v>1.0027017657061526E-2</v>
      </c>
      <c r="F75" s="54">
        <f>Table32[[#This Row],[Residential Incentive Disbursements]]+Table32[[#This Row],[C&amp;I Incentive Disbursements]]</f>
        <v>1375074.5629</v>
      </c>
      <c r="G75" s="53">
        <f>Table32[[#This Row],[Incentive Disbursements]]/'1.) CLM Reference'!$B$5</f>
        <v>1.6823558867062542E-2</v>
      </c>
      <c r="H75" s="54">
        <v>4234.0979318400005</v>
      </c>
      <c r="I75" s="53">
        <f>Table32[[#This Row],[Residential CLM $ Collected]]/'1.) CLM Reference'!$B$4</f>
        <v>3.7563399255817703E-5</v>
      </c>
      <c r="J75" s="79">
        <v>0</v>
      </c>
      <c r="K75" s="53">
        <f>Table32[[#This Row],[Residential Incentive Disbursements]]/'1.) CLM Reference'!$B$5</f>
        <v>0</v>
      </c>
      <c r="L75" s="54">
        <v>1125998.4040617601</v>
      </c>
      <c r="M75" s="53">
        <f>Table32[[#This Row],[C&amp;I CLM $ Collected]]/'1.) CLM Reference'!$B$4</f>
        <v>9.9894542578057091E-3</v>
      </c>
      <c r="N75" s="79">
        <v>1375074.5629</v>
      </c>
      <c r="O75" s="78">
        <f>Table32[[#This Row],[C&amp;I Incentive Disbursements]]/'1.) CLM Reference'!$B$5</f>
        <v>1.6823558867062542E-2</v>
      </c>
    </row>
    <row r="76" spans="1:15" x14ac:dyDescent="0.35">
      <c r="A76" s="23">
        <v>9001010300</v>
      </c>
      <c r="B76" s="24" t="s">
        <v>97</v>
      </c>
      <c r="C76" s="24" t="s">
        <v>48</v>
      </c>
      <c r="D76" s="52">
        <f>Table32[[#This Row],[Residential CLM $ Collected]]+Table32[[#This Row],[C&amp;I CLM $ Collected]]</f>
        <v>5.4686793600000003</v>
      </c>
      <c r="E76" s="53">
        <f>Table32[[#This Row],[CLM $ Collected ]]/'1.) CLM Reference'!$B$4</f>
        <v>4.8516163184836841E-8</v>
      </c>
      <c r="F76" s="54">
        <f>Table32[[#This Row],[Residential Incentive Disbursements]]+Table32[[#This Row],[C&amp;I Incentive Disbursements]]</f>
        <v>0</v>
      </c>
      <c r="G76" s="53">
        <f>Table32[[#This Row],[Incentive Disbursements]]/'1.) CLM Reference'!$B$5</f>
        <v>0</v>
      </c>
      <c r="H76" s="54">
        <v>0</v>
      </c>
      <c r="I76" s="53">
        <f>Table32[[#This Row],[Residential CLM $ Collected]]/'1.) CLM Reference'!$B$4</f>
        <v>0</v>
      </c>
      <c r="J76" s="79">
        <v>0</v>
      </c>
      <c r="K76" s="53">
        <f>Table32[[#This Row],[Residential Incentive Disbursements]]/'1.) CLM Reference'!$B$5</f>
        <v>0</v>
      </c>
      <c r="L76" s="54">
        <v>5.4686793600000003</v>
      </c>
      <c r="M76" s="53">
        <f>Table32[[#This Row],[C&amp;I CLM $ Collected]]/'1.) CLM Reference'!$B$4</f>
        <v>4.8516163184836841E-8</v>
      </c>
      <c r="N76" s="79">
        <v>0</v>
      </c>
      <c r="O76" s="78">
        <f>Table32[[#This Row],[C&amp;I Incentive Disbursements]]/'1.) CLM Reference'!$B$5</f>
        <v>0</v>
      </c>
    </row>
    <row r="77" spans="1:15" x14ac:dyDescent="0.35">
      <c r="A77" s="23">
        <v>9001010500</v>
      </c>
      <c r="B77" s="24" t="s">
        <v>97</v>
      </c>
      <c r="C77" s="24" t="s">
        <v>48</v>
      </c>
      <c r="D77" s="52">
        <f>Table32[[#This Row],[Residential CLM $ Collected]]+Table32[[#This Row],[C&amp;I CLM $ Collected]]</f>
        <v>31.89744576</v>
      </c>
      <c r="E77" s="53">
        <f>Table32[[#This Row],[CLM $ Collected ]]/'1.) CLM Reference'!$B$4</f>
        <v>2.8298270602422777E-7</v>
      </c>
      <c r="F77" s="54">
        <f>Table32[[#This Row],[Residential Incentive Disbursements]]+Table32[[#This Row],[C&amp;I Incentive Disbursements]]</f>
        <v>0</v>
      </c>
      <c r="G77" s="53">
        <f>Table32[[#This Row],[Incentive Disbursements]]/'1.) CLM Reference'!$B$5</f>
        <v>0</v>
      </c>
      <c r="H77" s="54">
        <v>0</v>
      </c>
      <c r="I77" s="53">
        <f>Table32[[#This Row],[Residential CLM $ Collected]]/'1.) CLM Reference'!$B$4</f>
        <v>0</v>
      </c>
      <c r="J77" s="79">
        <v>0</v>
      </c>
      <c r="K77" s="53">
        <f>Table32[[#This Row],[Residential Incentive Disbursements]]/'1.) CLM Reference'!$B$5</f>
        <v>0</v>
      </c>
      <c r="L77" s="54">
        <v>31.89744576</v>
      </c>
      <c r="M77" s="53">
        <f>Table32[[#This Row],[C&amp;I CLM $ Collected]]/'1.) CLM Reference'!$B$4</f>
        <v>2.8298270602422777E-7</v>
      </c>
      <c r="N77" s="79">
        <v>0</v>
      </c>
      <c r="O77" s="78">
        <f>Table32[[#This Row],[C&amp;I Incentive Disbursements]]/'1.) CLM Reference'!$B$5</f>
        <v>0</v>
      </c>
    </row>
    <row r="78" spans="1:15" x14ac:dyDescent="0.35">
      <c r="A78" s="23">
        <v>9001011000</v>
      </c>
      <c r="B78" s="24" t="s">
        <v>97</v>
      </c>
      <c r="C78" s="24" t="s">
        <v>48</v>
      </c>
      <c r="D78" s="52">
        <f>Table32[[#This Row],[Residential CLM $ Collected]]+Table32[[#This Row],[C&amp;I CLM $ Collected]]</f>
        <v>2.1302783999999999</v>
      </c>
      <c r="E78" s="53">
        <f>Table32[[#This Row],[CLM $ Collected ]]/'1.) CLM Reference'!$B$4</f>
        <v>1.8899066425341331E-8</v>
      </c>
      <c r="F78" s="54">
        <f>Table32[[#This Row],[Residential Incentive Disbursements]]+Table32[[#This Row],[C&amp;I Incentive Disbursements]]</f>
        <v>0</v>
      </c>
      <c r="G78" s="53">
        <f>Table32[[#This Row],[Incentive Disbursements]]/'1.) CLM Reference'!$B$5</f>
        <v>0</v>
      </c>
      <c r="H78" s="54">
        <v>0</v>
      </c>
      <c r="I78" s="53">
        <f>Table32[[#This Row],[Residential CLM $ Collected]]/'1.) CLM Reference'!$B$4</f>
        <v>0</v>
      </c>
      <c r="J78" s="79">
        <v>0</v>
      </c>
      <c r="K78" s="53">
        <f>Table32[[#This Row],[Residential Incentive Disbursements]]/'1.) CLM Reference'!$B$5</f>
        <v>0</v>
      </c>
      <c r="L78" s="54">
        <v>2.1302783999999999</v>
      </c>
      <c r="M78" s="53">
        <f>Table32[[#This Row],[C&amp;I CLM $ Collected]]/'1.) CLM Reference'!$B$4</f>
        <v>1.8899066425341331E-8</v>
      </c>
      <c r="N78" s="79">
        <v>0</v>
      </c>
      <c r="O78" s="78">
        <f>Table32[[#This Row],[C&amp;I Incentive Disbursements]]/'1.) CLM Reference'!$B$5</f>
        <v>0</v>
      </c>
    </row>
    <row r="79" spans="1:15" x14ac:dyDescent="0.35">
      <c r="A79" s="23">
        <v>9001011200</v>
      </c>
      <c r="B79" s="24" t="s">
        <v>97</v>
      </c>
      <c r="C79" s="24" t="s">
        <v>48</v>
      </c>
      <c r="D79" s="52">
        <f>Table32[[#This Row],[Residential CLM $ Collected]]+Table32[[#This Row],[C&amp;I CLM $ Collected]]</f>
        <v>4534.2700000000004</v>
      </c>
      <c r="E79" s="88">
        <f>Table32[[#This Row],[CLM $ Collected ]]/'1.) CLM Reference'!$B$4</f>
        <v>4.0226418256145515E-5</v>
      </c>
      <c r="F79" s="54">
        <f>Table32[[#This Row],[Residential Incentive Disbursements]]+Table32[[#This Row],[C&amp;I Incentive Disbursements]]</f>
        <v>0</v>
      </c>
      <c r="G79" s="88">
        <f>Table32[[#This Row],[Incentive Disbursements]]/'1.) CLM Reference'!$B$5</f>
        <v>0</v>
      </c>
      <c r="H79" s="89">
        <v>4534.2700000000004</v>
      </c>
      <c r="I79" s="88">
        <f>Table32[[#This Row],[Residential CLM $ Collected]]/'1.) CLM Reference'!$B$4</f>
        <v>4.0226418256145515E-5</v>
      </c>
      <c r="J79" s="89">
        <v>0</v>
      </c>
      <c r="K79" s="88">
        <f>Table32[[#This Row],[Residential Incentive Disbursements]]/'1.) CLM Reference'!$B$5</f>
        <v>0</v>
      </c>
      <c r="L79" s="89">
        <v>0</v>
      </c>
      <c r="M79" s="88">
        <f>Table32[[#This Row],[C&amp;I CLM $ Collected]]/'1.) CLM Reference'!$B$4</f>
        <v>0</v>
      </c>
      <c r="N79" s="89">
        <v>0</v>
      </c>
      <c r="O79" s="78">
        <f>Table32[[#This Row],[C&amp;I Incentive Disbursements]]/'1.) CLM Reference'!$B$5</f>
        <v>0</v>
      </c>
    </row>
    <row r="80" spans="1:15" x14ac:dyDescent="0.35">
      <c r="A80" s="23">
        <v>9011709100</v>
      </c>
      <c r="B80" s="24" t="s">
        <v>98</v>
      </c>
      <c r="C80" s="24" t="s">
        <v>48</v>
      </c>
      <c r="D80" s="52">
        <f>Table32[[#This Row],[Residential CLM $ Collected]]+Table32[[#This Row],[C&amp;I CLM $ Collected]]</f>
        <v>9259.5578198399999</v>
      </c>
      <c r="E80" s="53">
        <f>Table32[[#This Row],[CLM $ Collected ]]/'1.) CLM Reference'!$B$4</f>
        <v>8.214747814484949E-5</v>
      </c>
      <c r="F80" s="54">
        <f>Table32[[#This Row],[Residential Incentive Disbursements]]+Table32[[#This Row],[C&amp;I Incentive Disbursements]]</f>
        <v>8983.9599999999991</v>
      </c>
      <c r="G80" s="53">
        <f>Table32[[#This Row],[Incentive Disbursements]]/'1.) CLM Reference'!$B$5</f>
        <v>1.0991562493933409E-4</v>
      </c>
      <c r="H80" s="54">
        <v>0</v>
      </c>
      <c r="I80" s="53">
        <f>Table32[[#This Row],[Residential CLM $ Collected]]/'1.) CLM Reference'!$B$4</f>
        <v>0</v>
      </c>
      <c r="J80" s="79">
        <v>0</v>
      </c>
      <c r="K80" s="53">
        <f>Table32[[#This Row],[Residential Incentive Disbursements]]/'1.) CLM Reference'!$B$5</f>
        <v>0</v>
      </c>
      <c r="L80" s="54">
        <v>9259.5578198399999</v>
      </c>
      <c r="M80" s="53">
        <f>Table32[[#This Row],[C&amp;I CLM $ Collected]]/'1.) CLM Reference'!$B$4</f>
        <v>8.214747814484949E-5</v>
      </c>
      <c r="N80" s="79">
        <v>8983.9599999999991</v>
      </c>
      <c r="O80" s="78">
        <f>Table32[[#This Row],[C&amp;I Incentive Disbursements]]/'1.) CLM Reference'!$B$5</f>
        <v>1.0991562493933409E-4</v>
      </c>
    </row>
    <row r="81" spans="1:15" x14ac:dyDescent="0.35">
      <c r="A81" s="23">
        <v>9011702900</v>
      </c>
      <c r="B81" s="24" t="s">
        <v>99</v>
      </c>
      <c r="C81" s="24" t="s">
        <v>48</v>
      </c>
      <c r="D81" s="52">
        <f>Table32[[#This Row],[Residential CLM $ Collected]]+Table32[[#This Row],[C&amp;I CLM $ Collected]]</f>
        <v>18729.363697920002</v>
      </c>
      <c r="E81" s="53">
        <f>Table32[[#This Row],[CLM $ Collected ]]/'1.) CLM Reference'!$B$4</f>
        <v>1.6616020170479441E-4</v>
      </c>
      <c r="F81" s="54">
        <f>Table32[[#This Row],[Residential Incentive Disbursements]]+Table32[[#This Row],[C&amp;I Incentive Disbursements]]</f>
        <v>0</v>
      </c>
      <c r="G81" s="53">
        <f>Table32[[#This Row],[Incentive Disbursements]]/'1.) CLM Reference'!$B$5</f>
        <v>0</v>
      </c>
      <c r="H81" s="54">
        <v>0</v>
      </c>
      <c r="I81" s="53">
        <f>Table32[[#This Row],[Residential CLM $ Collected]]/'1.) CLM Reference'!$B$4</f>
        <v>0</v>
      </c>
      <c r="J81" s="79">
        <v>0</v>
      </c>
      <c r="K81" s="53">
        <f>Table32[[#This Row],[Residential Incentive Disbursements]]/'1.) CLM Reference'!$B$5</f>
        <v>0</v>
      </c>
      <c r="L81" s="54">
        <v>18729.363697920002</v>
      </c>
      <c r="M81" s="53">
        <f>Table32[[#This Row],[C&amp;I CLM $ Collected]]/'1.) CLM Reference'!$B$4</f>
        <v>1.6616020170479441E-4</v>
      </c>
      <c r="N81" s="79">
        <v>0</v>
      </c>
      <c r="O81" s="78">
        <f>Table32[[#This Row],[C&amp;I Incentive Disbursements]]/'1.) CLM Reference'!$B$5</f>
        <v>0</v>
      </c>
    </row>
    <row r="82" spans="1:15" x14ac:dyDescent="0.35">
      <c r="A82" s="23">
        <v>9009190301</v>
      </c>
      <c r="B82" s="24" t="s">
        <v>100</v>
      </c>
      <c r="C82" s="24" t="s">
        <v>48</v>
      </c>
      <c r="D82" s="52">
        <f>Table32[[#This Row],[Residential CLM $ Collected]]+Table32[[#This Row],[C&amp;I CLM $ Collected]]</f>
        <v>151415.58194495999</v>
      </c>
      <c r="E82" s="53">
        <f>Table32[[#This Row],[CLM $ Collected ]]/'1.) CLM Reference'!$B$4</f>
        <v>1.343304772282117E-3</v>
      </c>
      <c r="F82" s="54">
        <f>Table32[[#This Row],[Residential Incentive Disbursements]]+Table32[[#This Row],[C&amp;I Incentive Disbursements]]</f>
        <v>64877.385000000002</v>
      </c>
      <c r="G82" s="53">
        <f>Table32[[#This Row],[Incentive Disbursements]]/'1.) CLM Reference'!$B$5</f>
        <v>7.9375223361466223E-4</v>
      </c>
      <c r="H82" s="54">
        <v>0</v>
      </c>
      <c r="I82" s="53">
        <f>Table32[[#This Row],[Residential CLM $ Collected]]/'1.) CLM Reference'!$B$4</f>
        <v>0</v>
      </c>
      <c r="J82" s="79">
        <v>0</v>
      </c>
      <c r="K82" s="53">
        <f>Table32[[#This Row],[Residential Incentive Disbursements]]/'1.) CLM Reference'!$B$5</f>
        <v>0</v>
      </c>
      <c r="L82" s="54">
        <v>151415.58194495999</v>
      </c>
      <c r="M82" s="53">
        <f>Table32[[#This Row],[C&amp;I CLM $ Collected]]/'1.) CLM Reference'!$B$4</f>
        <v>1.343304772282117E-3</v>
      </c>
      <c r="N82" s="79">
        <v>64877.385000000002</v>
      </c>
      <c r="O82" s="78">
        <f>Table32[[#This Row],[C&amp;I Incentive Disbursements]]/'1.) CLM Reference'!$B$5</f>
        <v>7.9375223361466223E-4</v>
      </c>
    </row>
    <row r="83" spans="1:15" x14ac:dyDescent="0.35">
      <c r="A83" s="23">
        <v>9007590100</v>
      </c>
      <c r="B83" s="24" t="s">
        <v>101</v>
      </c>
      <c r="C83" s="24" t="s">
        <v>48</v>
      </c>
      <c r="D83" s="52">
        <f>Table32[[#This Row],[Residential CLM $ Collected]]+Table32[[#This Row],[C&amp;I CLM $ Collected]]</f>
        <v>26327.827094400003</v>
      </c>
      <c r="E83" s="53">
        <f>Table32[[#This Row],[CLM $ Collected ]]/'1.) CLM Reference'!$B$4</f>
        <v>2.3357104549901411E-4</v>
      </c>
      <c r="F83" s="54">
        <f>Table32[[#This Row],[Residential Incentive Disbursements]]+Table32[[#This Row],[C&amp;I Incentive Disbursements]]</f>
        <v>11370</v>
      </c>
      <c r="G83" s="53">
        <f>Table32[[#This Row],[Incentive Disbursements]]/'1.) CLM Reference'!$B$5</f>
        <v>1.3910799419857489E-4</v>
      </c>
      <c r="H83" s="54">
        <v>0</v>
      </c>
      <c r="I83" s="53">
        <f>Table32[[#This Row],[Residential CLM $ Collected]]/'1.) CLM Reference'!$B$4</f>
        <v>0</v>
      </c>
      <c r="J83" s="79">
        <v>0</v>
      </c>
      <c r="K83" s="53">
        <f>Table32[[#This Row],[Residential Incentive Disbursements]]/'1.) CLM Reference'!$B$5</f>
        <v>0</v>
      </c>
      <c r="L83" s="54">
        <v>26327.827094400003</v>
      </c>
      <c r="M83" s="53">
        <f>Table32[[#This Row],[C&amp;I CLM $ Collected]]/'1.) CLM Reference'!$B$4</f>
        <v>2.3357104549901411E-4</v>
      </c>
      <c r="N83" s="79">
        <v>11370</v>
      </c>
      <c r="O83" s="78">
        <f>Table32[[#This Row],[C&amp;I Incentive Disbursements]]/'1.) CLM Reference'!$B$5</f>
        <v>1.3910799419857489E-4</v>
      </c>
    </row>
    <row r="84" spans="1:15" x14ac:dyDescent="0.35">
      <c r="A84" s="23">
        <v>9015820000</v>
      </c>
      <c r="B84" s="24" t="s">
        <v>102</v>
      </c>
      <c r="C84" s="24" t="s">
        <v>48</v>
      </c>
      <c r="D84" s="52">
        <f>Table32[[#This Row],[Residential CLM $ Collected]]+Table32[[#This Row],[C&amp;I CLM $ Collected]]</f>
        <v>1588.1323881600001</v>
      </c>
      <c r="E84" s="53">
        <f>Table32[[#This Row],[CLM $ Collected ]]/'1.) CLM Reference'!$B$4</f>
        <v>1.4089341325561865E-5</v>
      </c>
      <c r="F84" s="54">
        <f>Table32[[#This Row],[Residential Incentive Disbursements]]+Table32[[#This Row],[C&amp;I Incentive Disbursements]]</f>
        <v>0</v>
      </c>
      <c r="G84" s="53">
        <f>Table32[[#This Row],[Incentive Disbursements]]/'1.) CLM Reference'!$B$5</f>
        <v>0</v>
      </c>
      <c r="H84" s="54">
        <v>0</v>
      </c>
      <c r="I84" s="53">
        <f>Table32[[#This Row],[Residential CLM $ Collected]]/'1.) CLM Reference'!$B$4</f>
        <v>0</v>
      </c>
      <c r="J84" s="79">
        <v>0</v>
      </c>
      <c r="K84" s="53">
        <f>Table32[[#This Row],[Residential Incentive Disbursements]]/'1.) CLM Reference'!$B$5</f>
        <v>0</v>
      </c>
      <c r="L84" s="54">
        <v>1588.1323881600001</v>
      </c>
      <c r="M84" s="53">
        <f>Table32[[#This Row],[C&amp;I CLM $ Collected]]/'1.) CLM Reference'!$B$4</f>
        <v>1.4089341325561865E-5</v>
      </c>
      <c r="N84" s="79">
        <v>0</v>
      </c>
      <c r="O84" s="78">
        <f>Table32[[#This Row],[C&amp;I Incentive Disbursements]]/'1.) CLM Reference'!$B$5</f>
        <v>0</v>
      </c>
    </row>
    <row r="85" spans="1:15" x14ac:dyDescent="0.35">
      <c r="A85" s="23">
        <v>9003502400</v>
      </c>
      <c r="B85" s="24" t="s">
        <v>103</v>
      </c>
      <c r="C85" s="24" t="s">
        <v>48</v>
      </c>
      <c r="D85" s="52">
        <f>Table32[[#This Row],[Residential CLM $ Collected]]+Table32[[#This Row],[C&amp;I CLM $ Collected]]</f>
        <v>3472787.3019177597</v>
      </c>
      <c r="E85" s="53">
        <f>Table32[[#This Row],[CLM $ Collected ]]/'1.) CLM Reference'!$B$4</f>
        <v>3.0809324217917079E-2</v>
      </c>
      <c r="F85" s="54">
        <f>Table32[[#This Row],[Residential Incentive Disbursements]]+Table32[[#This Row],[C&amp;I Incentive Disbursements]]</f>
        <v>2925875.7725999998</v>
      </c>
      <c r="G85" s="53">
        <f>Table32[[#This Row],[Incentive Disbursements]]/'1.) CLM Reference'!$B$5</f>
        <v>3.5797072119665048E-2</v>
      </c>
      <c r="H85" s="54">
        <v>536.22406943999999</v>
      </c>
      <c r="I85" s="53">
        <f>Table32[[#This Row],[Residential CLM $ Collected]]/'1.) CLM Reference'!$B$4</f>
        <v>4.7571877493633707E-6</v>
      </c>
      <c r="J85" s="79">
        <v>0</v>
      </c>
      <c r="K85" s="53">
        <f>Table32[[#This Row],[Residential Incentive Disbursements]]/'1.) CLM Reference'!$B$5</f>
        <v>0</v>
      </c>
      <c r="L85" s="54">
        <v>3472251.0778483199</v>
      </c>
      <c r="M85" s="53">
        <f>Table32[[#This Row],[C&amp;I CLM $ Collected]]/'1.) CLM Reference'!$B$4</f>
        <v>3.0804567030167717E-2</v>
      </c>
      <c r="N85" s="79">
        <v>2925875.7725999998</v>
      </c>
      <c r="O85" s="78">
        <f>Table32[[#This Row],[C&amp;I Incentive Disbursements]]/'1.) CLM Reference'!$B$5</f>
        <v>3.5797072119665048E-2</v>
      </c>
    </row>
    <row r="86" spans="1:15" x14ac:dyDescent="0.35">
      <c r="A86" s="23">
        <v>9003503100</v>
      </c>
      <c r="B86" s="24" t="s">
        <v>103</v>
      </c>
      <c r="C86" s="24" t="s">
        <v>48</v>
      </c>
      <c r="D86" s="52">
        <f>Table32[[#This Row],[Residential CLM $ Collected]]+Table32[[#This Row],[C&amp;I CLM $ Collected]]</f>
        <v>13308.795054720002</v>
      </c>
      <c r="E86" s="53">
        <f>Table32[[#This Row],[CLM $ Collected ]]/'1.) CLM Reference'!$B$4</f>
        <v>1.1807085955544944E-4</v>
      </c>
      <c r="F86" s="54">
        <f>Table32[[#This Row],[Residential Incentive Disbursements]]+Table32[[#This Row],[C&amp;I Incentive Disbursements]]</f>
        <v>0</v>
      </c>
      <c r="G86" s="53">
        <f>Table32[[#This Row],[Incentive Disbursements]]/'1.) CLM Reference'!$B$5</f>
        <v>0</v>
      </c>
      <c r="H86" s="54">
        <v>13256.679646080001</v>
      </c>
      <c r="I86" s="53">
        <f>Table32[[#This Row],[Residential CLM $ Collected]]/'1.) CLM Reference'!$B$4</f>
        <v>1.1760851032932427E-4</v>
      </c>
      <c r="J86" s="79">
        <v>0</v>
      </c>
      <c r="K86" s="53">
        <f>Table32[[#This Row],[Residential Incentive Disbursements]]/'1.) CLM Reference'!$B$5</f>
        <v>0</v>
      </c>
      <c r="L86" s="54">
        <v>52.115408639999998</v>
      </c>
      <c r="M86" s="53">
        <f>Table32[[#This Row],[C&amp;I CLM $ Collected]]/'1.) CLM Reference'!$B$4</f>
        <v>4.6234922612517104E-7</v>
      </c>
      <c r="N86" s="79">
        <v>0</v>
      </c>
      <c r="O86" s="78">
        <f>Table32[[#This Row],[C&amp;I Incentive Disbursements]]/'1.) CLM Reference'!$B$5</f>
        <v>0</v>
      </c>
    </row>
    <row r="87" spans="1:15" x14ac:dyDescent="0.35">
      <c r="A87" s="23">
        <v>9003330100</v>
      </c>
      <c r="B87" s="24" t="s">
        <v>105</v>
      </c>
      <c r="C87" s="24" t="s">
        <v>48</v>
      </c>
      <c r="D87" s="52">
        <f>Table32[[#This Row],[Residential CLM $ Collected]]+Table32[[#This Row],[C&amp;I CLM $ Collected]]</f>
        <v>573.96299328000009</v>
      </c>
      <c r="E87" s="53">
        <f>Table32[[#This Row],[CLM $ Collected ]]/'1.) CLM Reference'!$B$4</f>
        <v>5.0919939551968715E-6</v>
      </c>
      <c r="F87" s="54">
        <f>Table32[[#This Row],[Residential Incentive Disbursements]]+Table32[[#This Row],[C&amp;I Incentive Disbursements]]</f>
        <v>0</v>
      </c>
      <c r="G87" s="53">
        <f>Table32[[#This Row],[Incentive Disbursements]]/'1.) CLM Reference'!$B$5</f>
        <v>0</v>
      </c>
      <c r="H87" s="54">
        <v>0</v>
      </c>
      <c r="I87" s="53">
        <f>Table32[[#This Row],[Residential CLM $ Collected]]/'1.) CLM Reference'!$B$4</f>
        <v>0</v>
      </c>
      <c r="J87" s="79">
        <v>0</v>
      </c>
      <c r="K87" s="53">
        <f>Table32[[#This Row],[Residential Incentive Disbursements]]/'1.) CLM Reference'!$B$5</f>
        <v>0</v>
      </c>
      <c r="L87" s="54">
        <v>573.96299328000009</v>
      </c>
      <c r="M87" s="53">
        <f>Table32[[#This Row],[C&amp;I CLM $ Collected]]/'1.) CLM Reference'!$B$4</f>
        <v>5.0919939551968715E-6</v>
      </c>
      <c r="N87" s="79">
        <v>0</v>
      </c>
      <c r="O87" s="78">
        <f>Table32[[#This Row],[C&amp;I Incentive Disbursements]]/'1.) CLM Reference'!$B$5</f>
        <v>0</v>
      </c>
    </row>
    <row r="88" spans="1:15" x14ac:dyDescent="0.35">
      <c r="A88" s="23">
        <v>9005298400</v>
      </c>
      <c r="B88" s="24" t="s">
        <v>106</v>
      </c>
      <c r="C88" s="24" t="s">
        <v>48</v>
      </c>
      <c r="D88" s="52">
        <f>Table32[[#This Row],[Residential CLM $ Collected]]+Table32[[#This Row],[C&amp;I CLM $ Collected]]</f>
        <v>22317.325614720001</v>
      </c>
      <c r="E88" s="53">
        <f>Table32[[#This Row],[CLM $ Collected ]]/'1.) CLM Reference'!$B$4</f>
        <v>1.9799131382478689E-4</v>
      </c>
      <c r="F88" s="54">
        <f>Table32[[#This Row],[Residential Incentive Disbursements]]+Table32[[#This Row],[C&amp;I Incentive Disbursements]]</f>
        <v>16254.54</v>
      </c>
      <c r="G88" s="53">
        <f>Table32[[#This Row],[Incentive Disbursements]]/'1.) CLM Reference'!$B$5</f>
        <v>1.9886864169045765E-4</v>
      </c>
      <c r="H88" s="54">
        <v>0</v>
      </c>
      <c r="I88" s="53">
        <f>Table32[[#This Row],[Residential CLM $ Collected]]/'1.) CLM Reference'!$B$4</f>
        <v>0</v>
      </c>
      <c r="J88" s="79">
        <v>0</v>
      </c>
      <c r="K88" s="53">
        <f>Table32[[#This Row],[Residential Incentive Disbursements]]/'1.) CLM Reference'!$B$5</f>
        <v>0</v>
      </c>
      <c r="L88" s="54">
        <v>22317.325614720001</v>
      </c>
      <c r="M88" s="53">
        <f>Table32[[#This Row],[C&amp;I CLM $ Collected]]/'1.) CLM Reference'!$B$4</f>
        <v>1.9799131382478689E-4</v>
      </c>
      <c r="N88" s="79">
        <v>16254.54</v>
      </c>
      <c r="O88" s="78">
        <f>Table32[[#This Row],[C&amp;I Incentive Disbursements]]/'1.) CLM Reference'!$B$5</f>
        <v>1.9886864169045765E-4</v>
      </c>
    </row>
    <row r="89" spans="1:15" x14ac:dyDescent="0.35">
      <c r="A89" s="23">
        <v>9013526102</v>
      </c>
      <c r="B89" s="24" t="s">
        <v>107</v>
      </c>
      <c r="C89" s="24" t="s">
        <v>48</v>
      </c>
      <c r="D89" s="52">
        <f>Table32[[#This Row],[Residential CLM $ Collected]]+Table32[[#This Row],[C&amp;I CLM $ Collected]]</f>
        <v>27938.370242879999</v>
      </c>
      <c r="E89" s="53">
        <f>Table32[[#This Row],[CLM $ Collected ]]/'1.) CLM Reference'!$B$4</f>
        <v>2.4785920705761683E-4</v>
      </c>
      <c r="F89" s="54">
        <f>Table32[[#This Row],[Residential Incentive Disbursements]]+Table32[[#This Row],[C&amp;I Incentive Disbursements]]</f>
        <v>1560</v>
      </c>
      <c r="G89" s="53">
        <f>Table32[[#This Row],[Incentive Disbursements]]/'1.) CLM Reference'!$B$5</f>
        <v>1.9086057251519507E-5</v>
      </c>
      <c r="H89" s="54">
        <v>0</v>
      </c>
      <c r="I89" s="53">
        <f>Table32[[#This Row],[Residential CLM $ Collected]]/'1.) CLM Reference'!$B$4</f>
        <v>0</v>
      </c>
      <c r="J89" s="79">
        <v>0</v>
      </c>
      <c r="K89" s="53">
        <f>Table32[[#This Row],[Residential Incentive Disbursements]]/'1.) CLM Reference'!$B$5</f>
        <v>0</v>
      </c>
      <c r="L89" s="54">
        <v>27938.370242879999</v>
      </c>
      <c r="M89" s="53">
        <f>Table32[[#This Row],[C&amp;I CLM $ Collected]]/'1.) CLM Reference'!$B$4</f>
        <v>2.4785920705761683E-4</v>
      </c>
      <c r="N89" s="79">
        <v>1560</v>
      </c>
      <c r="O89" s="78">
        <f>Table32[[#This Row],[C&amp;I Incentive Disbursements]]/'1.) CLM Reference'!$B$5</f>
        <v>1.9086057251519507E-5</v>
      </c>
    </row>
    <row r="90" spans="1:15" x14ac:dyDescent="0.35">
      <c r="A90" s="23">
        <v>9005266100</v>
      </c>
      <c r="B90" s="24" t="s">
        <v>108</v>
      </c>
      <c r="C90" s="24" t="s">
        <v>48</v>
      </c>
      <c r="D90" s="52">
        <f>Table32[[#This Row],[Residential CLM $ Collected]]+Table32[[#This Row],[C&amp;I CLM $ Collected]]</f>
        <v>16631.556992639998</v>
      </c>
      <c r="E90" s="53">
        <f>Table32[[#This Row],[CLM $ Collected ]]/'1.) CLM Reference'!$B$4</f>
        <v>1.475492125164267E-4</v>
      </c>
      <c r="F90" s="54">
        <f>Table32[[#This Row],[Residential Incentive Disbursements]]+Table32[[#This Row],[C&amp;I Incentive Disbursements]]</f>
        <v>8086.52</v>
      </c>
      <c r="G90" s="53">
        <f>Table32[[#This Row],[Incentive Disbursements]]/'1.) CLM Reference'!$B$5</f>
        <v>9.8935758772793295E-5</v>
      </c>
      <c r="H90" s="54">
        <v>0</v>
      </c>
      <c r="I90" s="53">
        <f>Table32[[#This Row],[Residential CLM $ Collected]]/'1.) CLM Reference'!$B$4</f>
        <v>0</v>
      </c>
      <c r="J90" s="79">
        <v>0</v>
      </c>
      <c r="K90" s="53">
        <f>Table32[[#This Row],[Residential Incentive Disbursements]]/'1.) CLM Reference'!$B$5</f>
        <v>0</v>
      </c>
      <c r="L90" s="54">
        <v>16631.556992639998</v>
      </c>
      <c r="M90" s="53">
        <f>Table32[[#This Row],[C&amp;I CLM $ Collected]]/'1.) CLM Reference'!$B$4</f>
        <v>1.475492125164267E-4</v>
      </c>
      <c r="N90" s="79">
        <v>8086.52</v>
      </c>
      <c r="O90" s="78">
        <f>Table32[[#This Row],[C&amp;I Incentive Disbursements]]/'1.) CLM Reference'!$B$5</f>
        <v>9.8935758772793295E-5</v>
      </c>
    </row>
    <row r="91" spans="1:15" x14ac:dyDescent="0.35">
      <c r="A91" s="23">
        <v>9015904100</v>
      </c>
      <c r="B91" s="24" t="s">
        <v>109</v>
      </c>
      <c r="C91" s="24" t="s">
        <v>48</v>
      </c>
      <c r="D91" s="52">
        <f>Table32[[#This Row],[Residential CLM $ Collected]]+Table32[[#This Row],[C&amp;I CLM $ Collected]]</f>
        <v>462127.05953567999</v>
      </c>
      <c r="E91" s="53">
        <f>Table32[[#This Row],[CLM $ Collected ]]/'1.) CLM Reference'!$B$4</f>
        <v>4.0998256355190407E-3</v>
      </c>
      <c r="F91" s="54">
        <f>Table32[[#This Row],[Residential Incentive Disbursements]]+Table32[[#This Row],[C&amp;I Incentive Disbursements]]</f>
        <v>263899.18160000001</v>
      </c>
      <c r="G91" s="53">
        <f>Table32[[#This Row],[Incentive Disbursements]]/'1.) CLM Reference'!$B$5</f>
        <v>3.2287146722094514E-3</v>
      </c>
      <c r="H91" s="54">
        <v>0</v>
      </c>
      <c r="I91" s="53">
        <f>Table32[[#This Row],[Residential CLM $ Collected]]/'1.) CLM Reference'!$B$4</f>
        <v>0</v>
      </c>
      <c r="J91" s="79">
        <v>0</v>
      </c>
      <c r="K91" s="53">
        <f>Table32[[#This Row],[Residential Incentive Disbursements]]/'1.) CLM Reference'!$B$5</f>
        <v>0</v>
      </c>
      <c r="L91" s="54">
        <v>462127.05953567999</v>
      </c>
      <c r="M91" s="53">
        <f>Table32[[#This Row],[C&amp;I CLM $ Collected]]/'1.) CLM Reference'!$B$4</f>
        <v>4.0998256355190407E-3</v>
      </c>
      <c r="N91" s="79">
        <v>263899.18160000001</v>
      </c>
      <c r="O91" s="78">
        <f>Table32[[#This Row],[C&amp;I Incentive Disbursements]]/'1.) CLM Reference'!$B$5</f>
        <v>3.2287146722094514E-3</v>
      </c>
    </row>
    <row r="92" spans="1:15" x14ac:dyDescent="0.35">
      <c r="A92" s="23">
        <v>9015904500</v>
      </c>
      <c r="B92" s="24" t="s">
        <v>109</v>
      </c>
      <c r="C92" s="24" t="s">
        <v>48</v>
      </c>
      <c r="D92" s="52">
        <f>Table32[[#This Row],[Residential CLM $ Collected]]+Table32[[#This Row],[C&amp;I CLM $ Collected]]</f>
        <v>3.4593868800000003</v>
      </c>
      <c r="E92" s="53">
        <f>Table32[[#This Row],[CLM $ Collected ]]/'1.) CLM Reference'!$B$4</f>
        <v>3.0690440477673861E-8</v>
      </c>
      <c r="F92" s="54">
        <f>Table32[[#This Row],[Residential Incentive Disbursements]]+Table32[[#This Row],[C&amp;I Incentive Disbursements]]</f>
        <v>0</v>
      </c>
      <c r="G92" s="53">
        <f>Table32[[#This Row],[Incentive Disbursements]]/'1.) CLM Reference'!$B$5</f>
        <v>0</v>
      </c>
      <c r="H92" s="54">
        <v>0</v>
      </c>
      <c r="I92" s="53">
        <f>Table32[[#This Row],[Residential CLM $ Collected]]/'1.) CLM Reference'!$B$4</f>
        <v>0</v>
      </c>
      <c r="J92" s="79">
        <v>0</v>
      </c>
      <c r="K92" s="53">
        <f>Table32[[#This Row],[Residential Incentive Disbursements]]/'1.) CLM Reference'!$B$5</f>
        <v>0</v>
      </c>
      <c r="L92" s="54">
        <v>3.4593868800000003</v>
      </c>
      <c r="M92" s="53">
        <f>Table32[[#This Row],[C&amp;I CLM $ Collected]]/'1.) CLM Reference'!$B$4</f>
        <v>3.0690440477673861E-8</v>
      </c>
      <c r="N92" s="79">
        <v>0</v>
      </c>
      <c r="O92" s="78">
        <f>Table32[[#This Row],[C&amp;I Incentive Disbursements]]/'1.) CLM Reference'!$B$5</f>
        <v>0</v>
      </c>
    </row>
    <row r="93" spans="1:15" x14ac:dyDescent="0.35">
      <c r="A93" s="23">
        <v>9007640100</v>
      </c>
      <c r="B93" s="24" t="s">
        <v>110</v>
      </c>
      <c r="C93" s="24" t="s">
        <v>48</v>
      </c>
      <c r="D93" s="52">
        <f>Table32[[#This Row],[Residential CLM $ Collected]]+Table32[[#This Row],[C&amp;I CLM $ Collected]]</f>
        <v>8483.9992876800006</v>
      </c>
      <c r="E93" s="53">
        <f>Table32[[#This Row],[CLM $ Collected ]]/'1.) CLM Reference'!$B$4</f>
        <v>7.5267000825062521E-5</v>
      </c>
      <c r="F93" s="54">
        <f>Table32[[#This Row],[Residential Incentive Disbursements]]+Table32[[#This Row],[C&amp;I Incentive Disbursements]]</f>
        <v>0</v>
      </c>
      <c r="G93" s="53">
        <f>Table32[[#This Row],[Incentive Disbursements]]/'1.) CLM Reference'!$B$5</f>
        <v>0</v>
      </c>
      <c r="H93" s="54">
        <v>0</v>
      </c>
      <c r="I93" s="53">
        <f>Table32[[#This Row],[Residential CLM $ Collected]]/'1.) CLM Reference'!$B$4</f>
        <v>0</v>
      </c>
      <c r="J93" s="79">
        <v>0</v>
      </c>
      <c r="K93" s="53">
        <f>Table32[[#This Row],[Residential Incentive Disbursements]]/'1.) CLM Reference'!$B$5</f>
        <v>0</v>
      </c>
      <c r="L93" s="54">
        <v>8483.9992876800006</v>
      </c>
      <c r="M93" s="53">
        <f>Table32[[#This Row],[C&amp;I CLM $ Collected]]/'1.) CLM Reference'!$B$4</f>
        <v>7.5267000825062521E-5</v>
      </c>
      <c r="N93" s="79">
        <v>0</v>
      </c>
      <c r="O93" s="78">
        <f>Table32[[#This Row],[C&amp;I Incentive Disbursements]]/'1.) CLM Reference'!$B$5</f>
        <v>0</v>
      </c>
    </row>
    <row r="94" spans="1:15" x14ac:dyDescent="0.35">
      <c r="A94" s="23">
        <v>9011870100</v>
      </c>
      <c r="B94" s="24" t="s">
        <v>111</v>
      </c>
      <c r="C94" s="24" t="s">
        <v>48</v>
      </c>
      <c r="D94" s="52">
        <f>Table32[[#This Row],[Residential CLM $ Collected]]+Table32[[#This Row],[C&amp;I CLM $ Collected]]</f>
        <v>49094.46720864001</v>
      </c>
      <c r="E94" s="53">
        <f>Table32[[#This Row],[CLM $ Collected ]]/'1.) CLM Reference'!$B$4</f>
        <v>4.3554851651916924E-4</v>
      </c>
      <c r="F94" s="54">
        <f>Table32[[#This Row],[Residential Incentive Disbursements]]+Table32[[#This Row],[C&amp;I Incentive Disbursements]]</f>
        <v>53142</v>
      </c>
      <c r="G94" s="53">
        <f>Table32[[#This Row],[Incentive Disbursements]]/'1.) CLM Reference'!$B$5</f>
        <v>6.5017388106426266E-4</v>
      </c>
      <c r="H94" s="54">
        <v>0</v>
      </c>
      <c r="I94" s="53">
        <f>Table32[[#This Row],[Residential CLM $ Collected]]/'1.) CLM Reference'!$B$4</f>
        <v>0</v>
      </c>
      <c r="J94" s="79">
        <v>0</v>
      </c>
      <c r="K94" s="53">
        <f>Table32[[#This Row],[Residential Incentive Disbursements]]/'1.) CLM Reference'!$B$5</f>
        <v>0</v>
      </c>
      <c r="L94" s="54">
        <v>49094.46720864001</v>
      </c>
      <c r="M94" s="53">
        <f>Table32[[#This Row],[C&amp;I CLM $ Collected]]/'1.) CLM Reference'!$B$4</f>
        <v>4.3554851651916924E-4</v>
      </c>
      <c r="N94" s="79">
        <v>53142</v>
      </c>
      <c r="O94" s="78">
        <f>Table32[[#This Row],[C&amp;I Incentive Disbursements]]/'1.) CLM Reference'!$B$5</f>
        <v>6.5017388106426266E-4</v>
      </c>
    </row>
    <row r="95" spans="1:15" x14ac:dyDescent="0.35">
      <c r="A95" s="23">
        <v>9011701100</v>
      </c>
      <c r="B95" s="24" t="s">
        <v>112</v>
      </c>
      <c r="C95" s="24" t="s">
        <v>48</v>
      </c>
      <c r="D95" s="52">
        <f>Table32[[#This Row],[Residential CLM $ Collected]]+Table32[[#This Row],[C&amp;I CLM $ Collected]]</f>
        <v>1086552.1170777599</v>
      </c>
      <c r="E95" s="53">
        <f>Table32[[#This Row],[CLM $ Collected ]]/'1.) CLM Reference'!$B$4</f>
        <v>9.639500938115806E-3</v>
      </c>
      <c r="F95" s="54">
        <f>Table32[[#This Row],[Residential Incentive Disbursements]]+Table32[[#This Row],[C&amp;I Incentive Disbursements]]</f>
        <v>381914.04639999999</v>
      </c>
      <c r="G95" s="53">
        <f>Table32[[#This Row],[Incentive Disbursements]]/'1.) CLM Reference'!$B$5</f>
        <v>4.6725854838140244E-3</v>
      </c>
      <c r="H95" s="54">
        <v>0</v>
      </c>
      <c r="I95" s="53">
        <f>Table32[[#This Row],[Residential CLM $ Collected]]/'1.) CLM Reference'!$B$4</f>
        <v>0</v>
      </c>
      <c r="J95" s="79">
        <v>0</v>
      </c>
      <c r="K95" s="53">
        <f>Table32[[#This Row],[Residential Incentive Disbursements]]/'1.) CLM Reference'!$B$5</f>
        <v>0</v>
      </c>
      <c r="L95" s="54">
        <v>1086552.1170777599</v>
      </c>
      <c r="M95" s="53">
        <f>Table32[[#This Row],[C&amp;I CLM $ Collected]]/'1.) CLM Reference'!$B$4</f>
        <v>9.639500938115806E-3</v>
      </c>
      <c r="N95" s="79">
        <v>381914.04639999999</v>
      </c>
      <c r="O95" s="78">
        <f>Table32[[#This Row],[C&amp;I Incentive Disbursements]]/'1.) CLM Reference'!$B$5</f>
        <v>4.6725854838140244E-3</v>
      </c>
    </row>
    <row r="96" spans="1:15" x14ac:dyDescent="0.35">
      <c r="A96" s="23">
        <v>9003496200</v>
      </c>
      <c r="B96" s="24" t="s">
        <v>113</v>
      </c>
      <c r="C96" s="24" t="s">
        <v>48</v>
      </c>
      <c r="D96" s="52">
        <f>Table32[[#This Row],[Residential CLM $ Collected]]+Table32[[#This Row],[C&amp;I CLM $ Collected]]</f>
        <v>25047.040622400003</v>
      </c>
      <c r="E96" s="53">
        <f>Table32[[#This Row],[CLM $ Collected ]]/'1.) CLM Reference'!$B$4</f>
        <v>2.2220836698196836E-4</v>
      </c>
      <c r="F96" s="54">
        <f>Table32[[#This Row],[Residential Incentive Disbursements]]+Table32[[#This Row],[C&amp;I Incentive Disbursements]]</f>
        <v>0</v>
      </c>
      <c r="G96" s="53">
        <f>Table32[[#This Row],[Incentive Disbursements]]/'1.) CLM Reference'!$B$5</f>
        <v>0</v>
      </c>
      <c r="H96" s="54">
        <v>0</v>
      </c>
      <c r="I96" s="53">
        <f>Table32[[#This Row],[Residential CLM $ Collected]]/'1.) CLM Reference'!$B$4</f>
        <v>0</v>
      </c>
      <c r="J96" s="79">
        <v>0</v>
      </c>
      <c r="K96" s="53">
        <f>Table32[[#This Row],[Residential Incentive Disbursements]]/'1.) CLM Reference'!$B$5</f>
        <v>0</v>
      </c>
      <c r="L96" s="54">
        <v>25047.040622400003</v>
      </c>
      <c r="M96" s="53">
        <f>Table32[[#This Row],[C&amp;I CLM $ Collected]]/'1.) CLM Reference'!$B$4</f>
        <v>2.2220836698196836E-4</v>
      </c>
      <c r="N96" s="79">
        <v>0</v>
      </c>
      <c r="O96" s="78">
        <f>Table32[[#This Row],[C&amp;I Incentive Disbursements]]/'1.) CLM Reference'!$B$5</f>
        <v>0</v>
      </c>
    </row>
    <row r="97" spans="1:15" x14ac:dyDescent="0.35">
      <c r="A97" s="23">
        <v>9011710100</v>
      </c>
      <c r="B97" s="24" t="s">
        <v>113</v>
      </c>
      <c r="C97" s="24" t="s">
        <v>48</v>
      </c>
      <c r="D97" s="52">
        <f>Table32[[#This Row],[Residential CLM $ Collected]]+Table32[[#This Row],[C&amp;I CLM $ Collected]]</f>
        <v>44054.875702079997</v>
      </c>
      <c r="E97" s="53">
        <f>Table32[[#This Row],[CLM $ Collected ]]/'1.) CLM Reference'!$B$4</f>
        <v>3.9083906697536138E-4</v>
      </c>
      <c r="F97" s="54">
        <f>Table32[[#This Row],[Residential Incentive Disbursements]]+Table32[[#This Row],[C&amp;I Incentive Disbursements]]</f>
        <v>187423.7506</v>
      </c>
      <c r="G97" s="53">
        <f>Table32[[#This Row],[Incentive Disbursements]]/'1.) CLM Reference'!$B$5</f>
        <v>2.2930643809269961E-3</v>
      </c>
      <c r="H97" s="54">
        <v>0</v>
      </c>
      <c r="I97" s="53">
        <f>Table32[[#This Row],[Residential CLM $ Collected]]/'1.) CLM Reference'!$B$4</f>
        <v>0</v>
      </c>
      <c r="J97" s="79">
        <v>0</v>
      </c>
      <c r="K97" s="53">
        <f>Table32[[#This Row],[Residential Incentive Disbursements]]/'1.) CLM Reference'!$B$5</f>
        <v>0</v>
      </c>
      <c r="L97" s="54">
        <v>44054.875702079997</v>
      </c>
      <c r="M97" s="53">
        <f>Table32[[#This Row],[C&amp;I CLM $ Collected]]/'1.) CLM Reference'!$B$4</f>
        <v>3.9083906697536138E-4</v>
      </c>
      <c r="N97" s="79">
        <v>187423.7506</v>
      </c>
      <c r="O97" s="78">
        <f>Table32[[#This Row],[C&amp;I Incentive Disbursements]]/'1.) CLM Reference'!$B$5</f>
        <v>2.2930643809269961E-3</v>
      </c>
    </row>
    <row r="98" spans="1:15" x14ac:dyDescent="0.35">
      <c r="A98" s="23">
        <v>9005300400</v>
      </c>
      <c r="B98" s="24" t="s">
        <v>114</v>
      </c>
      <c r="C98" s="24" t="s">
        <v>48</v>
      </c>
      <c r="D98" s="52">
        <f>Table32[[#This Row],[Residential CLM $ Collected]]+Table32[[#This Row],[C&amp;I CLM $ Collected]]</f>
        <v>2.7074217599999999</v>
      </c>
      <c r="E98" s="53">
        <f>Table32[[#This Row],[CLM $ Collected ]]/'1.) CLM Reference'!$B$4</f>
        <v>2.4019275454163426E-8</v>
      </c>
      <c r="F98" s="54">
        <f>Table32[[#This Row],[Residential Incentive Disbursements]]+Table32[[#This Row],[C&amp;I Incentive Disbursements]]</f>
        <v>0</v>
      </c>
      <c r="G98" s="53">
        <f>Table32[[#This Row],[Incentive Disbursements]]/'1.) CLM Reference'!$B$5</f>
        <v>0</v>
      </c>
      <c r="H98" s="54">
        <v>0</v>
      </c>
      <c r="I98" s="53">
        <f>Table32[[#This Row],[Residential CLM $ Collected]]/'1.) CLM Reference'!$B$4</f>
        <v>0</v>
      </c>
      <c r="J98" s="79">
        <v>0</v>
      </c>
      <c r="K98" s="53">
        <f>Table32[[#This Row],[Residential Incentive Disbursements]]/'1.) CLM Reference'!$B$5</f>
        <v>0</v>
      </c>
      <c r="L98" s="54">
        <v>2.7074217599999999</v>
      </c>
      <c r="M98" s="53">
        <f>Table32[[#This Row],[C&amp;I CLM $ Collected]]/'1.) CLM Reference'!$B$4</f>
        <v>2.4019275454163426E-8</v>
      </c>
      <c r="N98" s="79">
        <v>0</v>
      </c>
      <c r="O98" s="78">
        <f>Table32[[#This Row],[C&amp;I Incentive Disbursements]]/'1.) CLM Reference'!$B$5</f>
        <v>0</v>
      </c>
    </row>
    <row r="99" spans="1:15" x14ac:dyDescent="0.35">
      <c r="A99" s="23">
        <v>9005300500</v>
      </c>
      <c r="B99" s="24" t="s">
        <v>114</v>
      </c>
      <c r="C99" s="24" t="s">
        <v>48</v>
      </c>
      <c r="D99" s="52">
        <f>Table32[[#This Row],[Residential CLM $ Collected]]+Table32[[#This Row],[C&amp;I CLM $ Collected]]</f>
        <v>47870.637897600005</v>
      </c>
      <c r="E99" s="53">
        <f>Table32[[#This Row],[CLM $ Collected ]]/'1.) CLM Reference'!$B$4</f>
        <v>4.2469114151943928E-4</v>
      </c>
      <c r="F99" s="54">
        <f>Table32[[#This Row],[Residential Incentive Disbursements]]+Table32[[#This Row],[C&amp;I Incentive Disbursements]]</f>
        <v>18227.0638</v>
      </c>
      <c r="G99" s="53">
        <f>Table32[[#This Row],[Incentive Disbursements]]/'1.) CLM Reference'!$B$5</f>
        <v>2.2300178411147355E-4</v>
      </c>
      <c r="H99" s="54">
        <v>0</v>
      </c>
      <c r="I99" s="53">
        <f>Table32[[#This Row],[Residential CLM $ Collected]]/'1.) CLM Reference'!$B$4</f>
        <v>0</v>
      </c>
      <c r="J99" s="79">
        <v>0</v>
      </c>
      <c r="K99" s="53">
        <f>Table32[[#This Row],[Residential Incentive Disbursements]]/'1.) CLM Reference'!$B$5</f>
        <v>0</v>
      </c>
      <c r="L99" s="54">
        <v>47870.637897600005</v>
      </c>
      <c r="M99" s="53">
        <f>Table32[[#This Row],[C&amp;I CLM $ Collected]]/'1.) CLM Reference'!$B$4</f>
        <v>4.2469114151943928E-4</v>
      </c>
      <c r="N99" s="79">
        <v>18227.0638</v>
      </c>
      <c r="O99" s="78">
        <f>Table32[[#This Row],[C&amp;I Incentive Disbursements]]/'1.) CLM Reference'!$B$5</f>
        <v>2.2300178411147355E-4</v>
      </c>
    </row>
    <row r="100" spans="1:15" x14ac:dyDescent="0.35">
      <c r="A100" s="23">
        <v>9011650100</v>
      </c>
      <c r="B100" s="24" t="s">
        <v>115</v>
      </c>
      <c r="C100" s="24" t="s">
        <v>48</v>
      </c>
      <c r="D100" s="52">
        <f>Table32[[#This Row],[Residential CLM $ Collected]]+Table32[[#This Row],[C&amp;I CLM $ Collected]]</f>
        <v>711.01341216000003</v>
      </c>
      <c r="E100" s="53">
        <f>Table32[[#This Row],[CLM $ Collected ]]/'1.) CLM Reference'!$B$4</f>
        <v>6.3078561495626275E-6</v>
      </c>
      <c r="F100" s="54">
        <f>Table32[[#This Row],[Residential Incentive Disbursements]]+Table32[[#This Row],[C&amp;I Incentive Disbursements]]</f>
        <v>0</v>
      </c>
      <c r="G100" s="53">
        <f>Table32[[#This Row],[Incentive Disbursements]]/'1.) CLM Reference'!$B$5</f>
        <v>0</v>
      </c>
      <c r="H100" s="54">
        <v>0</v>
      </c>
      <c r="I100" s="53">
        <f>Table32[[#This Row],[Residential CLM $ Collected]]/'1.) CLM Reference'!$B$4</f>
        <v>0</v>
      </c>
      <c r="J100" s="79">
        <v>0</v>
      </c>
      <c r="K100" s="53">
        <f>Table32[[#This Row],[Residential Incentive Disbursements]]/'1.) CLM Reference'!$B$5</f>
        <v>0</v>
      </c>
      <c r="L100" s="54">
        <v>711.01341216000003</v>
      </c>
      <c r="M100" s="53">
        <f>Table32[[#This Row],[C&amp;I CLM $ Collected]]/'1.) CLM Reference'!$B$4</f>
        <v>6.3078561495626275E-6</v>
      </c>
      <c r="N100" s="79">
        <v>0</v>
      </c>
      <c r="O100" s="78">
        <f>Table32[[#This Row],[C&amp;I Incentive Disbursements]]/'1.) CLM Reference'!$B$5</f>
        <v>0</v>
      </c>
    </row>
    <row r="101" spans="1:15" x14ac:dyDescent="0.35">
      <c r="A101" s="23">
        <v>9009194201</v>
      </c>
      <c r="B101" s="24" t="s">
        <v>116</v>
      </c>
      <c r="C101" s="24" t="s">
        <v>48</v>
      </c>
      <c r="D101" s="52">
        <f>Table32[[#This Row],[Residential CLM $ Collected]]+Table32[[#This Row],[C&amp;I CLM $ Collected]]</f>
        <v>59820.063520320007</v>
      </c>
      <c r="E101" s="53">
        <f>Table32[[#This Row],[CLM $ Collected ]]/'1.) CLM Reference'!$B$4</f>
        <v>5.307021627026147E-4</v>
      </c>
      <c r="F101" s="54">
        <f>Table32[[#This Row],[Residential Incentive Disbursements]]+Table32[[#This Row],[C&amp;I Incentive Disbursements]]</f>
        <v>45275.3102</v>
      </c>
      <c r="G101" s="53">
        <f>Table32[[#This Row],[Incentive Disbursements]]/'1.) CLM Reference'!$B$5</f>
        <v>5.5392766830609304E-4</v>
      </c>
      <c r="H101" s="54">
        <v>0</v>
      </c>
      <c r="I101" s="53">
        <f>Table32[[#This Row],[Residential CLM $ Collected]]/'1.) CLM Reference'!$B$4</f>
        <v>0</v>
      </c>
      <c r="J101" s="79">
        <v>0</v>
      </c>
      <c r="K101" s="53">
        <f>Table32[[#This Row],[Residential Incentive Disbursements]]/'1.) CLM Reference'!$B$5</f>
        <v>0</v>
      </c>
      <c r="L101" s="54">
        <v>59820.063520320007</v>
      </c>
      <c r="M101" s="53">
        <f>Table32[[#This Row],[C&amp;I CLM $ Collected]]/'1.) CLM Reference'!$B$4</f>
        <v>5.307021627026147E-4</v>
      </c>
      <c r="N101" s="79">
        <v>45275.3102</v>
      </c>
      <c r="O101" s="78">
        <f>Table32[[#This Row],[C&amp;I Incentive Disbursements]]/'1.) CLM Reference'!$B$5</f>
        <v>5.5392766830609304E-4</v>
      </c>
    </row>
    <row r="102" spans="1:15" x14ac:dyDescent="0.35">
      <c r="A102" s="23">
        <v>9003514102</v>
      </c>
      <c r="B102" s="24" t="s">
        <v>117</v>
      </c>
      <c r="C102" s="24" t="s">
        <v>48</v>
      </c>
      <c r="D102" s="52">
        <f>Table32[[#This Row],[Residential CLM $ Collected]]+Table32[[#This Row],[C&amp;I CLM $ Collected]]</f>
        <v>1024813.19313216</v>
      </c>
      <c r="E102" s="53">
        <f>Table32[[#This Row],[CLM $ Collected ]]/'1.) CLM Reference'!$B$4</f>
        <v>9.091775333482632E-3</v>
      </c>
      <c r="F102" s="54">
        <f>Table32[[#This Row],[Residential Incentive Disbursements]]+Table32[[#This Row],[C&amp;I Incentive Disbursements]]</f>
        <v>937033.15350000001</v>
      </c>
      <c r="G102" s="53">
        <f>Table32[[#This Row],[Incentive Disbursements]]/'1.) CLM Reference'!$B$5</f>
        <v>1.146427462453389E-2</v>
      </c>
      <c r="H102" s="54">
        <v>0</v>
      </c>
      <c r="I102" s="53">
        <f>Table32[[#This Row],[Residential CLM $ Collected]]/'1.) CLM Reference'!$B$4</f>
        <v>0</v>
      </c>
      <c r="J102" s="79">
        <v>0</v>
      </c>
      <c r="K102" s="53">
        <f>Table32[[#This Row],[Residential Incentive Disbursements]]/'1.) CLM Reference'!$B$5</f>
        <v>0</v>
      </c>
      <c r="L102" s="54">
        <v>1024813.19313216</v>
      </c>
      <c r="M102" s="53">
        <f>Table32[[#This Row],[C&amp;I CLM $ Collected]]/'1.) CLM Reference'!$B$4</f>
        <v>9.091775333482632E-3</v>
      </c>
      <c r="N102" s="79">
        <v>937033.15350000001</v>
      </c>
      <c r="O102" s="78">
        <f>Table32[[#This Row],[C&amp;I Incentive Disbursements]]/'1.) CLM Reference'!$B$5</f>
        <v>1.146427462453389E-2</v>
      </c>
    </row>
    <row r="103" spans="1:15" x14ac:dyDescent="0.35">
      <c r="A103" s="23">
        <v>9003515101</v>
      </c>
      <c r="B103" s="24" t="s">
        <v>117</v>
      </c>
      <c r="C103" s="24" t="s">
        <v>48</v>
      </c>
      <c r="D103" s="52">
        <f>Table32[[#This Row],[Residential CLM $ Collected]]+Table32[[#This Row],[C&amp;I CLM $ Collected]]</f>
        <v>4.9476873600000006</v>
      </c>
      <c r="E103" s="53">
        <f>Table32[[#This Row],[CLM $ Collected ]]/'1.) CLM Reference'!$B$4</f>
        <v>4.3894108896030538E-8</v>
      </c>
      <c r="F103" s="54">
        <f>Table32[[#This Row],[Residential Incentive Disbursements]]+Table32[[#This Row],[C&amp;I Incentive Disbursements]]</f>
        <v>0</v>
      </c>
      <c r="G103" s="53">
        <f>Table32[[#This Row],[Incentive Disbursements]]/'1.) CLM Reference'!$B$5</f>
        <v>0</v>
      </c>
      <c r="H103" s="54">
        <v>0</v>
      </c>
      <c r="I103" s="53">
        <f>Table32[[#This Row],[Residential CLM $ Collected]]/'1.) CLM Reference'!$B$4</f>
        <v>0</v>
      </c>
      <c r="J103" s="79">
        <v>0</v>
      </c>
      <c r="K103" s="53">
        <f>Table32[[#This Row],[Residential Incentive Disbursements]]/'1.) CLM Reference'!$B$5</f>
        <v>0</v>
      </c>
      <c r="L103" s="54">
        <v>4.9476873600000006</v>
      </c>
      <c r="M103" s="53">
        <f>Table32[[#This Row],[C&amp;I CLM $ Collected]]/'1.) CLM Reference'!$B$4</f>
        <v>4.3894108896030538E-8</v>
      </c>
      <c r="N103" s="79">
        <v>0</v>
      </c>
      <c r="O103" s="78">
        <f>Table32[[#This Row],[C&amp;I Incentive Disbursements]]/'1.) CLM Reference'!$B$5</f>
        <v>0</v>
      </c>
    </row>
    <row r="104" spans="1:15" x14ac:dyDescent="0.35">
      <c r="A104" s="23">
        <v>9013881300</v>
      </c>
      <c r="B104" s="24" t="s">
        <v>118</v>
      </c>
      <c r="C104" s="24" t="s">
        <v>48</v>
      </c>
      <c r="D104" s="52">
        <f>Table32[[#This Row],[Residential CLM $ Collected]]+Table32[[#This Row],[C&amp;I CLM $ Collected]]</f>
        <v>265.23934272000002</v>
      </c>
      <c r="E104" s="53">
        <f>Table32[[#This Row],[CLM $ Collected ]]/'1.) CLM Reference'!$B$4</f>
        <v>2.3531083808947953E-6</v>
      </c>
      <c r="F104" s="54">
        <f>Table32[[#This Row],[Residential Incentive Disbursements]]+Table32[[#This Row],[C&amp;I Incentive Disbursements]]</f>
        <v>0</v>
      </c>
      <c r="G104" s="53">
        <f>Table32[[#This Row],[Incentive Disbursements]]/'1.) CLM Reference'!$B$5</f>
        <v>0</v>
      </c>
      <c r="H104" s="54">
        <v>0</v>
      </c>
      <c r="I104" s="53">
        <f>Table32[[#This Row],[Residential CLM $ Collected]]/'1.) CLM Reference'!$B$4</f>
        <v>0</v>
      </c>
      <c r="J104" s="79">
        <v>0</v>
      </c>
      <c r="K104" s="53">
        <f>Table32[[#This Row],[Residential Incentive Disbursements]]/'1.) CLM Reference'!$B$5</f>
        <v>0</v>
      </c>
      <c r="L104" s="54">
        <v>265.23934272000002</v>
      </c>
      <c r="M104" s="53">
        <f>Table32[[#This Row],[C&amp;I CLM $ Collected]]/'1.) CLM Reference'!$B$4</f>
        <v>2.3531083808947953E-6</v>
      </c>
      <c r="N104" s="79">
        <v>0</v>
      </c>
      <c r="O104" s="78">
        <f>Table32[[#This Row],[C&amp;I Incentive Disbursements]]/'1.) CLM Reference'!$B$5</f>
        <v>0</v>
      </c>
    </row>
    <row r="105" spans="1:15" x14ac:dyDescent="0.35">
      <c r="A105" s="23">
        <v>9013881500</v>
      </c>
      <c r="B105" s="24" t="s">
        <v>118</v>
      </c>
      <c r="C105" s="24" t="s">
        <v>48</v>
      </c>
      <c r="D105" s="52">
        <f>Table32[[#This Row],[Residential CLM $ Collected]]+Table32[[#This Row],[C&amp;I CLM $ Collected]]</f>
        <v>99639.411456960006</v>
      </c>
      <c r="E105" s="53">
        <f>Table32[[#This Row],[CLM $ Collected ]]/'1.) CLM Reference'!$B$4</f>
        <v>8.8396514545094362E-4</v>
      </c>
      <c r="F105" s="54">
        <f>Table32[[#This Row],[Residential Incentive Disbursements]]+Table32[[#This Row],[C&amp;I Incentive Disbursements]]</f>
        <v>858796.32059999998</v>
      </c>
      <c r="G105" s="53">
        <f>Table32[[#This Row],[Incentive Disbursements]]/'1.) CLM Reference'!$B$5</f>
        <v>1.0507074193824297E-2</v>
      </c>
      <c r="H105" s="54">
        <v>0</v>
      </c>
      <c r="I105" s="53">
        <f>Table32[[#This Row],[Residential CLM $ Collected]]/'1.) CLM Reference'!$B$4</f>
        <v>0</v>
      </c>
      <c r="J105" s="79">
        <v>0</v>
      </c>
      <c r="K105" s="53">
        <f>Table32[[#This Row],[Residential Incentive Disbursements]]/'1.) CLM Reference'!$B$5</f>
        <v>0</v>
      </c>
      <c r="L105" s="54">
        <v>99639.411456960006</v>
      </c>
      <c r="M105" s="53">
        <f>Table32[[#This Row],[C&amp;I CLM $ Collected]]/'1.) CLM Reference'!$B$4</f>
        <v>8.8396514545094362E-4</v>
      </c>
      <c r="N105" s="79">
        <v>858796.32059999998</v>
      </c>
      <c r="O105" s="78">
        <f>Table32[[#This Row],[C&amp;I Incentive Disbursements]]/'1.) CLM Reference'!$B$5</f>
        <v>1.0507074193824297E-2</v>
      </c>
    </row>
    <row r="106" spans="1:15" x14ac:dyDescent="0.35">
      <c r="A106" s="23">
        <v>9003524100</v>
      </c>
      <c r="B106" s="24" t="s">
        <v>119</v>
      </c>
      <c r="C106" s="24" t="s">
        <v>48</v>
      </c>
      <c r="D106" s="52">
        <f>Table32[[#This Row],[Residential CLM $ Collected]]+Table32[[#This Row],[C&amp;I CLM $ Collected]]</f>
        <v>29367.331470720004</v>
      </c>
      <c r="E106" s="53">
        <f>Table32[[#This Row],[CLM $ Collected ]]/'1.) CLM Reference'!$B$4</f>
        <v>2.6053643889932619E-4</v>
      </c>
      <c r="F106" s="54">
        <f>Table32[[#This Row],[Residential Incentive Disbursements]]+Table32[[#This Row],[C&amp;I Incentive Disbursements]]</f>
        <v>800</v>
      </c>
      <c r="G106" s="53">
        <f>Table32[[#This Row],[Incentive Disbursements]]/'1.) CLM Reference'!$B$5</f>
        <v>9.7877216674459013E-6</v>
      </c>
      <c r="H106" s="54">
        <v>0</v>
      </c>
      <c r="I106" s="53">
        <f>Table32[[#This Row],[Residential CLM $ Collected]]/'1.) CLM Reference'!$B$4</f>
        <v>0</v>
      </c>
      <c r="J106" s="79">
        <v>0</v>
      </c>
      <c r="K106" s="53">
        <f>Table32[[#This Row],[Residential Incentive Disbursements]]/'1.) CLM Reference'!$B$5</f>
        <v>0</v>
      </c>
      <c r="L106" s="54">
        <v>29367.331470720004</v>
      </c>
      <c r="M106" s="53">
        <f>Table32[[#This Row],[C&amp;I CLM $ Collected]]/'1.) CLM Reference'!$B$4</f>
        <v>2.6053643889932619E-4</v>
      </c>
      <c r="N106" s="79">
        <v>800</v>
      </c>
      <c r="O106" s="78">
        <f>Table32[[#This Row],[C&amp;I Incentive Disbursements]]/'1.) CLM Reference'!$B$5</f>
        <v>9.7877216674459013E-6</v>
      </c>
    </row>
    <row r="107" spans="1:15" x14ac:dyDescent="0.35">
      <c r="A107" s="23">
        <v>9009171200</v>
      </c>
      <c r="B107" s="24" t="s">
        <v>120</v>
      </c>
      <c r="C107" s="24" t="s">
        <v>48</v>
      </c>
      <c r="D107" s="52">
        <f>Table32[[#This Row],[Residential CLM $ Collected]]+Table32[[#This Row],[C&amp;I CLM $ Collected]]</f>
        <v>915321.75754175987</v>
      </c>
      <c r="E107" s="53">
        <f>Table32[[#This Row],[CLM $ Collected ]]/'1.) CLM Reference'!$B$4</f>
        <v>8.1204065611057662E-3</v>
      </c>
      <c r="F107" s="54">
        <f>Table32[[#This Row],[Residential Incentive Disbursements]]+Table32[[#This Row],[C&amp;I Incentive Disbursements]]</f>
        <v>446006.51579999999</v>
      </c>
      <c r="G107" s="53">
        <f>Table32[[#This Row],[Incentive Disbursements]]/'1.) CLM Reference'!$B$5</f>
        <v>5.4567345481471409E-3</v>
      </c>
      <c r="H107" s="54">
        <v>0</v>
      </c>
      <c r="I107" s="53">
        <f>Table32[[#This Row],[Residential CLM $ Collected]]/'1.) CLM Reference'!$B$4</f>
        <v>0</v>
      </c>
      <c r="J107" s="79">
        <v>0</v>
      </c>
      <c r="K107" s="53">
        <f>Table32[[#This Row],[Residential Incentive Disbursements]]/'1.) CLM Reference'!$B$5</f>
        <v>0</v>
      </c>
      <c r="L107" s="54">
        <v>915321.75754175987</v>
      </c>
      <c r="M107" s="53">
        <f>Table32[[#This Row],[C&amp;I CLM $ Collected]]/'1.) CLM Reference'!$B$4</f>
        <v>8.1204065611057662E-3</v>
      </c>
      <c r="N107" s="79">
        <v>446006.51579999999</v>
      </c>
      <c r="O107" s="78">
        <f>Table32[[#This Row],[C&amp;I Incentive Disbursements]]/'1.) CLM Reference'!$B$5</f>
        <v>5.4567345481471409E-3</v>
      </c>
    </row>
    <row r="108" spans="1:15" x14ac:dyDescent="0.35">
      <c r="A108" s="23">
        <v>9009171300</v>
      </c>
      <c r="B108" s="24" t="s">
        <v>120</v>
      </c>
      <c r="C108" s="24" t="s">
        <v>48</v>
      </c>
      <c r="D108" s="52">
        <f>Table32[[#This Row],[Residential CLM $ Collected]]+Table32[[#This Row],[C&amp;I CLM $ Collected]]</f>
        <v>5284.2626639999999</v>
      </c>
      <c r="E108" s="53">
        <f>Table32[[#This Row],[CLM $ Collected ]]/'1.) CLM Reference'!$B$4</f>
        <v>4.6880084356996315E-5</v>
      </c>
      <c r="F108" s="54">
        <f>Table32[[#This Row],[Residential Incentive Disbursements]]+Table32[[#This Row],[C&amp;I Incentive Disbursements]]</f>
        <v>74012.543999999994</v>
      </c>
      <c r="G108" s="53">
        <f>Table32[[#This Row],[Incentive Disbursements]]/'1.) CLM Reference'!$B$5</f>
        <v>9.0551772571449143E-4</v>
      </c>
      <c r="H108" s="54">
        <v>0</v>
      </c>
      <c r="I108" s="53">
        <f>Table32[[#This Row],[Residential CLM $ Collected]]/'1.) CLM Reference'!$B$4</f>
        <v>0</v>
      </c>
      <c r="J108" s="79">
        <v>0</v>
      </c>
      <c r="K108" s="53">
        <f>Table32[[#This Row],[Residential Incentive Disbursements]]/'1.) CLM Reference'!$B$5</f>
        <v>0</v>
      </c>
      <c r="L108" s="54">
        <v>5284.2626639999999</v>
      </c>
      <c r="M108" s="53">
        <f>Table32[[#This Row],[C&amp;I CLM $ Collected]]/'1.) CLM Reference'!$B$4</f>
        <v>4.6880084356996315E-5</v>
      </c>
      <c r="N108" s="79">
        <v>74012.543999999994</v>
      </c>
      <c r="O108" s="78">
        <f>Table32[[#This Row],[C&amp;I Incentive Disbursements]]/'1.) CLM Reference'!$B$5</f>
        <v>9.0551772571449143E-4</v>
      </c>
    </row>
    <row r="109" spans="1:15" x14ac:dyDescent="0.35">
      <c r="A109" s="23">
        <v>9009171700</v>
      </c>
      <c r="B109" s="24" t="s">
        <v>120</v>
      </c>
      <c r="C109" s="24" t="s">
        <v>48</v>
      </c>
      <c r="D109" s="52">
        <f>Table32[[#This Row],[Residential CLM $ Collected]]+Table32[[#This Row],[C&amp;I CLM $ Collected]]</f>
        <v>18.500425919999998</v>
      </c>
      <c r="E109" s="53">
        <f>Table32[[#This Row],[CLM $ Collected ]]/'1.) CLM Reference'!$B$4</f>
        <v>1.6412914779551183E-7</v>
      </c>
      <c r="F109" s="54">
        <f>Table32[[#This Row],[Residential Incentive Disbursements]]+Table32[[#This Row],[C&amp;I Incentive Disbursements]]</f>
        <v>0</v>
      </c>
      <c r="G109" s="53">
        <f>Table32[[#This Row],[Incentive Disbursements]]/'1.) CLM Reference'!$B$5</f>
        <v>0</v>
      </c>
      <c r="H109" s="54">
        <v>0</v>
      </c>
      <c r="I109" s="53">
        <f>Table32[[#This Row],[Residential CLM $ Collected]]/'1.) CLM Reference'!$B$4</f>
        <v>0</v>
      </c>
      <c r="J109" s="79">
        <v>0</v>
      </c>
      <c r="K109" s="53">
        <f>Table32[[#This Row],[Residential Incentive Disbursements]]/'1.) CLM Reference'!$B$5</f>
        <v>0</v>
      </c>
      <c r="L109" s="54">
        <v>18.500425919999998</v>
      </c>
      <c r="M109" s="53">
        <f>Table32[[#This Row],[C&amp;I CLM $ Collected]]/'1.) CLM Reference'!$B$4</f>
        <v>1.6412914779551183E-7</v>
      </c>
      <c r="N109" s="79">
        <v>0</v>
      </c>
      <c r="O109" s="78">
        <f>Table32[[#This Row],[C&amp;I Incentive Disbursements]]/'1.) CLM Reference'!$B$5</f>
        <v>0</v>
      </c>
    </row>
    <row r="110" spans="1:15" x14ac:dyDescent="0.35">
      <c r="A110" s="23">
        <v>9009344100</v>
      </c>
      <c r="B110" s="24" t="s">
        <v>121</v>
      </c>
      <c r="C110" s="24" t="s">
        <v>48</v>
      </c>
      <c r="D110" s="52">
        <f>Table32[[#This Row],[Residential CLM $ Collected]]+Table32[[#This Row],[C&amp;I CLM $ Collected]]</f>
        <v>68058.342141120011</v>
      </c>
      <c r="E110" s="53">
        <f>Table32[[#This Row],[CLM $ Collected ]]/'1.) CLM Reference'!$B$4</f>
        <v>6.0378921784290461E-4</v>
      </c>
      <c r="F110" s="54">
        <f>Table32[[#This Row],[Residential Incentive Disbursements]]+Table32[[#This Row],[C&amp;I Incentive Disbursements]]</f>
        <v>37848.43</v>
      </c>
      <c r="G110" s="53">
        <f>Table32[[#This Row],[Incentive Disbursements]]/'1.) CLM Reference'!$B$5</f>
        <v>4.6306237298726188E-4</v>
      </c>
      <c r="H110" s="54">
        <v>0</v>
      </c>
      <c r="I110" s="53">
        <f>Table32[[#This Row],[Residential CLM $ Collected]]/'1.) CLM Reference'!$B$4</f>
        <v>0</v>
      </c>
      <c r="J110" s="79">
        <v>0</v>
      </c>
      <c r="K110" s="53">
        <f>Table32[[#This Row],[Residential Incentive Disbursements]]/'1.) CLM Reference'!$B$5</f>
        <v>0</v>
      </c>
      <c r="L110" s="54">
        <v>68058.342141120011</v>
      </c>
      <c r="M110" s="53">
        <f>Table32[[#This Row],[C&amp;I CLM $ Collected]]/'1.) CLM Reference'!$B$4</f>
        <v>6.0378921784290461E-4</v>
      </c>
      <c r="N110" s="79">
        <v>37848.43</v>
      </c>
      <c r="O110" s="78">
        <f>Table32[[#This Row],[C&amp;I Incentive Disbursements]]/'1.) CLM Reference'!$B$5</f>
        <v>4.6306237298726188E-4</v>
      </c>
    </row>
    <row r="111" spans="1:15" x14ac:dyDescent="0.35">
      <c r="A111" s="23">
        <v>9007580100</v>
      </c>
      <c r="B111" s="24" t="s">
        <v>122</v>
      </c>
      <c r="C111" s="24" t="s">
        <v>48</v>
      </c>
      <c r="D111" s="52">
        <f>Table32[[#This Row],[Residential CLM $ Collected]]+Table32[[#This Row],[C&amp;I CLM $ Collected]]</f>
        <v>96305.562230400014</v>
      </c>
      <c r="E111" s="53">
        <f>Table32[[#This Row],[CLM $ Collected ]]/'1.) CLM Reference'!$B$4</f>
        <v>8.5438843003908462E-4</v>
      </c>
      <c r="F111" s="54">
        <f>Table32[[#This Row],[Residential Incentive Disbursements]]+Table32[[#This Row],[C&amp;I Incentive Disbursements]]</f>
        <v>147031.02660000001</v>
      </c>
      <c r="G111" s="53">
        <f>Table32[[#This Row],[Incentive Disbursements]]/'1.) CLM Reference'!$B$5</f>
        <v>1.7988734560495435E-3</v>
      </c>
      <c r="H111" s="54">
        <v>0</v>
      </c>
      <c r="I111" s="53">
        <f>Table32[[#This Row],[Residential CLM $ Collected]]/'1.) CLM Reference'!$B$4</f>
        <v>0</v>
      </c>
      <c r="J111" s="79">
        <v>0</v>
      </c>
      <c r="K111" s="53">
        <f>Table32[[#This Row],[Residential Incentive Disbursements]]/'1.) CLM Reference'!$B$5</f>
        <v>0</v>
      </c>
      <c r="L111" s="54">
        <v>96305.562230400014</v>
      </c>
      <c r="M111" s="53">
        <f>Table32[[#This Row],[C&amp;I CLM $ Collected]]/'1.) CLM Reference'!$B$4</f>
        <v>8.5438843003908462E-4</v>
      </c>
      <c r="N111" s="79">
        <v>147031.02660000001</v>
      </c>
      <c r="O111" s="78">
        <f>Table32[[#This Row],[C&amp;I Incentive Disbursements]]/'1.) CLM Reference'!$B$5</f>
        <v>1.7988734560495435E-3</v>
      </c>
    </row>
    <row r="112" spans="1:15" x14ac:dyDescent="0.35">
      <c r="A112" s="23">
        <v>9007541200</v>
      </c>
      <c r="B112" s="24" t="s">
        <v>123</v>
      </c>
      <c r="C112" s="24" t="s">
        <v>48</v>
      </c>
      <c r="D112" s="52">
        <f>Table32[[#This Row],[Residential CLM $ Collected]]+Table32[[#This Row],[C&amp;I CLM $ Collected]]</f>
        <v>2.08917792</v>
      </c>
      <c r="E112" s="53">
        <f>Table32[[#This Row],[CLM $ Collected ]]/'1.) CLM Reference'!$B$4</f>
        <v>1.8534437698113278E-8</v>
      </c>
      <c r="F112" s="54">
        <f>Table32[[#This Row],[Residential Incentive Disbursements]]+Table32[[#This Row],[C&amp;I Incentive Disbursements]]</f>
        <v>0</v>
      </c>
      <c r="G112" s="53">
        <f>Table32[[#This Row],[Incentive Disbursements]]/'1.) CLM Reference'!$B$5</f>
        <v>0</v>
      </c>
      <c r="H112" s="54">
        <v>0</v>
      </c>
      <c r="I112" s="53">
        <f>Table32[[#This Row],[Residential CLM $ Collected]]/'1.) CLM Reference'!$B$4</f>
        <v>0</v>
      </c>
      <c r="J112" s="79">
        <v>0</v>
      </c>
      <c r="K112" s="53">
        <f>Table32[[#This Row],[Residential Incentive Disbursements]]/'1.) CLM Reference'!$B$5</f>
        <v>0</v>
      </c>
      <c r="L112" s="54">
        <v>2.08917792</v>
      </c>
      <c r="M112" s="53">
        <f>Table32[[#This Row],[C&amp;I CLM $ Collected]]/'1.) CLM Reference'!$B$4</f>
        <v>1.8534437698113278E-8</v>
      </c>
      <c r="N112" s="79">
        <v>0</v>
      </c>
      <c r="O112" s="78">
        <f>Table32[[#This Row],[C&amp;I Incentive Disbursements]]/'1.) CLM Reference'!$B$5</f>
        <v>0</v>
      </c>
    </row>
    <row r="113" spans="1:15" x14ac:dyDescent="0.35">
      <c r="A113" s="23">
        <v>9007541300</v>
      </c>
      <c r="B113" s="24" t="s">
        <v>123</v>
      </c>
      <c r="C113" s="24" t="s">
        <v>48</v>
      </c>
      <c r="D113" s="52">
        <f>Table32[[#This Row],[Residential CLM $ Collected]]+Table32[[#This Row],[C&amp;I CLM $ Collected]]</f>
        <v>890452.79661600012</v>
      </c>
      <c r="E113" s="53">
        <f>Table32[[#This Row],[CLM $ Collected ]]/'1.) CLM Reference'!$B$4</f>
        <v>7.8997780533646405E-3</v>
      </c>
      <c r="F113" s="54">
        <f>Table32[[#This Row],[Residential Incentive Disbursements]]+Table32[[#This Row],[C&amp;I Incentive Disbursements]]</f>
        <v>2538286.5921999998</v>
      </c>
      <c r="G113" s="53">
        <f>Table32[[#This Row],[Incentive Disbursements]]/'1.) CLM Reference'!$B$5</f>
        <v>3.1055053345829198E-2</v>
      </c>
      <c r="H113" s="54">
        <v>0</v>
      </c>
      <c r="I113" s="53">
        <f>Table32[[#This Row],[Residential CLM $ Collected]]/'1.) CLM Reference'!$B$4</f>
        <v>0</v>
      </c>
      <c r="J113" s="79">
        <v>0</v>
      </c>
      <c r="K113" s="53">
        <f>Table32[[#This Row],[Residential Incentive Disbursements]]/'1.) CLM Reference'!$B$5</f>
        <v>0</v>
      </c>
      <c r="L113" s="54">
        <v>890452.79661600012</v>
      </c>
      <c r="M113" s="53">
        <f>Table32[[#This Row],[C&amp;I CLM $ Collected]]/'1.) CLM Reference'!$B$4</f>
        <v>7.8997780533646405E-3</v>
      </c>
      <c r="N113" s="79">
        <v>2538286.5921999998</v>
      </c>
      <c r="O113" s="78">
        <f>Table32[[#This Row],[C&amp;I Incentive Disbursements]]/'1.) CLM Reference'!$B$5</f>
        <v>3.1055053345829198E-2</v>
      </c>
    </row>
    <row r="114" spans="1:15" x14ac:dyDescent="0.35">
      <c r="A114" s="23">
        <v>9007541402</v>
      </c>
      <c r="B114" s="24" t="s">
        <v>123</v>
      </c>
      <c r="C114" s="24" t="s">
        <v>48</v>
      </c>
      <c r="D114" s="52">
        <f>Table32[[#This Row],[Residential CLM $ Collected]]+Table32[[#This Row],[C&amp;I CLM $ Collected]]</f>
        <v>17574.062780159999</v>
      </c>
      <c r="E114" s="53">
        <f>Table32[[#This Row],[CLM $ Collected ]]/'1.) CLM Reference'!$B$4</f>
        <v>1.5591078604813464E-4</v>
      </c>
      <c r="F114" s="54">
        <f>Table32[[#This Row],[Residential Incentive Disbursements]]+Table32[[#This Row],[C&amp;I Incentive Disbursements]]</f>
        <v>0</v>
      </c>
      <c r="G114" s="53">
        <f>Table32[[#This Row],[Incentive Disbursements]]/'1.) CLM Reference'!$B$5</f>
        <v>0</v>
      </c>
      <c r="H114" s="54">
        <v>0</v>
      </c>
      <c r="I114" s="53">
        <f>Table32[[#This Row],[Residential CLM $ Collected]]/'1.) CLM Reference'!$B$4</f>
        <v>0</v>
      </c>
      <c r="J114" s="79">
        <v>0</v>
      </c>
      <c r="K114" s="53">
        <f>Table32[[#This Row],[Residential Incentive Disbursements]]/'1.) CLM Reference'!$B$5</f>
        <v>0</v>
      </c>
      <c r="L114" s="54">
        <v>17574.062780159999</v>
      </c>
      <c r="M114" s="53">
        <f>Table32[[#This Row],[C&amp;I CLM $ Collected]]/'1.) CLM Reference'!$B$4</f>
        <v>1.5591078604813464E-4</v>
      </c>
      <c r="N114" s="79">
        <v>0</v>
      </c>
      <c r="O114" s="78">
        <f>Table32[[#This Row],[C&amp;I Incentive Disbursements]]/'1.) CLM Reference'!$B$5</f>
        <v>0</v>
      </c>
    </row>
    <row r="115" spans="1:15" x14ac:dyDescent="0.35">
      <c r="A115" s="23">
        <v>9001100300</v>
      </c>
      <c r="B115" s="24" t="s">
        <v>124</v>
      </c>
      <c r="C115" s="24" t="s">
        <v>48</v>
      </c>
      <c r="D115" s="52">
        <f>Table32[[#This Row],[Residential CLM $ Collected]]+Table32[[#This Row],[C&amp;I CLM $ Collected]]</f>
        <v>138587.41069344</v>
      </c>
      <c r="E115" s="53">
        <f>Table32[[#This Row],[CLM $ Collected ]]/'1.) CLM Reference'!$B$4</f>
        <v>1.2294978348423298E-3</v>
      </c>
      <c r="F115" s="54">
        <f>Table32[[#This Row],[Residential Incentive Disbursements]]+Table32[[#This Row],[C&amp;I Incentive Disbursements]]</f>
        <v>27505.697700000001</v>
      </c>
      <c r="G115" s="53">
        <f>Table32[[#This Row],[Incentive Disbursements]]/'1.) CLM Reference'!$B$5</f>
        <v>3.3652264169563366E-4</v>
      </c>
      <c r="H115" s="54">
        <v>0</v>
      </c>
      <c r="I115" s="53">
        <f>Table32[[#This Row],[Residential CLM $ Collected]]/'1.) CLM Reference'!$B$4</f>
        <v>0</v>
      </c>
      <c r="J115" s="79">
        <v>0</v>
      </c>
      <c r="K115" s="53">
        <f>Table32[[#This Row],[Residential Incentive Disbursements]]/'1.) CLM Reference'!$B$5</f>
        <v>0</v>
      </c>
      <c r="L115" s="54">
        <v>138587.41069344</v>
      </c>
      <c r="M115" s="53">
        <f>Table32[[#This Row],[C&amp;I CLM $ Collected]]/'1.) CLM Reference'!$B$4</f>
        <v>1.2294978348423298E-3</v>
      </c>
      <c r="N115" s="79">
        <v>27505.697700000001</v>
      </c>
      <c r="O115" s="78">
        <f>Table32[[#This Row],[C&amp;I Incentive Disbursements]]/'1.) CLM Reference'!$B$5</f>
        <v>3.3652264169563366E-4</v>
      </c>
    </row>
    <row r="116" spans="1:15" x14ac:dyDescent="0.35">
      <c r="A116" s="23">
        <v>9011695201</v>
      </c>
      <c r="B116" s="24" t="s">
        <v>125</v>
      </c>
      <c r="C116" s="24" t="s">
        <v>48</v>
      </c>
      <c r="D116" s="52">
        <f>Table32[[#This Row],[Residential CLM $ Collected]]+Table32[[#This Row],[C&amp;I CLM $ Collected]]</f>
        <v>140997.76802496001</v>
      </c>
      <c r="E116" s="53">
        <f>Table32[[#This Row],[CLM $ Collected ]]/'1.) CLM Reference'!$B$4</f>
        <v>1.2508816611615588E-3</v>
      </c>
      <c r="F116" s="54">
        <f>Table32[[#This Row],[Residential Incentive Disbursements]]+Table32[[#This Row],[C&amp;I Incentive Disbursements]]</f>
        <v>43157.768600000003</v>
      </c>
      <c r="G116" s="53">
        <f>Table32[[#This Row],[Incentive Disbursements]]/'1.) CLM Reference'!$B$5</f>
        <v>5.2802028355604554E-4</v>
      </c>
      <c r="H116" s="54">
        <v>0</v>
      </c>
      <c r="I116" s="53">
        <f>Table32[[#This Row],[Residential CLM $ Collected]]/'1.) CLM Reference'!$B$4</f>
        <v>0</v>
      </c>
      <c r="J116" s="79">
        <v>0</v>
      </c>
      <c r="K116" s="53">
        <f>Table32[[#This Row],[Residential Incentive Disbursements]]/'1.) CLM Reference'!$B$5</f>
        <v>0</v>
      </c>
      <c r="L116" s="54">
        <v>140997.76802496001</v>
      </c>
      <c r="M116" s="53">
        <f>Table32[[#This Row],[C&amp;I CLM $ Collected]]/'1.) CLM Reference'!$B$4</f>
        <v>1.2508816611615588E-3</v>
      </c>
      <c r="N116" s="79">
        <v>43157.768600000003</v>
      </c>
      <c r="O116" s="78">
        <f>Table32[[#This Row],[C&amp;I Incentive Disbursements]]/'1.) CLM Reference'!$B$5</f>
        <v>5.2802028355604554E-4</v>
      </c>
    </row>
    <row r="117" spans="1:15" x14ac:dyDescent="0.35">
      <c r="A117" s="23">
        <v>9011695202</v>
      </c>
      <c r="B117" s="24" t="s">
        <v>125</v>
      </c>
      <c r="C117" s="24" t="s">
        <v>48</v>
      </c>
      <c r="D117" s="52">
        <f>Table32[[#This Row],[Residential CLM $ Collected]]+Table32[[#This Row],[C&amp;I CLM $ Collected]]</f>
        <v>8.5471632</v>
      </c>
      <c r="E117" s="53">
        <f>Table32[[#This Row],[CLM $ Collected ]]/'1.) CLM Reference'!$B$4</f>
        <v>7.5827368415805648E-8</v>
      </c>
      <c r="F117" s="54">
        <f>Table32[[#This Row],[Residential Incentive Disbursements]]+Table32[[#This Row],[C&amp;I Incentive Disbursements]]</f>
        <v>0</v>
      </c>
      <c r="G117" s="53">
        <f>Table32[[#This Row],[Incentive Disbursements]]/'1.) CLM Reference'!$B$5</f>
        <v>0</v>
      </c>
      <c r="H117" s="54">
        <v>0</v>
      </c>
      <c r="I117" s="53">
        <f>Table32[[#This Row],[Residential CLM $ Collected]]/'1.) CLM Reference'!$B$4</f>
        <v>0</v>
      </c>
      <c r="J117" s="79">
        <v>0</v>
      </c>
      <c r="K117" s="53">
        <f>Table32[[#This Row],[Residential Incentive Disbursements]]/'1.) CLM Reference'!$B$5</f>
        <v>0</v>
      </c>
      <c r="L117" s="54">
        <v>8.5471632</v>
      </c>
      <c r="M117" s="53">
        <f>Table32[[#This Row],[C&amp;I CLM $ Collected]]/'1.) CLM Reference'!$B$4</f>
        <v>7.5827368415805648E-8</v>
      </c>
      <c r="N117" s="79">
        <v>0</v>
      </c>
      <c r="O117" s="78">
        <f>Table32[[#This Row],[C&amp;I Incentive Disbursements]]/'1.) CLM Reference'!$B$5</f>
        <v>0</v>
      </c>
    </row>
    <row r="118" spans="1:15" x14ac:dyDescent="0.35">
      <c r="A118" s="23">
        <v>9011870501</v>
      </c>
      <c r="B118" s="24" t="s">
        <v>125</v>
      </c>
      <c r="C118" s="24" t="s">
        <v>48</v>
      </c>
      <c r="D118" s="52">
        <f>Table32[[#This Row],[Residential CLM $ Collected]]+Table32[[#This Row],[C&amp;I CLM $ Collected]]</f>
        <v>1833.5786659200003</v>
      </c>
      <c r="E118" s="53">
        <f>Table32[[#This Row],[CLM $ Collected ]]/'1.) CLM Reference'!$B$4</f>
        <v>1.6266852728409033E-5</v>
      </c>
      <c r="F118" s="54">
        <f>Table32[[#This Row],[Residential Incentive Disbursements]]+Table32[[#This Row],[C&amp;I Incentive Disbursements]]</f>
        <v>0</v>
      </c>
      <c r="G118" s="53">
        <f>Table32[[#This Row],[Incentive Disbursements]]/'1.) CLM Reference'!$B$5</f>
        <v>0</v>
      </c>
      <c r="H118" s="54">
        <v>0</v>
      </c>
      <c r="I118" s="53">
        <f>Table32[[#This Row],[Residential CLM $ Collected]]/'1.) CLM Reference'!$B$4</f>
        <v>0</v>
      </c>
      <c r="J118" s="79">
        <v>0</v>
      </c>
      <c r="K118" s="53">
        <f>Table32[[#This Row],[Residential Incentive Disbursements]]/'1.) CLM Reference'!$B$5</f>
        <v>0</v>
      </c>
      <c r="L118" s="54">
        <v>1833.5786659200003</v>
      </c>
      <c r="M118" s="53">
        <f>Table32[[#This Row],[C&amp;I CLM $ Collected]]/'1.) CLM Reference'!$B$4</f>
        <v>1.6266852728409033E-5</v>
      </c>
      <c r="N118" s="79">
        <v>0</v>
      </c>
      <c r="O118" s="78">
        <f>Table32[[#This Row],[C&amp;I Incentive Disbursements]]/'1.) CLM Reference'!$B$5</f>
        <v>0</v>
      </c>
    </row>
    <row r="119" spans="1:15" x14ac:dyDescent="0.35">
      <c r="A119" s="23">
        <v>9005303100</v>
      </c>
      <c r="B119" s="24" t="s">
        <v>126</v>
      </c>
      <c r="C119" s="24" t="s">
        <v>48</v>
      </c>
      <c r="D119" s="52">
        <f>Table32[[#This Row],[Residential CLM $ Collected]]+Table32[[#This Row],[C&amp;I CLM $ Collected]]</f>
        <v>3854.3989622400004</v>
      </c>
      <c r="E119" s="53">
        <f>Table32[[#This Row],[CLM $ Collected ]]/'1.) CLM Reference'!$B$4</f>
        <v>3.4194846090135669E-5</v>
      </c>
      <c r="F119" s="54">
        <f>Table32[[#This Row],[Residential Incentive Disbursements]]+Table32[[#This Row],[C&amp;I Incentive Disbursements]]</f>
        <v>0</v>
      </c>
      <c r="G119" s="53">
        <f>Table32[[#This Row],[Incentive Disbursements]]/'1.) CLM Reference'!$B$5</f>
        <v>0</v>
      </c>
      <c r="H119" s="54">
        <v>0</v>
      </c>
      <c r="I119" s="53">
        <f>Table32[[#This Row],[Residential CLM $ Collected]]/'1.) CLM Reference'!$B$4</f>
        <v>0</v>
      </c>
      <c r="J119" s="79">
        <v>0</v>
      </c>
      <c r="K119" s="53">
        <f>Table32[[#This Row],[Residential Incentive Disbursements]]/'1.) CLM Reference'!$B$5</f>
        <v>0</v>
      </c>
      <c r="L119" s="54">
        <v>3854.3989622400004</v>
      </c>
      <c r="M119" s="53">
        <f>Table32[[#This Row],[C&amp;I CLM $ Collected]]/'1.) CLM Reference'!$B$4</f>
        <v>3.4194846090135669E-5</v>
      </c>
      <c r="N119" s="79">
        <v>0</v>
      </c>
      <c r="O119" s="78">
        <f>Table32[[#This Row],[C&amp;I Incentive Disbursements]]/'1.) CLM Reference'!$B$5</f>
        <v>0</v>
      </c>
    </row>
    <row r="120" spans="1:15" x14ac:dyDescent="0.35">
      <c r="A120" s="23">
        <v>9009345201</v>
      </c>
      <c r="B120" s="24" t="s">
        <v>127</v>
      </c>
      <c r="C120" s="24" t="s">
        <v>48</v>
      </c>
      <c r="D120" s="52">
        <f>Table32[[#This Row],[Residential CLM $ Collected]]+Table32[[#This Row],[C&amp;I CLM $ Collected]]</f>
        <v>4.2015110399999998</v>
      </c>
      <c r="E120" s="53">
        <f>Table32[[#This Row],[CLM $ Collected ]]/'1.) CLM Reference'!$B$4</f>
        <v>3.7274300031284616E-8</v>
      </c>
      <c r="F120" s="54">
        <f>Table32[[#This Row],[Residential Incentive Disbursements]]+Table32[[#This Row],[C&amp;I Incentive Disbursements]]</f>
        <v>0</v>
      </c>
      <c r="G120" s="53">
        <f>Table32[[#This Row],[Incentive Disbursements]]/'1.) CLM Reference'!$B$5</f>
        <v>0</v>
      </c>
      <c r="H120" s="54">
        <v>0</v>
      </c>
      <c r="I120" s="53">
        <f>Table32[[#This Row],[Residential CLM $ Collected]]/'1.) CLM Reference'!$B$4</f>
        <v>0</v>
      </c>
      <c r="J120" s="79">
        <v>0</v>
      </c>
      <c r="K120" s="53">
        <f>Table32[[#This Row],[Residential Incentive Disbursements]]/'1.) CLM Reference'!$B$5</f>
        <v>0</v>
      </c>
      <c r="L120" s="54">
        <v>4.2015110399999998</v>
      </c>
      <c r="M120" s="53">
        <f>Table32[[#This Row],[C&amp;I CLM $ Collected]]/'1.) CLM Reference'!$B$4</f>
        <v>3.7274300031284616E-8</v>
      </c>
      <c r="N120" s="79">
        <v>0</v>
      </c>
      <c r="O120" s="78">
        <f>Table32[[#This Row],[C&amp;I Incentive Disbursements]]/'1.) CLM Reference'!$B$5</f>
        <v>0</v>
      </c>
    </row>
    <row r="121" spans="1:15" x14ac:dyDescent="0.35">
      <c r="A121" s="23">
        <v>9009345300</v>
      </c>
      <c r="B121" s="24" t="s">
        <v>127</v>
      </c>
      <c r="C121" s="24" t="s">
        <v>48</v>
      </c>
      <c r="D121" s="52">
        <f>Table32[[#This Row],[Residential CLM $ Collected]]+Table32[[#This Row],[C&amp;I CLM $ Collected]]</f>
        <v>5.3245382399999999</v>
      </c>
      <c r="E121" s="53">
        <f>Table32[[#This Row],[CLM $ Collected ]]/'1.) CLM Reference'!$B$4</f>
        <v>4.7237394831600425E-8</v>
      </c>
      <c r="F121" s="54">
        <f>Table32[[#This Row],[Residential Incentive Disbursements]]+Table32[[#This Row],[C&amp;I Incentive Disbursements]]</f>
        <v>0</v>
      </c>
      <c r="G121" s="53">
        <f>Table32[[#This Row],[Incentive Disbursements]]/'1.) CLM Reference'!$B$5</f>
        <v>0</v>
      </c>
      <c r="H121" s="54">
        <v>0</v>
      </c>
      <c r="I121" s="53">
        <f>Table32[[#This Row],[Residential CLM $ Collected]]/'1.) CLM Reference'!$B$4</f>
        <v>0</v>
      </c>
      <c r="J121" s="79">
        <v>0</v>
      </c>
      <c r="K121" s="53">
        <f>Table32[[#This Row],[Residential Incentive Disbursements]]/'1.) CLM Reference'!$B$5</f>
        <v>0</v>
      </c>
      <c r="L121" s="54">
        <v>5.3245382399999999</v>
      </c>
      <c r="M121" s="53">
        <f>Table32[[#This Row],[C&amp;I CLM $ Collected]]/'1.) CLM Reference'!$B$4</f>
        <v>4.7237394831600425E-8</v>
      </c>
      <c r="N121" s="79">
        <v>0</v>
      </c>
      <c r="O121" s="78">
        <f>Table32[[#This Row],[C&amp;I Incentive Disbursements]]/'1.) CLM Reference'!$B$5</f>
        <v>0</v>
      </c>
    </row>
    <row r="122" spans="1:15" x14ac:dyDescent="0.35">
      <c r="A122" s="23">
        <v>9009345400</v>
      </c>
      <c r="B122" s="24" t="s">
        <v>127</v>
      </c>
      <c r="C122" s="24" t="s">
        <v>48</v>
      </c>
      <c r="D122" s="52">
        <f>Table32[[#This Row],[Residential CLM $ Collected]]+Table32[[#This Row],[C&amp;I CLM $ Collected]]</f>
        <v>286458.57523295999</v>
      </c>
      <c r="E122" s="53">
        <f>Table32[[#This Row],[CLM $ Collected ]]/'1.) CLM Reference'!$B$4</f>
        <v>2.5413578063019126E-3</v>
      </c>
      <c r="F122" s="54">
        <f>Table32[[#This Row],[Residential Incentive Disbursements]]+Table32[[#This Row],[C&amp;I Incentive Disbursements]]</f>
        <v>196744.7077</v>
      </c>
      <c r="G122" s="53">
        <f>Table32[[#This Row],[Incentive Disbursements]]/'1.) CLM Reference'!$B$5</f>
        <v>2.4071030481382506E-3</v>
      </c>
      <c r="H122" s="54">
        <v>0</v>
      </c>
      <c r="I122" s="53">
        <f>Table32[[#This Row],[Residential CLM $ Collected]]/'1.) CLM Reference'!$B$4</f>
        <v>0</v>
      </c>
      <c r="J122" s="79">
        <v>0</v>
      </c>
      <c r="K122" s="53">
        <f>Table32[[#This Row],[Residential Incentive Disbursements]]/'1.) CLM Reference'!$B$5</f>
        <v>0</v>
      </c>
      <c r="L122" s="54">
        <v>286458.57523295999</v>
      </c>
      <c r="M122" s="53">
        <f>Table32[[#This Row],[C&amp;I CLM $ Collected]]/'1.) CLM Reference'!$B$4</f>
        <v>2.5413578063019126E-3</v>
      </c>
      <c r="N122" s="79">
        <v>196744.7077</v>
      </c>
      <c r="O122" s="78">
        <f>Table32[[#This Row],[C&amp;I Incentive Disbursements]]/'1.) CLM Reference'!$B$5</f>
        <v>2.4071030481382506E-3</v>
      </c>
    </row>
    <row r="123" spans="1:15" x14ac:dyDescent="0.35">
      <c r="A123" s="23">
        <v>9003415300</v>
      </c>
      <c r="B123" s="24" t="s">
        <v>128</v>
      </c>
      <c r="C123" s="24" t="s">
        <v>48</v>
      </c>
      <c r="D123" s="52">
        <f>Table32[[#This Row],[Residential CLM $ Collected]]+Table32[[#This Row],[C&amp;I CLM $ Collected]]</f>
        <v>44.097920639999998</v>
      </c>
      <c r="E123" s="53">
        <f>Table32[[#This Row],[CLM $ Collected ]]/'1.) CLM Reference'!$B$4</f>
        <v>3.9122094623631846E-7</v>
      </c>
      <c r="F123" s="54">
        <f>Table32[[#This Row],[Residential Incentive Disbursements]]+Table32[[#This Row],[C&amp;I Incentive Disbursements]]</f>
        <v>0</v>
      </c>
      <c r="G123" s="53">
        <f>Table32[[#This Row],[Incentive Disbursements]]/'1.) CLM Reference'!$B$5</f>
        <v>0</v>
      </c>
      <c r="H123" s="54">
        <v>0</v>
      </c>
      <c r="I123" s="53">
        <f>Table32[[#This Row],[Residential CLM $ Collected]]/'1.) CLM Reference'!$B$4</f>
        <v>0</v>
      </c>
      <c r="J123" s="79">
        <v>0</v>
      </c>
      <c r="K123" s="53">
        <f>Table32[[#This Row],[Residential Incentive Disbursements]]/'1.) CLM Reference'!$B$5</f>
        <v>0</v>
      </c>
      <c r="L123" s="54">
        <v>44.097920639999998</v>
      </c>
      <c r="M123" s="53">
        <f>Table32[[#This Row],[C&amp;I CLM $ Collected]]/'1.) CLM Reference'!$B$4</f>
        <v>3.9122094623631846E-7</v>
      </c>
      <c r="N123" s="79">
        <v>0</v>
      </c>
      <c r="O123" s="78">
        <f>Table32[[#This Row],[C&amp;I Incentive Disbursements]]/'1.) CLM Reference'!$B$5</f>
        <v>0</v>
      </c>
    </row>
    <row r="124" spans="1:15" x14ac:dyDescent="0.35">
      <c r="A124" s="23">
        <v>9003416100</v>
      </c>
      <c r="B124" s="24" t="s">
        <v>128</v>
      </c>
      <c r="C124" s="24" t="s">
        <v>48</v>
      </c>
      <c r="D124" s="52">
        <f>Table32[[#This Row],[Residential CLM $ Collected]]+Table32[[#This Row],[C&amp;I CLM $ Collected]]</f>
        <v>7.3506182400000002</v>
      </c>
      <c r="E124" s="53">
        <f>Table32[[#This Row],[CLM $ Collected ]]/'1.) CLM Reference'!$B$4</f>
        <v>6.52120503991805E-8</v>
      </c>
      <c r="F124" s="54">
        <f>Table32[[#This Row],[Residential Incentive Disbursements]]+Table32[[#This Row],[C&amp;I Incentive Disbursements]]</f>
        <v>0</v>
      </c>
      <c r="G124" s="53">
        <f>Table32[[#This Row],[Incentive Disbursements]]/'1.) CLM Reference'!$B$5</f>
        <v>0</v>
      </c>
      <c r="H124" s="54">
        <v>0</v>
      </c>
      <c r="I124" s="53">
        <f>Table32[[#This Row],[Residential CLM $ Collected]]/'1.) CLM Reference'!$B$4</f>
        <v>0</v>
      </c>
      <c r="J124" s="79">
        <v>0</v>
      </c>
      <c r="K124" s="53">
        <f>Table32[[#This Row],[Residential Incentive Disbursements]]/'1.) CLM Reference'!$B$5</f>
        <v>0</v>
      </c>
      <c r="L124" s="54">
        <v>7.3506182400000002</v>
      </c>
      <c r="M124" s="53">
        <f>Table32[[#This Row],[C&amp;I CLM $ Collected]]/'1.) CLM Reference'!$B$4</f>
        <v>6.52120503991805E-8</v>
      </c>
      <c r="N124" s="79">
        <v>0</v>
      </c>
      <c r="O124" s="78">
        <f>Table32[[#This Row],[C&amp;I Incentive Disbursements]]/'1.) CLM Reference'!$B$5</f>
        <v>0</v>
      </c>
    </row>
    <row r="125" spans="1:15" x14ac:dyDescent="0.35">
      <c r="A125" s="23">
        <v>9003416700</v>
      </c>
      <c r="B125" s="24" t="s">
        <v>128</v>
      </c>
      <c r="C125" s="24" t="s">
        <v>48</v>
      </c>
      <c r="D125" s="52">
        <f>Table32[[#This Row],[Residential CLM $ Collected]]+Table32[[#This Row],[C&amp;I CLM $ Collected]]</f>
        <v>954295.70391647995</v>
      </c>
      <c r="E125" s="53">
        <f>Table32[[#This Row],[CLM $ Collected ]]/'1.) CLM Reference'!$B$4</f>
        <v>8.466169444207583E-3</v>
      </c>
      <c r="F125" s="54">
        <f>Table32[[#This Row],[Residential Incentive Disbursements]]+Table32[[#This Row],[C&amp;I Incentive Disbursements]]</f>
        <v>858475.93449999997</v>
      </c>
      <c r="G125" s="53">
        <f>Table32[[#This Row],[Incentive Disbursements]]/'1.) CLM Reference'!$B$5</f>
        <v>1.0503154381358149E-2</v>
      </c>
      <c r="H125" s="54">
        <v>0</v>
      </c>
      <c r="I125" s="53">
        <f>Table32[[#This Row],[Residential CLM $ Collected]]/'1.) CLM Reference'!$B$4</f>
        <v>0</v>
      </c>
      <c r="J125" s="79">
        <v>0</v>
      </c>
      <c r="K125" s="53">
        <f>Table32[[#This Row],[Residential Incentive Disbursements]]/'1.) CLM Reference'!$B$5</f>
        <v>0</v>
      </c>
      <c r="L125" s="54">
        <v>954295.70391647995</v>
      </c>
      <c r="M125" s="53">
        <f>Table32[[#This Row],[C&amp;I CLM $ Collected]]/'1.) CLM Reference'!$B$4</f>
        <v>8.466169444207583E-3</v>
      </c>
      <c r="N125" s="79">
        <v>858475.93449999997</v>
      </c>
      <c r="O125" s="78">
        <f>Table32[[#This Row],[C&amp;I Incentive Disbursements]]/'1.) CLM Reference'!$B$5</f>
        <v>1.0503154381358149E-2</v>
      </c>
    </row>
    <row r="126" spans="1:15" x14ac:dyDescent="0.35">
      <c r="A126" s="23">
        <v>9001035100</v>
      </c>
      <c r="B126" s="24" t="s">
        <v>129</v>
      </c>
      <c r="C126" s="24" t="s">
        <v>48</v>
      </c>
      <c r="D126" s="52">
        <f>Table32[[#This Row],[Residential CLM $ Collected]]+Table32[[#This Row],[C&amp;I CLM $ Collected]]</f>
        <v>142600.86619775998</v>
      </c>
      <c r="E126" s="53">
        <f>Table32[[#This Row],[CLM $ Collected ]]/'1.) CLM Reference'!$B$4</f>
        <v>1.2651037735643743E-3</v>
      </c>
      <c r="F126" s="54">
        <f>Table32[[#This Row],[Residential Incentive Disbursements]]+Table32[[#This Row],[C&amp;I Incentive Disbursements]]</f>
        <v>5984.1714000000002</v>
      </c>
      <c r="G126" s="53">
        <f>Table32[[#This Row],[Incentive Disbursements]]/'1.) CLM Reference'!$B$5</f>
        <v>7.3214255091862598E-5</v>
      </c>
      <c r="H126" s="54">
        <v>0</v>
      </c>
      <c r="I126" s="53">
        <f>Table32[[#This Row],[Residential CLM $ Collected]]/'1.) CLM Reference'!$B$4</f>
        <v>0</v>
      </c>
      <c r="J126" s="79">
        <v>0</v>
      </c>
      <c r="K126" s="53">
        <f>Table32[[#This Row],[Residential Incentive Disbursements]]/'1.) CLM Reference'!$B$5</f>
        <v>0</v>
      </c>
      <c r="L126" s="54">
        <v>142600.86619775998</v>
      </c>
      <c r="M126" s="53">
        <f>Table32[[#This Row],[C&amp;I CLM $ Collected]]/'1.) CLM Reference'!$B$4</f>
        <v>1.2651037735643743E-3</v>
      </c>
      <c r="N126" s="79">
        <v>5984.1714000000002</v>
      </c>
      <c r="O126" s="78">
        <f>Table32[[#This Row],[C&amp;I Incentive Disbursements]]/'1.) CLM Reference'!$B$5</f>
        <v>7.3214255091862598E-5</v>
      </c>
    </row>
    <row r="127" spans="1:15" x14ac:dyDescent="0.35">
      <c r="A127" s="23">
        <v>9001220200</v>
      </c>
      <c r="B127" s="24" t="s">
        <v>130</v>
      </c>
      <c r="C127" s="24" t="s">
        <v>48</v>
      </c>
      <c r="D127" s="52">
        <f>Table32[[#This Row],[Residential CLM $ Collected]]+Table32[[#This Row],[C&amp;I CLM $ Collected]]</f>
        <v>26049.412442879999</v>
      </c>
      <c r="E127" s="53">
        <f>Table32[[#This Row],[CLM $ Collected ]]/'1.) CLM Reference'!$B$4</f>
        <v>2.3110105050077123E-4</v>
      </c>
      <c r="F127" s="54">
        <f>Table32[[#This Row],[Residential Incentive Disbursements]]+Table32[[#This Row],[C&amp;I Incentive Disbursements]]</f>
        <v>2259.6999999999998</v>
      </c>
      <c r="G127" s="53">
        <f>Table32[[#This Row],[Incentive Disbursements]]/'1.) CLM Reference'!$B$5</f>
        <v>2.7646643314909379E-5</v>
      </c>
      <c r="H127" s="54">
        <v>0</v>
      </c>
      <c r="I127" s="53">
        <f>Table32[[#This Row],[Residential CLM $ Collected]]/'1.) CLM Reference'!$B$4</f>
        <v>0</v>
      </c>
      <c r="J127" s="79">
        <v>0</v>
      </c>
      <c r="K127" s="53">
        <f>Table32[[#This Row],[Residential Incentive Disbursements]]/'1.) CLM Reference'!$B$5</f>
        <v>0</v>
      </c>
      <c r="L127" s="54">
        <v>26049.412442879999</v>
      </c>
      <c r="M127" s="53">
        <f>Table32[[#This Row],[C&amp;I CLM $ Collected]]/'1.) CLM Reference'!$B$4</f>
        <v>2.3110105050077123E-4</v>
      </c>
      <c r="N127" s="79">
        <v>2259.6999999999998</v>
      </c>
      <c r="O127" s="78">
        <f>Table32[[#This Row],[C&amp;I Incentive Disbursements]]/'1.) CLM Reference'!$B$5</f>
        <v>2.7646643314909379E-5</v>
      </c>
    </row>
    <row r="128" spans="1:15" x14ac:dyDescent="0.35">
      <c r="A128" s="23">
        <v>9001220300</v>
      </c>
      <c r="B128" s="24" t="s">
        <v>130</v>
      </c>
      <c r="C128" s="24" t="s">
        <v>48</v>
      </c>
      <c r="D128" s="52">
        <f>Table32[[#This Row],[Residential CLM $ Collected]]+Table32[[#This Row],[C&amp;I CLM $ Collected]]</f>
        <v>2.7849916800000001</v>
      </c>
      <c r="E128" s="53">
        <f>Table32[[#This Row],[CLM $ Collected ]]/'1.) CLM Reference'!$B$4</f>
        <v>2.4707447981607922E-8</v>
      </c>
      <c r="F128" s="54">
        <f>Table32[[#This Row],[Residential Incentive Disbursements]]+Table32[[#This Row],[C&amp;I Incentive Disbursements]]</f>
        <v>0</v>
      </c>
      <c r="G128" s="53">
        <f>Table32[[#This Row],[Incentive Disbursements]]/'1.) CLM Reference'!$B$5</f>
        <v>0</v>
      </c>
      <c r="H128" s="54">
        <v>0</v>
      </c>
      <c r="I128" s="53">
        <f>Table32[[#This Row],[Residential CLM $ Collected]]/'1.) CLM Reference'!$B$4</f>
        <v>0</v>
      </c>
      <c r="J128" s="79">
        <v>0</v>
      </c>
      <c r="K128" s="53">
        <f>Table32[[#This Row],[Residential Incentive Disbursements]]/'1.) CLM Reference'!$B$5</f>
        <v>0</v>
      </c>
      <c r="L128" s="54">
        <v>2.7849916800000001</v>
      </c>
      <c r="M128" s="53">
        <f>Table32[[#This Row],[C&amp;I CLM $ Collected]]/'1.) CLM Reference'!$B$4</f>
        <v>2.4707447981607922E-8</v>
      </c>
      <c r="N128" s="79">
        <v>0</v>
      </c>
      <c r="O128" s="78">
        <f>Table32[[#This Row],[C&amp;I Incentive Disbursements]]/'1.) CLM Reference'!$B$5</f>
        <v>0</v>
      </c>
    </row>
    <row r="129" spans="1:15" x14ac:dyDescent="0.35">
      <c r="A129" s="23">
        <v>9005306100</v>
      </c>
      <c r="B129" s="24" t="s">
        <v>131</v>
      </c>
      <c r="C129" s="24" t="s">
        <v>48</v>
      </c>
      <c r="D129" s="52">
        <f>Table32[[#This Row],[Residential CLM $ Collected]]+Table32[[#This Row],[C&amp;I CLM $ Collected]]</f>
        <v>52557.050663999995</v>
      </c>
      <c r="E129" s="53">
        <f>Table32[[#This Row],[CLM $ Collected ]]/'1.) CLM Reference'!$B$4</f>
        <v>4.6626731586771271E-4</v>
      </c>
      <c r="F129" s="54">
        <f>Table32[[#This Row],[Residential Incentive Disbursements]]+Table32[[#This Row],[C&amp;I Incentive Disbursements]]</f>
        <v>0</v>
      </c>
      <c r="G129" s="53">
        <f>Table32[[#This Row],[Incentive Disbursements]]/'1.) CLM Reference'!$B$5</f>
        <v>0</v>
      </c>
      <c r="H129" s="54">
        <v>0</v>
      </c>
      <c r="I129" s="53">
        <f>Table32[[#This Row],[Residential CLM $ Collected]]/'1.) CLM Reference'!$B$4</f>
        <v>0</v>
      </c>
      <c r="J129" s="79">
        <v>0</v>
      </c>
      <c r="K129" s="53">
        <f>Table32[[#This Row],[Residential Incentive Disbursements]]/'1.) CLM Reference'!$B$5</f>
        <v>0</v>
      </c>
      <c r="L129" s="54">
        <v>52557.050663999995</v>
      </c>
      <c r="M129" s="53">
        <f>Table32[[#This Row],[C&amp;I CLM $ Collected]]/'1.) CLM Reference'!$B$4</f>
        <v>4.6626731586771271E-4</v>
      </c>
      <c r="N129" s="79">
        <v>0</v>
      </c>
      <c r="O129" s="78">
        <f>Table32[[#This Row],[C&amp;I Incentive Disbursements]]/'1.) CLM Reference'!$B$5</f>
        <v>0</v>
      </c>
    </row>
    <row r="130" spans="1:15" x14ac:dyDescent="0.35">
      <c r="A130" s="23">
        <v>9011690500</v>
      </c>
      <c r="B130" s="24" t="s">
        <v>132</v>
      </c>
      <c r="C130" s="24" t="s">
        <v>48</v>
      </c>
      <c r="D130" s="52">
        <f>Table32[[#This Row],[Residential CLM $ Collected]]+Table32[[#This Row],[C&amp;I CLM $ Collected]]</f>
        <v>29.694807359999999</v>
      </c>
      <c r="E130" s="53">
        <f>Table32[[#This Row],[CLM $ Collected ]]/'1.) CLM Reference'!$B$4</f>
        <v>2.6344168761432998E-7</v>
      </c>
      <c r="F130" s="54">
        <f>Table32[[#This Row],[Residential Incentive Disbursements]]+Table32[[#This Row],[C&amp;I Incentive Disbursements]]</f>
        <v>0</v>
      </c>
      <c r="G130" s="53">
        <f>Table32[[#This Row],[Incentive Disbursements]]/'1.) CLM Reference'!$B$5</f>
        <v>0</v>
      </c>
      <c r="H130" s="54">
        <v>0</v>
      </c>
      <c r="I130" s="53">
        <f>Table32[[#This Row],[Residential CLM $ Collected]]/'1.) CLM Reference'!$B$4</f>
        <v>0</v>
      </c>
      <c r="J130" s="79">
        <v>0</v>
      </c>
      <c r="K130" s="53">
        <f>Table32[[#This Row],[Residential Incentive Disbursements]]/'1.) CLM Reference'!$B$5</f>
        <v>0</v>
      </c>
      <c r="L130" s="54">
        <v>29.694807359999999</v>
      </c>
      <c r="M130" s="53">
        <f>Table32[[#This Row],[C&amp;I CLM $ Collected]]/'1.) CLM Reference'!$B$4</f>
        <v>2.6344168761432998E-7</v>
      </c>
      <c r="N130" s="79">
        <v>0</v>
      </c>
      <c r="O130" s="78">
        <f>Table32[[#This Row],[C&amp;I Incentive Disbursements]]/'1.) CLM Reference'!$B$5</f>
        <v>0</v>
      </c>
    </row>
    <row r="131" spans="1:15" x14ac:dyDescent="0.35">
      <c r="A131" s="23">
        <v>9011690900</v>
      </c>
      <c r="B131" s="24" t="s">
        <v>132</v>
      </c>
      <c r="C131" s="24" t="s">
        <v>48</v>
      </c>
      <c r="D131" s="52">
        <f>Table32[[#This Row],[Residential CLM $ Collected]]+Table32[[#This Row],[C&amp;I CLM $ Collected]]</f>
        <v>569404.39258655999</v>
      </c>
      <c r="E131" s="53">
        <f>Table32[[#This Row],[CLM $ Collected ]]/'1.) CLM Reference'!$B$4</f>
        <v>5.0515516837491906E-3</v>
      </c>
      <c r="F131" s="54">
        <f>Table32[[#This Row],[Residential Incentive Disbursements]]+Table32[[#This Row],[C&amp;I Incentive Disbursements]]</f>
        <v>818117.85970000003</v>
      </c>
      <c r="G131" s="53">
        <f>Table32[[#This Row],[Incentive Disbursements]]/'1.) CLM Reference'!$B$5</f>
        <v>1.0009387377387696E-2</v>
      </c>
      <c r="H131" s="54">
        <v>0</v>
      </c>
      <c r="I131" s="53">
        <f>Table32[[#This Row],[Residential CLM $ Collected]]/'1.) CLM Reference'!$B$4</f>
        <v>0</v>
      </c>
      <c r="J131" s="79">
        <v>0</v>
      </c>
      <c r="K131" s="53">
        <f>Table32[[#This Row],[Residential Incentive Disbursements]]/'1.) CLM Reference'!$B$5</f>
        <v>0</v>
      </c>
      <c r="L131" s="54">
        <v>569404.39258655999</v>
      </c>
      <c r="M131" s="53">
        <f>Table32[[#This Row],[C&amp;I CLM $ Collected]]/'1.) CLM Reference'!$B$4</f>
        <v>5.0515516837491906E-3</v>
      </c>
      <c r="N131" s="79">
        <v>818117.85970000003</v>
      </c>
      <c r="O131" s="78">
        <f>Table32[[#This Row],[C&amp;I Incentive Disbursements]]/'1.) CLM Reference'!$B$5</f>
        <v>1.0009387377387696E-2</v>
      </c>
    </row>
    <row r="132" spans="1:15" x14ac:dyDescent="0.35">
      <c r="A132" s="23">
        <v>9005253100</v>
      </c>
      <c r="B132" s="24" t="s">
        <v>133</v>
      </c>
      <c r="C132" s="24" t="s">
        <v>48</v>
      </c>
      <c r="D132" s="52">
        <f>Table32[[#This Row],[Residential CLM $ Collected]]+Table32[[#This Row],[C&amp;I CLM $ Collected]]</f>
        <v>1.6052342400000001</v>
      </c>
      <c r="E132" s="53">
        <f>Table32[[#This Row],[CLM $ Collected ]]/'1.) CLM Reference'!$B$4</f>
        <v>1.424106282539987E-8</v>
      </c>
      <c r="F132" s="54">
        <f>Table32[[#This Row],[Residential Incentive Disbursements]]+Table32[[#This Row],[C&amp;I Incentive Disbursements]]</f>
        <v>0</v>
      </c>
      <c r="G132" s="53">
        <f>Table32[[#This Row],[Incentive Disbursements]]/'1.) CLM Reference'!$B$5</f>
        <v>0</v>
      </c>
      <c r="H132" s="54">
        <v>0</v>
      </c>
      <c r="I132" s="53">
        <f>Table32[[#This Row],[Residential CLM $ Collected]]/'1.) CLM Reference'!$B$4</f>
        <v>0</v>
      </c>
      <c r="J132" s="79">
        <v>0</v>
      </c>
      <c r="K132" s="53">
        <f>Table32[[#This Row],[Residential Incentive Disbursements]]/'1.) CLM Reference'!$B$5</f>
        <v>0</v>
      </c>
      <c r="L132" s="54">
        <v>1.6052342400000001</v>
      </c>
      <c r="M132" s="53">
        <f>Table32[[#This Row],[C&amp;I CLM $ Collected]]/'1.) CLM Reference'!$B$4</f>
        <v>1.424106282539987E-8</v>
      </c>
      <c r="N132" s="79">
        <v>0</v>
      </c>
      <c r="O132" s="78">
        <f>Table32[[#This Row],[C&amp;I Incentive Disbursements]]/'1.) CLM Reference'!$B$5</f>
        <v>0</v>
      </c>
    </row>
    <row r="133" spans="1:15" x14ac:dyDescent="0.35">
      <c r="A133" s="23">
        <v>9005253200</v>
      </c>
      <c r="B133" s="24" t="s">
        <v>133</v>
      </c>
      <c r="C133" s="24" t="s">
        <v>48</v>
      </c>
      <c r="D133" s="52">
        <f>Table32[[#This Row],[Residential CLM $ Collected]]+Table32[[#This Row],[C&amp;I CLM $ Collected]]</f>
        <v>203721.96425471999</v>
      </c>
      <c r="E133" s="53">
        <f>Table32[[#This Row],[CLM $ Collected ]]/'1.) CLM Reference'!$B$4</f>
        <v>1.8073482483561612E-3</v>
      </c>
      <c r="F133" s="54">
        <f>Table32[[#This Row],[Residential Incentive Disbursements]]+Table32[[#This Row],[C&amp;I Incentive Disbursements]]</f>
        <v>166070.92069999999</v>
      </c>
      <c r="G133" s="53">
        <f>Table32[[#This Row],[Incentive Disbursements]]/'1.) CLM Reference'!$B$5</f>
        <v>2.0318199360850999E-3</v>
      </c>
      <c r="H133" s="54">
        <v>0</v>
      </c>
      <c r="I133" s="53">
        <f>Table32[[#This Row],[Residential CLM $ Collected]]/'1.) CLM Reference'!$B$4</f>
        <v>0</v>
      </c>
      <c r="J133" s="79">
        <v>0</v>
      </c>
      <c r="K133" s="53">
        <f>Table32[[#This Row],[Residential Incentive Disbursements]]/'1.) CLM Reference'!$B$5</f>
        <v>0</v>
      </c>
      <c r="L133" s="54">
        <v>203721.96425471999</v>
      </c>
      <c r="M133" s="53">
        <f>Table32[[#This Row],[C&amp;I CLM $ Collected]]/'1.) CLM Reference'!$B$4</f>
        <v>1.8073482483561612E-3</v>
      </c>
      <c r="N133" s="79">
        <v>166070.92069999999</v>
      </c>
      <c r="O133" s="78">
        <f>Table32[[#This Row],[C&amp;I Incentive Disbursements]]/'1.) CLM Reference'!$B$5</f>
        <v>2.0318199360850999E-3</v>
      </c>
    </row>
    <row r="134" spans="1:15" x14ac:dyDescent="0.35">
      <c r="A134" s="23">
        <v>9005253400</v>
      </c>
      <c r="B134" s="24" t="s">
        <v>133</v>
      </c>
      <c r="C134" s="24" t="s">
        <v>48</v>
      </c>
      <c r="D134" s="52">
        <f>Table32[[#This Row],[Residential CLM $ Collected]]+Table32[[#This Row],[C&amp;I CLM $ Collected]]</f>
        <v>6.3833097599999995</v>
      </c>
      <c r="E134" s="53">
        <f>Table32[[#This Row],[CLM $ Collected ]]/'1.) CLM Reference'!$B$4</f>
        <v>5.6630436269630127E-8</v>
      </c>
      <c r="F134" s="54">
        <f>Table32[[#This Row],[Residential Incentive Disbursements]]+Table32[[#This Row],[C&amp;I Incentive Disbursements]]</f>
        <v>0</v>
      </c>
      <c r="G134" s="53">
        <f>Table32[[#This Row],[Incentive Disbursements]]/'1.) CLM Reference'!$B$5</f>
        <v>0</v>
      </c>
      <c r="H134" s="54">
        <v>0</v>
      </c>
      <c r="I134" s="53">
        <f>Table32[[#This Row],[Residential CLM $ Collected]]/'1.) CLM Reference'!$B$4</f>
        <v>0</v>
      </c>
      <c r="J134" s="79">
        <v>0</v>
      </c>
      <c r="K134" s="53">
        <f>Table32[[#This Row],[Residential Incentive Disbursements]]/'1.) CLM Reference'!$B$5</f>
        <v>0</v>
      </c>
      <c r="L134" s="54">
        <v>6.3833097599999995</v>
      </c>
      <c r="M134" s="53">
        <f>Table32[[#This Row],[C&amp;I CLM $ Collected]]/'1.) CLM Reference'!$B$4</f>
        <v>5.6630436269630127E-8</v>
      </c>
      <c r="N134" s="79">
        <v>0</v>
      </c>
      <c r="O134" s="78">
        <f>Table32[[#This Row],[C&amp;I Incentive Disbursements]]/'1.) CLM Reference'!$B$5</f>
        <v>0</v>
      </c>
    </row>
    <row r="135" spans="1:15" x14ac:dyDescent="0.35">
      <c r="A135" s="23">
        <v>9005253500</v>
      </c>
      <c r="B135" s="24" t="s">
        <v>133</v>
      </c>
      <c r="C135" s="24" t="s">
        <v>48</v>
      </c>
      <c r="D135" s="52">
        <f>Table32[[#This Row],[Residential CLM $ Collected]]+Table32[[#This Row],[C&amp;I CLM $ Collected]]</f>
        <v>8.0250134400000004</v>
      </c>
      <c r="E135" s="53">
        <f>Table32[[#This Row],[CLM $ Collected ]]/'1.) CLM Reference'!$B$4</f>
        <v>7.1195042895246437E-8</v>
      </c>
      <c r="F135" s="54">
        <f>Table32[[#This Row],[Residential Incentive Disbursements]]+Table32[[#This Row],[C&amp;I Incentive Disbursements]]</f>
        <v>0</v>
      </c>
      <c r="G135" s="53">
        <f>Table32[[#This Row],[Incentive Disbursements]]/'1.) CLM Reference'!$B$5</f>
        <v>0</v>
      </c>
      <c r="H135" s="54">
        <v>0</v>
      </c>
      <c r="I135" s="53">
        <f>Table32[[#This Row],[Residential CLM $ Collected]]/'1.) CLM Reference'!$B$4</f>
        <v>0</v>
      </c>
      <c r="J135" s="79">
        <v>0</v>
      </c>
      <c r="K135" s="53">
        <f>Table32[[#This Row],[Residential Incentive Disbursements]]/'1.) CLM Reference'!$B$5</f>
        <v>0</v>
      </c>
      <c r="L135" s="54">
        <v>8.0250134400000004</v>
      </c>
      <c r="M135" s="53">
        <f>Table32[[#This Row],[C&amp;I CLM $ Collected]]/'1.) CLM Reference'!$B$4</f>
        <v>7.1195042895246437E-8</v>
      </c>
      <c r="N135" s="79">
        <v>0</v>
      </c>
      <c r="O135" s="78">
        <f>Table32[[#This Row],[C&amp;I Incentive Disbursements]]/'1.) CLM Reference'!$B$5</f>
        <v>0</v>
      </c>
    </row>
    <row r="136" spans="1:15" x14ac:dyDescent="0.35">
      <c r="A136" s="23">
        <v>9003494100</v>
      </c>
      <c r="B136" s="24" t="s">
        <v>134</v>
      </c>
      <c r="C136" s="24" t="s">
        <v>48</v>
      </c>
      <c r="D136" s="52">
        <f>Table32[[#This Row],[Residential CLM $ Collected]]+Table32[[#This Row],[C&amp;I CLM $ Collected]]</f>
        <v>715829.61213791999</v>
      </c>
      <c r="E136" s="53">
        <f>Table32[[#This Row],[CLM $ Collected ]]/'1.) CLM Reference'!$B$4</f>
        <v>6.3505837495328645E-3</v>
      </c>
      <c r="F136" s="54">
        <f>Table32[[#This Row],[Residential Incentive Disbursements]]+Table32[[#This Row],[C&amp;I Incentive Disbursements]]</f>
        <v>385651.34590000001</v>
      </c>
      <c r="G136" s="53">
        <f>Table32[[#This Row],[Incentive Disbursements]]/'1.) CLM Reference'!$B$5</f>
        <v>4.7183100429313805E-3</v>
      </c>
      <c r="H136" s="54">
        <v>0</v>
      </c>
      <c r="I136" s="53">
        <f>Table32[[#This Row],[Residential CLM $ Collected]]/'1.) CLM Reference'!$B$4</f>
        <v>0</v>
      </c>
      <c r="J136" s="79">
        <v>0</v>
      </c>
      <c r="K136" s="53">
        <f>Table32[[#This Row],[Residential Incentive Disbursements]]/'1.) CLM Reference'!$B$5</f>
        <v>0</v>
      </c>
      <c r="L136" s="54">
        <v>715829.61213791999</v>
      </c>
      <c r="M136" s="53">
        <f>Table32[[#This Row],[C&amp;I CLM $ Collected]]/'1.) CLM Reference'!$B$4</f>
        <v>6.3505837495328645E-3</v>
      </c>
      <c r="N136" s="79">
        <v>385651.34590000001</v>
      </c>
      <c r="O136" s="78">
        <f>Table32[[#This Row],[C&amp;I Incentive Disbursements]]/'1.) CLM Reference'!$B$5</f>
        <v>4.7183100429313805E-3</v>
      </c>
    </row>
    <row r="137" spans="1:15" x14ac:dyDescent="0.35">
      <c r="A137" s="23">
        <v>9003494400</v>
      </c>
      <c r="B137" s="24" t="s">
        <v>134</v>
      </c>
      <c r="C137" s="24" t="s">
        <v>48</v>
      </c>
      <c r="D137" s="52">
        <f>Table32[[#This Row],[Residential CLM $ Collected]]+Table32[[#This Row],[C&amp;I CLM $ Collected]]</f>
        <v>2803.1441990399999</v>
      </c>
      <c r="E137" s="53">
        <f>Table32[[#This Row],[CLM $ Collected ]]/'1.) CLM Reference'!$B$4</f>
        <v>2.4868490624261683E-5</v>
      </c>
      <c r="F137" s="54">
        <f>Table32[[#This Row],[Residential Incentive Disbursements]]+Table32[[#This Row],[C&amp;I Incentive Disbursements]]</f>
        <v>0</v>
      </c>
      <c r="G137" s="53">
        <f>Table32[[#This Row],[Incentive Disbursements]]/'1.) CLM Reference'!$B$5</f>
        <v>0</v>
      </c>
      <c r="H137" s="54">
        <v>0</v>
      </c>
      <c r="I137" s="53">
        <f>Table32[[#This Row],[Residential CLM $ Collected]]/'1.) CLM Reference'!$B$4</f>
        <v>0</v>
      </c>
      <c r="J137" s="79">
        <v>0</v>
      </c>
      <c r="K137" s="53">
        <f>Table32[[#This Row],[Residential Incentive Disbursements]]/'1.) CLM Reference'!$B$5</f>
        <v>0</v>
      </c>
      <c r="L137" s="54">
        <v>2803.1441990399999</v>
      </c>
      <c r="M137" s="53">
        <f>Table32[[#This Row],[C&amp;I CLM $ Collected]]/'1.) CLM Reference'!$B$4</f>
        <v>2.4868490624261683E-5</v>
      </c>
      <c r="N137" s="79">
        <v>0</v>
      </c>
      <c r="O137" s="78">
        <f>Table32[[#This Row],[C&amp;I Incentive Disbursements]]/'1.) CLM Reference'!$B$5</f>
        <v>0</v>
      </c>
    </row>
    <row r="138" spans="1:15" x14ac:dyDescent="0.35">
      <c r="A138" s="23">
        <v>9001230100</v>
      </c>
      <c r="B138" s="24" t="s">
        <v>135</v>
      </c>
      <c r="C138" s="24" t="s">
        <v>48</v>
      </c>
      <c r="D138" s="52">
        <f>Table32[[#This Row],[Residential CLM $ Collected]]+Table32[[#This Row],[C&amp;I CLM $ Collected]]</f>
        <v>255992.80680576002</v>
      </c>
      <c r="E138" s="53">
        <f>Table32[[#This Row],[CLM $ Collected ]]/'1.) CLM Reference'!$B$4</f>
        <v>2.2710764284290868E-3</v>
      </c>
      <c r="F138" s="54">
        <f>Table32[[#This Row],[Residential Incentive Disbursements]]+Table32[[#This Row],[C&amp;I Incentive Disbursements]]</f>
        <v>328989.28240000003</v>
      </c>
      <c r="G138" s="53">
        <f>Table32[[#This Row],[Incentive Disbursements]]/'1.) CLM Reference'!$B$5</f>
        <v>4.0250694096299489E-3</v>
      </c>
      <c r="H138" s="54">
        <v>0</v>
      </c>
      <c r="I138" s="53">
        <f>Table32[[#This Row],[Residential CLM $ Collected]]/'1.) CLM Reference'!$B$4</f>
        <v>0</v>
      </c>
      <c r="J138" s="79">
        <v>0</v>
      </c>
      <c r="K138" s="53">
        <f>Table32[[#This Row],[Residential Incentive Disbursements]]/'1.) CLM Reference'!$B$5</f>
        <v>0</v>
      </c>
      <c r="L138" s="54">
        <v>255992.80680576002</v>
      </c>
      <c r="M138" s="53">
        <f>Table32[[#This Row],[C&amp;I CLM $ Collected]]/'1.) CLM Reference'!$B$4</f>
        <v>2.2710764284290868E-3</v>
      </c>
      <c r="N138" s="79">
        <v>328989.28240000003</v>
      </c>
      <c r="O138" s="78">
        <f>Table32[[#This Row],[C&amp;I Incentive Disbursements]]/'1.) CLM Reference'!$B$5</f>
        <v>4.0250694096299489E-3</v>
      </c>
    </row>
    <row r="139" spans="1:15" x14ac:dyDescent="0.35">
      <c r="A139" s="23">
        <v>9001230200</v>
      </c>
      <c r="B139" s="24" t="s">
        <v>135</v>
      </c>
      <c r="C139" s="24" t="s">
        <v>48</v>
      </c>
      <c r="D139" s="52">
        <f>Table32[[#This Row],[Residential CLM $ Collected]]+Table32[[#This Row],[C&amp;I CLM $ Collected]]</f>
        <v>23.53205088</v>
      </c>
      <c r="E139" s="53">
        <f>Table32[[#This Row],[CLM $ Collected ]]/'1.) CLM Reference'!$B$4</f>
        <v>2.0876792099362786E-7</v>
      </c>
      <c r="F139" s="54">
        <f>Table32[[#This Row],[Residential Incentive Disbursements]]+Table32[[#This Row],[C&amp;I Incentive Disbursements]]</f>
        <v>0</v>
      </c>
      <c r="G139" s="53">
        <f>Table32[[#This Row],[Incentive Disbursements]]/'1.) CLM Reference'!$B$5</f>
        <v>0</v>
      </c>
      <c r="H139" s="54">
        <v>0</v>
      </c>
      <c r="I139" s="53">
        <f>Table32[[#This Row],[Residential CLM $ Collected]]/'1.) CLM Reference'!$B$4</f>
        <v>0</v>
      </c>
      <c r="J139" s="79">
        <v>0</v>
      </c>
      <c r="K139" s="53">
        <f>Table32[[#This Row],[Residential Incentive Disbursements]]/'1.) CLM Reference'!$B$5</f>
        <v>0</v>
      </c>
      <c r="L139" s="54">
        <v>23.53205088</v>
      </c>
      <c r="M139" s="53">
        <f>Table32[[#This Row],[C&amp;I CLM $ Collected]]/'1.) CLM Reference'!$B$4</f>
        <v>2.0876792099362786E-7</v>
      </c>
      <c r="N139" s="79">
        <v>0</v>
      </c>
      <c r="O139" s="78">
        <f>Table32[[#This Row],[C&amp;I Incentive Disbursements]]/'1.) CLM Reference'!$B$5</f>
        <v>0</v>
      </c>
    </row>
    <row r="140" spans="1:15" x14ac:dyDescent="0.35">
      <c r="A140" s="23">
        <v>9005425600</v>
      </c>
      <c r="B140" s="24" t="s">
        <v>136</v>
      </c>
      <c r="C140" s="24" t="s">
        <v>48</v>
      </c>
      <c r="D140" s="52">
        <f>Table32[[#This Row],[Residential CLM $ Collected]]+Table32[[#This Row],[C&amp;I CLM $ Collected]]</f>
        <v>921.00734207999994</v>
      </c>
      <c r="E140" s="53">
        <f>Table32[[#This Row],[CLM $ Collected ]]/'1.) CLM Reference'!$B$4</f>
        <v>8.1708470292882783E-6</v>
      </c>
      <c r="F140" s="54">
        <f>Table32[[#This Row],[Residential Incentive Disbursements]]+Table32[[#This Row],[C&amp;I Incentive Disbursements]]</f>
        <v>250</v>
      </c>
      <c r="G140" s="53">
        <f>Table32[[#This Row],[Incentive Disbursements]]/'1.) CLM Reference'!$B$5</f>
        <v>3.0586630210768441E-6</v>
      </c>
      <c r="H140" s="54">
        <v>0</v>
      </c>
      <c r="I140" s="53">
        <f>Table32[[#This Row],[Residential CLM $ Collected]]/'1.) CLM Reference'!$B$4</f>
        <v>0</v>
      </c>
      <c r="J140" s="79">
        <v>0</v>
      </c>
      <c r="K140" s="53">
        <f>Table32[[#This Row],[Residential Incentive Disbursements]]/'1.) CLM Reference'!$B$5</f>
        <v>0</v>
      </c>
      <c r="L140" s="54">
        <v>921.00734207999994</v>
      </c>
      <c r="M140" s="53">
        <f>Table32[[#This Row],[C&amp;I CLM $ Collected]]/'1.) CLM Reference'!$B$4</f>
        <v>8.1708470292882783E-6</v>
      </c>
      <c r="N140" s="79">
        <v>250</v>
      </c>
      <c r="O140" s="78">
        <f>Table32[[#This Row],[C&amp;I Incentive Disbursements]]/'1.) CLM Reference'!$B$5</f>
        <v>3.0586630210768441E-6</v>
      </c>
    </row>
    <row r="141" spans="1:15" x14ac:dyDescent="0.35">
      <c r="A141" s="23">
        <v>9005260200</v>
      </c>
      <c r="B141" s="24" t="s">
        <v>137</v>
      </c>
      <c r="C141" s="24" t="s">
        <v>48</v>
      </c>
      <c r="D141" s="52">
        <f>Table32[[#This Row],[Residential CLM $ Collected]]+Table32[[#This Row],[C&amp;I CLM $ Collected]]</f>
        <v>343206.78598368005</v>
      </c>
      <c r="E141" s="53">
        <f>Table32[[#This Row],[CLM $ Collected ]]/'1.) CLM Reference'!$B$4</f>
        <v>3.0448075922534239E-3</v>
      </c>
      <c r="F141" s="54">
        <f>Table32[[#This Row],[Residential Incentive Disbursements]]+Table32[[#This Row],[C&amp;I Incentive Disbursements]]</f>
        <v>129973.29730000001</v>
      </c>
      <c r="G141" s="53">
        <f>Table32[[#This Row],[Incentive Disbursements]]/'1.) CLM Reference'!$B$5</f>
        <v>1.5901780727157475E-3</v>
      </c>
      <c r="H141" s="54">
        <v>4570.2807552000004</v>
      </c>
      <c r="I141" s="53">
        <f>Table32[[#This Row],[Residential CLM $ Collected]]/'1.) CLM Reference'!$B$4</f>
        <v>4.0545892769219255E-5</v>
      </c>
      <c r="J141" s="79">
        <v>0</v>
      </c>
      <c r="K141" s="53">
        <f>Table32[[#This Row],[Residential Incentive Disbursements]]/'1.) CLM Reference'!$B$5</f>
        <v>0</v>
      </c>
      <c r="L141" s="54">
        <v>338636.50522848003</v>
      </c>
      <c r="M141" s="53">
        <f>Table32[[#This Row],[C&amp;I CLM $ Collected]]/'1.) CLM Reference'!$B$4</f>
        <v>3.0042616994842043E-3</v>
      </c>
      <c r="N141" s="79">
        <v>129973.29730000001</v>
      </c>
      <c r="O141" s="78">
        <f>Table32[[#This Row],[C&amp;I Incentive Disbursements]]/'1.) CLM Reference'!$B$5</f>
        <v>1.5901780727157475E-3</v>
      </c>
    </row>
    <row r="142" spans="1:15" x14ac:dyDescent="0.35">
      <c r="A142" s="23">
        <v>9011707100</v>
      </c>
      <c r="B142" s="24" t="s">
        <v>138</v>
      </c>
      <c r="C142" s="24" t="s">
        <v>48</v>
      </c>
      <c r="D142" s="52">
        <f>Table32[[#This Row],[Residential CLM $ Collected]]+Table32[[#This Row],[C&amp;I CLM $ Collected]]</f>
        <v>56102.820912000003</v>
      </c>
      <c r="E142" s="53">
        <f>Table32[[#This Row],[CLM $ Collected ]]/'1.) CLM Reference'!$B$4</f>
        <v>4.9772411862455013E-4</v>
      </c>
      <c r="F142" s="54">
        <f>Table32[[#This Row],[Residential Incentive Disbursements]]+Table32[[#This Row],[C&amp;I Incentive Disbursements]]</f>
        <v>113808.5828</v>
      </c>
      <c r="G142" s="53">
        <f>Table32[[#This Row],[Incentive Disbursements]]/'1.) CLM Reference'!$B$5</f>
        <v>1.3924084147660888E-3</v>
      </c>
      <c r="H142" s="54">
        <v>0</v>
      </c>
      <c r="I142" s="53">
        <f>Table32[[#This Row],[Residential CLM $ Collected]]/'1.) CLM Reference'!$B$4</f>
        <v>0</v>
      </c>
      <c r="J142" s="79">
        <v>0</v>
      </c>
      <c r="K142" s="53">
        <f>Table32[[#This Row],[Residential Incentive Disbursements]]/'1.) CLM Reference'!$B$5</f>
        <v>0</v>
      </c>
      <c r="L142" s="54">
        <v>56102.820912000003</v>
      </c>
      <c r="M142" s="53">
        <f>Table32[[#This Row],[C&amp;I CLM $ Collected]]/'1.) CLM Reference'!$B$4</f>
        <v>4.9772411862455013E-4</v>
      </c>
      <c r="N142" s="79">
        <v>113808.5828</v>
      </c>
      <c r="O142" s="78">
        <f>Table32[[#This Row],[C&amp;I Incentive Disbursements]]/'1.) CLM Reference'!$B$5</f>
        <v>1.3924084147660888E-3</v>
      </c>
    </row>
    <row r="143" spans="1:15" x14ac:dyDescent="0.35">
      <c r="A143" s="23">
        <v>9001044600</v>
      </c>
      <c r="B143" s="24" t="s">
        <v>139</v>
      </c>
      <c r="C143" s="24" t="s">
        <v>48</v>
      </c>
      <c r="D143" s="52">
        <f>Table32[[#This Row],[Residential CLM $ Collected]]+Table32[[#This Row],[C&amp;I CLM $ Collected]]</f>
        <v>1072681.6573353601</v>
      </c>
      <c r="E143" s="53">
        <f>Table32[[#This Row],[CLM $ Collected ]]/'1.) CLM Reference'!$B$4</f>
        <v>9.5164471907644554E-3</v>
      </c>
      <c r="F143" s="54">
        <f>Table32[[#This Row],[Residential Incentive Disbursements]]+Table32[[#This Row],[C&amp;I Incentive Disbursements]]</f>
        <v>582330.61540000001</v>
      </c>
      <c r="G143" s="53">
        <f>Table32[[#This Row],[Incentive Disbursements]]/'1.) CLM Reference'!$B$5</f>
        <v>7.1246124774596081E-3</v>
      </c>
      <c r="H143" s="54">
        <v>0</v>
      </c>
      <c r="I143" s="53">
        <f>Table32[[#This Row],[Residential CLM $ Collected]]/'1.) CLM Reference'!$B$4</f>
        <v>0</v>
      </c>
      <c r="J143" s="79">
        <v>0</v>
      </c>
      <c r="K143" s="53">
        <f>Table32[[#This Row],[Residential Incentive Disbursements]]/'1.) CLM Reference'!$B$5</f>
        <v>0</v>
      </c>
      <c r="L143" s="54">
        <v>1072681.6573353601</v>
      </c>
      <c r="M143" s="53">
        <f>Table32[[#This Row],[C&amp;I CLM $ Collected]]/'1.) CLM Reference'!$B$4</f>
        <v>9.5164471907644554E-3</v>
      </c>
      <c r="N143" s="79">
        <v>582330.61540000001</v>
      </c>
      <c r="O143" s="78">
        <f>Table32[[#This Row],[C&amp;I Incentive Disbursements]]/'1.) CLM Reference'!$B$5</f>
        <v>7.1246124774596081E-3</v>
      </c>
    </row>
    <row r="144" spans="1:15" x14ac:dyDescent="0.35">
      <c r="A144" s="23">
        <v>9011660101</v>
      </c>
      <c r="B144" s="24" t="s">
        <v>140</v>
      </c>
      <c r="C144" s="24" t="s">
        <v>48</v>
      </c>
      <c r="D144" s="52">
        <f>Table32[[#This Row],[Residential CLM $ Collected]]+Table32[[#This Row],[C&amp;I CLM $ Collected]]</f>
        <v>104.71418208</v>
      </c>
      <c r="E144" s="53">
        <f>Table32[[#This Row],[CLM $ Collected ]]/'1.) CLM Reference'!$B$4</f>
        <v>9.2898669150717911E-7</v>
      </c>
      <c r="F144" s="54">
        <f>Table32[[#This Row],[Residential Incentive Disbursements]]+Table32[[#This Row],[C&amp;I Incentive Disbursements]]</f>
        <v>0</v>
      </c>
      <c r="G144" s="53">
        <f>Table32[[#This Row],[Incentive Disbursements]]/'1.) CLM Reference'!$B$5</f>
        <v>0</v>
      </c>
      <c r="H144" s="54">
        <v>0</v>
      </c>
      <c r="I144" s="53">
        <f>Table32[[#This Row],[Residential CLM $ Collected]]/'1.) CLM Reference'!$B$4</f>
        <v>0</v>
      </c>
      <c r="J144" s="79">
        <v>0</v>
      </c>
      <c r="K144" s="53">
        <f>Table32[[#This Row],[Residential Incentive Disbursements]]/'1.) CLM Reference'!$B$5</f>
        <v>0</v>
      </c>
      <c r="L144" s="54">
        <v>104.71418208</v>
      </c>
      <c r="M144" s="53">
        <f>Table32[[#This Row],[C&amp;I CLM $ Collected]]/'1.) CLM Reference'!$B$4</f>
        <v>9.2898669150717911E-7</v>
      </c>
      <c r="N144" s="79">
        <v>0</v>
      </c>
      <c r="O144" s="78">
        <f>Table32[[#This Row],[C&amp;I Incentive Disbursements]]/'1.) CLM Reference'!$B$5</f>
        <v>0</v>
      </c>
    </row>
    <row r="145" spans="1:15" x14ac:dyDescent="0.35">
      <c r="A145" s="23">
        <v>9011660102</v>
      </c>
      <c r="B145" s="24" t="s">
        <v>140</v>
      </c>
      <c r="C145" s="24" t="s">
        <v>48</v>
      </c>
      <c r="D145" s="52">
        <f>Table32[[#This Row],[Residential CLM $ Collected]]+Table32[[#This Row],[C&amp;I CLM $ Collected]]</f>
        <v>32927.099037120002</v>
      </c>
      <c r="E145" s="53">
        <f>Table32[[#This Row],[CLM $ Collected ]]/'1.) CLM Reference'!$B$4</f>
        <v>2.9211742084805611E-4</v>
      </c>
      <c r="F145" s="54">
        <f>Table32[[#This Row],[Residential Incentive Disbursements]]+Table32[[#This Row],[C&amp;I Incentive Disbursements]]</f>
        <v>943</v>
      </c>
      <c r="G145" s="53">
        <f>Table32[[#This Row],[Incentive Disbursements]]/'1.) CLM Reference'!$B$5</f>
        <v>1.1537276915501858E-5</v>
      </c>
      <c r="H145" s="54">
        <v>0</v>
      </c>
      <c r="I145" s="53">
        <f>Table32[[#This Row],[Residential CLM $ Collected]]/'1.) CLM Reference'!$B$4</f>
        <v>0</v>
      </c>
      <c r="J145" s="79">
        <v>0</v>
      </c>
      <c r="K145" s="53">
        <f>Table32[[#This Row],[Residential Incentive Disbursements]]/'1.) CLM Reference'!$B$5</f>
        <v>0</v>
      </c>
      <c r="L145" s="54">
        <v>32927.099037120002</v>
      </c>
      <c r="M145" s="53">
        <f>Table32[[#This Row],[C&amp;I CLM $ Collected]]/'1.) CLM Reference'!$B$4</f>
        <v>2.9211742084805611E-4</v>
      </c>
      <c r="N145" s="79">
        <v>943</v>
      </c>
      <c r="O145" s="78">
        <f>Table32[[#This Row],[C&amp;I Incentive Disbursements]]/'1.) CLM Reference'!$B$5</f>
        <v>1.1537276915501858E-5</v>
      </c>
    </row>
    <row r="146" spans="1:15" x14ac:dyDescent="0.35">
      <c r="A146" s="23">
        <v>9007670100</v>
      </c>
      <c r="B146" s="24" t="s">
        <v>141</v>
      </c>
      <c r="C146" s="24" t="s">
        <v>48</v>
      </c>
      <c r="D146" s="52">
        <f>Table32[[#This Row],[Residential CLM $ Collected]]+Table32[[#This Row],[C&amp;I CLM $ Collected]]</f>
        <v>703.97017920000008</v>
      </c>
      <c r="E146" s="53">
        <f>Table32[[#This Row],[CLM $ Collected ]]/'1.) CLM Reference'!$B$4</f>
        <v>6.2453711111938429E-6</v>
      </c>
      <c r="F146" s="54">
        <f>Table32[[#This Row],[Residential Incentive Disbursements]]+Table32[[#This Row],[C&amp;I Incentive Disbursements]]</f>
        <v>82901.959000000003</v>
      </c>
      <c r="G146" s="53">
        <f>Table32[[#This Row],[Incentive Disbursements]]/'1.) CLM Reference'!$B$5</f>
        <v>1.0142766254725149E-3</v>
      </c>
      <c r="H146" s="54">
        <v>0</v>
      </c>
      <c r="I146" s="53">
        <f>Table32[[#This Row],[Residential CLM $ Collected]]/'1.) CLM Reference'!$B$4</f>
        <v>0</v>
      </c>
      <c r="J146" s="79">
        <v>0</v>
      </c>
      <c r="K146" s="53">
        <f>Table32[[#This Row],[Residential Incentive Disbursements]]/'1.) CLM Reference'!$B$5</f>
        <v>0</v>
      </c>
      <c r="L146" s="54">
        <v>703.97017920000008</v>
      </c>
      <c r="M146" s="53">
        <f>Table32[[#This Row],[C&amp;I CLM $ Collected]]/'1.) CLM Reference'!$B$4</f>
        <v>6.2453711111938429E-6</v>
      </c>
      <c r="N146" s="79">
        <v>82901.959000000003</v>
      </c>
      <c r="O146" s="78">
        <f>Table32[[#This Row],[C&amp;I Incentive Disbursements]]/'1.) CLM Reference'!$B$5</f>
        <v>1.0142766254725149E-3</v>
      </c>
    </row>
    <row r="147" spans="1:15" x14ac:dyDescent="0.35">
      <c r="A147" s="23">
        <v>9007670200</v>
      </c>
      <c r="B147" s="24" t="s">
        <v>141</v>
      </c>
      <c r="C147" s="24" t="s">
        <v>48</v>
      </c>
      <c r="D147" s="52">
        <f>Table32[[#This Row],[Residential CLM $ Collected]]+Table32[[#This Row],[C&amp;I CLM $ Collected]]</f>
        <v>137961.97658496001</v>
      </c>
      <c r="E147" s="53">
        <f>Table32[[#This Row],[CLM $ Collected ]]/'1.) CLM Reference'!$B$4</f>
        <v>1.2239492076014781E-3</v>
      </c>
      <c r="F147" s="54">
        <f>Table32[[#This Row],[Residential Incentive Disbursements]]+Table32[[#This Row],[C&amp;I Incentive Disbursements]]</f>
        <v>13245.88</v>
      </c>
      <c r="G147" s="53">
        <f>Table32[[#This Row],[Incentive Disbursements]]/'1.) CLM Reference'!$B$5</f>
        <v>1.620587333504854E-4</v>
      </c>
      <c r="H147" s="54">
        <v>0</v>
      </c>
      <c r="I147" s="53">
        <f>Table32[[#This Row],[Residential CLM $ Collected]]/'1.) CLM Reference'!$B$4</f>
        <v>0</v>
      </c>
      <c r="J147" s="79">
        <v>0</v>
      </c>
      <c r="K147" s="53">
        <f>Table32[[#This Row],[Residential Incentive Disbursements]]/'1.) CLM Reference'!$B$5</f>
        <v>0</v>
      </c>
      <c r="L147" s="54">
        <v>137961.97658496001</v>
      </c>
      <c r="M147" s="53">
        <f>Table32[[#This Row],[C&amp;I CLM $ Collected]]/'1.) CLM Reference'!$B$4</f>
        <v>1.2239492076014781E-3</v>
      </c>
      <c r="N147" s="79">
        <v>13245.88</v>
      </c>
      <c r="O147" s="78">
        <f>Table32[[#This Row],[C&amp;I Incentive Disbursements]]/'1.) CLM Reference'!$B$5</f>
        <v>1.620587333504854E-4</v>
      </c>
    </row>
    <row r="148" spans="1:15" x14ac:dyDescent="0.35">
      <c r="A148" s="23">
        <v>9009346101</v>
      </c>
      <c r="B148" s="24" t="s">
        <v>142</v>
      </c>
      <c r="C148" s="24" t="s">
        <v>48</v>
      </c>
      <c r="D148" s="52">
        <f>Table32[[#This Row],[Residential CLM $ Collected]]+Table32[[#This Row],[C&amp;I CLM $ Collected]]</f>
        <v>94745.623613759992</v>
      </c>
      <c r="E148" s="53">
        <f>Table32[[#This Row],[CLM $ Collected ]]/'1.) CLM Reference'!$B$4</f>
        <v>8.405492137491693E-4</v>
      </c>
      <c r="F148" s="54">
        <f>Table32[[#This Row],[Residential Incentive Disbursements]]+Table32[[#This Row],[C&amp;I Incentive Disbursements]]</f>
        <v>45889.202499999999</v>
      </c>
      <c r="G148" s="53">
        <f>Table32[[#This Row],[Incentive Disbursements]]/'1.) CLM Reference'!$B$5</f>
        <v>5.6143842701382831E-4</v>
      </c>
      <c r="H148" s="54">
        <v>0</v>
      </c>
      <c r="I148" s="53">
        <f>Table32[[#This Row],[Residential CLM $ Collected]]/'1.) CLM Reference'!$B$4</f>
        <v>0</v>
      </c>
      <c r="J148" s="79">
        <v>0</v>
      </c>
      <c r="K148" s="53">
        <f>Table32[[#This Row],[Residential Incentive Disbursements]]/'1.) CLM Reference'!$B$5</f>
        <v>0</v>
      </c>
      <c r="L148" s="54">
        <v>94745.623613759992</v>
      </c>
      <c r="M148" s="53">
        <f>Table32[[#This Row],[C&amp;I CLM $ Collected]]/'1.) CLM Reference'!$B$4</f>
        <v>8.405492137491693E-4</v>
      </c>
      <c r="N148" s="79">
        <v>45889.202499999999</v>
      </c>
      <c r="O148" s="78">
        <f>Table32[[#This Row],[C&amp;I Incentive Disbursements]]/'1.) CLM Reference'!$B$5</f>
        <v>5.6143842701382831E-4</v>
      </c>
    </row>
    <row r="149" spans="1:15" x14ac:dyDescent="0.35">
      <c r="A149" s="23">
        <v>9015907200</v>
      </c>
      <c r="B149" s="24" t="s">
        <v>143</v>
      </c>
      <c r="C149" s="24" t="s">
        <v>48</v>
      </c>
      <c r="D149" s="52">
        <f>Table32[[#This Row],[Residential CLM $ Collected]]+Table32[[#This Row],[C&amp;I CLM $ Collected]]</f>
        <v>28.66555872</v>
      </c>
      <c r="E149" s="53">
        <f>Table32[[#This Row],[CLM $ Collected ]]/'1.) CLM Reference'!$B$4</f>
        <v>2.5431056258599929E-7</v>
      </c>
      <c r="F149" s="54">
        <f>Table32[[#This Row],[Residential Incentive Disbursements]]+Table32[[#This Row],[C&amp;I Incentive Disbursements]]</f>
        <v>0</v>
      </c>
      <c r="G149" s="53">
        <f>Table32[[#This Row],[Incentive Disbursements]]/'1.) CLM Reference'!$B$5</f>
        <v>0</v>
      </c>
      <c r="H149" s="54">
        <v>0</v>
      </c>
      <c r="I149" s="53">
        <f>Table32[[#This Row],[Residential CLM $ Collected]]/'1.) CLM Reference'!$B$4</f>
        <v>0</v>
      </c>
      <c r="J149" s="79">
        <v>0</v>
      </c>
      <c r="K149" s="53">
        <f>Table32[[#This Row],[Residential Incentive Disbursements]]/'1.) CLM Reference'!$B$5</f>
        <v>0</v>
      </c>
      <c r="L149" s="54">
        <v>28.66555872</v>
      </c>
      <c r="M149" s="53">
        <f>Table32[[#This Row],[C&amp;I CLM $ Collected]]/'1.) CLM Reference'!$B$4</f>
        <v>2.5431056258599929E-7</v>
      </c>
      <c r="N149" s="79">
        <v>0</v>
      </c>
      <c r="O149" s="78">
        <f>Table32[[#This Row],[C&amp;I Incentive Disbursements]]/'1.) CLM Reference'!$B$5</f>
        <v>0</v>
      </c>
    </row>
    <row r="150" spans="1:15" x14ac:dyDescent="0.35">
      <c r="A150" s="23">
        <v>9015907300</v>
      </c>
      <c r="B150" s="24" t="s">
        <v>143</v>
      </c>
      <c r="C150" s="24" t="s">
        <v>48</v>
      </c>
      <c r="D150" s="52">
        <f>Table32[[#This Row],[Residential CLM $ Collected]]+Table32[[#This Row],[C&amp;I CLM $ Collected]]</f>
        <v>201090.73525920001</v>
      </c>
      <c r="E150" s="53">
        <f>Table32[[#This Row],[CLM $ Collected ]]/'1.) CLM Reference'!$B$4</f>
        <v>1.7840049277992724E-3</v>
      </c>
      <c r="F150" s="54">
        <f>Table32[[#This Row],[Residential Incentive Disbursements]]+Table32[[#This Row],[C&amp;I Incentive Disbursements]]</f>
        <v>168159.66</v>
      </c>
      <c r="G150" s="53">
        <f>Table32[[#This Row],[Incentive Disbursements]]/'1.) CLM Reference'!$B$5</f>
        <v>2.0573749347154199E-3</v>
      </c>
      <c r="H150" s="54">
        <v>0</v>
      </c>
      <c r="I150" s="53">
        <f>Table32[[#This Row],[Residential CLM $ Collected]]/'1.) CLM Reference'!$B$4</f>
        <v>0</v>
      </c>
      <c r="J150" s="79">
        <v>0</v>
      </c>
      <c r="K150" s="53">
        <f>Table32[[#This Row],[Residential Incentive Disbursements]]/'1.) CLM Reference'!$B$5</f>
        <v>0</v>
      </c>
      <c r="L150" s="54">
        <v>201090.73525920001</v>
      </c>
      <c r="M150" s="53">
        <f>Table32[[#This Row],[C&amp;I CLM $ Collected]]/'1.) CLM Reference'!$B$4</f>
        <v>1.7840049277992724E-3</v>
      </c>
      <c r="N150" s="79">
        <v>168159.66</v>
      </c>
      <c r="O150" s="78">
        <f>Table32[[#This Row],[C&amp;I Incentive Disbursements]]/'1.) CLM Reference'!$B$5</f>
        <v>2.0573749347154199E-3</v>
      </c>
    </row>
    <row r="151" spans="1:15" x14ac:dyDescent="0.35">
      <c r="A151" s="23">
        <v>9003420500</v>
      </c>
      <c r="B151" s="24" t="s">
        <v>144</v>
      </c>
      <c r="C151" s="24" t="s">
        <v>48</v>
      </c>
      <c r="D151" s="52">
        <f>Table32[[#This Row],[Residential CLM $ Collected]]+Table32[[#This Row],[C&amp;I CLM $ Collected]]</f>
        <v>5.5439337599999998</v>
      </c>
      <c r="E151" s="53">
        <f>Table32[[#This Row],[CLM $ Collected ]]/'1.) CLM Reference'!$B$4</f>
        <v>4.9183793248775525E-8</v>
      </c>
      <c r="F151" s="54">
        <f>Table32[[#This Row],[Residential Incentive Disbursements]]+Table32[[#This Row],[C&amp;I Incentive Disbursements]]</f>
        <v>0</v>
      </c>
      <c r="G151" s="53">
        <f>Table32[[#This Row],[Incentive Disbursements]]/'1.) CLM Reference'!$B$5</f>
        <v>0</v>
      </c>
      <c r="H151" s="54">
        <v>0</v>
      </c>
      <c r="I151" s="53">
        <f>Table32[[#This Row],[Residential CLM $ Collected]]/'1.) CLM Reference'!$B$4</f>
        <v>0</v>
      </c>
      <c r="J151" s="79">
        <v>0</v>
      </c>
      <c r="K151" s="53">
        <f>Table32[[#This Row],[Residential Incentive Disbursements]]/'1.) CLM Reference'!$B$5</f>
        <v>0</v>
      </c>
      <c r="L151" s="54">
        <v>5.5439337599999998</v>
      </c>
      <c r="M151" s="53">
        <f>Table32[[#This Row],[C&amp;I CLM $ Collected]]/'1.) CLM Reference'!$B$4</f>
        <v>4.9183793248775525E-8</v>
      </c>
      <c r="N151" s="79">
        <v>0</v>
      </c>
      <c r="O151" s="78">
        <f>Table32[[#This Row],[C&amp;I Incentive Disbursements]]/'1.) CLM Reference'!$B$5</f>
        <v>0</v>
      </c>
    </row>
    <row r="152" spans="1:15" x14ac:dyDescent="0.35">
      <c r="A152" s="23">
        <v>9003420600</v>
      </c>
      <c r="B152" s="24" t="s">
        <v>144</v>
      </c>
      <c r="C152" s="24" t="s">
        <v>48</v>
      </c>
      <c r="D152" s="52">
        <f>Table32[[#This Row],[Residential CLM $ Collected]]+Table32[[#This Row],[C&amp;I CLM $ Collected]]</f>
        <v>270962.72291231999</v>
      </c>
      <c r="E152" s="53">
        <f>Table32[[#This Row],[CLM $ Collected ]]/'1.) CLM Reference'!$B$4</f>
        <v>2.4038841585734961E-3</v>
      </c>
      <c r="F152" s="54">
        <f>Table32[[#This Row],[Residential Incentive Disbursements]]+Table32[[#This Row],[C&amp;I Incentive Disbursements]]</f>
        <v>378502.59279999998</v>
      </c>
      <c r="G152" s="53">
        <f>Table32[[#This Row],[Incentive Disbursements]]/'1.) CLM Reference'!$B$5</f>
        <v>4.6308475359162667E-3</v>
      </c>
      <c r="H152" s="54">
        <v>0</v>
      </c>
      <c r="I152" s="53">
        <f>Table32[[#This Row],[Residential CLM $ Collected]]/'1.) CLM Reference'!$B$4</f>
        <v>0</v>
      </c>
      <c r="J152" s="79">
        <v>0</v>
      </c>
      <c r="K152" s="53">
        <f>Table32[[#This Row],[Residential Incentive Disbursements]]/'1.) CLM Reference'!$B$5</f>
        <v>0</v>
      </c>
      <c r="L152" s="54">
        <v>270962.72291231999</v>
      </c>
      <c r="M152" s="53">
        <f>Table32[[#This Row],[C&amp;I CLM $ Collected]]/'1.) CLM Reference'!$B$4</f>
        <v>2.4038841585734961E-3</v>
      </c>
      <c r="N152" s="79">
        <v>378502.59279999998</v>
      </c>
      <c r="O152" s="78">
        <f>Table32[[#This Row],[C&amp;I Incentive Disbursements]]/'1.) CLM Reference'!$B$5</f>
        <v>4.6308475359162667E-3</v>
      </c>
    </row>
    <row r="153" spans="1:15" x14ac:dyDescent="0.35">
      <c r="A153" s="23">
        <v>9005425400</v>
      </c>
      <c r="B153" s="24" t="s">
        <v>145</v>
      </c>
      <c r="C153" s="24" t="s">
        <v>48</v>
      </c>
      <c r="D153" s="52">
        <f>Table32[[#This Row],[Residential CLM $ Collected]]+Table32[[#This Row],[C&amp;I CLM $ Collected]]</f>
        <v>37331.74312128</v>
      </c>
      <c r="E153" s="53">
        <f>Table32[[#This Row],[CLM $ Collected ]]/'1.) CLM Reference'!$B$4</f>
        <v>3.3119384443969864E-4</v>
      </c>
      <c r="F153" s="54">
        <f>Table32[[#This Row],[Residential Incentive Disbursements]]+Table32[[#This Row],[C&amp;I Incentive Disbursements]]</f>
        <v>19432.567999999999</v>
      </c>
      <c r="G153" s="53">
        <f>Table32[[#This Row],[Incentive Disbursements]]/'1.) CLM Reference'!$B$5</f>
        <v>2.3775070858464482E-4</v>
      </c>
      <c r="H153" s="54">
        <v>0</v>
      </c>
      <c r="I153" s="53">
        <f>Table32[[#This Row],[Residential CLM $ Collected]]/'1.) CLM Reference'!$B$4</f>
        <v>0</v>
      </c>
      <c r="J153" s="79">
        <v>0</v>
      </c>
      <c r="K153" s="53">
        <f>Table32[[#This Row],[Residential Incentive Disbursements]]/'1.) CLM Reference'!$B$5</f>
        <v>0</v>
      </c>
      <c r="L153" s="54">
        <v>37331.74312128</v>
      </c>
      <c r="M153" s="53">
        <f>Table32[[#This Row],[C&amp;I CLM $ Collected]]/'1.) CLM Reference'!$B$4</f>
        <v>3.3119384443969864E-4</v>
      </c>
      <c r="N153" s="79">
        <v>19432.567999999999</v>
      </c>
      <c r="O153" s="78">
        <f>Table32[[#This Row],[C&amp;I Incentive Disbursements]]/'1.) CLM Reference'!$B$5</f>
        <v>2.3775070858464482E-4</v>
      </c>
    </row>
    <row r="154" spans="1:15" x14ac:dyDescent="0.35">
      <c r="A154" s="23">
        <v>9015902500</v>
      </c>
      <c r="B154" s="24" t="s">
        <v>146</v>
      </c>
      <c r="C154" s="24" t="s">
        <v>48</v>
      </c>
      <c r="D154" s="52">
        <f>Table32[[#This Row],[Residential CLM $ Collected]]+Table32[[#This Row],[C&amp;I CLM $ Collected]]</f>
        <v>77285.890212480008</v>
      </c>
      <c r="E154" s="53">
        <f>Table32[[#This Row],[CLM $ Collected ]]/'1.) CLM Reference'!$B$4</f>
        <v>6.8565271697224983E-4</v>
      </c>
      <c r="F154" s="54">
        <f>Table32[[#This Row],[Residential Incentive Disbursements]]+Table32[[#This Row],[C&amp;I Incentive Disbursements]]</f>
        <v>56577.283499999998</v>
      </c>
      <c r="G154" s="53">
        <f>Table32[[#This Row],[Incentive Disbursements]]/'1.) CLM Reference'!$B$5</f>
        <v>6.9220337949772433E-4</v>
      </c>
      <c r="H154" s="54">
        <v>0</v>
      </c>
      <c r="I154" s="53">
        <f>Table32[[#This Row],[Residential CLM $ Collected]]/'1.) CLM Reference'!$B$4</f>
        <v>0</v>
      </c>
      <c r="J154" s="79">
        <v>0</v>
      </c>
      <c r="K154" s="53">
        <f>Table32[[#This Row],[Residential Incentive Disbursements]]/'1.) CLM Reference'!$B$5</f>
        <v>0</v>
      </c>
      <c r="L154" s="54">
        <v>77285.890212480008</v>
      </c>
      <c r="M154" s="53">
        <f>Table32[[#This Row],[C&amp;I CLM $ Collected]]/'1.) CLM Reference'!$B$4</f>
        <v>6.8565271697224983E-4</v>
      </c>
      <c r="N154" s="79">
        <v>56577.283499999998</v>
      </c>
      <c r="O154" s="78">
        <f>Table32[[#This Row],[C&amp;I Incentive Disbursements]]/'1.) CLM Reference'!$B$5</f>
        <v>6.9220337949772433E-4</v>
      </c>
    </row>
    <row r="155" spans="1:15" x14ac:dyDescent="0.35">
      <c r="A155" s="23">
        <v>9007560100</v>
      </c>
      <c r="B155" s="24" t="s">
        <v>147</v>
      </c>
      <c r="C155" s="24" t="s">
        <v>48</v>
      </c>
      <c r="D155" s="52">
        <f>Table32[[#This Row],[Residential CLM $ Collected]]+Table32[[#This Row],[C&amp;I CLM $ Collected]]</f>
        <v>77772.743343359994</v>
      </c>
      <c r="E155" s="53">
        <f>Table32[[#This Row],[CLM $ Collected ]]/'1.) CLM Reference'!$B$4</f>
        <v>6.899719034503582E-4</v>
      </c>
      <c r="F155" s="54">
        <f>Table32[[#This Row],[Residential Incentive Disbursements]]+Table32[[#This Row],[C&amp;I Incentive Disbursements]]</f>
        <v>2937.5</v>
      </c>
      <c r="G155" s="53">
        <f>Table32[[#This Row],[Incentive Disbursements]]/'1.) CLM Reference'!$B$5</f>
        <v>3.593929049765292E-5</v>
      </c>
      <c r="H155" s="54">
        <v>0</v>
      </c>
      <c r="I155" s="53">
        <f>Table32[[#This Row],[Residential CLM $ Collected]]/'1.) CLM Reference'!$B$4</f>
        <v>0</v>
      </c>
      <c r="J155" s="79">
        <v>0</v>
      </c>
      <c r="K155" s="53">
        <f>Table32[[#This Row],[Residential Incentive Disbursements]]/'1.) CLM Reference'!$B$5</f>
        <v>0</v>
      </c>
      <c r="L155" s="54">
        <v>77772.743343359994</v>
      </c>
      <c r="M155" s="53">
        <f>Table32[[#This Row],[C&amp;I CLM $ Collected]]/'1.) CLM Reference'!$B$4</f>
        <v>6.899719034503582E-4</v>
      </c>
      <c r="N155" s="79">
        <v>2937.5</v>
      </c>
      <c r="O155" s="78">
        <f>Table32[[#This Row],[C&amp;I Incentive Disbursements]]/'1.) CLM Reference'!$B$5</f>
        <v>3.593929049765292E-5</v>
      </c>
    </row>
    <row r="156" spans="1:15" x14ac:dyDescent="0.35">
      <c r="A156" s="23">
        <v>9011700100</v>
      </c>
      <c r="B156" s="24" t="s">
        <v>148</v>
      </c>
      <c r="C156" s="24" t="s">
        <v>48</v>
      </c>
      <c r="D156" s="52">
        <f>Table32[[#This Row],[Residential CLM $ Collected]]+Table32[[#This Row],[C&amp;I CLM $ Collected]]</f>
        <v>12412.190399039999</v>
      </c>
      <c r="E156" s="53">
        <f>Table32[[#This Row],[CLM $ Collected ]]/'1.) CLM Reference'!$B$4</f>
        <v>1.1011650441343295E-4</v>
      </c>
      <c r="F156" s="54">
        <f>Table32[[#This Row],[Residential Incentive Disbursements]]+Table32[[#This Row],[C&amp;I Incentive Disbursements]]</f>
        <v>2410</v>
      </c>
      <c r="G156" s="53">
        <f>Table32[[#This Row],[Incentive Disbursements]]/'1.) CLM Reference'!$B$5</f>
        <v>2.948551152318078E-5</v>
      </c>
      <c r="H156" s="54">
        <v>0</v>
      </c>
      <c r="I156" s="53">
        <f>Table32[[#This Row],[Residential CLM $ Collected]]/'1.) CLM Reference'!$B$4</f>
        <v>0</v>
      </c>
      <c r="J156" s="79">
        <v>0</v>
      </c>
      <c r="K156" s="53">
        <f>Table32[[#This Row],[Residential Incentive Disbursements]]/'1.) CLM Reference'!$B$5</f>
        <v>0</v>
      </c>
      <c r="L156" s="54">
        <v>12412.190399039999</v>
      </c>
      <c r="M156" s="53">
        <f>Table32[[#This Row],[C&amp;I CLM $ Collected]]/'1.) CLM Reference'!$B$4</f>
        <v>1.1011650441343295E-4</v>
      </c>
      <c r="N156" s="79">
        <v>2410</v>
      </c>
      <c r="O156" s="78">
        <f>Table32[[#This Row],[C&amp;I Incentive Disbursements]]/'1.) CLM Reference'!$B$5</f>
        <v>2.948551152318078E-5</v>
      </c>
    </row>
    <row r="157" spans="1:15" x14ac:dyDescent="0.35">
      <c r="A157" s="23">
        <v>9009347100</v>
      </c>
      <c r="B157" s="24" t="s">
        <v>149</v>
      </c>
      <c r="C157" s="24" t="s">
        <v>48</v>
      </c>
      <c r="D157" s="52">
        <f>Table32[[#This Row],[Residential CLM $ Collected]]+Table32[[#This Row],[C&amp;I CLM $ Collected]]</f>
        <v>30821.149226879999</v>
      </c>
      <c r="E157" s="53">
        <f>Table32[[#This Row],[CLM $ Collected ]]/'1.) CLM Reference'!$B$4</f>
        <v>2.7343418895115434E-4</v>
      </c>
      <c r="F157" s="54">
        <f>Table32[[#This Row],[Residential Incentive Disbursements]]+Table32[[#This Row],[C&amp;I Incentive Disbursements]]</f>
        <v>10630</v>
      </c>
      <c r="G157" s="53">
        <f>Table32[[#This Row],[Incentive Disbursements]]/'1.) CLM Reference'!$B$5</f>
        <v>1.3005435165618743E-4</v>
      </c>
      <c r="H157" s="54">
        <v>0</v>
      </c>
      <c r="I157" s="53">
        <f>Table32[[#This Row],[Residential CLM $ Collected]]/'1.) CLM Reference'!$B$4</f>
        <v>0</v>
      </c>
      <c r="J157" s="79">
        <v>0</v>
      </c>
      <c r="K157" s="53">
        <f>Table32[[#This Row],[Residential Incentive Disbursements]]/'1.) CLM Reference'!$B$5</f>
        <v>0</v>
      </c>
      <c r="L157" s="54">
        <v>30821.149226879999</v>
      </c>
      <c r="M157" s="53">
        <f>Table32[[#This Row],[C&amp;I CLM $ Collected]]/'1.) CLM Reference'!$B$4</f>
        <v>2.7343418895115434E-4</v>
      </c>
      <c r="N157" s="79">
        <v>10630</v>
      </c>
      <c r="O157" s="78">
        <f>Table32[[#This Row],[C&amp;I Incentive Disbursements]]/'1.) CLM Reference'!$B$5</f>
        <v>1.3005435165618743E-4</v>
      </c>
    </row>
    <row r="158" spans="1:15" x14ac:dyDescent="0.35">
      <c r="A158" s="23">
        <v>9015903100</v>
      </c>
      <c r="B158" s="24" t="s">
        <v>150</v>
      </c>
      <c r="C158" s="24" t="s">
        <v>48</v>
      </c>
      <c r="D158" s="52">
        <f>Table32[[#This Row],[Residential CLM $ Collected]]+Table32[[#This Row],[C&amp;I CLM $ Collected]]</f>
        <v>289427.07360960002</v>
      </c>
      <c r="E158" s="53">
        <f>Table32[[#This Row],[CLM $ Collected ]]/'1.) CLM Reference'!$B$4</f>
        <v>2.5676932599232034E-3</v>
      </c>
      <c r="F158" s="54">
        <f>Table32[[#This Row],[Residential Incentive Disbursements]]+Table32[[#This Row],[C&amp;I Incentive Disbursements]]</f>
        <v>47692.290200000003</v>
      </c>
      <c r="G158" s="53">
        <f>Table32[[#This Row],[Incentive Disbursements]]/'1.) CLM Reference'!$B$5</f>
        <v>5.834985777008223E-4</v>
      </c>
      <c r="H158" s="54">
        <v>0</v>
      </c>
      <c r="I158" s="53">
        <f>Table32[[#This Row],[Residential CLM $ Collected]]/'1.) CLM Reference'!$B$4</f>
        <v>0</v>
      </c>
      <c r="J158" s="79">
        <v>0</v>
      </c>
      <c r="K158" s="53">
        <f>Table32[[#This Row],[Residential Incentive Disbursements]]/'1.) CLM Reference'!$B$5</f>
        <v>0</v>
      </c>
      <c r="L158" s="54">
        <v>289427.07360960002</v>
      </c>
      <c r="M158" s="53">
        <f>Table32[[#This Row],[C&amp;I CLM $ Collected]]/'1.) CLM Reference'!$B$4</f>
        <v>2.5676932599232034E-3</v>
      </c>
      <c r="N158" s="79">
        <v>47692.290200000003</v>
      </c>
      <c r="O158" s="78">
        <f>Table32[[#This Row],[C&amp;I Incentive Disbursements]]/'1.) CLM Reference'!$B$5</f>
        <v>5.834985777008223E-4</v>
      </c>
    </row>
    <row r="159" spans="1:15" x14ac:dyDescent="0.35">
      <c r="A159" s="23">
        <v>9015903200</v>
      </c>
      <c r="B159" s="24" t="s">
        <v>150</v>
      </c>
      <c r="C159" s="24" t="s">
        <v>48</v>
      </c>
      <c r="D159" s="52">
        <f>Table32[[#This Row],[Residential CLM $ Collected]]+Table32[[#This Row],[C&amp;I CLM $ Collected]]</f>
        <v>2.5829625599999999</v>
      </c>
      <c r="E159" s="53">
        <f>Table32[[#This Row],[CLM $ Collected ]]/'1.) CLM Reference'!$B$4</f>
        <v>2.2915118040726365E-8</v>
      </c>
      <c r="F159" s="54">
        <f>Table32[[#This Row],[Residential Incentive Disbursements]]+Table32[[#This Row],[C&amp;I Incentive Disbursements]]</f>
        <v>0</v>
      </c>
      <c r="G159" s="53">
        <f>Table32[[#This Row],[Incentive Disbursements]]/'1.) CLM Reference'!$B$5</f>
        <v>0</v>
      </c>
      <c r="H159" s="54">
        <v>0</v>
      </c>
      <c r="I159" s="53">
        <f>Table32[[#This Row],[Residential CLM $ Collected]]/'1.) CLM Reference'!$B$4</f>
        <v>0</v>
      </c>
      <c r="J159" s="79">
        <v>0</v>
      </c>
      <c r="K159" s="53">
        <f>Table32[[#This Row],[Residential Incentive Disbursements]]/'1.) CLM Reference'!$B$5</f>
        <v>0</v>
      </c>
      <c r="L159" s="54">
        <v>2.5829625599999999</v>
      </c>
      <c r="M159" s="53">
        <f>Table32[[#This Row],[C&amp;I CLM $ Collected]]/'1.) CLM Reference'!$B$4</f>
        <v>2.2915118040726365E-8</v>
      </c>
      <c r="N159" s="79">
        <v>0</v>
      </c>
      <c r="O159" s="78">
        <f>Table32[[#This Row],[C&amp;I Incentive Disbursements]]/'1.) CLM Reference'!$B$5</f>
        <v>0</v>
      </c>
    </row>
    <row r="160" spans="1:15" x14ac:dyDescent="0.35">
      <c r="A160" s="23">
        <v>9001240200</v>
      </c>
      <c r="B160" s="24" t="s">
        <v>151</v>
      </c>
      <c r="C160" s="24" t="s">
        <v>48</v>
      </c>
      <c r="D160" s="52">
        <f>Table32[[#This Row],[Residential CLM $ Collected]]+Table32[[#This Row],[C&amp;I CLM $ Collected]]</f>
        <v>50952.629750399996</v>
      </c>
      <c r="E160" s="53">
        <f>Table32[[#This Row],[CLM $ Collected ]]/'1.) CLM Reference'!$B$4</f>
        <v>4.5203346858261928E-4</v>
      </c>
      <c r="F160" s="54">
        <f>Table32[[#This Row],[Residential Incentive Disbursements]]+Table32[[#This Row],[C&amp;I Incentive Disbursements]]</f>
        <v>2370</v>
      </c>
      <c r="G160" s="53">
        <f>Table32[[#This Row],[Incentive Disbursements]]/'1.) CLM Reference'!$B$5</f>
        <v>2.8996125439808485E-5</v>
      </c>
      <c r="H160" s="54">
        <v>0</v>
      </c>
      <c r="I160" s="53">
        <f>Table32[[#This Row],[Residential CLM $ Collected]]/'1.) CLM Reference'!$B$4</f>
        <v>0</v>
      </c>
      <c r="J160" s="79">
        <v>0</v>
      </c>
      <c r="K160" s="53">
        <f>Table32[[#This Row],[Residential Incentive Disbursements]]/'1.) CLM Reference'!$B$5</f>
        <v>0</v>
      </c>
      <c r="L160" s="54">
        <v>50952.629750399996</v>
      </c>
      <c r="M160" s="53">
        <f>Table32[[#This Row],[C&amp;I CLM $ Collected]]/'1.) CLM Reference'!$B$4</f>
        <v>4.5203346858261928E-4</v>
      </c>
      <c r="N160" s="79">
        <v>2370</v>
      </c>
      <c r="O160" s="78">
        <f>Table32[[#This Row],[C&amp;I Incentive Disbursements]]/'1.) CLM Reference'!$B$5</f>
        <v>2.8996125439808485E-5</v>
      </c>
    </row>
    <row r="161" spans="1:15" x14ac:dyDescent="0.35">
      <c r="A161" s="23">
        <v>9001245600</v>
      </c>
      <c r="B161" s="24" t="s">
        <v>152</v>
      </c>
      <c r="C161" s="24" t="s">
        <v>48</v>
      </c>
      <c r="D161" s="52">
        <f>Table32[[#This Row],[Residential CLM $ Collected]]+Table32[[#This Row],[C&amp;I CLM $ Collected]]</f>
        <v>449471.78468927997</v>
      </c>
      <c r="E161" s="53">
        <f>Table32[[#This Row],[CLM $ Collected ]]/'1.) CLM Reference'!$B$4</f>
        <v>3.9875525730155362E-3</v>
      </c>
      <c r="F161" s="54">
        <f>Table32[[#This Row],[Residential Incentive Disbursements]]+Table32[[#This Row],[C&amp;I Incentive Disbursements]]</f>
        <v>149727.1966</v>
      </c>
      <c r="G161" s="53">
        <f>Table32[[#This Row],[Incentive Disbursements]]/'1.) CLM Reference'!$B$5</f>
        <v>1.8318601579596905E-3</v>
      </c>
      <c r="H161" s="54">
        <v>0</v>
      </c>
      <c r="I161" s="53">
        <f>Table32[[#This Row],[Residential CLM $ Collected]]/'1.) CLM Reference'!$B$4</f>
        <v>0</v>
      </c>
      <c r="J161" s="79">
        <v>0</v>
      </c>
      <c r="K161" s="53">
        <f>Table32[[#This Row],[Residential Incentive Disbursements]]/'1.) CLM Reference'!$B$5</f>
        <v>0</v>
      </c>
      <c r="L161" s="54">
        <v>449471.78468927997</v>
      </c>
      <c r="M161" s="53">
        <f>Table32[[#This Row],[C&amp;I CLM $ Collected]]/'1.) CLM Reference'!$B$4</f>
        <v>3.9875525730155362E-3</v>
      </c>
      <c r="N161" s="79">
        <v>149727.1966</v>
      </c>
      <c r="O161" s="78">
        <f>Table32[[#This Row],[C&amp;I Incentive Disbursements]]/'1.) CLM Reference'!$B$5</f>
        <v>1.8318601579596905E-3</v>
      </c>
    </row>
    <row r="162" spans="1:15" x14ac:dyDescent="0.35">
      <c r="A162" s="23">
        <v>9003490302</v>
      </c>
      <c r="B162" s="24" t="s">
        <v>153</v>
      </c>
      <c r="C162" s="24" t="s">
        <v>48</v>
      </c>
      <c r="D162" s="52">
        <f>Table32[[#This Row],[Residential CLM $ Collected]]+Table32[[#This Row],[C&amp;I CLM $ Collected]]</f>
        <v>455482.61816544004</v>
      </c>
      <c r="E162" s="53">
        <f>Table32[[#This Row],[CLM $ Collected ]]/'1.) CLM Reference'!$B$4</f>
        <v>4.0408785331987754E-3</v>
      </c>
      <c r="F162" s="54">
        <f>Table32[[#This Row],[Residential Incentive Disbursements]]+Table32[[#This Row],[C&amp;I Incentive Disbursements]]</f>
        <v>133258.31839999999</v>
      </c>
      <c r="G162" s="53">
        <f>Table32[[#This Row],[Incentive Disbursements]]/'1.) CLM Reference'!$B$5</f>
        <v>1.630369162963856E-3</v>
      </c>
      <c r="H162" s="54">
        <v>0</v>
      </c>
      <c r="I162" s="53">
        <f>Table32[[#This Row],[Residential CLM $ Collected]]/'1.) CLM Reference'!$B$4</f>
        <v>0</v>
      </c>
      <c r="J162" s="79">
        <v>0</v>
      </c>
      <c r="K162" s="53">
        <f>Table32[[#This Row],[Residential Incentive Disbursements]]/'1.) CLM Reference'!$B$5</f>
        <v>0</v>
      </c>
      <c r="L162" s="54">
        <v>455482.61816544004</v>
      </c>
      <c r="M162" s="53">
        <f>Table32[[#This Row],[C&amp;I CLM $ Collected]]/'1.) CLM Reference'!$B$4</f>
        <v>4.0408785331987754E-3</v>
      </c>
      <c r="N162" s="79">
        <v>133258.31839999999</v>
      </c>
      <c r="O162" s="78">
        <f>Table32[[#This Row],[C&amp;I Incentive Disbursements]]/'1.) CLM Reference'!$B$5</f>
        <v>1.630369162963856E-3</v>
      </c>
    </row>
    <row r="163" spans="1:15" x14ac:dyDescent="0.35">
      <c r="A163" s="23">
        <v>9003524200</v>
      </c>
      <c r="B163" s="24" t="s">
        <v>153</v>
      </c>
      <c r="C163" s="24" t="s">
        <v>48</v>
      </c>
      <c r="D163" s="52">
        <f>Table32[[#This Row],[Residential CLM $ Collected]]+Table32[[#This Row],[C&amp;I CLM $ Collected]]</f>
        <v>2177.0102246400002</v>
      </c>
      <c r="E163" s="53">
        <f>Table32[[#This Row],[CLM $ Collected ]]/'1.) CLM Reference'!$B$4</f>
        <v>1.9313654423815505E-5</v>
      </c>
      <c r="F163" s="54">
        <f>Table32[[#This Row],[Residential Incentive Disbursements]]+Table32[[#This Row],[C&amp;I Incentive Disbursements]]</f>
        <v>0</v>
      </c>
      <c r="G163" s="53">
        <f>Table32[[#This Row],[Incentive Disbursements]]/'1.) CLM Reference'!$B$5</f>
        <v>0</v>
      </c>
      <c r="H163" s="54">
        <v>0</v>
      </c>
      <c r="I163" s="53">
        <f>Table32[[#This Row],[Residential CLM $ Collected]]/'1.) CLM Reference'!$B$4</f>
        <v>0</v>
      </c>
      <c r="J163" s="79">
        <v>0</v>
      </c>
      <c r="K163" s="53">
        <f>Table32[[#This Row],[Residential Incentive Disbursements]]/'1.) CLM Reference'!$B$5</f>
        <v>0</v>
      </c>
      <c r="L163" s="54">
        <v>2177.0102246400002</v>
      </c>
      <c r="M163" s="53">
        <f>Table32[[#This Row],[C&amp;I CLM $ Collected]]/'1.) CLM Reference'!$B$4</f>
        <v>1.9313654423815505E-5</v>
      </c>
      <c r="N163" s="79">
        <v>0</v>
      </c>
      <c r="O163" s="78">
        <f>Table32[[#This Row],[C&amp;I Incentive Disbursements]]/'1.) CLM Reference'!$B$5</f>
        <v>0</v>
      </c>
    </row>
    <row r="164" spans="1:15" x14ac:dyDescent="0.35">
      <c r="A164" s="23">
        <v>9005268100</v>
      </c>
      <c r="B164" s="24" t="s">
        <v>154</v>
      </c>
      <c r="C164" s="24" t="s">
        <v>48</v>
      </c>
      <c r="D164" s="52">
        <f>Table32[[#This Row],[Residential CLM $ Collected]]+Table32[[#This Row],[C&amp;I CLM $ Collected]]</f>
        <v>483.88405536000005</v>
      </c>
      <c r="E164" s="53">
        <f>Table32[[#This Row],[CLM $ Collected ]]/'1.) CLM Reference'!$B$4</f>
        <v>4.2928459042781371E-6</v>
      </c>
      <c r="F164" s="54">
        <f>Table32[[#This Row],[Residential Incentive Disbursements]]+Table32[[#This Row],[C&amp;I Incentive Disbursements]]</f>
        <v>0</v>
      </c>
      <c r="G164" s="53">
        <f>Table32[[#This Row],[Incentive Disbursements]]/'1.) CLM Reference'!$B$5</f>
        <v>0</v>
      </c>
      <c r="H164" s="54">
        <v>0</v>
      </c>
      <c r="I164" s="53">
        <f>Table32[[#This Row],[Residential CLM $ Collected]]/'1.) CLM Reference'!$B$4</f>
        <v>0</v>
      </c>
      <c r="J164" s="79">
        <v>0</v>
      </c>
      <c r="K164" s="53">
        <f>Table32[[#This Row],[Residential Incentive Disbursements]]/'1.) CLM Reference'!$B$5</f>
        <v>0</v>
      </c>
      <c r="L164" s="54">
        <v>483.88405536000005</v>
      </c>
      <c r="M164" s="53">
        <f>Table32[[#This Row],[C&amp;I CLM $ Collected]]/'1.) CLM Reference'!$B$4</f>
        <v>4.2928459042781371E-6</v>
      </c>
      <c r="N164" s="79">
        <v>0</v>
      </c>
      <c r="O164" s="78">
        <f>Table32[[#This Row],[C&amp;I Incentive Disbursements]]/'1.) CLM Reference'!$B$5</f>
        <v>0</v>
      </c>
    </row>
    <row r="165" spans="1:15" x14ac:dyDescent="0.35">
      <c r="A165" s="23">
        <v>9011715100</v>
      </c>
      <c r="B165" s="24" t="s">
        <v>155</v>
      </c>
      <c r="C165" s="24" t="s">
        <v>48</v>
      </c>
      <c r="D165" s="52">
        <f>Table32[[#This Row],[Residential CLM $ Collected]]+Table32[[#This Row],[C&amp;I CLM $ Collected]]</f>
        <v>6473.2086662399997</v>
      </c>
      <c r="E165" s="53">
        <f>Table32[[#This Row],[CLM $ Collected ]]/'1.) CLM Reference'!$B$4</f>
        <v>5.7427987144011286E-5</v>
      </c>
      <c r="F165" s="54">
        <f>Table32[[#This Row],[Residential Incentive Disbursements]]+Table32[[#This Row],[C&amp;I Incentive Disbursements]]</f>
        <v>250</v>
      </c>
      <c r="G165" s="53">
        <f>Table32[[#This Row],[Incentive Disbursements]]/'1.) CLM Reference'!$B$5</f>
        <v>3.0586630210768441E-6</v>
      </c>
      <c r="H165" s="54">
        <v>0</v>
      </c>
      <c r="I165" s="53">
        <f>Table32[[#This Row],[Residential CLM $ Collected]]/'1.) CLM Reference'!$B$4</f>
        <v>0</v>
      </c>
      <c r="J165" s="79">
        <v>0</v>
      </c>
      <c r="K165" s="53">
        <f>Table32[[#This Row],[Residential Incentive Disbursements]]/'1.) CLM Reference'!$B$5</f>
        <v>0</v>
      </c>
      <c r="L165" s="54">
        <v>6473.2086662399997</v>
      </c>
      <c r="M165" s="53">
        <f>Table32[[#This Row],[C&amp;I CLM $ Collected]]/'1.) CLM Reference'!$B$4</f>
        <v>5.7427987144011286E-5</v>
      </c>
      <c r="N165" s="79">
        <v>250</v>
      </c>
      <c r="O165" s="78">
        <f>Table32[[#This Row],[C&amp;I Incentive Disbursements]]/'1.) CLM Reference'!$B$5</f>
        <v>3.0586630210768441E-6</v>
      </c>
    </row>
    <row r="166" spans="1:15" x14ac:dyDescent="0.35">
      <c r="A166" s="23">
        <v>9005261100</v>
      </c>
      <c r="B166" s="24" t="s">
        <v>156</v>
      </c>
      <c r="C166" s="24" t="s">
        <v>48</v>
      </c>
      <c r="D166" s="52">
        <f>Table32[[#This Row],[Residential CLM $ Collected]]+Table32[[#This Row],[C&amp;I CLM $ Collected]]</f>
        <v>67915.366306559998</v>
      </c>
      <c r="E166" s="53">
        <f>Table32[[#This Row],[CLM $ Collected ]]/'1.) CLM Reference'!$B$4</f>
        <v>6.0252078748442744E-4</v>
      </c>
      <c r="F166" s="54">
        <f>Table32[[#This Row],[Residential Incentive Disbursements]]+Table32[[#This Row],[C&amp;I Incentive Disbursements]]</f>
        <v>0</v>
      </c>
      <c r="G166" s="53">
        <f>Table32[[#This Row],[Incentive Disbursements]]/'1.) CLM Reference'!$B$5</f>
        <v>0</v>
      </c>
      <c r="H166" s="54">
        <v>0</v>
      </c>
      <c r="I166" s="53">
        <f>Table32[[#This Row],[Residential CLM $ Collected]]/'1.) CLM Reference'!$B$4</f>
        <v>0</v>
      </c>
      <c r="J166" s="79">
        <v>0</v>
      </c>
      <c r="K166" s="53">
        <f>Table32[[#This Row],[Residential Incentive Disbursements]]/'1.) CLM Reference'!$B$5</f>
        <v>0</v>
      </c>
      <c r="L166" s="54">
        <v>67915.366306559998</v>
      </c>
      <c r="M166" s="53">
        <f>Table32[[#This Row],[C&amp;I CLM $ Collected]]/'1.) CLM Reference'!$B$4</f>
        <v>6.0252078748442744E-4</v>
      </c>
      <c r="N166" s="79">
        <v>0</v>
      </c>
      <c r="O166" s="78">
        <f>Table32[[#This Row],[C&amp;I Incentive Disbursements]]/'1.) CLM Reference'!$B$5</f>
        <v>0</v>
      </c>
    </row>
    <row r="167" spans="1:15" x14ac:dyDescent="0.35">
      <c r="A167" s="23">
        <v>9015825000</v>
      </c>
      <c r="B167" s="24" t="s">
        <v>157</v>
      </c>
      <c r="C167" s="24" t="s">
        <v>48</v>
      </c>
      <c r="D167" s="52">
        <f>Table32[[#This Row],[Residential CLM $ Collected]]+Table32[[#This Row],[C&amp;I CLM $ Collected]]</f>
        <v>4962.2624006400001</v>
      </c>
      <c r="E167" s="53">
        <f>Table32[[#This Row],[CLM $ Collected ]]/'1.) CLM Reference'!$B$4</f>
        <v>4.4023413432567832E-5</v>
      </c>
      <c r="F167" s="54">
        <f>Table32[[#This Row],[Residential Incentive Disbursements]]+Table32[[#This Row],[C&amp;I Incentive Disbursements]]</f>
        <v>0</v>
      </c>
      <c r="G167" s="53">
        <f>Table32[[#This Row],[Incentive Disbursements]]/'1.) CLM Reference'!$B$5</f>
        <v>0</v>
      </c>
      <c r="H167" s="54">
        <v>0</v>
      </c>
      <c r="I167" s="53">
        <f>Table32[[#This Row],[Residential CLM $ Collected]]/'1.) CLM Reference'!$B$4</f>
        <v>0</v>
      </c>
      <c r="J167" s="79">
        <v>0</v>
      </c>
      <c r="K167" s="53">
        <f>Table32[[#This Row],[Residential Incentive Disbursements]]/'1.) CLM Reference'!$B$5</f>
        <v>0</v>
      </c>
      <c r="L167" s="54">
        <v>4962.2624006400001</v>
      </c>
      <c r="M167" s="53">
        <f>Table32[[#This Row],[C&amp;I CLM $ Collected]]/'1.) CLM Reference'!$B$4</f>
        <v>4.4023413432567832E-5</v>
      </c>
      <c r="N167" s="79">
        <v>0</v>
      </c>
      <c r="O167" s="78">
        <f>Table32[[#This Row],[C&amp;I Incentive Disbursements]]/'1.) CLM Reference'!$B$5</f>
        <v>0</v>
      </c>
    </row>
    <row r="168" spans="1:15" x14ac:dyDescent="0.35">
      <c r="A168" s="23">
        <v>9009130102</v>
      </c>
      <c r="B168" s="24" t="s">
        <v>158</v>
      </c>
      <c r="C168" s="24" t="s">
        <v>48</v>
      </c>
      <c r="D168" s="52">
        <f>Table32[[#This Row],[Residential CLM $ Collected]]+Table32[[#This Row],[C&amp;I CLM $ Collected]]</f>
        <v>27.423282239999999</v>
      </c>
      <c r="E168" s="53">
        <f>Table32[[#This Row],[CLM $ Collected ]]/'1.) CLM Reference'!$B$4</f>
        <v>2.4328953091513449E-7</v>
      </c>
      <c r="F168" s="54">
        <f>Table32[[#This Row],[Residential Incentive Disbursements]]+Table32[[#This Row],[C&amp;I Incentive Disbursements]]</f>
        <v>0</v>
      </c>
      <c r="G168" s="53">
        <f>Table32[[#This Row],[Incentive Disbursements]]/'1.) CLM Reference'!$B$5</f>
        <v>0</v>
      </c>
      <c r="H168" s="54">
        <v>0</v>
      </c>
      <c r="I168" s="53">
        <f>Table32[[#This Row],[Residential CLM $ Collected]]/'1.) CLM Reference'!$B$4</f>
        <v>0</v>
      </c>
      <c r="J168" s="79">
        <v>0</v>
      </c>
      <c r="K168" s="53">
        <f>Table32[[#This Row],[Residential Incentive Disbursements]]/'1.) CLM Reference'!$B$5</f>
        <v>0</v>
      </c>
      <c r="L168" s="54">
        <v>27.423282239999999</v>
      </c>
      <c r="M168" s="53">
        <f>Table32[[#This Row],[C&amp;I CLM $ Collected]]/'1.) CLM Reference'!$B$4</f>
        <v>2.4328953091513449E-7</v>
      </c>
      <c r="N168" s="79">
        <v>0</v>
      </c>
      <c r="O168" s="78">
        <f>Table32[[#This Row],[C&amp;I Incentive Disbursements]]/'1.) CLM Reference'!$B$5</f>
        <v>0</v>
      </c>
    </row>
    <row r="169" spans="1:15" x14ac:dyDescent="0.35">
      <c r="A169" s="23">
        <v>9009130200</v>
      </c>
      <c r="B169" s="24" t="s">
        <v>158</v>
      </c>
      <c r="C169" s="24" t="s">
        <v>48</v>
      </c>
      <c r="D169" s="52">
        <f>Table32[[#This Row],[Residential CLM $ Collected]]+Table32[[#This Row],[C&amp;I CLM $ Collected]]</f>
        <v>182985.24616704002</v>
      </c>
      <c r="E169" s="53">
        <f>Table32[[#This Row],[CLM $ Collected ]]/'1.) CLM Reference'!$B$4</f>
        <v>1.6233795179861584E-3</v>
      </c>
      <c r="F169" s="54">
        <f>Table32[[#This Row],[Residential Incentive Disbursements]]+Table32[[#This Row],[C&amp;I Incentive Disbursements]]</f>
        <v>977435.72600000002</v>
      </c>
      <c r="G169" s="53">
        <f>Table32[[#This Row],[Incentive Disbursements]]/'1.) CLM Reference'!$B$5</f>
        <v>1.1958586042382395E-2</v>
      </c>
      <c r="H169" s="54">
        <v>0</v>
      </c>
      <c r="I169" s="53">
        <f>Table32[[#This Row],[Residential CLM $ Collected]]/'1.) CLM Reference'!$B$4</f>
        <v>0</v>
      </c>
      <c r="J169" s="79">
        <v>0</v>
      </c>
      <c r="K169" s="53">
        <f>Table32[[#This Row],[Residential Incentive Disbursements]]/'1.) CLM Reference'!$B$5</f>
        <v>0</v>
      </c>
      <c r="L169" s="54">
        <v>182985.24616704002</v>
      </c>
      <c r="M169" s="53">
        <f>Table32[[#This Row],[C&amp;I CLM $ Collected]]/'1.) CLM Reference'!$B$4</f>
        <v>1.6233795179861584E-3</v>
      </c>
      <c r="N169" s="79">
        <v>977435.72600000002</v>
      </c>
      <c r="O169" s="78">
        <f>Table32[[#This Row],[C&amp;I Incentive Disbursements]]/'1.) CLM Reference'!$B$5</f>
        <v>1.1958586042382395E-2</v>
      </c>
    </row>
    <row r="170" spans="1:15" x14ac:dyDescent="0.35">
      <c r="A170" s="23">
        <v>9005262100</v>
      </c>
      <c r="B170" s="24" t="s">
        <v>159</v>
      </c>
      <c r="C170" s="24" t="s">
        <v>48</v>
      </c>
      <c r="D170" s="52">
        <f>Table32[[#This Row],[Residential CLM $ Collected]]+Table32[[#This Row],[C&amp;I CLM $ Collected]]</f>
        <v>36097.601063039998</v>
      </c>
      <c r="E170" s="53">
        <f>Table32[[#This Row],[CLM $ Collected ]]/'1.) CLM Reference'!$B$4</f>
        <v>3.2024497844312971E-4</v>
      </c>
      <c r="F170" s="54">
        <f>Table32[[#This Row],[Residential Incentive Disbursements]]+Table32[[#This Row],[C&amp;I Incentive Disbursements]]</f>
        <v>0</v>
      </c>
      <c r="G170" s="53">
        <f>Table32[[#This Row],[Incentive Disbursements]]/'1.) CLM Reference'!$B$5</f>
        <v>0</v>
      </c>
      <c r="H170" s="54">
        <v>0</v>
      </c>
      <c r="I170" s="53">
        <f>Table32[[#This Row],[Residential CLM $ Collected]]/'1.) CLM Reference'!$B$4</f>
        <v>0</v>
      </c>
      <c r="J170" s="79">
        <v>0</v>
      </c>
      <c r="K170" s="53">
        <f>Table32[[#This Row],[Residential Incentive Disbursements]]/'1.) CLM Reference'!$B$5</f>
        <v>0</v>
      </c>
      <c r="L170" s="54">
        <v>36097.601063039998</v>
      </c>
      <c r="M170" s="53">
        <f>Table32[[#This Row],[C&amp;I CLM $ Collected]]/'1.) CLM Reference'!$B$4</f>
        <v>3.2024497844312971E-4</v>
      </c>
      <c r="N170" s="79">
        <v>0</v>
      </c>
      <c r="O170" s="78">
        <f>Table32[[#This Row],[C&amp;I Incentive Disbursements]]/'1.) CLM Reference'!$B$5</f>
        <v>0</v>
      </c>
    </row>
    <row r="171" spans="1:15" x14ac:dyDescent="0.35">
      <c r="A171" s="23">
        <v>9001257100</v>
      </c>
      <c r="B171" s="24" t="s">
        <v>160</v>
      </c>
      <c r="C171" s="24" t="s">
        <v>48</v>
      </c>
      <c r="D171" s="52">
        <f>Table32[[#This Row],[Residential CLM $ Collected]]+Table32[[#This Row],[C&amp;I CLM $ Collected]]</f>
        <v>3238.8469142399999</v>
      </c>
      <c r="E171" s="53">
        <f>Table32[[#This Row],[CLM $ Collected ]]/'1.) CLM Reference'!$B$4</f>
        <v>2.8733888947911014E-5</v>
      </c>
      <c r="F171" s="54">
        <f>Table32[[#This Row],[Residential Incentive Disbursements]]+Table32[[#This Row],[C&amp;I Incentive Disbursements]]</f>
        <v>0</v>
      </c>
      <c r="G171" s="53">
        <f>Table32[[#This Row],[Incentive Disbursements]]/'1.) CLM Reference'!$B$5</f>
        <v>0</v>
      </c>
      <c r="H171" s="54">
        <v>0</v>
      </c>
      <c r="I171" s="53">
        <f>Table32[[#This Row],[Residential CLM $ Collected]]/'1.) CLM Reference'!$B$4</f>
        <v>0</v>
      </c>
      <c r="J171" s="79">
        <v>0</v>
      </c>
      <c r="K171" s="53">
        <f>Table32[[#This Row],[Residential Incentive Disbursements]]/'1.) CLM Reference'!$B$5</f>
        <v>0</v>
      </c>
      <c r="L171" s="54">
        <v>3238.8469142399999</v>
      </c>
      <c r="M171" s="53">
        <f>Table32[[#This Row],[C&amp;I CLM $ Collected]]/'1.) CLM Reference'!$B$4</f>
        <v>2.8733888947911014E-5</v>
      </c>
      <c r="N171" s="79">
        <v>0</v>
      </c>
      <c r="O171" s="78">
        <f>Table32[[#This Row],[C&amp;I Incentive Disbursements]]/'1.) CLM Reference'!$B$5</f>
        <v>0</v>
      </c>
    </row>
    <row r="172" spans="1:15" x14ac:dyDescent="0.35">
      <c r="A172" s="23">
        <v>9003466102</v>
      </c>
      <c r="B172" s="24" t="s">
        <v>161</v>
      </c>
      <c r="C172" s="24" t="s">
        <v>48</v>
      </c>
      <c r="D172" s="52">
        <f>Table32[[#This Row],[Residential CLM $ Collected]]+Table32[[#This Row],[C&amp;I CLM $ Collected]]</f>
        <v>268148.18114495999</v>
      </c>
      <c r="E172" s="53">
        <f>Table32[[#This Row],[CLM $ Collected ]]/'1.) CLM Reference'!$B$4</f>
        <v>2.378914552808243E-3</v>
      </c>
      <c r="F172" s="54">
        <f>Table32[[#This Row],[Residential Incentive Disbursements]]+Table32[[#This Row],[C&amp;I Incentive Disbursements]]</f>
        <v>322738.55099999998</v>
      </c>
      <c r="G172" s="53">
        <f>Table32[[#This Row],[Incentive Disbursements]]/'1.) CLM Reference'!$B$5</f>
        <v>3.9485938856784926E-3</v>
      </c>
      <c r="H172" s="54">
        <v>0</v>
      </c>
      <c r="I172" s="53">
        <f>Table32[[#This Row],[Residential CLM $ Collected]]/'1.) CLM Reference'!$B$4</f>
        <v>0</v>
      </c>
      <c r="J172" s="79">
        <v>0</v>
      </c>
      <c r="K172" s="53">
        <f>Table32[[#This Row],[Residential Incentive Disbursements]]/'1.) CLM Reference'!$B$5</f>
        <v>0</v>
      </c>
      <c r="L172" s="54">
        <v>268148.18114495999</v>
      </c>
      <c r="M172" s="53">
        <f>Table32[[#This Row],[C&amp;I CLM $ Collected]]/'1.) CLM Reference'!$B$4</f>
        <v>2.378914552808243E-3</v>
      </c>
      <c r="N172" s="79">
        <v>322738.55099999998</v>
      </c>
      <c r="O172" s="78">
        <f>Table32[[#This Row],[C&amp;I Incentive Disbursements]]/'1.) CLM Reference'!$B$5</f>
        <v>3.9485938856784926E-3</v>
      </c>
    </row>
    <row r="173" spans="1:15" x14ac:dyDescent="0.35">
      <c r="A173" s="23">
        <v>9013538201</v>
      </c>
      <c r="B173" s="24" t="s">
        <v>162</v>
      </c>
      <c r="C173" s="24" t="s">
        <v>48</v>
      </c>
      <c r="D173" s="52">
        <f>Table32[[#This Row],[Residential CLM $ Collected]]+Table32[[#This Row],[C&amp;I CLM $ Collected]]</f>
        <v>90490.580066880008</v>
      </c>
      <c r="E173" s="53">
        <f>Table32[[#This Row],[CLM $ Collected ]]/'1.) CLM Reference'!$B$4</f>
        <v>8.0279999250409408E-4</v>
      </c>
      <c r="F173" s="54">
        <f>Table32[[#This Row],[Residential Incentive Disbursements]]+Table32[[#This Row],[C&amp;I Incentive Disbursements]]</f>
        <v>190013.86799999999</v>
      </c>
      <c r="G173" s="53">
        <f>Table32[[#This Row],[Incentive Disbursements]]/'1.) CLM Reference'!$B$5</f>
        <v>2.3247535661735067E-3</v>
      </c>
      <c r="H173" s="54">
        <v>0</v>
      </c>
      <c r="I173" s="53">
        <f>Table32[[#This Row],[Residential CLM $ Collected]]/'1.) CLM Reference'!$B$4</f>
        <v>0</v>
      </c>
      <c r="J173" s="79">
        <v>0</v>
      </c>
      <c r="K173" s="53">
        <f>Table32[[#This Row],[Residential Incentive Disbursements]]/'1.) CLM Reference'!$B$5</f>
        <v>0</v>
      </c>
      <c r="L173" s="54">
        <v>90490.580066880008</v>
      </c>
      <c r="M173" s="53">
        <f>Table32[[#This Row],[C&amp;I CLM $ Collected]]/'1.) CLM Reference'!$B$4</f>
        <v>8.0279999250409408E-4</v>
      </c>
      <c r="N173" s="79">
        <v>190013.86799999999</v>
      </c>
      <c r="O173" s="78">
        <f>Table32[[#This Row],[C&amp;I Incentive Disbursements]]/'1.) CLM Reference'!$B$5</f>
        <v>2.3247535661735067E-3</v>
      </c>
    </row>
    <row r="174" spans="1:15" x14ac:dyDescent="0.35">
      <c r="A174" s="23">
        <v>9003487500</v>
      </c>
      <c r="B174" s="24" t="s">
        <v>163</v>
      </c>
      <c r="C174" s="24" t="s">
        <v>48</v>
      </c>
      <c r="D174" s="52">
        <f>Table32[[#This Row],[Residential CLM $ Collected]]+Table32[[#This Row],[C&amp;I CLM $ Collected]]</f>
        <v>595224.04929407989</v>
      </c>
      <c r="E174" s="53">
        <f>Table32[[#This Row],[CLM $ Collected ]]/'1.) CLM Reference'!$B$4</f>
        <v>5.280614423715445E-3</v>
      </c>
      <c r="F174" s="54">
        <f>Table32[[#This Row],[Residential Incentive Disbursements]]+Table32[[#This Row],[C&amp;I Incentive Disbursements]]</f>
        <v>689340.95860000001</v>
      </c>
      <c r="G174" s="53">
        <f>Table32[[#This Row],[Incentive Disbursements]]/'1.) CLM Reference'!$B$5</f>
        <v>8.4338467959339351E-3</v>
      </c>
      <c r="H174" s="54">
        <v>0</v>
      </c>
      <c r="I174" s="53">
        <f>Table32[[#This Row],[Residential CLM $ Collected]]/'1.) CLM Reference'!$B$4</f>
        <v>0</v>
      </c>
      <c r="J174" s="79">
        <v>0</v>
      </c>
      <c r="K174" s="53">
        <f>Table32[[#This Row],[Residential Incentive Disbursements]]/'1.) CLM Reference'!$B$5</f>
        <v>0</v>
      </c>
      <c r="L174" s="54">
        <v>595224.04929407989</v>
      </c>
      <c r="M174" s="53">
        <f>Table32[[#This Row],[C&amp;I CLM $ Collected]]/'1.) CLM Reference'!$B$4</f>
        <v>5.280614423715445E-3</v>
      </c>
      <c r="N174" s="79">
        <v>689340.95860000001</v>
      </c>
      <c r="O174" s="78">
        <f>Table32[[#This Row],[C&amp;I Incentive Disbursements]]/'1.) CLM Reference'!$B$5</f>
        <v>8.4338467959339351E-3</v>
      </c>
    </row>
    <row r="175" spans="1:15" x14ac:dyDescent="0.35">
      <c r="A175" s="23">
        <v>9009348124</v>
      </c>
      <c r="B175" s="24" t="s">
        <v>164</v>
      </c>
      <c r="C175" s="24" t="s">
        <v>48</v>
      </c>
      <c r="D175" s="52">
        <f>Table32[[#This Row],[Residential CLM $ Collected]]+Table32[[#This Row],[C&amp;I CLM $ Collected]]</f>
        <v>5.6093472000000002</v>
      </c>
      <c r="E175" s="53">
        <f>Table32[[#This Row],[CLM $ Collected ]]/'1.) CLM Reference'!$B$4</f>
        <v>4.976411784281454E-8</v>
      </c>
      <c r="F175" s="54">
        <f>Table32[[#This Row],[Residential Incentive Disbursements]]+Table32[[#This Row],[C&amp;I Incentive Disbursements]]</f>
        <v>0</v>
      </c>
      <c r="G175" s="53">
        <f>Table32[[#This Row],[Incentive Disbursements]]/'1.) CLM Reference'!$B$5</f>
        <v>0</v>
      </c>
      <c r="H175" s="54">
        <v>0</v>
      </c>
      <c r="I175" s="53">
        <f>Table32[[#This Row],[Residential CLM $ Collected]]/'1.) CLM Reference'!$B$4</f>
        <v>0</v>
      </c>
      <c r="J175" s="79">
        <v>0</v>
      </c>
      <c r="K175" s="53">
        <f>Table32[[#This Row],[Residential Incentive Disbursements]]/'1.) CLM Reference'!$B$5</f>
        <v>0</v>
      </c>
      <c r="L175" s="54">
        <v>5.6093472000000002</v>
      </c>
      <c r="M175" s="53">
        <f>Table32[[#This Row],[C&amp;I CLM $ Collected]]/'1.) CLM Reference'!$B$4</f>
        <v>4.976411784281454E-8</v>
      </c>
      <c r="N175" s="79">
        <v>0</v>
      </c>
      <c r="O175" s="78">
        <f>Table32[[#This Row],[C&amp;I Incentive Disbursements]]/'1.) CLM Reference'!$B$5</f>
        <v>0</v>
      </c>
    </row>
    <row r="176" spans="1:15" x14ac:dyDescent="0.35">
      <c r="A176" s="23">
        <v>9009348125</v>
      </c>
      <c r="B176" s="24" t="s">
        <v>164</v>
      </c>
      <c r="C176" s="24" t="s">
        <v>48</v>
      </c>
      <c r="D176" s="52">
        <f>Table32[[#This Row],[Residential CLM $ Collected]]+Table32[[#This Row],[C&amp;I CLM $ Collected]]</f>
        <v>309731.64504192001</v>
      </c>
      <c r="E176" s="53">
        <f>Table32[[#This Row],[CLM $ Collected ]]/'1.) CLM Reference'!$B$4</f>
        <v>2.7478281400578862E-3</v>
      </c>
      <c r="F176" s="54">
        <f>Table32[[#This Row],[Residential Incentive Disbursements]]+Table32[[#This Row],[C&amp;I Incentive Disbursements]]</f>
        <v>40841.460200000001</v>
      </c>
      <c r="G176" s="53">
        <f>Table32[[#This Row],[Incentive Disbursements]]/'1.) CLM Reference'!$B$5</f>
        <v>4.9968105616208678E-4</v>
      </c>
      <c r="H176" s="54">
        <v>0</v>
      </c>
      <c r="I176" s="53">
        <f>Table32[[#This Row],[Residential CLM $ Collected]]/'1.) CLM Reference'!$B$4</f>
        <v>0</v>
      </c>
      <c r="J176" s="79">
        <v>0</v>
      </c>
      <c r="K176" s="53">
        <f>Table32[[#This Row],[Residential Incentive Disbursements]]/'1.) CLM Reference'!$B$5</f>
        <v>0</v>
      </c>
      <c r="L176" s="54">
        <v>309731.64504192001</v>
      </c>
      <c r="M176" s="53">
        <f>Table32[[#This Row],[C&amp;I CLM $ Collected]]/'1.) CLM Reference'!$B$4</f>
        <v>2.7478281400578862E-3</v>
      </c>
      <c r="N176" s="79">
        <v>40841.460200000001</v>
      </c>
      <c r="O176" s="78">
        <f>Table32[[#This Row],[C&amp;I Incentive Disbursements]]/'1.) CLM Reference'!$B$5</f>
        <v>4.9968105616208678E-4</v>
      </c>
    </row>
    <row r="177" spans="1:15" x14ac:dyDescent="0.35">
      <c r="A177" s="23">
        <v>9003430203</v>
      </c>
      <c r="B177" s="24" t="s">
        <v>165</v>
      </c>
      <c r="C177" s="24" t="s">
        <v>48</v>
      </c>
      <c r="D177" s="52">
        <f>Table32[[#This Row],[Residential CLM $ Collected]]+Table32[[#This Row],[C&amp;I CLM $ Collected]]</f>
        <v>13.780238399999998</v>
      </c>
      <c r="E177" s="53">
        <f>Table32[[#This Row],[CLM $ Collected ]]/'1.) CLM Reference'!$B$4</f>
        <v>1.2225333593892673E-7</v>
      </c>
      <c r="F177" s="54">
        <f>Table32[[#This Row],[Residential Incentive Disbursements]]+Table32[[#This Row],[C&amp;I Incentive Disbursements]]</f>
        <v>0</v>
      </c>
      <c r="G177" s="53">
        <f>Table32[[#This Row],[Incentive Disbursements]]/'1.) CLM Reference'!$B$5</f>
        <v>0</v>
      </c>
      <c r="H177" s="54">
        <v>0</v>
      </c>
      <c r="I177" s="53">
        <f>Table32[[#This Row],[Residential CLM $ Collected]]/'1.) CLM Reference'!$B$4</f>
        <v>0</v>
      </c>
      <c r="J177" s="79">
        <v>0</v>
      </c>
      <c r="K177" s="53">
        <f>Table32[[#This Row],[Residential Incentive Disbursements]]/'1.) CLM Reference'!$B$5</f>
        <v>0</v>
      </c>
      <c r="L177" s="54">
        <v>13.780238399999998</v>
      </c>
      <c r="M177" s="53">
        <f>Table32[[#This Row],[C&amp;I CLM $ Collected]]/'1.) CLM Reference'!$B$4</f>
        <v>1.2225333593892673E-7</v>
      </c>
      <c r="N177" s="79">
        <v>0</v>
      </c>
      <c r="O177" s="78">
        <f>Table32[[#This Row],[C&amp;I Incentive Disbursements]]/'1.) CLM Reference'!$B$5</f>
        <v>0</v>
      </c>
    </row>
    <row r="178" spans="1:15" x14ac:dyDescent="0.35">
      <c r="A178" s="23">
        <v>9003430500</v>
      </c>
      <c r="B178" s="24" t="s">
        <v>165</v>
      </c>
      <c r="C178" s="24" t="s">
        <v>48</v>
      </c>
      <c r="D178" s="52">
        <f>Table32[[#This Row],[Residential CLM $ Collected]]+Table32[[#This Row],[C&amp;I CLM $ Collected]]</f>
        <v>660779.74326528003</v>
      </c>
      <c r="E178" s="53">
        <f>Table32[[#This Row],[CLM $ Collected ]]/'1.) CLM Reference'!$B$4</f>
        <v>5.8622010439999392E-3</v>
      </c>
      <c r="F178" s="54">
        <f>Table32[[#This Row],[Residential Incentive Disbursements]]+Table32[[#This Row],[C&amp;I Incentive Disbursements]]</f>
        <v>301487.09879999998</v>
      </c>
      <c r="G178" s="53">
        <f>Table32[[#This Row],[Incentive Disbursements]]/'1.) CLM Reference'!$B$5</f>
        <v>3.6885897617252041E-3</v>
      </c>
      <c r="H178" s="54">
        <v>0</v>
      </c>
      <c r="I178" s="53">
        <f>Table32[[#This Row],[Residential CLM $ Collected]]/'1.) CLM Reference'!$B$4</f>
        <v>0</v>
      </c>
      <c r="J178" s="79">
        <v>0</v>
      </c>
      <c r="K178" s="53">
        <f>Table32[[#This Row],[Residential Incentive Disbursements]]/'1.) CLM Reference'!$B$5</f>
        <v>0</v>
      </c>
      <c r="L178" s="54">
        <v>660779.74326528003</v>
      </c>
      <c r="M178" s="53">
        <f>Table32[[#This Row],[C&amp;I CLM $ Collected]]/'1.) CLM Reference'!$B$4</f>
        <v>5.8622010439999392E-3</v>
      </c>
      <c r="N178" s="79">
        <v>301487.09879999998</v>
      </c>
      <c r="O178" s="78">
        <f>Table32[[#This Row],[C&amp;I Incentive Disbursements]]/'1.) CLM Reference'!$B$5</f>
        <v>3.6885897617252041E-3</v>
      </c>
    </row>
    <row r="179" spans="1:15" x14ac:dyDescent="0.35">
      <c r="A179" s="23">
        <v>9003430601</v>
      </c>
      <c r="B179" s="24" t="s">
        <v>165</v>
      </c>
      <c r="C179" s="24" t="s">
        <v>48</v>
      </c>
      <c r="D179" s="52">
        <f>Table32[[#This Row],[Residential CLM $ Collected]]+Table32[[#This Row],[C&amp;I CLM $ Collected]]</f>
        <v>14.623087679999999</v>
      </c>
      <c r="E179" s="53">
        <f>Table32[[#This Row],[CLM $ Collected ]]/'1.) CLM Reference'!$B$4</f>
        <v>1.2973079265504004E-7</v>
      </c>
      <c r="F179" s="54">
        <f>Table32[[#This Row],[Residential Incentive Disbursements]]+Table32[[#This Row],[C&amp;I Incentive Disbursements]]</f>
        <v>0</v>
      </c>
      <c r="G179" s="53">
        <f>Table32[[#This Row],[Incentive Disbursements]]/'1.) CLM Reference'!$B$5</f>
        <v>0</v>
      </c>
      <c r="H179" s="54">
        <v>0</v>
      </c>
      <c r="I179" s="53">
        <f>Table32[[#This Row],[Residential CLM $ Collected]]/'1.) CLM Reference'!$B$4</f>
        <v>0</v>
      </c>
      <c r="J179" s="79">
        <v>0</v>
      </c>
      <c r="K179" s="53">
        <f>Table32[[#This Row],[Residential Incentive Disbursements]]/'1.) CLM Reference'!$B$5</f>
        <v>0</v>
      </c>
      <c r="L179" s="54">
        <v>14.623087679999999</v>
      </c>
      <c r="M179" s="53">
        <f>Table32[[#This Row],[C&amp;I CLM $ Collected]]/'1.) CLM Reference'!$B$4</f>
        <v>1.2973079265504004E-7</v>
      </c>
      <c r="N179" s="79">
        <v>0</v>
      </c>
      <c r="O179" s="78">
        <f>Table32[[#This Row],[C&amp;I Incentive Disbursements]]/'1.) CLM Reference'!$B$5</f>
        <v>0</v>
      </c>
    </row>
    <row r="180" spans="1:15" x14ac:dyDescent="0.35">
      <c r="A180" s="23">
        <v>9011711100</v>
      </c>
      <c r="B180" s="24" t="s">
        <v>166</v>
      </c>
      <c r="C180" s="24" t="s">
        <v>48</v>
      </c>
      <c r="D180" s="52">
        <f>Table32[[#This Row],[Residential CLM $ Collected]]+Table32[[#This Row],[C&amp;I CLM $ Collected]]</f>
        <v>11427.039100800001</v>
      </c>
      <c r="E180" s="53">
        <f>Table32[[#This Row],[CLM $ Collected ]]/'1.) CLM Reference'!$B$4</f>
        <v>1.0137659519572273E-4</v>
      </c>
      <c r="F180" s="54">
        <f>Table32[[#This Row],[Residential Incentive Disbursements]]+Table32[[#This Row],[C&amp;I Incentive Disbursements]]</f>
        <v>100</v>
      </c>
      <c r="G180" s="53">
        <f>Table32[[#This Row],[Incentive Disbursements]]/'1.) CLM Reference'!$B$5</f>
        <v>1.2234652084307377E-6</v>
      </c>
      <c r="H180" s="54">
        <v>0</v>
      </c>
      <c r="I180" s="53">
        <f>Table32[[#This Row],[Residential CLM $ Collected]]/'1.) CLM Reference'!$B$4</f>
        <v>0</v>
      </c>
      <c r="J180" s="79">
        <v>0</v>
      </c>
      <c r="K180" s="53">
        <f>Table32[[#This Row],[Residential Incentive Disbursements]]/'1.) CLM Reference'!$B$5</f>
        <v>0</v>
      </c>
      <c r="L180" s="54">
        <v>11427.039100800001</v>
      </c>
      <c r="M180" s="53">
        <f>Table32[[#This Row],[C&amp;I CLM $ Collected]]/'1.) CLM Reference'!$B$4</f>
        <v>1.0137659519572273E-4</v>
      </c>
      <c r="N180" s="79">
        <v>100</v>
      </c>
      <c r="O180" s="78">
        <f>Table32[[#This Row],[C&amp;I Incentive Disbursements]]/'1.) CLM Reference'!$B$5</f>
        <v>1.2234652084307377E-6</v>
      </c>
    </row>
    <row r="181" spans="1:15" x14ac:dyDescent="0.35">
      <c r="A181" s="23">
        <v>9013890100</v>
      </c>
      <c r="B181" s="24" t="s">
        <v>167</v>
      </c>
      <c r="C181" s="24" t="s">
        <v>48</v>
      </c>
      <c r="D181" s="52">
        <f>Table32[[#This Row],[Residential CLM $ Collected]]+Table32[[#This Row],[C&amp;I CLM $ Collected]]</f>
        <v>10.75095936</v>
      </c>
      <c r="E181" s="53">
        <f>Table32[[#This Row],[CLM $ Collected ]]/'1.) CLM Reference'!$B$4</f>
        <v>9.537865805745631E-8</v>
      </c>
      <c r="F181" s="54">
        <f>Table32[[#This Row],[Residential Incentive Disbursements]]+Table32[[#This Row],[C&amp;I Incentive Disbursements]]</f>
        <v>0</v>
      </c>
      <c r="G181" s="53">
        <f>Table32[[#This Row],[Incentive Disbursements]]/'1.) CLM Reference'!$B$5</f>
        <v>0</v>
      </c>
      <c r="H181" s="54">
        <v>0</v>
      </c>
      <c r="I181" s="53">
        <f>Table32[[#This Row],[Residential CLM $ Collected]]/'1.) CLM Reference'!$B$4</f>
        <v>0</v>
      </c>
      <c r="J181" s="79">
        <v>0</v>
      </c>
      <c r="K181" s="53">
        <f>Table32[[#This Row],[Residential Incentive Disbursements]]/'1.) CLM Reference'!$B$5</f>
        <v>0</v>
      </c>
      <c r="L181" s="54">
        <v>10.75095936</v>
      </c>
      <c r="M181" s="53">
        <f>Table32[[#This Row],[C&amp;I CLM $ Collected]]/'1.) CLM Reference'!$B$4</f>
        <v>9.537865805745631E-8</v>
      </c>
      <c r="N181" s="79">
        <v>0</v>
      </c>
      <c r="O181" s="78">
        <f>Table32[[#This Row],[C&amp;I Incentive Disbursements]]/'1.) CLM Reference'!$B$5</f>
        <v>0</v>
      </c>
    </row>
    <row r="182" spans="1:15" x14ac:dyDescent="0.35">
      <c r="A182" s="23">
        <v>9013890202</v>
      </c>
      <c r="B182" s="24" t="s">
        <v>167</v>
      </c>
      <c r="C182" s="24" t="s">
        <v>48</v>
      </c>
      <c r="D182" s="52">
        <f>Table32[[#This Row],[Residential CLM $ Collected]]+Table32[[#This Row],[C&amp;I CLM $ Collected]]</f>
        <v>187853.59512864001</v>
      </c>
      <c r="E182" s="53">
        <f>Table32[[#This Row],[CLM $ Collected ]]/'1.) CLM Reference'!$B$4</f>
        <v>1.6665697650482419E-3</v>
      </c>
      <c r="F182" s="54">
        <f>Table32[[#This Row],[Residential Incentive Disbursements]]+Table32[[#This Row],[C&amp;I Incentive Disbursements]]</f>
        <v>102797.24619999999</v>
      </c>
      <c r="G182" s="53">
        <f>Table32[[#This Row],[Incentive Disbursements]]/'1.) CLM Reference'!$B$5</f>
        <v>1.2576885424818885E-3</v>
      </c>
      <c r="H182" s="54">
        <v>0</v>
      </c>
      <c r="I182" s="53">
        <f>Table32[[#This Row],[Residential CLM $ Collected]]/'1.) CLM Reference'!$B$4</f>
        <v>0</v>
      </c>
      <c r="J182" s="79">
        <v>0</v>
      </c>
      <c r="K182" s="53">
        <f>Table32[[#This Row],[Residential Incentive Disbursements]]/'1.) CLM Reference'!$B$5</f>
        <v>0</v>
      </c>
      <c r="L182" s="54">
        <v>187853.59512864001</v>
      </c>
      <c r="M182" s="53">
        <f>Table32[[#This Row],[C&amp;I CLM $ Collected]]/'1.) CLM Reference'!$B$4</f>
        <v>1.6665697650482419E-3</v>
      </c>
      <c r="N182" s="79">
        <v>102797.24619999999</v>
      </c>
      <c r="O182" s="78">
        <f>Table32[[#This Row],[C&amp;I Incentive Disbursements]]/'1.) CLM Reference'!$B$5</f>
        <v>1.2576885424818885E-3</v>
      </c>
    </row>
    <row r="183" spans="1:15" x14ac:dyDescent="0.35">
      <c r="A183" s="23">
        <v>9001020100</v>
      </c>
      <c r="B183" s="24" t="s">
        <v>168</v>
      </c>
      <c r="C183" s="24" t="s">
        <v>104</v>
      </c>
      <c r="D183" s="52">
        <f>Table32[[#This Row],[Residential CLM $ Collected]]+Table32[[#This Row],[C&amp;I CLM $ Collected]]</f>
        <v>83.611111680000008</v>
      </c>
      <c r="E183" s="53">
        <f>Table32[[#This Row],[CLM $ Collected ]]/'1.) CLM Reference'!$B$4</f>
        <v>7.4176781473114154E-7</v>
      </c>
      <c r="F183" s="54">
        <f>Table32[[#This Row],[Residential Incentive Disbursements]]+Table32[[#This Row],[C&amp;I Incentive Disbursements]]</f>
        <v>0</v>
      </c>
      <c r="G183" s="53">
        <f>Table32[[#This Row],[Incentive Disbursements]]/'1.) CLM Reference'!$B$5</f>
        <v>0</v>
      </c>
      <c r="H183" s="54">
        <v>0</v>
      </c>
      <c r="I183" s="53">
        <f>Table32[[#This Row],[Residential CLM $ Collected]]/'1.) CLM Reference'!$B$4</f>
        <v>0</v>
      </c>
      <c r="J183" s="79">
        <v>0</v>
      </c>
      <c r="K183" s="53">
        <f>Table32[[#This Row],[Residential Incentive Disbursements]]/'1.) CLM Reference'!$B$5</f>
        <v>0</v>
      </c>
      <c r="L183" s="54">
        <v>83.611111680000008</v>
      </c>
      <c r="M183" s="53">
        <f>Table32[[#This Row],[C&amp;I CLM $ Collected]]/'1.) CLM Reference'!$B$4</f>
        <v>7.4176781473114154E-7</v>
      </c>
      <c r="N183" s="79">
        <v>0</v>
      </c>
      <c r="O183" s="78">
        <f>Table32[[#This Row],[C&amp;I Incentive Disbursements]]/'1.) CLM Reference'!$B$5</f>
        <v>0</v>
      </c>
    </row>
    <row r="184" spans="1:15" x14ac:dyDescent="0.35">
      <c r="A184" s="23">
        <v>9001020300</v>
      </c>
      <c r="B184" s="24" t="s">
        <v>168</v>
      </c>
      <c r="C184" s="24" t="s">
        <v>48</v>
      </c>
      <c r="D184" s="52">
        <f>Table32[[#This Row],[Residential CLM $ Collected]]+Table32[[#This Row],[C&amp;I CLM $ Collected]]</f>
        <v>3448045.0682438398</v>
      </c>
      <c r="E184" s="53">
        <f>Table32[[#This Row],[CLM $ Collected ]]/'1.) CLM Reference'!$B$4</f>
        <v>3.0589819988932392E-2</v>
      </c>
      <c r="F184" s="54">
        <f>Table32[[#This Row],[Residential Incentive Disbursements]]+Table32[[#This Row],[C&amp;I Incentive Disbursements]]</f>
        <v>1303373.4186</v>
      </c>
      <c r="G184" s="53">
        <f>Table32[[#This Row],[Incentive Disbursements]]/'1.) CLM Reference'!$B$5</f>
        <v>1.594632031250532E-2</v>
      </c>
      <c r="H184" s="54">
        <v>0</v>
      </c>
      <c r="I184" s="53">
        <f>Table32[[#This Row],[Residential CLM $ Collected]]/'1.) CLM Reference'!$B$4</f>
        <v>0</v>
      </c>
      <c r="J184" s="79">
        <v>0</v>
      </c>
      <c r="K184" s="53">
        <f>Table32[[#This Row],[Residential Incentive Disbursements]]/'1.) CLM Reference'!$B$5</f>
        <v>0</v>
      </c>
      <c r="L184" s="54">
        <v>3448045.0682438398</v>
      </c>
      <c r="M184" s="53">
        <f>Table32[[#This Row],[C&amp;I CLM $ Collected]]/'1.) CLM Reference'!$B$4</f>
        <v>3.0589819988932392E-2</v>
      </c>
      <c r="N184" s="79">
        <v>1303373.4186</v>
      </c>
      <c r="O184" s="78">
        <f>Table32[[#This Row],[C&amp;I Incentive Disbursements]]/'1.) CLM Reference'!$B$5</f>
        <v>1.594632031250532E-2</v>
      </c>
    </row>
    <row r="185" spans="1:15" x14ac:dyDescent="0.35">
      <c r="A185" s="23">
        <v>9001021700</v>
      </c>
      <c r="B185" s="24" t="s">
        <v>168</v>
      </c>
      <c r="C185" s="24" t="s">
        <v>48</v>
      </c>
      <c r="D185" s="52">
        <f>Table32[[#This Row],[Residential CLM $ Collected]]+Table32[[#This Row],[C&amp;I CLM $ Collected]]</f>
        <v>11182.57</v>
      </c>
      <c r="E185" s="88">
        <f>Table32[[#This Row],[CLM $ Collected ]]/'1.) CLM Reference'!$B$4</f>
        <v>9.9207752956622576E-5</v>
      </c>
      <c r="F185" s="54">
        <f>Table32[[#This Row],[Residential Incentive Disbursements]]+Table32[[#This Row],[C&amp;I Incentive Disbursements]]</f>
        <v>0</v>
      </c>
      <c r="G185" s="88">
        <f>Table32[[#This Row],[Incentive Disbursements]]/'1.) CLM Reference'!$B$5</f>
        <v>0</v>
      </c>
      <c r="H185" s="89">
        <v>11182.57</v>
      </c>
      <c r="I185" s="88">
        <f>Table32[[#This Row],[Residential CLM $ Collected]]/'1.) CLM Reference'!$B$4</f>
        <v>9.9207752956622576E-5</v>
      </c>
      <c r="J185" s="89">
        <v>0</v>
      </c>
      <c r="K185" s="88">
        <f>Table32[[#This Row],[Residential Incentive Disbursements]]/'1.) CLM Reference'!$B$5</f>
        <v>0</v>
      </c>
      <c r="L185" s="89">
        <v>0</v>
      </c>
      <c r="M185" s="88">
        <f>Table32[[#This Row],[C&amp;I CLM $ Collected]]/'1.) CLM Reference'!$B$4</f>
        <v>0</v>
      </c>
      <c r="N185" s="89">
        <v>0</v>
      </c>
      <c r="O185" s="78">
        <f>Table32[[#This Row],[C&amp;I Incentive Disbursements]]/'1.) CLM Reference'!$B$5</f>
        <v>0</v>
      </c>
    </row>
    <row r="186" spans="1:15" x14ac:dyDescent="0.35">
      <c r="A186" s="23">
        <v>9015908100</v>
      </c>
      <c r="B186" s="24" t="s">
        <v>169</v>
      </c>
      <c r="C186" s="24" t="s">
        <v>48</v>
      </c>
      <c r="D186" s="52">
        <f>Table32[[#This Row],[Residential CLM $ Collected]]+Table32[[#This Row],[C&amp;I CLM $ Collected]]</f>
        <v>4718.8242576000002</v>
      </c>
      <c r="E186" s="53">
        <f>Table32[[#This Row],[CLM $ Collected ]]/'1.) CLM Reference'!$B$4</f>
        <v>4.1863717481196073E-5</v>
      </c>
      <c r="F186" s="54">
        <f>Table32[[#This Row],[Residential Incentive Disbursements]]+Table32[[#This Row],[C&amp;I Incentive Disbursements]]</f>
        <v>50</v>
      </c>
      <c r="G186" s="53">
        <f>Table32[[#This Row],[Incentive Disbursements]]/'1.) CLM Reference'!$B$5</f>
        <v>6.1173260421536883E-7</v>
      </c>
      <c r="H186" s="54">
        <v>0</v>
      </c>
      <c r="I186" s="53">
        <f>Table32[[#This Row],[Residential CLM $ Collected]]/'1.) CLM Reference'!$B$4</f>
        <v>0</v>
      </c>
      <c r="J186" s="79">
        <v>0</v>
      </c>
      <c r="K186" s="53">
        <f>Table32[[#This Row],[Residential Incentive Disbursements]]/'1.) CLM Reference'!$B$5</f>
        <v>0</v>
      </c>
      <c r="L186" s="54">
        <v>4718.8242576000002</v>
      </c>
      <c r="M186" s="53">
        <f>Table32[[#This Row],[C&amp;I CLM $ Collected]]/'1.) CLM Reference'!$B$4</f>
        <v>4.1863717481196073E-5</v>
      </c>
      <c r="N186" s="79">
        <v>50</v>
      </c>
      <c r="O186" s="78">
        <f>Table32[[#This Row],[C&amp;I Incentive Disbursements]]/'1.) CLM Reference'!$B$5</f>
        <v>6.1173260421536883E-7</v>
      </c>
    </row>
    <row r="187" spans="1:15" x14ac:dyDescent="0.35">
      <c r="A187" s="23">
        <v>9011702800</v>
      </c>
      <c r="B187" s="24" t="s">
        <v>170</v>
      </c>
      <c r="C187" s="24" t="s">
        <v>48</v>
      </c>
      <c r="D187" s="52">
        <f>Table32[[#This Row],[Residential CLM $ Collected]]+Table32[[#This Row],[C&amp;I CLM $ Collected]]</f>
        <v>4.9905244799999995</v>
      </c>
      <c r="E187" s="53">
        <f>Table32[[#This Row],[CLM $ Collected ]]/'1.) CLM Reference'!$B$4</f>
        <v>4.4274144470887939E-8</v>
      </c>
      <c r="F187" s="54">
        <f>Table32[[#This Row],[Residential Incentive Disbursements]]+Table32[[#This Row],[C&amp;I Incentive Disbursements]]</f>
        <v>0</v>
      </c>
      <c r="G187" s="53">
        <f>Table32[[#This Row],[Incentive Disbursements]]/'1.) CLM Reference'!$B$5</f>
        <v>0</v>
      </c>
      <c r="H187" s="54">
        <v>0</v>
      </c>
      <c r="I187" s="53">
        <f>Table32[[#This Row],[Residential CLM $ Collected]]/'1.) CLM Reference'!$B$4</f>
        <v>0</v>
      </c>
      <c r="J187" s="79">
        <v>0</v>
      </c>
      <c r="K187" s="53">
        <f>Table32[[#This Row],[Residential Incentive Disbursements]]/'1.) CLM Reference'!$B$5</f>
        <v>0</v>
      </c>
      <c r="L187" s="54">
        <v>4.9905244799999995</v>
      </c>
      <c r="M187" s="53">
        <f>Table32[[#This Row],[C&amp;I CLM $ Collected]]/'1.) CLM Reference'!$B$4</f>
        <v>4.4274144470887939E-8</v>
      </c>
      <c r="N187" s="79">
        <v>0</v>
      </c>
      <c r="O187" s="78">
        <f>Table32[[#This Row],[C&amp;I Incentive Disbursements]]/'1.) CLM Reference'!$B$5</f>
        <v>0</v>
      </c>
    </row>
    <row r="188" spans="1:15" x14ac:dyDescent="0.35">
      <c r="A188" s="23">
        <v>9011705200</v>
      </c>
      <c r="B188" s="24" t="s">
        <v>170</v>
      </c>
      <c r="C188" s="24" t="s">
        <v>48</v>
      </c>
      <c r="D188" s="52">
        <f>Table32[[#This Row],[Residential CLM $ Collected]]+Table32[[#This Row],[C&amp;I CLM $ Collected]]</f>
        <v>320163.21893952001</v>
      </c>
      <c r="E188" s="53">
        <f>Table32[[#This Row],[CLM $ Collected ]]/'1.) CLM Reference'!$B$4</f>
        <v>2.8403733247678279E-3</v>
      </c>
      <c r="F188" s="54">
        <f>Table32[[#This Row],[Residential Incentive Disbursements]]+Table32[[#This Row],[C&amp;I Incentive Disbursements]]</f>
        <v>108830.7934</v>
      </c>
      <c r="G188" s="53">
        <f>Table32[[#This Row],[Incentive Disbursements]]/'1.) CLM Reference'!$B$5</f>
        <v>1.3315068933081355E-3</v>
      </c>
      <c r="H188" s="54">
        <v>0</v>
      </c>
      <c r="I188" s="53">
        <f>Table32[[#This Row],[Residential CLM $ Collected]]/'1.) CLM Reference'!$B$4</f>
        <v>0</v>
      </c>
      <c r="J188" s="79">
        <v>0</v>
      </c>
      <c r="K188" s="53">
        <f>Table32[[#This Row],[Residential Incentive Disbursements]]/'1.) CLM Reference'!$B$5</f>
        <v>0</v>
      </c>
      <c r="L188" s="54">
        <v>320163.21893952001</v>
      </c>
      <c r="M188" s="53">
        <f>Table32[[#This Row],[C&amp;I CLM $ Collected]]/'1.) CLM Reference'!$B$4</f>
        <v>2.8403733247678279E-3</v>
      </c>
      <c r="N188" s="79">
        <v>108830.7934</v>
      </c>
      <c r="O188" s="78">
        <f>Table32[[#This Row],[C&amp;I Incentive Disbursements]]/'1.) CLM Reference'!$B$5</f>
        <v>1.3315068933081355E-3</v>
      </c>
    </row>
    <row r="189" spans="1:15" x14ac:dyDescent="0.35">
      <c r="A189" s="23">
        <v>9003477102</v>
      </c>
      <c r="B189" s="24" t="s">
        <v>171</v>
      </c>
      <c r="C189" s="24" t="s">
        <v>48</v>
      </c>
      <c r="D189" s="52">
        <f>Table32[[#This Row],[Residential CLM $ Collected]]+Table32[[#This Row],[C&amp;I CLM $ Collected]]</f>
        <v>294039.08582400001</v>
      </c>
      <c r="E189" s="53">
        <f>Table32[[#This Row],[CLM $ Collected ]]/'1.) CLM Reference'!$B$4</f>
        <v>2.6086093792409559E-3</v>
      </c>
      <c r="F189" s="54">
        <f>Table32[[#This Row],[Residential Incentive Disbursements]]+Table32[[#This Row],[C&amp;I Incentive Disbursements]]</f>
        <v>254921.49</v>
      </c>
      <c r="G189" s="53">
        <f>Table32[[#This Row],[Incentive Disbursements]]/'1.) CLM Reference'!$B$5</f>
        <v>3.1188757389632423E-3</v>
      </c>
      <c r="H189" s="54">
        <v>0</v>
      </c>
      <c r="I189" s="53">
        <f>Table32[[#This Row],[Residential CLM $ Collected]]/'1.) CLM Reference'!$B$4</f>
        <v>0</v>
      </c>
      <c r="J189" s="79">
        <v>0</v>
      </c>
      <c r="K189" s="53">
        <f>Table32[[#This Row],[Residential Incentive Disbursements]]/'1.) CLM Reference'!$B$5</f>
        <v>0</v>
      </c>
      <c r="L189" s="54">
        <v>294039.08582400001</v>
      </c>
      <c r="M189" s="53">
        <f>Table32[[#This Row],[C&amp;I CLM $ Collected]]/'1.) CLM Reference'!$B$4</f>
        <v>2.6086093792409559E-3</v>
      </c>
      <c r="N189" s="79">
        <v>254921.49</v>
      </c>
      <c r="O189" s="78">
        <f>Table32[[#This Row],[C&amp;I Incentive Disbursements]]/'1.) CLM Reference'!$B$5</f>
        <v>3.1188757389632423E-3</v>
      </c>
    </row>
    <row r="190" spans="1:15" x14ac:dyDescent="0.35">
      <c r="A190" s="23">
        <v>9005349100</v>
      </c>
      <c r="B190" s="24" t="s">
        <v>172</v>
      </c>
      <c r="C190" s="24" t="s">
        <v>48</v>
      </c>
      <c r="D190" s="52">
        <f>Table32[[#This Row],[Residential CLM $ Collected]]+Table32[[#This Row],[C&amp;I CLM $ Collected]]</f>
        <v>153495.88331904</v>
      </c>
      <c r="E190" s="53">
        <f>Table32[[#This Row],[CLM $ Collected ]]/'1.) CLM Reference'!$B$4</f>
        <v>1.3617604604463809E-3</v>
      </c>
      <c r="F190" s="54">
        <f>Table32[[#This Row],[Residential Incentive Disbursements]]+Table32[[#This Row],[C&amp;I Incentive Disbursements]]</f>
        <v>168947.7738</v>
      </c>
      <c r="G190" s="53">
        <f>Table32[[#This Row],[Incentive Disbursements]]/'1.) CLM Reference'!$B$5</f>
        <v>2.0670172328612611E-3</v>
      </c>
      <c r="H190" s="54">
        <v>0</v>
      </c>
      <c r="I190" s="53">
        <f>Table32[[#This Row],[Residential CLM $ Collected]]/'1.) CLM Reference'!$B$4</f>
        <v>0</v>
      </c>
      <c r="J190" s="79">
        <v>0</v>
      </c>
      <c r="K190" s="53">
        <f>Table32[[#This Row],[Residential Incentive Disbursements]]/'1.) CLM Reference'!$B$5</f>
        <v>0</v>
      </c>
      <c r="L190" s="54">
        <v>153495.88331904</v>
      </c>
      <c r="M190" s="53">
        <f>Table32[[#This Row],[C&amp;I CLM $ Collected]]/'1.) CLM Reference'!$B$4</f>
        <v>1.3617604604463809E-3</v>
      </c>
      <c r="N190" s="79">
        <v>168947.7738</v>
      </c>
      <c r="O190" s="78">
        <f>Table32[[#This Row],[C&amp;I Incentive Disbursements]]/'1.) CLM Reference'!$B$5</f>
        <v>2.0670172328612611E-3</v>
      </c>
    </row>
    <row r="191" spans="1:15" x14ac:dyDescent="0.35">
      <c r="A191" s="23">
        <v>9015900100</v>
      </c>
      <c r="B191" s="24" t="s">
        <v>173</v>
      </c>
      <c r="C191" s="24" t="s">
        <v>48</v>
      </c>
      <c r="D191" s="52">
        <f>Table32[[#This Row],[Residential CLM $ Collected]]+Table32[[#This Row],[C&amp;I CLM $ Collected]]</f>
        <v>23080.36991904</v>
      </c>
      <c r="E191" s="53">
        <f>Table32[[#This Row],[CLM $ Collected ]]/'1.) CLM Reference'!$B$4</f>
        <v>2.0476076940055671E-4</v>
      </c>
      <c r="F191" s="54">
        <f>Table32[[#This Row],[Residential Incentive Disbursements]]+Table32[[#This Row],[C&amp;I Incentive Disbursements]]</f>
        <v>74984.634000000005</v>
      </c>
      <c r="G191" s="53">
        <f>Table32[[#This Row],[Incentive Disbursements]]/'1.) CLM Reference'!$B$5</f>
        <v>9.1741090865912593E-4</v>
      </c>
      <c r="H191" s="54">
        <v>0</v>
      </c>
      <c r="I191" s="53">
        <f>Table32[[#This Row],[Residential CLM $ Collected]]/'1.) CLM Reference'!$B$4</f>
        <v>0</v>
      </c>
      <c r="J191" s="79">
        <v>0</v>
      </c>
      <c r="K191" s="53">
        <f>Table32[[#This Row],[Residential Incentive Disbursements]]/'1.) CLM Reference'!$B$5</f>
        <v>0</v>
      </c>
      <c r="L191" s="54">
        <v>23080.36991904</v>
      </c>
      <c r="M191" s="53">
        <f>Table32[[#This Row],[C&amp;I CLM $ Collected]]/'1.) CLM Reference'!$B$4</f>
        <v>2.0476076940055671E-4</v>
      </c>
      <c r="N191" s="79">
        <v>74984.634000000005</v>
      </c>
      <c r="O191" s="78">
        <f>Table32[[#This Row],[C&amp;I Incentive Disbursements]]/'1.) CLM Reference'!$B$5</f>
        <v>9.1741090865912593E-4</v>
      </c>
    </row>
    <row r="192" spans="1:15" x14ac:dyDescent="0.35">
      <c r="A192" s="23">
        <v>9013533101</v>
      </c>
      <c r="B192" s="24" t="s">
        <v>174</v>
      </c>
      <c r="C192" s="24" t="s">
        <v>48</v>
      </c>
      <c r="D192" s="52">
        <f>Table32[[#This Row],[Residential CLM $ Collected]]+Table32[[#This Row],[C&amp;I CLM $ Collected]]</f>
        <v>73592.366054400016</v>
      </c>
      <c r="E192" s="53">
        <f>Table32[[#This Row],[CLM $ Collected ]]/'1.) CLM Reference'!$B$4</f>
        <v>6.528850944834912E-4</v>
      </c>
      <c r="F192" s="54">
        <f>Table32[[#This Row],[Residential Incentive Disbursements]]+Table32[[#This Row],[C&amp;I Incentive Disbursements]]</f>
        <v>9342.7900000000009</v>
      </c>
      <c r="G192" s="53">
        <f>Table32[[#This Row],[Incentive Disbursements]]/'1.) CLM Reference'!$B$5</f>
        <v>1.1430578514674613E-4</v>
      </c>
      <c r="H192" s="54">
        <v>0</v>
      </c>
      <c r="I192" s="53">
        <f>Table32[[#This Row],[Residential CLM $ Collected]]/'1.) CLM Reference'!$B$4</f>
        <v>0</v>
      </c>
      <c r="J192" s="79">
        <v>0</v>
      </c>
      <c r="K192" s="53">
        <f>Table32[[#This Row],[Residential Incentive Disbursements]]/'1.) CLM Reference'!$B$5</f>
        <v>0</v>
      </c>
      <c r="L192" s="54">
        <v>73592.366054400016</v>
      </c>
      <c r="M192" s="53">
        <f>Table32[[#This Row],[C&amp;I CLM $ Collected]]/'1.) CLM Reference'!$B$4</f>
        <v>6.528850944834912E-4</v>
      </c>
      <c r="N192" s="79">
        <v>9342.7900000000009</v>
      </c>
      <c r="O192" s="78">
        <f>Table32[[#This Row],[C&amp;I Incentive Disbursements]]/'1.) CLM Reference'!$B$5</f>
        <v>1.1430578514674613E-4</v>
      </c>
    </row>
    <row r="193" spans="1:15" x14ac:dyDescent="0.35">
      <c r="A193" s="23">
        <v>9005310100</v>
      </c>
      <c r="B193" s="24" t="s">
        <v>175</v>
      </c>
      <c r="C193" s="24" t="s">
        <v>48</v>
      </c>
      <c r="D193" s="52">
        <f>Table32[[#This Row],[Residential CLM $ Collected]]+Table32[[#This Row],[C&amp;I CLM $ Collected]]</f>
        <v>40.324780799999999</v>
      </c>
      <c r="E193" s="53">
        <f>Table32[[#This Row],[CLM $ Collected ]]/'1.) CLM Reference'!$B$4</f>
        <v>3.5774700195360791E-7</v>
      </c>
      <c r="F193" s="54">
        <f>Table32[[#This Row],[Residential Incentive Disbursements]]+Table32[[#This Row],[C&amp;I Incentive Disbursements]]</f>
        <v>0</v>
      </c>
      <c r="G193" s="53">
        <f>Table32[[#This Row],[Incentive Disbursements]]/'1.) CLM Reference'!$B$5</f>
        <v>0</v>
      </c>
      <c r="H193" s="54">
        <v>0</v>
      </c>
      <c r="I193" s="53">
        <f>Table32[[#This Row],[Residential CLM $ Collected]]/'1.) CLM Reference'!$B$4</f>
        <v>0</v>
      </c>
      <c r="J193" s="79">
        <v>0</v>
      </c>
      <c r="K193" s="53">
        <f>Table32[[#This Row],[Residential Incentive Disbursements]]/'1.) CLM Reference'!$B$5</f>
        <v>0</v>
      </c>
      <c r="L193" s="54">
        <v>40.324780799999999</v>
      </c>
      <c r="M193" s="53">
        <f>Table32[[#This Row],[C&amp;I CLM $ Collected]]/'1.) CLM Reference'!$B$4</f>
        <v>3.5774700195360791E-7</v>
      </c>
      <c r="N193" s="79">
        <v>0</v>
      </c>
      <c r="O193" s="78">
        <f>Table32[[#This Row],[C&amp;I Incentive Disbursements]]/'1.) CLM Reference'!$B$5</f>
        <v>0</v>
      </c>
    </row>
    <row r="194" spans="1:15" x14ac:dyDescent="0.35">
      <c r="A194" s="23">
        <v>9005310700</v>
      </c>
      <c r="B194" s="24" t="s">
        <v>175</v>
      </c>
      <c r="C194" s="24" t="s">
        <v>48</v>
      </c>
      <c r="D194" s="52">
        <f>Table32[[#This Row],[Residential CLM $ Collected]]+Table32[[#This Row],[C&amp;I CLM $ Collected]]</f>
        <v>457654.47230592003</v>
      </c>
      <c r="E194" s="53">
        <f>Table32[[#This Row],[CLM $ Collected ]]/'1.) CLM Reference'!$B$4</f>
        <v>4.0601464446919791E-3</v>
      </c>
      <c r="F194" s="54">
        <f>Table32[[#This Row],[Residential Incentive Disbursements]]+Table32[[#This Row],[C&amp;I Incentive Disbursements]]</f>
        <v>246888.66260000001</v>
      </c>
      <c r="G194" s="53">
        <f>Table32[[#This Row],[Incentive Disbursements]]/'1.) CLM Reference'!$B$5</f>
        <v>3.0205968904709508E-3</v>
      </c>
      <c r="H194" s="54">
        <v>0</v>
      </c>
      <c r="I194" s="53">
        <f>Table32[[#This Row],[Residential CLM $ Collected]]/'1.) CLM Reference'!$B$4</f>
        <v>0</v>
      </c>
      <c r="J194" s="79">
        <v>0</v>
      </c>
      <c r="K194" s="53">
        <f>Table32[[#This Row],[Residential Incentive Disbursements]]/'1.) CLM Reference'!$B$5</f>
        <v>0</v>
      </c>
      <c r="L194" s="54">
        <v>457654.47230592003</v>
      </c>
      <c r="M194" s="53">
        <f>Table32[[#This Row],[C&amp;I CLM $ Collected]]/'1.) CLM Reference'!$B$4</f>
        <v>4.0601464446919791E-3</v>
      </c>
      <c r="N194" s="79">
        <v>246888.66260000001</v>
      </c>
      <c r="O194" s="78">
        <f>Table32[[#This Row],[C&amp;I Incentive Disbursements]]/'1.) CLM Reference'!$B$5</f>
        <v>3.0205968904709508E-3</v>
      </c>
    </row>
    <row r="195" spans="1:15" x14ac:dyDescent="0.35">
      <c r="A195" s="23">
        <v>9005310803</v>
      </c>
      <c r="B195" s="24" t="s">
        <v>175</v>
      </c>
      <c r="C195" s="24" t="s">
        <v>48</v>
      </c>
      <c r="D195" s="52">
        <f>Table32[[#This Row],[Residential CLM $ Collected]]+Table32[[#This Row],[C&amp;I CLM $ Collected]]</f>
        <v>10609.57</v>
      </c>
      <c r="E195" s="88">
        <f>Table32[[#This Row],[CLM $ Collected ]]/'1.) CLM Reference'!$B$4</f>
        <v>9.4124302332647519E-5</v>
      </c>
      <c r="F195" s="54">
        <f>Table32[[#This Row],[Residential Incentive Disbursements]]+Table32[[#This Row],[C&amp;I Incentive Disbursements]]</f>
        <v>0</v>
      </c>
      <c r="G195" s="88">
        <f>Table32[[#This Row],[Incentive Disbursements]]/'1.) CLM Reference'!$B$5</f>
        <v>0</v>
      </c>
      <c r="H195" s="89">
        <v>10609.57</v>
      </c>
      <c r="I195" s="88">
        <f>Table32[[#This Row],[Residential CLM $ Collected]]/'1.) CLM Reference'!$B$4</f>
        <v>9.4124302332647519E-5</v>
      </c>
      <c r="J195" s="89">
        <v>0</v>
      </c>
      <c r="K195" s="88">
        <f>Table32[[#This Row],[Residential Incentive Disbursements]]/'1.) CLM Reference'!$B$5</f>
        <v>0</v>
      </c>
      <c r="L195" s="89">
        <v>0</v>
      </c>
      <c r="M195" s="88">
        <f>Table32[[#This Row],[C&amp;I CLM $ Collected]]/'1.) CLM Reference'!$B$4</f>
        <v>0</v>
      </c>
      <c r="N195" s="89">
        <v>0</v>
      </c>
      <c r="O195" s="78">
        <f>Table32[[#This Row],[C&amp;I Incentive Disbursements]]/'1.) CLM Reference'!$B$5</f>
        <v>0</v>
      </c>
    </row>
    <row r="196" spans="1:15" x14ac:dyDescent="0.35">
      <c r="A196" s="23">
        <v>9003496200</v>
      </c>
      <c r="B196" s="24" t="s">
        <v>176</v>
      </c>
      <c r="C196" s="24" t="s">
        <v>48</v>
      </c>
      <c r="D196" s="52">
        <f>Table32[[#This Row],[Residential CLM $ Collected]]+Table32[[#This Row],[C&amp;I CLM $ Collected]]</f>
        <v>80.999784000000005</v>
      </c>
      <c r="E196" s="53">
        <f>Table32[[#This Row],[CLM $ Collected ]]/'1.) CLM Reference'!$B$4</f>
        <v>7.1860105151246901E-7</v>
      </c>
      <c r="F196" s="54">
        <f>Table32[[#This Row],[Residential Incentive Disbursements]]+Table32[[#This Row],[C&amp;I Incentive Disbursements]]</f>
        <v>0</v>
      </c>
      <c r="G196" s="53">
        <f>Table32[[#This Row],[Incentive Disbursements]]/'1.) CLM Reference'!$B$5</f>
        <v>0</v>
      </c>
      <c r="H196" s="54">
        <v>0</v>
      </c>
      <c r="I196" s="53">
        <f>Table32[[#This Row],[Residential CLM $ Collected]]/'1.) CLM Reference'!$B$4</f>
        <v>0</v>
      </c>
      <c r="J196" s="79">
        <v>0</v>
      </c>
      <c r="K196" s="53">
        <f>Table32[[#This Row],[Residential Incentive Disbursements]]/'1.) CLM Reference'!$B$5</f>
        <v>0</v>
      </c>
      <c r="L196" s="54">
        <v>80.999784000000005</v>
      </c>
      <c r="M196" s="53">
        <f>Table32[[#This Row],[C&amp;I CLM $ Collected]]/'1.) CLM Reference'!$B$4</f>
        <v>7.1860105151246901E-7</v>
      </c>
      <c r="N196" s="79">
        <v>0</v>
      </c>
      <c r="O196" s="78">
        <f>Table32[[#This Row],[C&amp;I Incentive Disbursements]]/'1.) CLM Reference'!$B$5</f>
        <v>0</v>
      </c>
    </row>
    <row r="197" spans="1:15" x14ac:dyDescent="0.35">
      <c r="A197" s="23">
        <v>9013890201</v>
      </c>
      <c r="B197" s="24" t="s">
        <v>176</v>
      </c>
      <c r="C197" s="24" t="s">
        <v>48</v>
      </c>
      <c r="D197" s="52">
        <f>Table32[[#This Row],[Residential CLM $ Collected]]+Table32[[#This Row],[C&amp;I CLM $ Collected]]</f>
        <v>789.63168384000005</v>
      </c>
      <c r="E197" s="53">
        <f>Table32[[#This Row],[CLM $ Collected ]]/'1.) CLM Reference'!$B$4</f>
        <v>7.0053292773593756E-6</v>
      </c>
      <c r="F197" s="54">
        <f>Table32[[#This Row],[Residential Incentive Disbursements]]+Table32[[#This Row],[C&amp;I Incentive Disbursements]]</f>
        <v>50</v>
      </c>
      <c r="G197" s="53">
        <f>Table32[[#This Row],[Incentive Disbursements]]/'1.) CLM Reference'!$B$5</f>
        <v>6.1173260421536883E-7</v>
      </c>
      <c r="H197" s="54">
        <v>0</v>
      </c>
      <c r="I197" s="53">
        <f>Table32[[#This Row],[Residential CLM $ Collected]]/'1.) CLM Reference'!$B$4</f>
        <v>0</v>
      </c>
      <c r="J197" s="79">
        <v>0</v>
      </c>
      <c r="K197" s="53">
        <f>Table32[[#This Row],[Residential Incentive Disbursements]]/'1.) CLM Reference'!$B$5</f>
        <v>0</v>
      </c>
      <c r="L197" s="54">
        <v>789.63168384000005</v>
      </c>
      <c r="M197" s="53">
        <f>Table32[[#This Row],[C&amp;I CLM $ Collected]]/'1.) CLM Reference'!$B$4</f>
        <v>7.0053292773593756E-6</v>
      </c>
      <c r="N197" s="79">
        <v>50</v>
      </c>
      <c r="O197" s="78">
        <f>Table32[[#This Row],[C&amp;I Incentive Disbursements]]/'1.) CLM Reference'!$B$5</f>
        <v>6.1173260421536883E-7</v>
      </c>
    </row>
    <row r="198" spans="1:15" x14ac:dyDescent="0.35">
      <c r="A198" s="23">
        <v>9013530200</v>
      </c>
      <c r="B198" s="24" t="s">
        <v>177</v>
      </c>
      <c r="C198" s="24" t="s">
        <v>48</v>
      </c>
      <c r="D198" s="52">
        <f>Table32[[#This Row],[Residential CLM $ Collected]]+Table32[[#This Row],[C&amp;I CLM $ Collected]]</f>
        <v>1253.85813216</v>
      </c>
      <c r="E198" s="53">
        <f>Table32[[#This Row],[CLM $ Collected ]]/'1.) CLM Reference'!$B$4</f>
        <v>1.1123779937704974E-5</v>
      </c>
      <c r="F198" s="54">
        <f>Table32[[#This Row],[Residential Incentive Disbursements]]+Table32[[#This Row],[C&amp;I Incentive Disbursements]]</f>
        <v>0</v>
      </c>
      <c r="G198" s="53">
        <f>Table32[[#This Row],[Incentive Disbursements]]/'1.) CLM Reference'!$B$5</f>
        <v>0</v>
      </c>
      <c r="H198" s="54">
        <v>0</v>
      </c>
      <c r="I198" s="53">
        <f>Table32[[#This Row],[Residential CLM $ Collected]]/'1.) CLM Reference'!$B$4</f>
        <v>0</v>
      </c>
      <c r="J198" s="79">
        <v>0</v>
      </c>
      <c r="K198" s="53">
        <f>Table32[[#This Row],[Residential Incentive Disbursements]]/'1.) CLM Reference'!$B$5</f>
        <v>0</v>
      </c>
      <c r="L198" s="54">
        <v>1253.85813216</v>
      </c>
      <c r="M198" s="53">
        <f>Table32[[#This Row],[C&amp;I CLM $ Collected]]/'1.) CLM Reference'!$B$4</f>
        <v>1.1123779937704974E-5</v>
      </c>
      <c r="N198" s="79">
        <v>0</v>
      </c>
      <c r="O198" s="78">
        <f>Table32[[#This Row],[C&amp;I Incentive Disbursements]]/'1.) CLM Reference'!$B$5</f>
        <v>0</v>
      </c>
    </row>
    <row r="199" spans="1:15" x14ac:dyDescent="0.35">
      <c r="A199" s="23">
        <v>9013530302</v>
      </c>
      <c r="B199" s="24" t="s">
        <v>177</v>
      </c>
      <c r="C199" s="24" t="s">
        <v>48</v>
      </c>
      <c r="D199" s="52">
        <f>Table32[[#This Row],[Residential CLM $ Collected]]+Table32[[#This Row],[C&amp;I CLM $ Collected]]</f>
        <v>200822.44579776001</v>
      </c>
      <c r="E199" s="53">
        <f>Table32[[#This Row],[CLM $ Collected ]]/'1.) CLM Reference'!$B$4</f>
        <v>1.7816247598583246E-3</v>
      </c>
      <c r="F199" s="54">
        <f>Table32[[#This Row],[Residential Incentive Disbursements]]+Table32[[#This Row],[C&amp;I Incentive Disbursements]]</f>
        <v>11393.35</v>
      </c>
      <c r="G199" s="53">
        <f>Table32[[#This Row],[Incentive Disbursements]]/'1.) CLM Reference'!$B$5</f>
        <v>1.3939367332474345E-4</v>
      </c>
      <c r="H199" s="54">
        <v>0</v>
      </c>
      <c r="I199" s="53">
        <f>Table32[[#This Row],[Residential CLM $ Collected]]/'1.) CLM Reference'!$B$4</f>
        <v>0</v>
      </c>
      <c r="J199" s="79">
        <v>0</v>
      </c>
      <c r="K199" s="53">
        <f>Table32[[#This Row],[Residential Incentive Disbursements]]/'1.) CLM Reference'!$B$5</f>
        <v>0</v>
      </c>
      <c r="L199" s="54">
        <v>200822.44579776001</v>
      </c>
      <c r="M199" s="53">
        <f>Table32[[#This Row],[C&amp;I CLM $ Collected]]/'1.) CLM Reference'!$B$4</f>
        <v>1.7816247598583246E-3</v>
      </c>
      <c r="N199" s="79">
        <v>11393.35</v>
      </c>
      <c r="O199" s="78">
        <f>Table32[[#This Row],[C&amp;I Incentive Disbursements]]/'1.) CLM Reference'!$B$5</f>
        <v>1.3939367332474345E-4</v>
      </c>
    </row>
    <row r="200" spans="1:15" x14ac:dyDescent="0.35">
      <c r="A200" s="23">
        <v>9013535100</v>
      </c>
      <c r="B200" s="24" t="s">
        <v>177</v>
      </c>
      <c r="C200" s="24" t="s">
        <v>48</v>
      </c>
      <c r="D200" s="52">
        <f>Table32[[#This Row],[Residential CLM $ Collected]]+Table32[[#This Row],[C&amp;I CLM $ Collected]]</f>
        <v>0.57772223999999994</v>
      </c>
      <c r="E200" s="53">
        <f>Table32[[#This Row],[CLM $ Collected ]]/'1.) CLM Reference'!$B$4</f>
        <v>5.1253446446985459E-9</v>
      </c>
      <c r="F200" s="54">
        <f>Table32[[#This Row],[Residential Incentive Disbursements]]+Table32[[#This Row],[C&amp;I Incentive Disbursements]]</f>
        <v>0</v>
      </c>
      <c r="G200" s="53">
        <f>Table32[[#This Row],[Incentive Disbursements]]/'1.) CLM Reference'!$B$5</f>
        <v>0</v>
      </c>
      <c r="H200" s="54">
        <v>0</v>
      </c>
      <c r="I200" s="53">
        <f>Table32[[#This Row],[Residential CLM $ Collected]]/'1.) CLM Reference'!$B$4</f>
        <v>0</v>
      </c>
      <c r="J200" s="79">
        <v>0</v>
      </c>
      <c r="K200" s="53">
        <f>Table32[[#This Row],[Residential Incentive Disbursements]]/'1.) CLM Reference'!$B$5</f>
        <v>0</v>
      </c>
      <c r="L200" s="54">
        <v>0.57772223999999994</v>
      </c>
      <c r="M200" s="53">
        <f>Table32[[#This Row],[C&amp;I CLM $ Collected]]/'1.) CLM Reference'!$B$4</f>
        <v>5.1253446446985459E-9</v>
      </c>
      <c r="N200" s="79">
        <v>0</v>
      </c>
      <c r="O200" s="78">
        <f>Table32[[#This Row],[C&amp;I Incentive Disbursements]]/'1.) CLM Reference'!$B$5</f>
        <v>0</v>
      </c>
    </row>
    <row r="201" spans="1:15" x14ac:dyDescent="0.35">
      <c r="A201" s="23">
        <v>9011708100</v>
      </c>
      <c r="B201" s="24" t="s">
        <v>178</v>
      </c>
      <c r="C201" s="24" t="s">
        <v>48</v>
      </c>
      <c r="D201" s="52">
        <f>Table32[[#This Row],[Residential CLM $ Collected]]+Table32[[#This Row],[C&amp;I CLM $ Collected]]</f>
        <v>1506.0333110400002</v>
      </c>
      <c r="E201" s="53">
        <f>Table32[[#This Row],[CLM $ Collected ]]/'1.) CLM Reference'!$B$4</f>
        <v>1.3360987739500015E-5</v>
      </c>
      <c r="F201" s="54">
        <f>Table32[[#This Row],[Residential Incentive Disbursements]]+Table32[[#This Row],[C&amp;I Incentive Disbursements]]</f>
        <v>52362.8</v>
      </c>
      <c r="G201" s="53">
        <f>Table32[[#This Row],[Incentive Disbursements]]/'1.) CLM Reference'!$B$5</f>
        <v>6.4064064016017036E-4</v>
      </c>
      <c r="H201" s="54">
        <v>0</v>
      </c>
      <c r="I201" s="53">
        <f>Table32[[#This Row],[Residential CLM $ Collected]]/'1.) CLM Reference'!$B$4</f>
        <v>0</v>
      </c>
      <c r="J201" s="79">
        <v>0</v>
      </c>
      <c r="K201" s="53">
        <f>Table32[[#This Row],[Residential Incentive Disbursements]]/'1.) CLM Reference'!$B$5</f>
        <v>0</v>
      </c>
      <c r="L201" s="54">
        <v>1506.0333110400002</v>
      </c>
      <c r="M201" s="53">
        <f>Table32[[#This Row],[C&amp;I CLM $ Collected]]/'1.) CLM Reference'!$B$4</f>
        <v>1.3360987739500015E-5</v>
      </c>
      <c r="N201" s="79">
        <v>52362.8</v>
      </c>
      <c r="O201" s="78">
        <f>Table32[[#This Row],[C&amp;I Incentive Disbursements]]/'1.) CLM Reference'!$B$5</f>
        <v>6.4064064016017036E-4</v>
      </c>
    </row>
    <row r="202" spans="1:15" x14ac:dyDescent="0.35">
      <c r="A202" s="23">
        <v>9003496200</v>
      </c>
      <c r="B202" s="24" t="s">
        <v>179</v>
      </c>
      <c r="C202" s="24" t="s">
        <v>48</v>
      </c>
      <c r="D202" s="52">
        <f>Table32[[#This Row],[Residential CLM $ Collected]]+Table32[[#This Row],[C&amp;I CLM $ Collected]]</f>
        <v>145.21031136000002</v>
      </c>
      <c r="E202" s="53">
        <f>Table32[[#This Row],[CLM $ Collected ]]/'1.) CLM Reference'!$B$4</f>
        <v>1.2882538357602169E-6</v>
      </c>
      <c r="F202" s="54">
        <f>Table32[[#This Row],[Residential Incentive Disbursements]]+Table32[[#This Row],[C&amp;I Incentive Disbursements]]</f>
        <v>0</v>
      </c>
      <c r="G202" s="53">
        <f>Table32[[#This Row],[Incentive Disbursements]]/'1.) CLM Reference'!$B$5</f>
        <v>0</v>
      </c>
      <c r="H202" s="54">
        <v>0</v>
      </c>
      <c r="I202" s="53">
        <f>Table32[[#This Row],[Residential CLM $ Collected]]/'1.) CLM Reference'!$B$4</f>
        <v>0</v>
      </c>
      <c r="J202" s="79">
        <v>0</v>
      </c>
      <c r="K202" s="53">
        <f>Table32[[#This Row],[Residential Incentive Disbursements]]/'1.) CLM Reference'!$B$5</f>
        <v>0</v>
      </c>
      <c r="L202" s="54">
        <v>145.21031136000002</v>
      </c>
      <c r="M202" s="53">
        <f>Table32[[#This Row],[C&amp;I CLM $ Collected]]/'1.) CLM Reference'!$B$4</f>
        <v>1.2882538357602169E-6</v>
      </c>
      <c r="N202" s="79">
        <v>0</v>
      </c>
      <c r="O202" s="78">
        <f>Table32[[#This Row],[C&amp;I Incentive Disbursements]]/'1.) CLM Reference'!$B$5</f>
        <v>0</v>
      </c>
    </row>
    <row r="203" spans="1:15" x14ac:dyDescent="0.35">
      <c r="A203" s="23">
        <v>9005265100</v>
      </c>
      <c r="B203" s="24" t="s">
        <v>179</v>
      </c>
      <c r="C203" s="24" t="s">
        <v>48</v>
      </c>
      <c r="D203" s="52">
        <f>Table32[[#This Row],[Residential CLM $ Collected]]+Table32[[#This Row],[C&amp;I CLM $ Collected]]</f>
        <v>41.616840959999998</v>
      </c>
      <c r="E203" s="53">
        <f>Table32[[#This Row],[CLM $ Collected ]]/'1.) CLM Reference'!$B$4</f>
        <v>3.6920969658984756E-7</v>
      </c>
      <c r="F203" s="54">
        <f>Table32[[#This Row],[Residential Incentive Disbursements]]+Table32[[#This Row],[C&amp;I Incentive Disbursements]]</f>
        <v>0</v>
      </c>
      <c r="G203" s="53">
        <f>Table32[[#This Row],[Incentive Disbursements]]/'1.) CLM Reference'!$B$5</f>
        <v>0</v>
      </c>
      <c r="H203" s="54">
        <v>0</v>
      </c>
      <c r="I203" s="53">
        <f>Table32[[#This Row],[Residential CLM $ Collected]]/'1.) CLM Reference'!$B$4</f>
        <v>0</v>
      </c>
      <c r="J203" s="79">
        <v>0</v>
      </c>
      <c r="K203" s="53">
        <f>Table32[[#This Row],[Residential Incentive Disbursements]]/'1.) CLM Reference'!$B$5</f>
        <v>0</v>
      </c>
      <c r="L203" s="54">
        <v>41.616840959999998</v>
      </c>
      <c r="M203" s="53">
        <f>Table32[[#This Row],[C&amp;I CLM $ Collected]]/'1.) CLM Reference'!$B$4</f>
        <v>3.6920969658984756E-7</v>
      </c>
      <c r="N203" s="79">
        <v>0</v>
      </c>
      <c r="O203" s="78">
        <f>Table32[[#This Row],[C&amp;I Incentive Disbursements]]/'1.) CLM Reference'!$B$5</f>
        <v>0</v>
      </c>
    </row>
    <row r="204" spans="1:15" x14ac:dyDescent="0.35">
      <c r="A204" s="23">
        <v>9005267100</v>
      </c>
      <c r="B204" s="24" t="s">
        <v>180</v>
      </c>
      <c r="C204" s="24" t="s">
        <v>48</v>
      </c>
      <c r="D204" s="52">
        <f>Table32[[#This Row],[Residential CLM $ Collected]]+Table32[[#This Row],[C&amp;I CLM $ Collected]]</f>
        <v>20984.215916160003</v>
      </c>
      <c r="E204" s="53">
        <f>Table32[[#This Row],[CLM $ Collected ]]/'1.) CLM Reference'!$B$4</f>
        <v>1.8616444239551635E-4</v>
      </c>
      <c r="F204" s="54">
        <f>Table32[[#This Row],[Residential Incentive Disbursements]]+Table32[[#This Row],[C&amp;I Incentive Disbursements]]</f>
        <v>6312.81</v>
      </c>
      <c r="G204" s="53">
        <f>Table32[[#This Row],[Incentive Disbursements]]/'1.) CLM Reference'!$B$5</f>
        <v>7.7235034024336464E-5</v>
      </c>
      <c r="H204" s="54">
        <v>0</v>
      </c>
      <c r="I204" s="53">
        <f>Table32[[#This Row],[Residential CLM $ Collected]]/'1.) CLM Reference'!$B$4</f>
        <v>0</v>
      </c>
      <c r="J204" s="79">
        <v>0</v>
      </c>
      <c r="K204" s="53">
        <f>Table32[[#This Row],[Residential Incentive Disbursements]]/'1.) CLM Reference'!$B$5</f>
        <v>0</v>
      </c>
      <c r="L204" s="54">
        <v>20984.215916160003</v>
      </c>
      <c r="M204" s="53">
        <f>Table32[[#This Row],[C&amp;I CLM $ Collected]]/'1.) CLM Reference'!$B$4</f>
        <v>1.8616444239551635E-4</v>
      </c>
      <c r="N204" s="79">
        <v>6312.81</v>
      </c>
      <c r="O204" s="78">
        <f>Table32[[#This Row],[C&amp;I Incentive Disbursements]]/'1.) CLM Reference'!$B$5</f>
        <v>7.7235034024336464E-5</v>
      </c>
    </row>
    <row r="205" spans="1:15" x14ac:dyDescent="0.35">
      <c r="A205" s="23">
        <v>9009350100</v>
      </c>
      <c r="B205" s="24" t="s">
        <v>181</v>
      </c>
      <c r="C205" s="24" t="s">
        <v>104</v>
      </c>
      <c r="D205" s="52">
        <f>Table32[[#This Row],[Residential CLM $ Collected]]+Table32[[#This Row],[C&amp;I CLM $ Collected]]</f>
        <v>10.75732704</v>
      </c>
      <c r="E205" s="53">
        <f>Table32[[#This Row],[CLM $ Collected ]]/'1.) CLM Reference'!$B$4</f>
        <v>9.5435149832097273E-8</v>
      </c>
      <c r="F205" s="54">
        <f>Table32[[#This Row],[Residential Incentive Disbursements]]+Table32[[#This Row],[C&amp;I Incentive Disbursements]]</f>
        <v>0</v>
      </c>
      <c r="G205" s="53">
        <f>Table32[[#This Row],[Incentive Disbursements]]/'1.) CLM Reference'!$B$5</f>
        <v>0</v>
      </c>
      <c r="H205" s="54">
        <v>0</v>
      </c>
      <c r="I205" s="53">
        <f>Table32[[#This Row],[Residential CLM $ Collected]]/'1.) CLM Reference'!$B$4</f>
        <v>0</v>
      </c>
      <c r="J205" s="79">
        <v>0</v>
      </c>
      <c r="K205" s="53">
        <f>Table32[[#This Row],[Residential Incentive Disbursements]]/'1.) CLM Reference'!$B$5</f>
        <v>0</v>
      </c>
      <c r="L205" s="54">
        <v>10.75732704</v>
      </c>
      <c r="M205" s="53">
        <f>Table32[[#This Row],[C&amp;I CLM $ Collected]]/'1.) CLM Reference'!$B$4</f>
        <v>9.5435149832097273E-8</v>
      </c>
      <c r="N205" s="79">
        <v>0</v>
      </c>
      <c r="O205" s="78">
        <f>Table32[[#This Row],[C&amp;I Incentive Disbursements]]/'1.) CLM Reference'!$B$5</f>
        <v>0</v>
      </c>
    </row>
    <row r="206" spans="1:15" x14ac:dyDescent="0.35">
      <c r="A206" s="23">
        <v>9009351000</v>
      </c>
      <c r="B206" s="24" t="s">
        <v>181</v>
      </c>
      <c r="C206" s="24" t="s">
        <v>48</v>
      </c>
      <c r="D206" s="52">
        <f>Table32[[#This Row],[Residential CLM $ Collected]]+Table32[[#This Row],[C&amp;I CLM $ Collected]]</f>
        <v>1.9861372800000003</v>
      </c>
      <c r="E206" s="53">
        <f>Table32[[#This Row],[CLM $ Collected ]]/'1.) CLM Reference'!$B$4</f>
        <v>1.7620298072104924E-8</v>
      </c>
      <c r="F206" s="54">
        <f>Table32[[#This Row],[Residential Incentive Disbursements]]+Table32[[#This Row],[C&amp;I Incentive Disbursements]]</f>
        <v>0</v>
      </c>
      <c r="G206" s="53">
        <f>Table32[[#This Row],[Incentive Disbursements]]/'1.) CLM Reference'!$B$5</f>
        <v>0</v>
      </c>
      <c r="H206" s="54">
        <v>0</v>
      </c>
      <c r="I206" s="53">
        <f>Table32[[#This Row],[Residential CLM $ Collected]]/'1.) CLM Reference'!$B$4</f>
        <v>0</v>
      </c>
      <c r="J206" s="79">
        <v>0</v>
      </c>
      <c r="K206" s="53">
        <f>Table32[[#This Row],[Residential Incentive Disbursements]]/'1.) CLM Reference'!$B$5</f>
        <v>0</v>
      </c>
      <c r="L206" s="54">
        <v>1.9861372800000003</v>
      </c>
      <c r="M206" s="53">
        <f>Table32[[#This Row],[C&amp;I CLM $ Collected]]/'1.) CLM Reference'!$B$4</f>
        <v>1.7620298072104924E-8</v>
      </c>
      <c r="N206" s="79">
        <v>0</v>
      </c>
      <c r="O206" s="78">
        <f>Table32[[#This Row],[C&amp;I Incentive Disbursements]]/'1.) CLM Reference'!$B$5</f>
        <v>0</v>
      </c>
    </row>
    <row r="207" spans="1:15" x14ac:dyDescent="0.35">
      <c r="A207" s="23">
        <v>9009351602</v>
      </c>
      <c r="B207" s="24" t="s">
        <v>181</v>
      </c>
      <c r="C207" s="24" t="s">
        <v>48</v>
      </c>
      <c r="D207" s="52">
        <f>Table32[[#This Row],[Residential CLM $ Collected]]+Table32[[#This Row],[C&amp;I CLM $ Collected]]</f>
        <v>1393691.6966716801</v>
      </c>
      <c r="E207" s="53">
        <f>Table32[[#This Row],[CLM $ Collected ]]/'1.) CLM Reference'!$B$4</f>
        <v>1.2364333202573309E-2</v>
      </c>
      <c r="F207" s="54">
        <f>Table32[[#This Row],[Residential Incentive Disbursements]]+Table32[[#This Row],[C&amp;I Incentive Disbursements]]</f>
        <v>1450077.0042000001</v>
      </c>
      <c r="G207" s="53">
        <f>Table32[[#This Row],[Incentive Disbursements]]/'1.) CLM Reference'!$B$5</f>
        <v>1.7741187641841728E-2</v>
      </c>
      <c r="H207" s="54">
        <v>0</v>
      </c>
      <c r="I207" s="53">
        <f>Table32[[#This Row],[Residential CLM $ Collected]]/'1.) CLM Reference'!$B$4</f>
        <v>0</v>
      </c>
      <c r="J207" s="79">
        <v>0</v>
      </c>
      <c r="K207" s="53">
        <f>Table32[[#This Row],[Residential Incentive Disbursements]]/'1.) CLM Reference'!$B$5</f>
        <v>0</v>
      </c>
      <c r="L207" s="54">
        <v>1393691.6966716801</v>
      </c>
      <c r="M207" s="53">
        <f>Table32[[#This Row],[C&amp;I CLM $ Collected]]/'1.) CLM Reference'!$B$4</f>
        <v>1.2364333202573309E-2</v>
      </c>
      <c r="N207" s="79">
        <v>1450077.0042000001</v>
      </c>
      <c r="O207" s="78">
        <f>Table32[[#This Row],[C&amp;I Incentive Disbursements]]/'1.) CLM Reference'!$B$5</f>
        <v>1.7741187641841728E-2</v>
      </c>
    </row>
    <row r="208" spans="1:15" x14ac:dyDescent="0.35">
      <c r="A208" s="23">
        <v>9009351700</v>
      </c>
      <c r="B208" s="24" t="s">
        <v>181</v>
      </c>
      <c r="C208" s="24" t="s">
        <v>48</v>
      </c>
      <c r="D208" s="52">
        <f>Table32[[#This Row],[Residential CLM $ Collected]]+Table32[[#This Row],[C&amp;I CLM $ Collected]]</f>
        <v>4.5835718399999994</v>
      </c>
      <c r="E208" s="53">
        <f>Table32[[#This Row],[CLM $ Collected ]]/'1.) CLM Reference'!$B$4</f>
        <v>4.0663806509742565E-8</v>
      </c>
      <c r="F208" s="54">
        <f>Table32[[#This Row],[Residential Incentive Disbursements]]+Table32[[#This Row],[C&amp;I Incentive Disbursements]]</f>
        <v>0</v>
      </c>
      <c r="G208" s="53">
        <f>Table32[[#This Row],[Incentive Disbursements]]/'1.) CLM Reference'!$B$5</f>
        <v>0</v>
      </c>
      <c r="H208" s="54">
        <v>0</v>
      </c>
      <c r="I208" s="53">
        <f>Table32[[#This Row],[Residential CLM $ Collected]]/'1.) CLM Reference'!$B$4</f>
        <v>0</v>
      </c>
      <c r="J208" s="79">
        <v>0</v>
      </c>
      <c r="K208" s="53">
        <f>Table32[[#This Row],[Residential Incentive Disbursements]]/'1.) CLM Reference'!$B$5</f>
        <v>0</v>
      </c>
      <c r="L208" s="54">
        <v>4.5835718399999994</v>
      </c>
      <c r="M208" s="53">
        <f>Table32[[#This Row],[C&amp;I CLM $ Collected]]/'1.) CLM Reference'!$B$4</f>
        <v>4.0663806509742565E-8</v>
      </c>
      <c r="N208" s="79">
        <v>0</v>
      </c>
      <c r="O208" s="78">
        <f>Table32[[#This Row],[C&amp;I Incentive Disbursements]]/'1.) CLM Reference'!$B$5</f>
        <v>0</v>
      </c>
    </row>
    <row r="209" spans="1:15" x14ac:dyDescent="0.35">
      <c r="A209" s="23">
        <v>9009352100</v>
      </c>
      <c r="B209" s="24" t="s">
        <v>181</v>
      </c>
      <c r="C209" s="24" t="s">
        <v>48</v>
      </c>
      <c r="D209" s="52">
        <f>Table32[[#This Row],[Residential CLM $ Collected]]+Table32[[#This Row],[C&amp;I CLM $ Collected]]</f>
        <v>2.28310272</v>
      </c>
      <c r="E209" s="53">
        <f>Table32[[#This Row],[CLM $ Collected ]]/'1.) CLM Reference'!$B$4</f>
        <v>2.0254869016724516E-8</v>
      </c>
      <c r="F209" s="54">
        <f>Table32[[#This Row],[Residential Incentive Disbursements]]+Table32[[#This Row],[C&amp;I Incentive Disbursements]]</f>
        <v>0</v>
      </c>
      <c r="G209" s="53">
        <f>Table32[[#This Row],[Incentive Disbursements]]/'1.) CLM Reference'!$B$5</f>
        <v>0</v>
      </c>
      <c r="H209" s="54">
        <v>0</v>
      </c>
      <c r="I209" s="53">
        <f>Table32[[#This Row],[Residential CLM $ Collected]]/'1.) CLM Reference'!$B$4</f>
        <v>0</v>
      </c>
      <c r="J209" s="79">
        <v>0</v>
      </c>
      <c r="K209" s="53">
        <f>Table32[[#This Row],[Residential Incentive Disbursements]]/'1.) CLM Reference'!$B$5</f>
        <v>0</v>
      </c>
      <c r="L209" s="54">
        <v>2.28310272</v>
      </c>
      <c r="M209" s="53">
        <f>Table32[[#This Row],[C&amp;I CLM $ Collected]]/'1.) CLM Reference'!$B$4</f>
        <v>2.0254869016724516E-8</v>
      </c>
      <c r="N209" s="79">
        <v>0</v>
      </c>
      <c r="O209" s="78">
        <f>Table32[[#This Row],[C&amp;I Incentive Disbursements]]/'1.) CLM Reference'!$B$5</f>
        <v>0</v>
      </c>
    </row>
    <row r="210" spans="1:15" x14ac:dyDescent="0.35">
      <c r="A210" s="23">
        <v>9009352702</v>
      </c>
      <c r="B210" s="24" t="s">
        <v>181</v>
      </c>
      <c r="C210" s="24" t="s">
        <v>48</v>
      </c>
      <c r="D210" s="52">
        <f>Table32[[#This Row],[Residential CLM $ Collected]]+Table32[[#This Row],[C&amp;I CLM $ Collected]]</f>
        <v>2.2877337600000001</v>
      </c>
      <c r="E210" s="53">
        <f>Table32[[#This Row],[CLM $ Collected ]]/'1.) CLM Reference'!$B$4</f>
        <v>2.0295953943736128E-8</v>
      </c>
      <c r="F210" s="54">
        <f>Table32[[#This Row],[Residential Incentive Disbursements]]+Table32[[#This Row],[C&amp;I Incentive Disbursements]]</f>
        <v>0</v>
      </c>
      <c r="G210" s="53">
        <f>Table32[[#This Row],[Incentive Disbursements]]/'1.) CLM Reference'!$B$5</f>
        <v>0</v>
      </c>
      <c r="H210" s="54">
        <v>0</v>
      </c>
      <c r="I210" s="53">
        <f>Table32[[#This Row],[Residential CLM $ Collected]]/'1.) CLM Reference'!$B$4</f>
        <v>0</v>
      </c>
      <c r="J210" s="79">
        <v>0</v>
      </c>
      <c r="K210" s="53">
        <f>Table32[[#This Row],[Residential Incentive Disbursements]]/'1.) CLM Reference'!$B$5</f>
        <v>0</v>
      </c>
      <c r="L210" s="54">
        <v>2.2877337600000001</v>
      </c>
      <c r="M210" s="53">
        <f>Table32[[#This Row],[C&amp;I CLM $ Collected]]/'1.) CLM Reference'!$B$4</f>
        <v>2.0295953943736128E-8</v>
      </c>
      <c r="N210" s="79">
        <v>0</v>
      </c>
      <c r="O210" s="78">
        <f>Table32[[#This Row],[C&amp;I Incentive Disbursements]]/'1.) CLM Reference'!$B$5</f>
        <v>0</v>
      </c>
    </row>
    <row r="211" spans="1:15" x14ac:dyDescent="0.35">
      <c r="A211" s="23">
        <v>9011693300</v>
      </c>
      <c r="B211" s="24" t="s">
        <v>182</v>
      </c>
      <c r="C211" s="24" t="s">
        <v>48</v>
      </c>
      <c r="D211" s="52">
        <f>Table32[[#This Row],[Residential CLM $ Collected]]+Table32[[#This Row],[C&amp;I CLM $ Collected]]</f>
        <v>373265.05472928006</v>
      </c>
      <c r="E211" s="53">
        <f>Table32[[#This Row],[CLM $ Collected ]]/'1.) CLM Reference'!$B$4</f>
        <v>3.3114737790081012E-3</v>
      </c>
      <c r="F211" s="54">
        <f>Table32[[#This Row],[Residential Incentive Disbursements]]+Table32[[#This Row],[C&amp;I Incentive Disbursements]]</f>
        <v>277036.25559999997</v>
      </c>
      <c r="G211" s="53">
        <f>Table32[[#This Row],[Incentive Disbursements]]/'1.) CLM Reference'!$B$5</f>
        <v>3.389442202005251E-3</v>
      </c>
      <c r="H211" s="54">
        <v>0</v>
      </c>
      <c r="I211" s="53">
        <f>Table32[[#This Row],[Residential CLM $ Collected]]/'1.) CLM Reference'!$B$4</f>
        <v>0</v>
      </c>
      <c r="J211" s="79">
        <v>0</v>
      </c>
      <c r="K211" s="53">
        <f>Table32[[#This Row],[Residential Incentive Disbursements]]/'1.) CLM Reference'!$B$5</f>
        <v>0</v>
      </c>
      <c r="L211" s="54">
        <v>373265.05472928006</v>
      </c>
      <c r="M211" s="53">
        <f>Table32[[#This Row],[C&amp;I CLM $ Collected]]/'1.) CLM Reference'!$B$4</f>
        <v>3.3114737790081012E-3</v>
      </c>
      <c r="N211" s="79">
        <v>277036.25559999997</v>
      </c>
      <c r="O211" s="78">
        <f>Table32[[#This Row],[C&amp;I Incentive Disbursements]]/'1.) CLM Reference'!$B$5</f>
        <v>3.389442202005251E-3</v>
      </c>
    </row>
    <row r="212" spans="1:15" x14ac:dyDescent="0.35">
      <c r="A212" s="23">
        <v>9005360200</v>
      </c>
      <c r="B212" s="24" t="s">
        <v>183</v>
      </c>
      <c r="C212" s="24" t="s">
        <v>48</v>
      </c>
      <c r="D212" s="52">
        <f>Table32[[#This Row],[Residential CLM $ Collected]]+Table32[[#This Row],[C&amp;I CLM $ Collected]]</f>
        <v>442554.78577536007</v>
      </c>
      <c r="E212" s="53">
        <f>Table32[[#This Row],[CLM $ Collected ]]/'1.) CLM Reference'!$B$4</f>
        <v>3.9261874378584668E-3</v>
      </c>
      <c r="F212" s="54">
        <f>Table32[[#This Row],[Residential Incentive Disbursements]]+Table32[[#This Row],[C&amp;I Incentive Disbursements]]</f>
        <v>97957.106100000005</v>
      </c>
      <c r="G212" s="53">
        <f>Table32[[#This Row],[Incentive Disbursements]]/'1.) CLM Reference'!$B$5</f>
        <v>1.1984711123190839E-3</v>
      </c>
      <c r="H212" s="54">
        <v>0</v>
      </c>
      <c r="I212" s="53">
        <f>Table32[[#This Row],[Residential CLM $ Collected]]/'1.) CLM Reference'!$B$4</f>
        <v>0</v>
      </c>
      <c r="J212" s="79">
        <v>0</v>
      </c>
      <c r="K212" s="53">
        <f>Table32[[#This Row],[Residential Incentive Disbursements]]/'1.) CLM Reference'!$B$5</f>
        <v>0</v>
      </c>
      <c r="L212" s="54">
        <v>442554.78577536007</v>
      </c>
      <c r="M212" s="53">
        <f>Table32[[#This Row],[C&amp;I CLM $ Collected]]/'1.) CLM Reference'!$B$4</f>
        <v>3.9261874378584668E-3</v>
      </c>
      <c r="N212" s="79">
        <v>97957.106100000005</v>
      </c>
      <c r="O212" s="78">
        <f>Table32[[#This Row],[C&amp;I Incentive Disbursements]]/'1.) CLM Reference'!$B$5</f>
        <v>1.1984711123190839E-3</v>
      </c>
    </row>
    <row r="213" spans="1:15" x14ac:dyDescent="0.35">
      <c r="A213" s="23">
        <v>9005360300</v>
      </c>
      <c r="B213" s="24" t="s">
        <v>183</v>
      </c>
      <c r="C213" s="24" t="s">
        <v>48</v>
      </c>
      <c r="D213" s="52">
        <f>Table32[[#This Row],[Residential CLM $ Collected]]+Table32[[#This Row],[C&amp;I CLM $ Collected]]</f>
        <v>2.7849916800000001</v>
      </c>
      <c r="E213" s="53">
        <f>Table32[[#This Row],[CLM $ Collected ]]/'1.) CLM Reference'!$B$4</f>
        <v>2.4707447981607922E-8</v>
      </c>
      <c r="F213" s="54">
        <f>Table32[[#This Row],[Residential Incentive Disbursements]]+Table32[[#This Row],[C&amp;I Incentive Disbursements]]</f>
        <v>0</v>
      </c>
      <c r="G213" s="53">
        <f>Table32[[#This Row],[Incentive Disbursements]]/'1.) CLM Reference'!$B$5</f>
        <v>0</v>
      </c>
      <c r="H213" s="54">
        <v>0</v>
      </c>
      <c r="I213" s="53">
        <f>Table32[[#This Row],[Residential CLM $ Collected]]/'1.) CLM Reference'!$B$4</f>
        <v>0</v>
      </c>
      <c r="J213" s="79">
        <v>0</v>
      </c>
      <c r="K213" s="53">
        <f>Table32[[#This Row],[Residential Incentive Disbursements]]/'1.) CLM Reference'!$B$5</f>
        <v>0</v>
      </c>
      <c r="L213" s="54">
        <v>2.7849916800000001</v>
      </c>
      <c r="M213" s="53">
        <f>Table32[[#This Row],[C&amp;I CLM $ Collected]]/'1.) CLM Reference'!$B$4</f>
        <v>2.4707447981607922E-8</v>
      </c>
      <c r="N213" s="79">
        <v>0</v>
      </c>
      <c r="O213" s="78">
        <f>Table32[[#This Row],[C&amp;I Incentive Disbursements]]/'1.) CLM Reference'!$B$5</f>
        <v>0</v>
      </c>
    </row>
    <row r="214" spans="1:15" x14ac:dyDescent="0.35">
      <c r="A214" s="23">
        <v>9003496200</v>
      </c>
      <c r="B214" s="24" t="s">
        <v>184</v>
      </c>
      <c r="C214" s="24" t="s">
        <v>48</v>
      </c>
      <c r="D214" s="52">
        <f>Table32[[#This Row],[Residential CLM $ Collected]]+Table32[[#This Row],[C&amp;I CLM $ Collected]]</f>
        <v>442975.54643999995</v>
      </c>
      <c r="E214" s="53">
        <f>Table32[[#This Row],[CLM $ Collected ]]/'1.) CLM Reference'!$B$4</f>
        <v>3.9299202756651113E-3</v>
      </c>
      <c r="F214" s="54">
        <f>Table32[[#This Row],[Residential Incentive Disbursements]]+Table32[[#This Row],[C&amp;I Incentive Disbursements]]</f>
        <v>0</v>
      </c>
      <c r="G214" s="53">
        <f>Table32[[#This Row],[Incentive Disbursements]]/'1.) CLM Reference'!$B$5</f>
        <v>0</v>
      </c>
      <c r="H214" s="54">
        <v>0</v>
      </c>
      <c r="I214" s="53">
        <f>Table32[[#This Row],[Residential CLM $ Collected]]/'1.) CLM Reference'!$B$4</f>
        <v>0</v>
      </c>
      <c r="J214" s="79">
        <v>0</v>
      </c>
      <c r="K214" s="53">
        <f>Table32[[#This Row],[Residential Incentive Disbursements]]/'1.) CLM Reference'!$B$5</f>
        <v>0</v>
      </c>
      <c r="L214" s="54">
        <v>442975.54643999995</v>
      </c>
      <c r="M214" s="53">
        <f>Table32[[#This Row],[C&amp;I CLM $ Collected]]/'1.) CLM Reference'!$B$4</f>
        <v>3.9299202756651113E-3</v>
      </c>
      <c r="N214" s="79">
        <v>0</v>
      </c>
      <c r="O214" s="78">
        <f>Table32[[#This Row],[C&amp;I Incentive Disbursements]]/'1.) CLM Reference'!$B$5</f>
        <v>0</v>
      </c>
    </row>
    <row r="215" spans="1:15" x14ac:dyDescent="0.35">
      <c r="A215" s="23">
        <v>9003497700</v>
      </c>
      <c r="B215" s="24" t="s">
        <v>184</v>
      </c>
      <c r="C215" s="24" t="s">
        <v>48</v>
      </c>
      <c r="D215" s="52">
        <f>Table32[[#This Row],[Residential CLM $ Collected]]+Table32[[#This Row],[C&amp;I CLM $ Collected]]</f>
        <v>244790.50455072001</v>
      </c>
      <c r="E215" s="53">
        <f>Table32[[#This Row],[CLM $ Collected ]]/'1.) CLM Reference'!$B$4</f>
        <v>2.1716936179782312E-3</v>
      </c>
      <c r="F215" s="54">
        <f>Table32[[#This Row],[Residential Incentive Disbursements]]+Table32[[#This Row],[C&amp;I Incentive Disbursements]]</f>
        <v>451336.68729999999</v>
      </c>
      <c r="G215" s="53">
        <f>Table32[[#This Row],[Incentive Disbursements]]/'1.) CLM Reference'!$B$5</f>
        <v>5.5219473419993318E-3</v>
      </c>
      <c r="H215" s="54">
        <v>0</v>
      </c>
      <c r="I215" s="53">
        <f>Table32[[#This Row],[Residential CLM $ Collected]]/'1.) CLM Reference'!$B$4</f>
        <v>0</v>
      </c>
      <c r="J215" s="79">
        <v>0</v>
      </c>
      <c r="K215" s="53">
        <f>Table32[[#This Row],[Residential Incentive Disbursements]]/'1.) CLM Reference'!$B$5</f>
        <v>0</v>
      </c>
      <c r="L215" s="54">
        <v>244790.50455072001</v>
      </c>
      <c r="M215" s="53">
        <f>Table32[[#This Row],[C&amp;I CLM $ Collected]]/'1.) CLM Reference'!$B$4</f>
        <v>2.1716936179782312E-3</v>
      </c>
      <c r="N215" s="79">
        <v>451336.68729999999</v>
      </c>
      <c r="O215" s="78">
        <f>Table32[[#This Row],[C&amp;I Incentive Disbursements]]/'1.) CLM Reference'!$B$5</f>
        <v>5.5219473419993318E-3</v>
      </c>
    </row>
    <row r="216" spans="1:15" x14ac:dyDescent="0.35">
      <c r="A216" s="23">
        <v>9007680100</v>
      </c>
      <c r="B216" s="24" t="s">
        <v>185</v>
      </c>
      <c r="C216" s="24" t="s">
        <v>48</v>
      </c>
      <c r="D216" s="52">
        <f>Table32[[#This Row],[Residential CLM $ Collected]]+Table32[[#This Row],[C&amp;I CLM $ Collected]]</f>
        <v>160285.18825151998</v>
      </c>
      <c r="E216" s="53">
        <f>Table32[[#This Row],[CLM $ Collected ]]/'1.) CLM Reference'!$B$4</f>
        <v>1.4219927403684965E-3</v>
      </c>
      <c r="F216" s="54">
        <f>Table32[[#This Row],[Residential Incentive Disbursements]]+Table32[[#This Row],[C&amp;I Incentive Disbursements]]</f>
        <v>118236.8425</v>
      </c>
      <c r="G216" s="53">
        <f>Table32[[#This Row],[Incentive Disbursements]]/'1.) CLM Reference'!$B$5</f>
        <v>1.4465866315345481E-3</v>
      </c>
      <c r="H216" s="54">
        <v>0</v>
      </c>
      <c r="I216" s="53">
        <f>Table32[[#This Row],[Residential CLM $ Collected]]/'1.) CLM Reference'!$B$4</f>
        <v>0</v>
      </c>
      <c r="J216" s="79">
        <v>0</v>
      </c>
      <c r="K216" s="53">
        <f>Table32[[#This Row],[Residential Incentive Disbursements]]/'1.) CLM Reference'!$B$5</f>
        <v>0</v>
      </c>
      <c r="L216" s="54">
        <v>160285.18825151998</v>
      </c>
      <c r="M216" s="53">
        <f>Table32[[#This Row],[C&amp;I CLM $ Collected]]/'1.) CLM Reference'!$B$4</f>
        <v>1.4219927403684965E-3</v>
      </c>
      <c r="N216" s="79">
        <v>118236.8425</v>
      </c>
      <c r="O216" s="78">
        <f>Table32[[#This Row],[C&amp;I Incentive Disbursements]]/'1.) CLM Reference'!$B$5</f>
        <v>1.4465866315345481E-3</v>
      </c>
    </row>
    <row r="217" spans="1:15" x14ac:dyDescent="0.35">
      <c r="A217" s="23">
        <v>9001055100</v>
      </c>
      <c r="B217" s="24" t="s">
        <v>186</v>
      </c>
      <c r="C217" s="24" t="s">
        <v>48</v>
      </c>
      <c r="D217" s="52">
        <f>Table32[[#This Row],[Residential CLM $ Collected]]+Table32[[#This Row],[C&amp;I CLM $ Collected]]</f>
        <v>31027.42501056</v>
      </c>
      <c r="E217" s="53">
        <f>Table32[[#This Row],[CLM $ Collected ]]/'1.) CLM Reference'!$B$4</f>
        <v>2.7526419377010554E-4</v>
      </c>
      <c r="F217" s="54">
        <f>Table32[[#This Row],[Residential Incentive Disbursements]]+Table32[[#This Row],[C&amp;I Incentive Disbursements]]</f>
        <v>0</v>
      </c>
      <c r="G217" s="53">
        <f>Table32[[#This Row],[Incentive Disbursements]]/'1.) CLM Reference'!$B$5</f>
        <v>0</v>
      </c>
      <c r="H217" s="54">
        <v>0</v>
      </c>
      <c r="I217" s="53">
        <f>Table32[[#This Row],[Residential CLM $ Collected]]/'1.) CLM Reference'!$B$4</f>
        <v>0</v>
      </c>
      <c r="J217" s="79">
        <v>0</v>
      </c>
      <c r="K217" s="53">
        <f>Table32[[#This Row],[Residential Incentive Disbursements]]/'1.) CLM Reference'!$B$5</f>
        <v>0</v>
      </c>
      <c r="L217" s="54">
        <v>31027.42501056</v>
      </c>
      <c r="M217" s="53">
        <f>Table32[[#This Row],[C&amp;I CLM $ Collected]]/'1.) CLM Reference'!$B$4</f>
        <v>2.7526419377010554E-4</v>
      </c>
      <c r="N217" s="79">
        <v>0</v>
      </c>
      <c r="O217" s="78">
        <f>Table32[[#This Row],[C&amp;I Incentive Disbursements]]/'1.) CLM Reference'!$B$5</f>
        <v>0</v>
      </c>
    </row>
    <row r="218" spans="1:15" x14ac:dyDescent="0.35">
      <c r="A218" s="23">
        <v>9001050200</v>
      </c>
      <c r="B218" s="24" t="s">
        <v>187</v>
      </c>
      <c r="C218" s="24" t="s">
        <v>48</v>
      </c>
      <c r="D218" s="52">
        <f>Table32[[#This Row],[Residential CLM $ Collected]]+Table32[[#This Row],[C&amp;I CLM $ Collected]]</f>
        <v>22.29787872</v>
      </c>
      <c r="E218" s="53">
        <f>Table32[[#This Row],[CLM $ Collected ]]/'1.) CLM Reference'!$B$4</f>
        <v>1.9781878794503336E-7</v>
      </c>
      <c r="F218" s="54">
        <f>Table32[[#This Row],[Residential Incentive Disbursements]]+Table32[[#This Row],[C&amp;I Incentive Disbursements]]</f>
        <v>0</v>
      </c>
      <c r="G218" s="53">
        <f>Table32[[#This Row],[Incentive Disbursements]]/'1.) CLM Reference'!$B$5</f>
        <v>0</v>
      </c>
      <c r="H218" s="54">
        <v>0</v>
      </c>
      <c r="I218" s="53">
        <f>Table32[[#This Row],[Residential CLM $ Collected]]/'1.) CLM Reference'!$B$4</f>
        <v>0</v>
      </c>
      <c r="J218" s="79">
        <v>0</v>
      </c>
      <c r="K218" s="53">
        <f>Table32[[#This Row],[Residential Incentive Disbursements]]/'1.) CLM Reference'!$B$5</f>
        <v>0</v>
      </c>
      <c r="L218" s="54">
        <v>22.29787872</v>
      </c>
      <c r="M218" s="53">
        <f>Table32[[#This Row],[C&amp;I CLM $ Collected]]/'1.) CLM Reference'!$B$4</f>
        <v>1.9781878794503336E-7</v>
      </c>
      <c r="N218" s="79">
        <v>0</v>
      </c>
      <c r="O218" s="78">
        <f>Table32[[#This Row],[C&amp;I Incentive Disbursements]]/'1.) CLM Reference'!$B$5</f>
        <v>0</v>
      </c>
    </row>
    <row r="219" spans="1:15" x14ac:dyDescent="0.35">
      <c r="A219" s="23">
        <v>9001050300</v>
      </c>
      <c r="B219" s="24" t="s">
        <v>187</v>
      </c>
      <c r="C219" s="24" t="s">
        <v>48</v>
      </c>
      <c r="D219" s="52">
        <f>Table32[[#This Row],[Residential CLM $ Collected]]+Table32[[#This Row],[C&amp;I CLM $ Collected]]</f>
        <v>335490.99576768005</v>
      </c>
      <c r="E219" s="53">
        <f>Table32[[#This Row],[CLM $ Collected ]]/'1.) CLM Reference'!$B$4</f>
        <v>2.976355866968981E-3</v>
      </c>
      <c r="F219" s="54">
        <f>Table32[[#This Row],[Residential Incentive Disbursements]]+Table32[[#This Row],[C&amp;I Incentive Disbursements]]</f>
        <v>52834.282299999999</v>
      </c>
      <c r="G219" s="53">
        <f>Table32[[#This Row],[Incentive Disbursements]]/'1.) CLM Reference'!$B$5</f>
        <v>6.4640906206457941E-4</v>
      </c>
      <c r="H219" s="54">
        <v>3812.2721280000001</v>
      </c>
      <c r="I219" s="53">
        <f>Table32[[#This Row],[Residential CLM $ Collected]]/'1.) CLM Reference'!$B$4</f>
        <v>3.3821111915958665E-5</v>
      </c>
      <c r="J219" s="79">
        <v>0</v>
      </c>
      <c r="K219" s="53">
        <f>Table32[[#This Row],[Residential Incentive Disbursements]]/'1.) CLM Reference'!$B$5</f>
        <v>0</v>
      </c>
      <c r="L219" s="54">
        <v>331678.72363968007</v>
      </c>
      <c r="M219" s="53">
        <f>Table32[[#This Row],[C&amp;I CLM $ Collected]]/'1.) CLM Reference'!$B$4</f>
        <v>2.9425347550530224E-3</v>
      </c>
      <c r="N219" s="79">
        <v>52834.282299999999</v>
      </c>
      <c r="O219" s="78">
        <f>Table32[[#This Row],[C&amp;I Incentive Disbursements]]/'1.) CLM Reference'!$B$5</f>
        <v>6.4640906206457941E-4</v>
      </c>
    </row>
    <row r="220" spans="1:15" x14ac:dyDescent="0.35">
      <c r="A220" s="23">
        <v>9003492600</v>
      </c>
      <c r="B220" s="24" t="s">
        <v>188</v>
      </c>
      <c r="C220" s="24" t="s">
        <v>48</v>
      </c>
      <c r="D220" s="52">
        <f>Table32[[#This Row],[Residential CLM $ Collected]]+Table32[[#This Row],[C&amp;I CLM $ Collected]]</f>
        <v>181696.36290048002</v>
      </c>
      <c r="E220" s="53">
        <f>Table32[[#This Row],[CLM $ Collected ]]/'1.) CLM Reference'!$B$4</f>
        <v>1.6119450076098488E-3</v>
      </c>
      <c r="F220" s="54">
        <f>Table32[[#This Row],[Residential Incentive Disbursements]]+Table32[[#This Row],[C&amp;I Incentive Disbursements]]</f>
        <v>231768.41800000001</v>
      </c>
      <c r="G220" s="53">
        <f>Table32[[#This Row],[Incentive Disbursements]]/'1.) CLM Reference'!$B$5</f>
        <v>2.8356059583603235E-3</v>
      </c>
      <c r="H220" s="54">
        <v>0</v>
      </c>
      <c r="I220" s="53">
        <f>Table32[[#This Row],[Residential CLM $ Collected]]/'1.) CLM Reference'!$B$4</f>
        <v>0</v>
      </c>
      <c r="J220" s="79">
        <v>0</v>
      </c>
      <c r="K220" s="53">
        <f>Table32[[#This Row],[Residential Incentive Disbursements]]/'1.) CLM Reference'!$B$5</f>
        <v>0</v>
      </c>
      <c r="L220" s="54">
        <v>181696.36290048002</v>
      </c>
      <c r="M220" s="53">
        <f>Table32[[#This Row],[C&amp;I CLM $ Collected]]/'1.) CLM Reference'!$B$4</f>
        <v>1.6119450076098488E-3</v>
      </c>
      <c r="N220" s="79">
        <v>231768.41800000001</v>
      </c>
      <c r="O220" s="78">
        <f>Table32[[#This Row],[C&amp;I Incentive Disbursements]]/'1.) CLM Reference'!$B$5</f>
        <v>2.8356059583603235E-3</v>
      </c>
    </row>
    <row r="221" spans="1:15" x14ac:dyDescent="0.35">
      <c r="A221" s="23">
        <v>9013840100</v>
      </c>
      <c r="B221" s="24" t="s">
        <v>189</v>
      </c>
      <c r="C221" s="24" t="s">
        <v>48</v>
      </c>
      <c r="D221" s="52">
        <f>Table32[[#This Row],[Residential CLM $ Collected]]+Table32[[#This Row],[C&amp;I CLM $ Collected]]</f>
        <v>38797.500856320003</v>
      </c>
      <c r="E221" s="53">
        <f>Table32[[#This Row],[CLM $ Collected ]]/'1.) CLM Reference'!$B$4</f>
        <v>3.4419752170459453E-4</v>
      </c>
      <c r="F221" s="54">
        <f>Table32[[#This Row],[Residential Incentive Disbursements]]+Table32[[#This Row],[C&amp;I Incentive Disbursements]]</f>
        <v>950</v>
      </c>
      <c r="G221" s="53">
        <f>Table32[[#This Row],[Incentive Disbursements]]/'1.) CLM Reference'!$B$5</f>
        <v>1.1622919480092009E-5</v>
      </c>
      <c r="H221" s="54">
        <v>0</v>
      </c>
      <c r="I221" s="53">
        <f>Table32[[#This Row],[Residential CLM $ Collected]]/'1.) CLM Reference'!$B$4</f>
        <v>0</v>
      </c>
      <c r="J221" s="79">
        <v>0</v>
      </c>
      <c r="K221" s="53">
        <f>Table32[[#This Row],[Residential Incentive Disbursements]]/'1.) CLM Reference'!$B$5</f>
        <v>0</v>
      </c>
      <c r="L221" s="54">
        <v>38797.500856320003</v>
      </c>
      <c r="M221" s="53">
        <f>Table32[[#This Row],[C&amp;I CLM $ Collected]]/'1.) CLM Reference'!$B$4</f>
        <v>3.4419752170459453E-4</v>
      </c>
      <c r="N221" s="79">
        <v>950</v>
      </c>
      <c r="O221" s="78">
        <f>Table32[[#This Row],[C&amp;I Incentive Disbursements]]/'1.) CLM Reference'!$B$5</f>
        <v>1.1622919480092009E-5</v>
      </c>
    </row>
    <row r="222" spans="1:15" x14ac:dyDescent="0.35">
      <c r="A222" s="23">
        <v>9001045102</v>
      </c>
      <c r="B222" s="24" t="s">
        <v>190</v>
      </c>
      <c r="C222" s="24" t="s">
        <v>48</v>
      </c>
      <c r="D222" s="52">
        <f>Table32[[#This Row],[Residential CLM $ Collected]]+Table32[[#This Row],[C&amp;I CLM $ Collected]]</f>
        <v>437759.3024624</v>
      </c>
      <c r="E222" s="53">
        <f>Table32[[#This Row],[CLM $ Collected ]]/'1.) CLM Reference'!$B$4</f>
        <v>3.8836436287144373E-3</v>
      </c>
      <c r="F222" s="54">
        <f>Table32[[#This Row],[Residential Incentive Disbursements]]+Table32[[#This Row],[C&amp;I Incentive Disbursements]]</f>
        <v>143649.93919999999</v>
      </c>
      <c r="G222" s="53">
        <f>Table32[[#This Row],[Incentive Disbursements]]/'1.) CLM Reference'!$B$5</f>
        <v>1.7575070280439079E-3</v>
      </c>
      <c r="H222" s="54">
        <v>0</v>
      </c>
      <c r="I222" s="53">
        <f>Table32[[#This Row],[Residential CLM $ Collected]]/'1.) CLM Reference'!$B$4</f>
        <v>0</v>
      </c>
      <c r="J222" s="79">
        <v>0</v>
      </c>
      <c r="K222" s="53">
        <f>Table32[[#This Row],[Residential Incentive Disbursements]]/'1.) CLM Reference'!$B$5</f>
        <v>0</v>
      </c>
      <c r="L222" s="54">
        <v>437759.3024624</v>
      </c>
      <c r="M222" s="53">
        <f>Table32[[#This Row],[C&amp;I CLM $ Collected]]/'1.) CLM Reference'!$B$4</f>
        <v>3.8836436287144373E-3</v>
      </c>
      <c r="N222" s="79">
        <v>143649.93919999999</v>
      </c>
      <c r="O222" s="78">
        <f>Table32[[#This Row],[C&amp;I Incentive Disbursements]]/'1.) CLM Reference'!$B$5</f>
        <v>1.7575070280439079E-3</v>
      </c>
    </row>
    <row r="223" spans="1:15" x14ac:dyDescent="0.35">
      <c r="A223" s="23">
        <v>9005320100</v>
      </c>
      <c r="B223" s="24" t="s">
        <v>191</v>
      </c>
      <c r="C223" s="24" t="s">
        <v>48</v>
      </c>
      <c r="D223" s="52">
        <f>Table32[[#This Row],[Residential CLM $ Collected]]+Table32[[#This Row],[C&amp;I CLM $ Collected]]</f>
        <v>146276.36301504</v>
      </c>
      <c r="E223" s="53">
        <f>Table32[[#This Row],[CLM $ Collected ]]/'1.) CLM Reference'!$B$4</f>
        <v>1.2977114639469579E-3</v>
      </c>
      <c r="F223" s="54">
        <f>Table32[[#This Row],[Residential Incentive Disbursements]]+Table32[[#This Row],[C&amp;I Incentive Disbursements]]</f>
        <v>489190.40850000002</v>
      </c>
      <c r="G223" s="53">
        <f>Table32[[#This Row],[Incentive Disbursements]]/'1.) CLM Reference'!$B$5</f>
        <v>5.985074450977703E-3</v>
      </c>
      <c r="H223" s="54">
        <v>0</v>
      </c>
      <c r="I223" s="53">
        <f>Table32[[#This Row],[Residential CLM $ Collected]]/'1.) CLM Reference'!$B$4</f>
        <v>0</v>
      </c>
      <c r="J223" s="79">
        <v>0</v>
      </c>
      <c r="K223" s="53">
        <f>Table32[[#This Row],[Residential Incentive Disbursements]]/'1.) CLM Reference'!$B$5</f>
        <v>0</v>
      </c>
      <c r="L223" s="54">
        <v>146276.36301504</v>
      </c>
      <c r="M223" s="53">
        <f>Table32[[#This Row],[C&amp;I CLM $ Collected]]/'1.) CLM Reference'!$B$4</f>
        <v>1.2977114639469579E-3</v>
      </c>
      <c r="N223" s="79">
        <v>489190.40850000002</v>
      </c>
      <c r="O223" s="78">
        <f>Table32[[#This Row],[C&amp;I Incentive Disbursements]]/'1.) CLM Reference'!$B$5</f>
        <v>5.985074450977703E-3</v>
      </c>
    </row>
    <row r="224" spans="1:15" x14ac:dyDescent="0.35">
      <c r="A224" s="23">
        <v>9005320200</v>
      </c>
      <c r="B224" s="24" t="s">
        <v>191</v>
      </c>
      <c r="C224" s="24" t="s">
        <v>48</v>
      </c>
      <c r="D224" s="52">
        <f>Table32[[#This Row],[Residential CLM $ Collected]]+Table32[[#This Row],[C&amp;I CLM $ Collected]]</f>
        <v>7.4177683200000004</v>
      </c>
      <c r="E224" s="53">
        <f>Table32[[#This Row],[CLM $ Collected ]]/'1.) CLM Reference'!$B$4</f>
        <v>6.5807781840848868E-8</v>
      </c>
      <c r="F224" s="54">
        <f>Table32[[#This Row],[Residential Incentive Disbursements]]+Table32[[#This Row],[C&amp;I Incentive Disbursements]]</f>
        <v>0</v>
      </c>
      <c r="G224" s="53">
        <f>Table32[[#This Row],[Incentive Disbursements]]/'1.) CLM Reference'!$B$5</f>
        <v>0</v>
      </c>
      <c r="H224" s="54">
        <v>0</v>
      </c>
      <c r="I224" s="53">
        <f>Table32[[#This Row],[Residential CLM $ Collected]]/'1.) CLM Reference'!$B$4</f>
        <v>0</v>
      </c>
      <c r="J224" s="79">
        <v>0</v>
      </c>
      <c r="K224" s="53">
        <f>Table32[[#This Row],[Residential Incentive Disbursements]]/'1.) CLM Reference'!$B$5</f>
        <v>0</v>
      </c>
      <c r="L224" s="54">
        <v>7.4177683200000004</v>
      </c>
      <c r="M224" s="53">
        <f>Table32[[#This Row],[C&amp;I CLM $ Collected]]/'1.) CLM Reference'!$B$4</f>
        <v>6.5807781840848868E-8</v>
      </c>
      <c r="N224" s="79">
        <v>0</v>
      </c>
      <c r="O224" s="78">
        <f>Table32[[#This Row],[C&amp;I Incentive Disbursements]]/'1.) CLM Reference'!$B$5</f>
        <v>0</v>
      </c>
    </row>
    <row r="225" spans="1:19" x14ac:dyDescent="0.35">
      <c r="A225" s="23">
        <v>9015800500</v>
      </c>
      <c r="B225" s="24" t="s">
        <v>192</v>
      </c>
      <c r="C225" s="24" t="s">
        <v>48</v>
      </c>
      <c r="D225" s="52">
        <f>Table32[[#This Row],[Residential CLM $ Collected]]+Table32[[#This Row],[C&amp;I CLM $ Collected]]</f>
        <v>350363.89563839999</v>
      </c>
      <c r="E225" s="53">
        <f>Table32[[#This Row],[CLM $ Collected ]]/'1.) CLM Reference'!$B$4</f>
        <v>3.1083029038418077E-3</v>
      </c>
      <c r="F225" s="54">
        <f>Table32[[#This Row],[Residential Incentive Disbursements]]+Table32[[#This Row],[C&amp;I Incentive Disbursements]]</f>
        <v>690303.40599999996</v>
      </c>
      <c r="G225" s="53">
        <f>Table32[[#This Row],[Incentive Disbursements]]/'1.) CLM Reference'!$B$5</f>
        <v>8.4456220050223817E-3</v>
      </c>
      <c r="H225" s="54">
        <v>0</v>
      </c>
      <c r="I225" s="53">
        <f>Table32[[#This Row],[Residential CLM $ Collected]]/'1.) CLM Reference'!$B$4</f>
        <v>0</v>
      </c>
      <c r="J225" s="79">
        <v>0</v>
      </c>
      <c r="K225" s="53">
        <f>Table32[[#This Row],[Residential Incentive Disbursements]]/'1.) CLM Reference'!$B$5</f>
        <v>0</v>
      </c>
      <c r="L225" s="54">
        <v>350363.89563839999</v>
      </c>
      <c r="M225" s="53">
        <f>Table32[[#This Row],[C&amp;I CLM $ Collected]]/'1.) CLM Reference'!$B$4</f>
        <v>3.1083029038418077E-3</v>
      </c>
      <c r="N225" s="79">
        <v>690303.40599999996</v>
      </c>
      <c r="O225" s="78">
        <f>Table32[[#This Row],[C&amp;I Incentive Disbursements]]/'1.) CLM Reference'!$B$5</f>
        <v>8.4456220050223817E-3</v>
      </c>
    </row>
    <row r="226" spans="1:19" x14ac:dyDescent="0.35">
      <c r="A226" s="23">
        <v>9003473100</v>
      </c>
      <c r="B226" s="24" t="s">
        <v>193</v>
      </c>
      <c r="C226" s="24" t="s">
        <v>48</v>
      </c>
      <c r="D226" s="52">
        <f>Table32[[#This Row],[Residential CLM $ Collected]]+Table32[[#This Row],[C&amp;I CLM $ Collected]]</f>
        <v>2186362.3667903999</v>
      </c>
      <c r="E226" s="53">
        <f>Table32[[#This Row],[CLM $ Collected ]]/'1.) CLM Reference'!$B$4</f>
        <v>1.9396623276956786E-2</v>
      </c>
      <c r="F226" s="54">
        <f>Table32[[#This Row],[Residential Incentive Disbursements]]+Table32[[#This Row],[C&amp;I Incentive Disbursements]]</f>
        <v>445016.20199999999</v>
      </c>
      <c r="G226" s="53">
        <f>Table32[[#This Row],[Incentive Disbursements]]/'1.) CLM Reference'!$B$5</f>
        <v>5.4446184033498527E-3</v>
      </c>
      <c r="H226" s="54">
        <v>0</v>
      </c>
      <c r="I226" s="53">
        <f>Table32[[#This Row],[Residential CLM $ Collected]]/'1.) CLM Reference'!$B$4</f>
        <v>0</v>
      </c>
      <c r="J226" s="79">
        <v>0</v>
      </c>
      <c r="K226" s="53">
        <f>Table32[[#This Row],[Residential Incentive Disbursements]]/'1.) CLM Reference'!$B$5</f>
        <v>0</v>
      </c>
      <c r="L226" s="54">
        <v>2186362.3667903999</v>
      </c>
      <c r="M226" s="53">
        <f>Table32[[#This Row],[C&amp;I CLM $ Collected]]/'1.) CLM Reference'!$B$4</f>
        <v>1.9396623276956786E-2</v>
      </c>
      <c r="N226" s="79">
        <v>445016.20199999999</v>
      </c>
      <c r="O226" s="78">
        <f>Table32[[#This Row],[C&amp;I Incentive Disbursements]]/'1.) CLM Reference'!$B$5</f>
        <v>5.4446184033498527E-3</v>
      </c>
    </row>
    <row r="227" spans="1:19" x14ac:dyDescent="0.35">
      <c r="A227" s="23">
        <v>9003473501</v>
      </c>
      <c r="B227" s="24" t="s">
        <v>193</v>
      </c>
      <c r="C227" s="24" t="s">
        <v>48</v>
      </c>
      <c r="D227" s="52">
        <f>Table32[[#This Row],[Residential CLM $ Collected]]+Table32[[#This Row],[C&amp;I CLM $ Collected]]</f>
        <v>6.9506121600000004</v>
      </c>
      <c r="E227" s="53">
        <f>Table32[[#This Row],[CLM $ Collected ]]/'1.) CLM Reference'!$B$4</f>
        <v>6.1663339828552554E-8</v>
      </c>
      <c r="F227" s="54">
        <f>Table32[[#This Row],[Residential Incentive Disbursements]]+Table32[[#This Row],[C&amp;I Incentive Disbursements]]</f>
        <v>0</v>
      </c>
      <c r="G227" s="53">
        <f>Table32[[#This Row],[Incentive Disbursements]]/'1.) CLM Reference'!$B$5</f>
        <v>0</v>
      </c>
      <c r="H227" s="54">
        <v>0</v>
      </c>
      <c r="I227" s="53">
        <f>Table32[[#This Row],[Residential CLM $ Collected]]/'1.) CLM Reference'!$B$4</f>
        <v>0</v>
      </c>
      <c r="J227" s="79">
        <v>0</v>
      </c>
      <c r="K227" s="53">
        <f>Table32[[#This Row],[Residential Incentive Disbursements]]/'1.) CLM Reference'!$B$5</f>
        <v>0</v>
      </c>
      <c r="L227" s="54">
        <v>6.9506121600000004</v>
      </c>
      <c r="M227" s="53">
        <f>Table32[[#This Row],[C&amp;I CLM $ Collected]]/'1.) CLM Reference'!$B$4</f>
        <v>6.1663339828552554E-8</v>
      </c>
      <c r="N227" s="79">
        <v>0</v>
      </c>
      <c r="O227" s="78">
        <f>Table32[[#This Row],[C&amp;I Incentive Disbursements]]/'1.) CLM Reference'!$B$5</f>
        <v>0</v>
      </c>
    </row>
    <row r="228" spans="1:19" x14ac:dyDescent="0.35">
      <c r="A228" s="23">
        <v>9003476300</v>
      </c>
      <c r="B228" s="24" t="s">
        <v>194</v>
      </c>
      <c r="C228" s="24" t="s">
        <v>48</v>
      </c>
      <c r="D228" s="52">
        <f>Table32[[#This Row],[Residential CLM $ Collected]]+Table32[[#This Row],[C&amp;I CLM $ Collected]]</f>
        <v>381746.91158208001</v>
      </c>
      <c r="E228" s="53">
        <f>Table32[[#This Row],[CLM $ Collected ]]/'1.) CLM Reference'!$B$4</f>
        <v>3.3867217729188046E-3</v>
      </c>
      <c r="F228" s="54">
        <f>Table32[[#This Row],[Residential Incentive Disbursements]]+Table32[[#This Row],[C&amp;I Incentive Disbursements]]</f>
        <v>694090.22160000005</v>
      </c>
      <c r="G228" s="53">
        <f>Table32[[#This Row],[Incentive Disbursements]]/'1.) CLM Reference'!$B$5</f>
        <v>8.4919523763958109E-3</v>
      </c>
      <c r="H228" s="54">
        <v>0</v>
      </c>
      <c r="I228" s="53">
        <f>Table32[[#This Row],[Residential CLM $ Collected]]/'1.) CLM Reference'!$B$4</f>
        <v>0</v>
      </c>
      <c r="J228" s="79">
        <v>0</v>
      </c>
      <c r="K228" s="53">
        <f>Table32[[#This Row],[Residential Incentive Disbursements]]/'1.) CLM Reference'!$B$5</f>
        <v>0</v>
      </c>
      <c r="L228" s="54">
        <v>381746.91158208001</v>
      </c>
      <c r="M228" s="53">
        <f>Table32[[#This Row],[C&amp;I CLM $ Collected]]/'1.) CLM Reference'!$B$4</f>
        <v>3.3867217729188046E-3</v>
      </c>
      <c r="N228" s="79">
        <v>694090.22160000005</v>
      </c>
      <c r="O228" s="78">
        <f>Table32[[#This Row],[C&amp;I Incentive Disbursements]]/'1.) CLM Reference'!$B$5</f>
        <v>8.4919523763958109E-3</v>
      </c>
    </row>
    <row r="229" spans="1:19" x14ac:dyDescent="0.35">
      <c r="A229" s="23">
        <v>9009361100</v>
      </c>
      <c r="B229" s="24" t="s">
        <v>195</v>
      </c>
      <c r="C229" s="24" t="s">
        <v>48</v>
      </c>
      <c r="D229" s="52">
        <f>Table32[[#This Row],[Residential CLM $ Collected]]+Table32[[#This Row],[C&amp;I CLM $ Collected]]</f>
        <v>45604.595350079995</v>
      </c>
      <c r="E229" s="53">
        <f>Table32[[#This Row],[CLM $ Collected ]]/'1.) CLM Reference'!$B$4</f>
        <v>4.0458762423820955E-4</v>
      </c>
      <c r="F229" s="54">
        <f>Table32[[#This Row],[Residential Incentive Disbursements]]+Table32[[#This Row],[C&amp;I Incentive Disbursements]]</f>
        <v>5417.29</v>
      </c>
      <c r="G229" s="53">
        <f>Table32[[#This Row],[Incentive Disbursements]]/'1.) CLM Reference'!$B$5</f>
        <v>6.6278658389797506E-5</v>
      </c>
      <c r="H229" s="54">
        <v>0</v>
      </c>
      <c r="I229" s="53">
        <f>Table32[[#This Row],[Residential CLM $ Collected]]/'1.) CLM Reference'!$B$4</f>
        <v>0</v>
      </c>
      <c r="J229" s="79">
        <v>0</v>
      </c>
      <c r="K229" s="53">
        <f>Table32[[#This Row],[Residential Incentive Disbursements]]/'1.) CLM Reference'!$B$5</f>
        <v>0</v>
      </c>
      <c r="L229" s="54">
        <v>45604.595350079995</v>
      </c>
      <c r="M229" s="53">
        <f>Table32[[#This Row],[C&amp;I CLM $ Collected]]/'1.) CLM Reference'!$B$4</f>
        <v>4.0458762423820955E-4</v>
      </c>
      <c r="N229" s="79">
        <v>5417.29</v>
      </c>
      <c r="O229" s="78">
        <f>Table32[[#This Row],[C&amp;I Incentive Disbursements]]/'1.) CLM Reference'!$B$5</f>
        <v>6.6278658389797506E-5</v>
      </c>
    </row>
    <row r="230" spans="1:19" x14ac:dyDescent="0.35">
      <c r="A230" s="23">
        <v>9005362102</v>
      </c>
      <c r="B230" s="24" t="s">
        <v>196</v>
      </c>
      <c r="C230" s="24" t="s">
        <v>48</v>
      </c>
      <c r="D230" s="52">
        <f>Table32[[#This Row],[Residential CLM $ Collected]]+Table32[[#This Row],[C&amp;I CLM $ Collected]]</f>
        <v>21664.331894719999</v>
      </c>
      <c r="E230" s="53">
        <f>Table32[[#This Row],[CLM $ Collected ]]/'1.) CLM Reference'!$B$4</f>
        <v>1.9219818758851149E-4</v>
      </c>
      <c r="F230" s="54">
        <f>Table32[[#This Row],[Residential Incentive Disbursements]]+Table32[[#This Row],[C&amp;I Incentive Disbursements]]</f>
        <v>1897.64</v>
      </c>
      <c r="G230" s="53">
        <f>Table32[[#This Row],[Incentive Disbursements]]/'1.) CLM Reference'!$B$5</f>
        <v>2.3216965181265053E-5</v>
      </c>
      <c r="H230" s="54">
        <v>0</v>
      </c>
      <c r="I230" s="53">
        <f>Table32[[#This Row],[Residential CLM $ Collected]]/'1.) CLM Reference'!$B$4</f>
        <v>0</v>
      </c>
      <c r="J230" s="79">
        <v>0</v>
      </c>
      <c r="K230" s="53">
        <f>Table32[[#This Row],[Residential Incentive Disbursements]]/'1.) CLM Reference'!$B$5</f>
        <v>0</v>
      </c>
      <c r="L230" s="54">
        <v>21664.331894719999</v>
      </c>
      <c r="M230" s="53">
        <f>Table32[[#This Row],[C&amp;I CLM $ Collected]]/'1.) CLM Reference'!$B$4</f>
        <v>1.9219818758851149E-4</v>
      </c>
      <c r="N230" s="79">
        <v>1897.64</v>
      </c>
      <c r="O230" s="78">
        <f>Table32[[#This Row],[C&amp;I Incentive Disbursements]]/'1.) CLM Reference'!$B$5</f>
        <v>2.3216965181265053E-5</v>
      </c>
    </row>
    <row r="231" spans="1:19" x14ac:dyDescent="0.35">
      <c r="A231" s="23">
        <v>9015901100</v>
      </c>
      <c r="B231" s="24" t="s">
        <v>197</v>
      </c>
      <c r="C231" s="24" t="s">
        <v>48</v>
      </c>
      <c r="D231" s="52">
        <f>Table32[[#This Row],[Residential CLM $ Collected]]+Table32[[#This Row],[C&amp;I CLM $ Collected]]</f>
        <v>49092.056173440011</v>
      </c>
      <c r="E231" s="53">
        <f>Table32[[#This Row],[CLM $ Collected ]]/'1.) CLM Reference'!$B$4</f>
        <v>4.3552712667904383E-4</v>
      </c>
      <c r="F231" s="54">
        <f>Table32[[#This Row],[Residential Incentive Disbursements]]+Table32[[#This Row],[C&amp;I Incentive Disbursements]]</f>
        <v>10892.31</v>
      </c>
      <c r="G231" s="53">
        <f>Table32[[#This Row],[Incentive Disbursements]]/'1.) CLM Reference'!$B$5</f>
        <v>1.3326362324442208E-4</v>
      </c>
      <c r="H231" s="54">
        <v>0</v>
      </c>
      <c r="I231" s="53">
        <f>Table32[[#This Row],[Residential CLM $ Collected]]/'1.) CLM Reference'!$B$4</f>
        <v>0</v>
      </c>
      <c r="J231" s="79">
        <v>0</v>
      </c>
      <c r="K231" s="53">
        <f>Table32[[#This Row],[Residential Incentive Disbursements]]/'1.) CLM Reference'!$B$5</f>
        <v>0</v>
      </c>
      <c r="L231" s="54">
        <v>49092.056173440011</v>
      </c>
      <c r="M231" s="53">
        <f>Table32[[#This Row],[C&amp;I CLM $ Collected]]/'1.) CLM Reference'!$B$4</f>
        <v>4.3552712667904383E-4</v>
      </c>
      <c r="N231" s="79">
        <v>10892.31</v>
      </c>
      <c r="O231" s="78">
        <f>Table32[[#This Row],[C&amp;I Incentive Disbursements]]/'1.) CLM Reference'!$B$5</f>
        <v>1.3326362324442208E-4</v>
      </c>
    </row>
    <row r="232" spans="1:19" x14ac:dyDescent="0.35">
      <c r="A232" s="97"/>
      <c r="B232" s="98"/>
      <c r="C232" s="96"/>
      <c r="D232" s="91"/>
      <c r="E232" s="88">
        <f>Table32[[#This Row],[CLM $ Collected ]]/'1.) CLM Reference'!$B$4</f>
        <v>0</v>
      </c>
      <c r="F232" s="89"/>
      <c r="G232" s="88">
        <f>Table32[[#This Row],[Incentive Disbursements]]/'1.) CLM Reference'!$B$5</f>
        <v>0</v>
      </c>
      <c r="H232" s="89"/>
      <c r="I232" s="88">
        <f>Table32[[#This Row],[Residential CLM $ Collected]]/'1.) CLM Reference'!$B$4</f>
        <v>0</v>
      </c>
      <c r="J232" s="89"/>
      <c r="K232" s="88">
        <f>Table32[[#This Row],[Residential Incentive Disbursements]]/'1.) CLM Reference'!$B$5</f>
        <v>0</v>
      </c>
      <c r="L232" s="89"/>
      <c r="M232" s="88">
        <f>Table32[[#This Row],[C&amp;I CLM $ Collected]]/'1.) CLM Reference'!$B$4</f>
        <v>0</v>
      </c>
      <c r="N232" s="89"/>
      <c r="O232" s="78">
        <f>Table32[[#This Row],[C&amp;I Incentive Disbursements]]/'1.) CLM Reference'!$B$5</f>
        <v>0</v>
      </c>
    </row>
    <row r="233" spans="1:19" x14ac:dyDescent="0.35">
      <c r="A233" s="66"/>
      <c r="B233" s="67"/>
      <c r="C233" s="68" t="s">
        <v>16</v>
      </c>
      <c r="D233" s="99">
        <f>SUBTOTAL(109,D6:D231)</f>
        <v>42059561.725860156</v>
      </c>
      <c r="E233" s="100">
        <f>Table32[[#This Row],[CLM $ Collected ]]/'1.) CLM Reference'!$B$4</f>
        <v>0.37313735654352737</v>
      </c>
      <c r="F233" s="69">
        <f>SUBTOTAL(109,F6:F231)</f>
        <v>37329757.104799993</v>
      </c>
      <c r="G233" s="100">
        <f>Table32[[#This Row],[Incentive Disbursements]]/'1.) CLM Reference'!$B$5</f>
        <v>0.45671659056892938</v>
      </c>
      <c r="H233" s="69">
        <f>SUBTOTAL(109,H6:H231)</f>
        <v>52735.964530559999</v>
      </c>
      <c r="I233" s="100">
        <f>Table32[[#This Row],[Residential CLM $ Collected]]/'1.) CLM Reference'!$B$4</f>
        <v>4.6785457556509886E-4</v>
      </c>
      <c r="J233" s="69">
        <f>SUBTOTAL(109,J6:J231)</f>
        <v>0</v>
      </c>
      <c r="K233" s="100">
        <f>Table32[[#This Row],[Residential Incentive Disbursements]]/'1.) CLM Reference'!$B$5</f>
        <v>0</v>
      </c>
      <c r="L233" s="69">
        <f>SUBTOTAL(109,L6:L231)</f>
        <v>42006825.761329599</v>
      </c>
      <c r="M233" s="100">
        <f>Table32[[#This Row],[C&amp;I CLM $ Collected]]/'1.) CLM Reference'!$B$4</f>
        <v>0.37266950196796228</v>
      </c>
      <c r="N233" s="69">
        <f>SUBTOTAL(109,N6:N231)</f>
        <v>37329757.104799993</v>
      </c>
      <c r="O233" s="101">
        <f>Table32[[#This Row],[C&amp;I Incentive Disbursements]]/'1.) CLM Reference'!$B$5</f>
        <v>0.45671659056892938</v>
      </c>
    </row>
    <row r="235" spans="1:19" s="34" customFormat="1" x14ac:dyDescent="0.35">
      <c r="A235" s="33" t="s">
        <v>28</v>
      </c>
      <c r="C235" s="35"/>
      <c r="D235" s="35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</row>
    <row r="236" spans="1:19" s="34" customFormat="1" x14ac:dyDescent="0.35">
      <c r="A236" s="33" t="s">
        <v>29</v>
      </c>
      <c r="C236" s="35"/>
      <c r="D236" s="35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</row>
    <row r="237" spans="1:19" x14ac:dyDescent="0.35">
      <c r="A237" t="s">
        <v>30</v>
      </c>
      <c r="D237"/>
      <c r="E237"/>
      <c r="F237"/>
      <c r="G237"/>
      <c r="H237"/>
      <c r="I237"/>
      <c r="J237"/>
      <c r="K237"/>
      <c r="L237"/>
      <c r="M237"/>
      <c r="N237"/>
      <c r="O237"/>
      <c r="Q237" s="37"/>
      <c r="R237" s="37"/>
      <c r="S237" s="37"/>
    </row>
  </sheetData>
  <mergeCells count="7">
    <mergeCell ref="A1:O2"/>
    <mergeCell ref="A3:C3"/>
    <mergeCell ref="D3:O3"/>
    <mergeCell ref="A4:C4"/>
    <mergeCell ref="D4:G4"/>
    <mergeCell ref="H4:K4"/>
    <mergeCell ref="L4:O4"/>
  </mergeCells>
  <pageMargins left="0.7" right="0.7" top="0.75" bottom="0.75" header="0.3" footer="0.3"/>
  <pageSetup paperSize="5" scale="52" fitToHeight="25"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943"/>
  <sheetViews>
    <sheetView zoomScale="80" zoomScaleNormal="80" workbookViewId="0">
      <pane ySplit="5" topLeftCell="A289" activePane="bottomLeft" state="frozen"/>
      <selection pane="bottomLeft" activeCell="D938" sqref="D938"/>
    </sheetView>
  </sheetViews>
  <sheetFormatPr defaultColWidth="8.7265625" defaultRowHeight="14.5" x14ac:dyDescent="0.35"/>
  <cols>
    <col min="1" max="1" width="15.7265625" customWidth="1"/>
    <col min="2" max="2" width="24" customWidth="1"/>
    <col min="3" max="3" width="15.7265625" customWidth="1"/>
    <col min="4" max="5" width="15.7265625" style="26" customWidth="1"/>
    <col min="6" max="16" width="15.7265625" customWidth="1"/>
    <col min="17" max="17" width="14.1796875" customWidth="1"/>
    <col min="18" max="18" width="20.54296875" customWidth="1"/>
    <col min="19" max="19" width="14.1796875" customWidth="1"/>
  </cols>
  <sheetData>
    <row r="1" spans="1:15" ht="18.75" customHeight="1" x14ac:dyDescent="0.35">
      <c r="A1" s="129" t="s">
        <v>31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1"/>
    </row>
    <row r="2" spans="1:15" ht="15.75" customHeight="1" thickBot="1" x14ac:dyDescent="0.4">
      <c r="A2" s="132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4"/>
    </row>
    <row r="3" spans="1:15" ht="16" thickBot="1" x14ac:dyDescent="0.4">
      <c r="A3" s="142" t="s">
        <v>15</v>
      </c>
      <c r="B3" s="143"/>
      <c r="C3" s="143"/>
      <c r="D3" s="126"/>
      <c r="E3" s="127"/>
      <c r="F3" s="147"/>
      <c r="G3" s="147"/>
      <c r="H3" s="147"/>
      <c r="I3" s="147"/>
      <c r="J3" s="147"/>
      <c r="K3" s="127"/>
      <c r="L3" s="127"/>
      <c r="M3" s="127"/>
      <c r="N3" s="127"/>
      <c r="O3" s="128"/>
    </row>
    <row r="4" spans="1:15" ht="15" thickBot="1" x14ac:dyDescent="0.4">
      <c r="A4" s="151"/>
      <c r="B4" s="152"/>
      <c r="C4" s="152"/>
      <c r="D4" s="153" t="s">
        <v>199</v>
      </c>
      <c r="E4" s="154"/>
      <c r="F4" s="157" t="s">
        <v>200</v>
      </c>
      <c r="G4" s="158"/>
      <c r="H4" s="158"/>
      <c r="I4" s="158"/>
      <c r="J4" s="159"/>
      <c r="K4" s="155" t="s">
        <v>201</v>
      </c>
      <c r="L4" s="155"/>
      <c r="M4" s="155"/>
      <c r="N4" s="155"/>
      <c r="O4" s="156"/>
    </row>
    <row r="5" spans="1:15" ht="33" x14ac:dyDescent="0.35">
      <c r="A5" s="8" t="s">
        <v>32</v>
      </c>
      <c r="B5" s="1" t="s">
        <v>33</v>
      </c>
      <c r="C5" s="76" t="s">
        <v>34</v>
      </c>
      <c r="D5" s="75" t="s">
        <v>35</v>
      </c>
      <c r="E5" s="27" t="s">
        <v>37</v>
      </c>
      <c r="F5" s="29" t="s">
        <v>202</v>
      </c>
      <c r="G5" s="30" t="s">
        <v>203</v>
      </c>
      <c r="H5" s="31" t="s">
        <v>204</v>
      </c>
      <c r="I5" s="31" t="s">
        <v>205</v>
      </c>
      <c r="J5" s="32" t="s">
        <v>206</v>
      </c>
      <c r="K5" s="31" t="s">
        <v>207</v>
      </c>
      <c r="L5" s="31" t="s">
        <v>208</v>
      </c>
      <c r="M5" s="31" t="s">
        <v>209</v>
      </c>
      <c r="N5" s="31" t="s">
        <v>210</v>
      </c>
      <c r="O5" s="30" t="s">
        <v>211</v>
      </c>
    </row>
    <row r="6" spans="1:15" hidden="1" x14ac:dyDescent="0.35">
      <c r="A6" s="93">
        <v>9013528100</v>
      </c>
      <c r="B6" s="73" t="s">
        <v>47</v>
      </c>
      <c r="C6" s="83" t="s">
        <v>48</v>
      </c>
      <c r="D6" s="44">
        <v>66033.272865599996</v>
      </c>
      <c r="E6" s="44">
        <v>14369.65</v>
      </c>
      <c r="F6" s="70">
        <f>Table323[[#This Row],[Single Family]]+Table323[[#This Row],[2-4 Units]]+Table323[[#This Row],[&gt;4 Units]]</f>
        <v>9</v>
      </c>
      <c r="G6" s="70">
        <v>9</v>
      </c>
      <c r="H6" s="70">
        <v>0</v>
      </c>
      <c r="I6" s="70">
        <v>0</v>
      </c>
      <c r="J6" s="45">
        <v>7547.15</v>
      </c>
      <c r="K6">
        <f t="shared" ref="K6:K69" si="0">L6+M6+N6</f>
        <v>1</v>
      </c>
      <c r="L6" s="70">
        <v>1</v>
      </c>
      <c r="M6" s="70">
        <v>0</v>
      </c>
      <c r="N6" s="70">
        <v>0</v>
      </c>
      <c r="O6" s="45">
        <v>647.05999999999995</v>
      </c>
    </row>
    <row r="7" spans="1:15" hidden="1" x14ac:dyDescent="0.35">
      <c r="A7" s="93">
        <v>9013529100</v>
      </c>
      <c r="B7" s="73" t="s">
        <v>47</v>
      </c>
      <c r="C7" s="84" t="s">
        <v>48</v>
      </c>
      <c r="D7" s="44">
        <v>992.09612159999995</v>
      </c>
      <c r="E7" s="44">
        <v>0</v>
      </c>
      <c r="F7" s="70">
        <f>Table323[[#This Row],[Single Family]]+Table323[[#This Row],[2-4 Units]]+Table323[[#This Row],[&gt;4 Units]]</f>
        <v>0</v>
      </c>
      <c r="G7" s="70">
        <v>0</v>
      </c>
      <c r="H7" s="70">
        <v>0</v>
      </c>
      <c r="I7" s="70">
        <v>0</v>
      </c>
      <c r="J7" s="45">
        <v>0</v>
      </c>
      <c r="K7">
        <f t="shared" si="0"/>
        <v>0</v>
      </c>
      <c r="L7" s="70">
        <v>0</v>
      </c>
      <c r="M7" s="70">
        <v>0</v>
      </c>
      <c r="N7" s="70">
        <v>0</v>
      </c>
      <c r="O7" s="45">
        <v>0</v>
      </c>
    </row>
    <row r="8" spans="1:15" hidden="1" x14ac:dyDescent="0.35">
      <c r="A8" s="93">
        <v>9013850100</v>
      </c>
      <c r="B8" s="73" t="s">
        <v>47</v>
      </c>
      <c r="C8" s="84" t="s">
        <v>48</v>
      </c>
      <c r="D8" s="44">
        <v>209.21302080000001</v>
      </c>
      <c r="E8" s="44">
        <v>0</v>
      </c>
      <c r="F8" s="70">
        <f>Table323[[#This Row],[Single Family]]+Table323[[#This Row],[2-4 Units]]+Table323[[#This Row],[&gt;4 Units]]</f>
        <v>0</v>
      </c>
      <c r="G8" s="70">
        <v>0</v>
      </c>
      <c r="H8" s="70">
        <v>0</v>
      </c>
      <c r="I8" s="70">
        <v>0</v>
      </c>
      <c r="J8" s="45">
        <v>0</v>
      </c>
      <c r="K8">
        <f t="shared" si="0"/>
        <v>0</v>
      </c>
      <c r="L8" s="70">
        <v>0</v>
      </c>
      <c r="M8" s="70">
        <v>0</v>
      </c>
      <c r="N8" s="70">
        <v>0</v>
      </c>
      <c r="O8" s="45">
        <v>0</v>
      </c>
    </row>
    <row r="9" spans="1:15" hidden="1" x14ac:dyDescent="0.35">
      <c r="A9" s="93">
        <v>9015830100</v>
      </c>
      <c r="B9" s="73" t="s">
        <v>49</v>
      </c>
      <c r="C9" s="84" t="s">
        <v>48</v>
      </c>
      <c r="D9" s="44">
        <v>88003.867884480002</v>
      </c>
      <c r="E9" s="44">
        <v>106590.4568</v>
      </c>
      <c r="F9" s="70">
        <f>Table323[[#This Row],[Single Family]]+Table323[[#This Row],[2-4 Units]]+Table323[[#This Row],[&gt;4 Units]]</f>
        <v>10</v>
      </c>
      <c r="G9" s="70">
        <v>10</v>
      </c>
      <c r="H9" s="70">
        <v>0</v>
      </c>
      <c r="I9" s="70">
        <v>0</v>
      </c>
      <c r="J9" s="45">
        <v>6719.45</v>
      </c>
      <c r="K9">
        <f t="shared" si="0"/>
        <v>7</v>
      </c>
      <c r="L9" s="70">
        <v>7</v>
      </c>
      <c r="M9" s="70">
        <v>0</v>
      </c>
      <c r="N9" s="70">
        <v>0</v>
      </c>
      <c r="O9" s="80">
        <v>78390.7</v>
      </c>
    </row>
    <row r="10" spans="1:15" hidden="1" x14ac:dyDescent="0.35">
      <c r="A10" s="93">
        <v>9015902200</v>
      </c>
      <c r="B10" s="73" t="s">
        <v>49</v>
      </c>
      <c r="C10" s="84" t="s">
        <v>48</v>
      </c>
      <c r="D10" s="44">
        <v>1561.7371968000002</v>
      </c>
      <c r="E10" s="44">
        <v>2802.3708999999999</v>
      </c>
      <c r="F10" s="70">
        <f>Table323[[#This Row],[Single Family]]+Table323[[#This Row],[2-4 Units]]+Table323[[#This Row],[&gt;4 Units]]</f>
        <v>2</v>
      </c>
      <c r="G10" s="70">
        <v>2</v>
      </c>
      <c r="H10" s="70">
        <v>0</v>
      </c>
      <c r="I10" s="70">
        <v>0</v>
      </c>
      <c r="J10" s="45">
        <v>2801.6509000000001</v>
      </c>
      <c r="K10">
        <f t="shared" si="0"/>
        <v>0</v>
      </c>
      <c r="L10" s="70">
        <v>0</v>
      </c>
      <c r="M10" s="70">
        <v>0</v>
      </c>
      <c r="N10" s="70">
        <v>0</v>
      </c>
      <c r="O10" s="80">
        <v>0</v>
      </c>
    </row>
    <row r="11" spans="1:15" hidden="1" x14ac:dyDescent="0.35">
      <c r="A11" s="93">
        <v>9003460301</v>
      </c>
      <c r="B11" s="73" t="s">
        <v>50</v>
      </c>
      <c r="C11" s="84" t="s">
        <v>48</v>
      </c>
      <c r="D11" s="44">
        <v>456.74789760000004</v>
      </c>
      <c r="E11" s="44">
        <v>0</v>
      </c>
      <c r="F11" s="70">
        <f>Table323[[#This Row],[Single Family]]+Table323[[#This Row],[2-4 Units]]+Table323[[#This Row],[&gt;4 Units]]</f>
        <v>0</v>
      </c>
      <c r="G11" s="70">
        <v>0</v>
      </c>
      <c r="H11" s="70">
        <v>0</v>
      </c>
      <c r="I11" s="70">
        <v>0</v>
      </c>
      <c r="J11" s="45">
        <v>0</v>
      </c>
      <c r="K11">
        <f t="shared" si="0"/>
        <v>0</v>
      </c>
      <c r="L11" s="70">
        <v>0</v>
      </c>
      <c r="M11" s="70">
        <v>0</v>
      </c>
      <c r="N11" s="70">
        <v>0</v>
      </c>
      <c r="O11" s="80">
        <v>0</v>
      </c>
    </row>
    <row r="12" spans="1:15" hidden="1" x14ac:dyDescent="0.35">
      <c r="A12" s="93">
        <v>9003460302</v>
      </c>
      <c r="B12" s="73" t="s">
        <v>50</v>
      </c>
      <c r="C12" s="84" t="s">
        <v>48</v>
      </c>
      <c r="D12" s="44">
        <v>1956.2149727999999</v>
      </c>
      <c r="E12" s="44">
        <v>0</v>
      </c>
      <c r="F12" s="70">
        <f>Table323[[#This Row],[Single Family]]+Table323[[#This Row],[2-4 Units]]+Table323[[#This Row],[&gt;4 Units]]</f>
        <v>0</v>
      </c>
      <c r="G12" s="70">
        <v>0</v>
      </c>
      <c r="H12" s="70">
        <v>0</v>
      </c>
      <c r="I12" s="70">
        <v>0</v>
      </c>
      <c r="J12" s="45">
        <v>0</v>
      </c>
      <c r="K12">
        <f t="shared" si="0"/>
        <v>0</v>
      </c>
      <c r="L12" s="70">
        <v>0</v>
      </c>
      <c r="M12" s="70">
        <v>0</v>
      </c>
      <c r="N12" s="70">
        <v>0</v>
      </c>
      <c r="O12" s="80">
        <v>0</v>
      </c>
    </row>
    <row r="13" spans="1:15" hidden="1" x14ac:dyDescent="0.35">
      <c r="A13" s="93">
        <v>9003462101</v>
      </c>
      <c r="B13" s="73" t="s">
        <v>50</v>
      </c>
      <c r="C13" s="84" t="s">
        <v>48</v>
      </c>
      <c r="D13" s="44">
        <v>138431.24449920002</v>
      </c>
      <c r="E13" s="44">
        <v>186175.93520000001</v>
      </c>
      <c r="F13" s="70">
        <f>Table323[[#This Row],[Single Family]]+Table323[[#This Row],[2-4 Units]]+Table323[[#This Row],[&gt;4 Units]]</f>
        <v>211</v>
      </c>
      <c r="G13" s="70">
        <v>41</v>
      </c>
      <c r="H13" s="70">
        <v>1</v>
      </c>
      <c r="I13" s="70">
        <v>169</v>
      </c>
      <c r="J13" s="45">
        <v>85613.28</v>
      </c>
      <c r="K13">
        <f t="shared" si="0"/>
        <v>14</v>
      </c>
      <c r="L13" s="70">
        <v>14</v>
      </c>
      <c r="M13" s="70">
        <v>0</v>
      </c>
      <c r="N13" s="70">
        <v>0</v>
      </c>
      <c r="O13" s="45">
        <v>46831.199999999997</v>
      </c>
    </row>
    <row r="14" spans="1:15" hidden="1" x14ac:dyDescent="0.35">
      <c r="A14" s="93">
        <v>9003462102</v>
      </c>
      <c r="B14" s="73" t="s">
        <v>50</v>
      </c>
      <c r="C14" s="84" t="s">
        <v>48</v>
      </c>
      <c r="D14" s="44">
        <v>95029.398115199991</v>
      </c>
      <c r="E14" s="44">
        <v>14426.35</v>
      </c>
      <c r="F14" s="70">
        <f>Table323[[#This Row],[Single Family]]+Table323[[#This Row],[2-4 Units]]+Table323[[#This Row],[&gt;4 Units]]</f>
        <v>23</v>
      </c>
      <c r="G14" s="70">
        <v>23</v>
      </c>
      <c r="H14" s="70">
        <v>0</v>
      </c>
      <c r="I14" s="70">
        <v>0</v>
      </c>
      <c r="J14" s="45">
        <v>13603.22</v>
      </c>
      <c r="K14">
        <f t="shared" si="0"/>
        <v>0</v>
      </c>
      <c r="L14" s="70">
        <v>0</v>
      </c>
      <c r="M14" s="70">
        <v>0</v>
      </c>
      <c r="N14" s="70">
        <v>0</v>
      </c>
      <c r="O14" s="45">
        <v>0</v>
      </c>
    </row>
    <row r="15" spans="1:15" hidden="1" x14ac:dyDescent="0.35">
      <c r="A15" s="93">
        <v>9003462201</v>
      </c>
      <c r="B15" s="73" t="s">
        <v>50</v>
      </c>
      <c r="C15" s="84" t="s">
        <v>48</v>
      </c>
      <c r="D15" s="44">
        <v>111899.55728735999</v>
      </c>
      <c r="E15" s="44">
        <v>68021.914199999999</v>
      </c>
      <c r="F15" s="70">
        <f>Table323[[#This Row],[Single Family]]+Table323[[#This Row],[2-4 Units]]+Table323[[#This Row],[&gt;4 Units]]</f>
        <v>28</v>
      </c>
      <c r="G15" s="70">
        <v>28</v>
      </c>
      <c r="H15" s="70">
        <v>0</v>
      </c>
      <c r="I15" s="70">
        <v>0</v>
      </c>
      <c r="J15" s="45">
        <v>23212.9516</v>
      </c>
      <c r="K15">
        <f t="shared" si="0"/>
        <v>0</v>
      </c>
      <c r="L15" s="70">
        <v>0</v>
      </c>
      <c r="M15" s="70">
        <v>0</v>
      </c>
      <c r="N15" s="70">
        <v>0</v>
      </c>
      <c r="O15" s="45">
        <v>0</v>
      </c>
    </row>
    <row r="16" spans="1:15" hidden="1" x14ac:dyDescent="0.35">
      <c r="A16" s="93">
        <v>9003462202</v>
      </c>
      <c r="B16" s="73" t="s">
        <v>50</v>
      </c>
      <c r="C16" s="84" t="s">
        <v>48</v>
      </c>
      <c r="D16" s="44">
        <v>83246.663882880006</v>
      </c>
      <c r="E16" s="44">
        <v>17796.78</v>
      </c>
      <c r="F16" s="70">
        <f>Table323[[#This Row],[Single Family]]+Table323[[#This Row],[2-4 Units]]+Table323[[#This Row],[&gt;4 Units]]</f>
        <v>14</v>
      </c>
      <c r="G16" s="70">
        <v>14</v>
      </c>
      <c r="H16" s="70">
        <v>0</v>
      </c>
      <c r="I16" s="70">
        <v>0</v>
      </c>
      <c r="J16" s="45">
        <v>14517.45</v>
      </c>
      <c r="K16">
        <f t="shared" si="0"/>
        <v>0</v>
      </c>
      <c r="L16" s="70">
        <v>0</v>
      </c>
      <c r="M16" s="70">
        <v>0</v>
      </c>
      <c r="N16" s="70">
        <v>0</v>
      </c>
      <c r="O16" s="45">
        <v>0</v>
      </c>
    </row>
    <row r="17" spans="1:15" hidden="1" x14ac:dyDescent="0.35">
      <c r="A17" s="93">
        <v>9003330100</v>
      </c>
      <c r="B17" s="73" t="s">
        <v>51</v>
      </c>
      <c r="C17" s="84" t="s">
        <v>48</v>
      </c>
      <c r="D17" s="44">
        <v>3140.5924540799997</v>
      </c>
      <c r="E17" s="44">
        <v>0</v>
      </c>
      <c r="F17" s="70">
        <f>Table323[[#This Row],[Single Family]]+Table323[[#This Row],[2-4 Units]]+Table323[[#This Row],[&gt;4 Units]]</f>
        <v>0</v>
      </c>
      <c r="G17" s="70">
        <v>0</v>
      </c>
      <c r="H17" s="70">
        <v>0</v>
      </c>
      <c r="I17" s="70">
        <v>0</v>
      </c>
      <c r="J17" s="45">
        <v>0</v>
      </c>
      <c r="K17">
        <f t="shared" si="0"/>
        <v>0</v>
      </c>
      <c r="L17" s="70">
        <v>0</v>
      </c>
      <c r="M17" s="70">
        <v>0</v>
      </c>
      <c r="N17" s="70">
        <v>0</v>
      </c>
      <c r="O17" s="45">
        <v>0</v>
      </c>
    </row>
    <row r="18" spans="1:15" hidden="1" x14ac:dyDescent="0.35">
      <c r="A18" s="93">
        <v>9005290100</v>
      </c>
      <c r="B18" s="73" t="s">
        <v>51</v>
      </c>
      <c r="C18" s="84" t="s">
        <v>48</v>
      </c>
      <c r="D18" s="44">
        <v>72807.389144640008</v>
      </c>
      <c r="E18" s="44">
        <v>47244.700100000002</v>
      </c>
      <c r="F18" s="70">
        <f>Table323[[#This Row],[Single Family]]+Table323[[#This Row],[2-4 Units]]+Table323[[#This Row],[&gt;4 Units]]</f>
        <v>17</v>
      </c>
      <c r="G18" s="70">
        <v>17</v>
      </c>
      <c r="H18" s="70">
        <v>0</v>
      </c>
      <c r="I18" s="70">
        <v>0</v>
      </c>
      <c r="J18" s="45">
        <v>15483.91</v>
      </c>
      <c r="K18">
        <f t="shared" si="0"/>
        <v>23</v>
      </c>
      <c r="L18" s="70">
        <v>3</v>
      </c>
      <c r="M18" s="70">
        <v>0</v>
      </c>
      <c r="N18" s="70">
        <v>20</v>
      </c>
      <c r="O18" s="45">
        <v>11522.5</v>
      </c>
    </row>
    <row r="19" spans="1:15" hidden="1" x14ac:dyDescent="0.35">
      <c r="A19" s="93">
        <v>9005320100</v>
      </c>
      <c r="B19" s="73" t="s">
        <v>51</v>
      </c>
      <c r="C19" s="84" t="s">
        <v>48</v>
      </c>
      <c r="D19" s="44">
        <v>168.22252800000001</v>
      </c>
      <c r="E19" s="44">
        <v>0</v>
      </c>
      <c r="F19" s="70">
        <f>Table323[[#This Row],[Single Family]]+Table323[[#This Row],[2-4 Units]]+Table323[[#This Row],[&gt;4 Units]]</f>
        <v>0</v>
      </c>
      <c r="G19" s="70">
        <v>0</v>
      </c>
      <c r="H19" s="70">
        <v>0</v>
      </c>
      <c r="I19" s="70">
        <v>0</v>
      </c>
      <c r="J19" s="45">
        <v>0</v>
      </c>
      <c r="K19">
        <f t="shared" si="0"/>
        <v>0</v>
      </c>
      <c r="L19" s="70">
        <v>0</v>
      </c>
      <c r="M19" s="70">
        <v>0</v>
      </c>
      <c r="N19" s="70">
        <v>0</v>
      </c>
      <c r="O19" s="45">
        <v>0</v>
      </c>
    </row>
    <row r="20" spans="1:15" hidden="1" x14ac:dyDescent="0.35">
      <c r="A20" s="93">
        <v>9009130101</v>
      </c>
      <c r="B20" s="73" t="s">
        <v>52</v>
      </c>
      <c r="C20" s="84" t="s">
        <v>48</v>
      </c>
      <c r="D20" s="44">
        <v>639.00826559999996</v>
      </c>
      <c r="E20" s="44">
        <v>0</v>
      </c>
      <c r="F20" s="70">
        <f>Table323[[#This Row],[Single Family]]+Table323[[#This Row],[2-4 Units]]+Table323[[#This Row],[&gt;4 Units]]</f>
        <v>0</v>
      </c>
      <c r="G20" s="70">
        <v>0</v>
      </c>
      <c r="H20" s="70">
        <v>0</v>
      </c>
      <c r="I20" s="70">
        <v>0</v>
      </c>
      <c r="J20" s="45">
        <v>0</v>
      </c>
      <c r="K20">
        <f t="shared" si="0"/>
        <v>0</v>
      </c>
      <c r="L20" s="70">
        <v>0</v>
      </c>
      <c r="M20" s="70">
        <v>0</v>
      </c>
      <c r="N20" s="70">
        <v>0</v>
      </c>
      <c r="O20" s="45">
        <v>0</v>
      </c>
    </row>
    <row r="21" spans="1:15" hidden="1" x14ac:dyDescent="0.35">
      <c r="A21" s="93">
        <v>9009341100</v>
      </c>
      <c r="B21" s="73" t="s">
        <v>52</v>
      </c>
      <c r="C21" s="84" t="s">
        <v>48</v>
      </c>
      <c r="D21" s="44">
        <v>113902.65690912001</v>
      </c>
      <c r="E21" s="44">
        <v>123113.15</v>
      </c>
      <c r="F21" s="70">
        <f>Table323[[#This Row],[Single Family]]+Table323[[#This Row],[2-4 Units]]+Table323[[#This Row],[&gt;4 Units]]</f>
        <v>211</v>
      </c>
      <c r="G21" s="70">
        <v>25</v>
      </c>
      <c r="H21" s="70">
        <v>0</v>
      </c>
      <c r="I21" s="70">
        <v>186</v>
      </c>
      <c r="J21" s="45">
        <v>82008.5</v>
      </c>
      <c r="K21">
        <f t="shared" si="0"/>
        <v>11</v>
      </c>
      <c r="L21" s="70">
        <v>11</v>
      </c>
      <c r="M21" s="70">
        <v>0</v>
      </c>
      <c r="N21" s="70">
        <v>0</v>
      </c>
      <c r="O21" s="45">
        <v>19382.099999999999</v>
      </c>
    </row>
    <row r="22" spans="1:15" hidden="1" x14ac:dyDescent="0.35">
      <c r="A22" s="93">
        <v>9003400100</v>
      </c>
      <c r="B22" s="73" t="s">
        <v>53</v>
      </c>
      <c r="C22" s="84" t="s">
        <v>48</v>
      </c>
      <c r="D22" s="44">
        <v>134773.82682336</v>
      </c>
      <c r="E22" s="44">
        <v>362603.68420000002</v>
      </c>
      <c r="F22" s="70">
        <f>Table323[[#This Row],[Single Family]]+Table323[[#This Row],[2-4 Units]]+Table323[[#This Row],[&gt;4 Units]]</f>
        <v>68</v>
      </c>
      <c r="G22" s="70">
        <v>51</v>
      </c>
      <c r="H22" s="70">
        <v>2</v>
      </c>
      <c r="I22" s="70">
        <v>15</v>
      </c>
      <c r="J22" s="45">
        <v>154389.4319</v>
      </c>
      <c r="K22">
        <f t="shared" si="0"/>
        <v>19</v>
      </c>
      <c r="L22" s="70">
        <v>19</v>
      </c>
      <c r="M22" s="70">
        <v>0</v>
      </c>
      <c r="N22" s="70">
        <v>0</v>
      </c>
      <c r="O22" s="45">
        <v>12929.8</v>
      </c>
    </row>
    <row r="23" spans="1:15" hidden="1" x14ac:dyDescent="0.35">
      <c r="A23" s="93">
        <v>9003400200</v>
      </c>
      <c r="B23" s="73" t="s">
        <v>53</v>
      </c>
      <c r="C23" s="84" t="s">
        <v>48</v>
      </c>
      <c r="D23" s="44">
        <v>119228.18040288001</v>
      </c>
      <c r="E23" s="44">
        <v>19579.490000000002</v>
      </c>
      <c r="F23" s="70">
        <f>Table323[[#This Row],[Single Family]]+Table323[[#This Row],[2-4 Units]]+Table323[[#This Row],[&gt;4 Units]]</f>
        <v>31</v>
      </c>
      <c r="G23" s="70">
        <v>31</v>
      </c>
      <c r="H23" s="70">
        <v>0</v>
      </c>
      <c r="I23" s="70">
        <v>0</v>
      </c>
      <c r="J23" s="45">
        <v>19579.490000000002</v>
      </c>
      <c r="K23">
        <f t="shared" si="0"/>
        <v>0</v>
      </c>
      <c r="L23" s="70">
        <v>0</v>
      </c>
      <c r="M23" s="70">
        <v>0</v>
      </c>
      <c r="N23" s="70">
        <v>0</v>
      </c>
      <c r="O23" s="45">
        <v>0</v>
      </c>
    </row>
    <row r="24" spans="1:15" hidden="1" x14ac:dyDescent="0.35">
      <c r="A24" s="93">
        <v>9003400300</v>
      </c>
      <c r="B24" s="73" t="s">
        <v>53</v>
      </c>
      <c r="C24" s="84" t="s">
        <v>48</v>
      </c>
      <c r="D24" s="44">
        <v>118629.3053088</v>
      </c>
      <c r="E24" s="44">
        <v>26337.480200000002</v>
      </c>
      <c r="F24" s="70">
        <f>Table323[[#This Row],[Single Family]]+Table323[[#This Row],[2-4 Units]]+Table323[[#This Row],[&gt;4 Units]]</f>
        <v>34</v>
      </c>
      <c r="G24" s="70">
        <v>33</v>
      </c>
      <c r="H24" s="70">
        <v>1</v>
      </c>
      <c r="I24" s="70">
        <v>0</v>
      </c>
      <c r="J24" s="45">
        <v>20846.2402</v>
      </c>
      <c r="K24">
        <f t="shared" si="0"/>
        <v>0</v>
      </c>
      <c r="L24" s="70">
        <v>0</v>
      </c>
      <c r="M24" s="70">
        <v>0</v>
      </c>
      <c r="N24" s="70">
        <v>0</v>
      </c>
      <c r="O24" s="45">
        <v>0</v>
      </c>
    </row>
    <row r="25" spans="1:15" hidden="1" x14ac:dyDescent="0.35">
      <c r="A25" s="93">
        <v>9003490302</v>
      </c>
      <c r="B25" s="73" t="s">
        <v>53</v>
      </c>
      <c r="C25" s="84" t="s">
        <v>48</v>
      </c>
      <c r="D25" s="44">
        <v>76.724755200000004</v>
      </c>
      <c r="E25" s="44">
        <v>0</v>
      </c>
      <c r="F25" s="70">
        <f>Table323[[#This Row],[Single Family]]+Table323[[#This Row],[2-4 Units]]+Table323[[#This Row],[&gt;4 Units]]</f>
        <v>0</v>
      </c>
      <c r="G25" s="70">
        <v>0</v>
      </c>
      <c r="H25" s="70">
        <v>0</v>
      </c>
      <c r="I25" s="70">
        <v>0</v>
      </c>
      <c r="J25" s="45">
        <v>0</v>
      </c>
      <c r="K25">
        <f t="shared" si="0"/>
        <v>0</v>
      </c>
      <c r="L25" s="70">
        <v>0</v>
      </c>
      <c r="M25" s="70">
        <v>0</v>
      </c>
      <c r="N25" s="70">
        <v>0</v>
      </c>
      <c r="O25" s="45">
        <v>0</v>
      </c>
    </row>
    <row r="26" spans="1:15" hidden="1" x14ac:dyDescent="0.35">
      <c r="A26" s="93">
        <v>9009171600</v>
      </c>
      <c r="B26" s="73" t="s">
        <v>53</v>
      </c>
      <c r="C26" s="84" t="s">
        <v>48</v>
      </c>
      <c r="D26" s="44">
        <v>154.1210112</v>
      </c>
      <c r="E26" s="44">
        <v>228.35</v>
      </c>
      <c r="F26" s="70">
        <f>Table323[[#This Row],[Single Family]]+Table323[[#This Row],[2-4 Units]]+Table323[[#This Row],[&gt;4 Units]]</f>
        <v>1</v>
      </c>
      <c r="G26" s="70">
        <v>1</v>
      </c>
      <c r="H26" s="70">
        <v>0</v>
      </c>
      <c r="I26" s="70">
        <v>0</v>
      </c>
      <c r="J26" s="45">
        <v>227.08999999999997</v>
      </c>
      <c r="K26">
        <f t="shared" si="0"/>
        <v>0</v>
      </c>
      <c r="L26" s="70">
        <v>0</v>
      </c>
      <c r="M26" s="70">
        <v>0</v>
      </c>
      <c r="N26" s="70">
        <v>0</v>
      </c>
      <c r="O26" s="45">
        <v>0</v>
      </c>
    </row>
    <row r="27" spans="1:15" hidden="1" x14ac:dyDescent="0.35">
      <c r="A27" s="93">
        <v>9009161100</v>
      </c>
      <c r="B27" s="73" t="s">
        <v>54</v>
      </c>
      <c r="C27" s="84" t="s">
        <v>48</v>
      </c>
      <c r="D27" s="44">
        <v>119240.17653311999</v>
      </c>
      <c r="E27" s="44">
        <v>37333.951699999998</v>
      </c>
      <c r="F27" s="70">
        <f>Table323[[#This Row],[Single Family]]+Table323[[#This Row],[2-4 Units]]+Table323[[#This Row],[&gt;4 Units]]</f>
        <v>18</v>
      </c>
      <c r="G27" s="70">
        <v>18</v>
      </c>
      <c r="H27" s="70">
        <v>0</v>
      </c>
      <c r="I27" s="70">
        <v>0</v>
      </c>
      <c r="J27" s="45">
        <v>19062.6417</v>
      </c>
      <c r="K27">
        <f t="shared" si="0"/>
        <v>7</v>
      </c>
      <c r="L27" s="70">
        <v>7</v>
      </c>
      <c r="M27" s="70">
        <v>0</v>
      </c>
      <c r="N27" s="70">
        <v>0</v>
      </c>
      <c r="O27" s="45">
        <v>11959.4</v>
      </c>
    </row>
    <row r="28" spans="1:15" hidden="1" x14ac:dyDescent="0.35">
      <c r="A28" s="93">
        <v>9001200100</v>
      </c>
      <c r="B28" s="73" t="s">
        <v>55</v>
      </c>
      <c r="C28" s="84" t="s">
        <v>48</v>
      </c>
      <c r="D28" s="44">
        <v>67101.224843520002</v>
      </c>
      <c r="E28" s="44">
        <v>10371.963599999999</v>
      </c>
      <c r="F28" s="70">
        <f>Table323[[#This Row],[Single Family]]+Table323[[#This Row],[2-4 Units]]+Table323[[#This Row],[&gt;4 Units]]</f>
        <v>11</v>
      </c>
      <c r="G28" s="70">
        <v>11</v>
      </c>
      <c r="H28" s="70">
        <v>0</v>
      </c>
      <c r="I28" s="70">
        <v>0</v>
      </c>
      <c r="J28" s="45">
        <v>9941.4035999999996</v>
      </c>
      <c r="K28">
        <f t="shared" si="0"/>
        <v>0</v>
      </c>
      <c r="L28" s="70">
        <v>0</v>
      </c>
      <c r="M28" s="70">
        <v>0</v>
      </c>
      <c r="N28" s="70">
        <v>0</v>
      </c>
      <c r="O28" s="45">
        <v>0</v>
      </c>
    </row>
    <row r="29" spans="1:15" hidden="1" x14ac:dyDescent="0.35">
      <c r="A29" s="93">
        <v>9001200200</v>
      </c>
      <c r="B29" s="73" t="s">
        <v>55</v>
      </c>
      <c r="C29" s="84" t="s">
        <v>48</v>
      </c>
      <c r="D29" s="44">
        <v>130171.54616064001</v>
      </c>
      <c r="E29" s="44">
        <v>103523.648</v>
      </c>
      <c r="F29" s="70">
        <f>Table323[[#This Row],[Single Family]]+Table323[[#This Row],[2-4 Units]]+Table323[[#This Row],[&gt;4 Units]]</f>
        <v>14</v>
      </c>
      <c r="G29" s="70">
        <v>14</v>
      </c>
      <c r="H29" s="70">
        <v>0</v>
      </c>
      <c r="I29" s="70">
        <v>0</v>
      </c>
      <c r="J29" s="45">
        <v>9642.84</v>
      </c>
      <c r="K29">
        <f t="shared" si="0"/>
        <v>23</v>
      </c>
      <c r="L29" s="70">
        <v>15</v>
      </c>
      <c r="M29" s="70">
        <v>0</v>
      </c>
      <c r="N29" s="70">
        <v>8</v>
      </c>
      <c r="O29" s="45">
        <v>31365</v>
      </c>
    </row>
    <row r="30" spans="1:15" hidden="1" x14ac:dyDescent="0.35">
      <c r="A30" s="93">
        <v>9001200301</v>
      </c>
      <c r="B30" s="73" t="s">
        <v>55</v>
      </c>
      <c r="C30" s="84" t="s">
        <v>48</v>
      </c>
      <c r="D30" s="44">
        <v>95432.935363199998</v>
      </c>
      <c r="E30" s="44">
        <v>16100.537899999999</v>
      </c>
      <c r="F30" s="70">
        <f>Table323[[#This Row],[Single Family]]+Table323[[#This Row],[2-4 Units]]+Table323[[#This Row],[&gt;4 Units]]</f>
        <v>13</v>
      </c>
      <c r="G30" s="70">
        <v>13</v>
      </c>
      <c r="H30" s="70">
        <v>0</v>
      </c>
      <c r="I30" s="70">
        <v>0</v>
      </c>
      <c r="J30" s="45">
        <v>9601.2178999999996</v>
      </c>
      <c r="K30">
        <f t="shared" si="0"/>
        <v>0</v>
      </c>
      <c r="L30" s="70">
        <v>0</v>
      </c>
      <c r="M30" s="70">
        <v>0</v>
      </c>
      <c r="N30" s="70">
        <v>0</v>
      </c>
      <c r="O30" s="45">
        <v>0</v>
      </c>
    </row>
    <row r="31" spans="1:15" hidden="1" x14ac:dyDescent="0.35">
      <c r="A31" s="93">
        <v>9001200302</v>
      </c>
      <c r="B31" s="73" t="s">
        <v>55</v>
      </c>
      <c r="C31" s="84" t="s">
        <v>48</v>
      </c>
      <c r="D31" s="44">
        <v>112578.35429088002</v>
      </c>
      <c r="E31" s="44">
        <v>17053.723399999999</v>
      </c>
      <c r="F31" s="70">
        <f>Table323[[#This Row],[Single Family]]+Table323[[#This Row],[2-4 Units]]+Table323[[#This Row],[&gt;4 Units]]</f>
        <v>16</v>
      </c>
      <c r="G31" s="70">
        <v>16</v>
      </c>
      <c r="H31" s="70">
        <v>0</v>
      </c>
      <c r="I31" s="70">
        <v>0</v>
      </c>
      <c r="J31" s="45">
        <v>14819.7634</v>
      </c>
      <c r="K31">
        <f t="shared" si="0"/>
        <v>0</v>
      </c>
      <c r="L31" s="70">
        <v>0</v>
      </c>
      <c r="M31" s="70">
        <v>0</v>
      </c>
      <c r="N31" s="70">
        <v>0</v>
      </c>
      <c r="O31" s="45">
        <v>0</v>
      </c>
    </row>
    <row r="32" spans="1:15" hidden="1" x14ac:dyDescent="0.35">
      <c r="A32" s="93">
        <v>9001205300</v>
      </c>
      <c r="B32" s="73" t="s">
        <v>55</v>
      </c>
      <c r="C32" s="84" t="s">
        <v>48</v>
      </c>
      <c r="D32" s="44">
        <v>227.8298016</v>
      </c>
      <c r="E32" s="44">
        <v>0</v>
      </c>
      <c r="F32" s="70">
        <f>Table323[[#This Row],[Single Family]]+Table323[[#This Row],[2-4 Units]]+Table323[[#This Row],[&gt;4 Units]]</f>
        <v>0</v>
      </c>
      <c r="G32" s="70">
        <v>0</v>
      </c>
      <c r="H32" s="70">
        <v>0</v>
      </c>
      <c r="I32" s="70">
        <v>0</v>
      </c>
      <c r="J32" s="45">
        <v>0</v>
      </c>
      <c r="K32">
        <f t="shared" si="0"/>
        <v>0</v>
      </c>
      <c r="L32" s="70">
        <v>0</v>
      </c>
      <c r="M32" s="70">
        <v>0</v>
      </c>
      <c r="N32" s="70">
        <v>0</v>
      </c>
      <c r="O32" s="45">
        <v>0</v>
      </c>
    </row>
    <row r="33" spans="1:15" hidden="1" x14ac:dyDescent="0.35">
      <c r="A33" s="93">
        <v>9001210400</v>
      </c>
      <c r="B33" s="73" t="s">
        <v>55</v>
      </c>
      <c r="C33" s="84" t="s">
        <v>48</v>
      </c>
      <c r="D33" s="44">
        <v>2053.6578431999997</v>
      </c>
      <c r="E33" s="44">
        <v>0</v>
      </c>
      <c r="F33" s="70">
        <f>Table323[[#This Row],[Single Family]]+Table323[[#This Row],[2-4 Units]]+Table323[[#This Row],[&gt;4 Units]]</f>
        <v>0</v>
      </c>
      <c r="G33" s="70">
        <v>0</v>
      </c>
      <c r="H33" s="70">
        <v>0</v>
      </c>
      <c r="I33" s="70">
        <v>0</v>
      </c>
      <c r="J33" s="45">
        <v>0</v>
      </c>
      <c r="K33">
        <f t="shared" si="0"/>
        <v>0</v>
      </c>
      <c r="L33" s="70">
        <v>0</v>
      </c>
      <c r="M33" s="70">
        <v>0</v>
      </c>
      <c r="N33" s="70">
        <v>0</v>
      </c>
      <c r="O33" s="45">
        <v>0</v>
      </c>
    </row>
    <row r="34" spans="1:15" hidden="1" x14ac:dyDescent="0.35">
      <c r="A34" s="93">
        <v>9001210500</v>
      </c>
      <c r="B34" s="73" t="s">
        <v>55</v>
      </c>
      <c r="C34" s="84" t="s">
        <v>48</v>
      </c>
      <c r="D34" s="44">
        <v>232.81395839999999</v>
      </c>
      <c r="E34" s="44">
        <v>0</v>
      </c>
      <c r="F34" s="70">
        <f>Table323[[#This Row],[Single Family]]+Table323[[#This Row],[2-4 Units]]+Table323[[#This Row],[&gt;4 Units]]</f>
        <v>0</v>
      </c>
      <c r="G34" s="70">
        <v>0</v>
      </c>
      <c r="H34" s="70">
        <v>0</v>
      </c>
      <c r="I34" s="70">
        <v>0</v>
      </c>
      <c r="J34" s="45">
        <v>0</v>
      </c>
      <c r="K34">
        <f t="shared" si="0"/>
        <v>0</v>
      </c>
      <c r="L34" s="70">
        <v>0</v>
      </c>
      <c r="M34" s="70">
        <v>0</v>
      </c>
      <c r="N34" s="70">
        <v>0</v>
      </c>
      <c r="O34" s="45">
        <v>0</v>
      </c>
    </row>
    <row r="35" spans="1:15" hidden="1" x14ac:dyDescent="0.35">
      <c r="A35" s="93">
        <v>9001230400</v>
      </c>
      <c r="B35" s="73" t="s">
        <v>55</v>
      </c>
      <c r="C35" s="84" t="s">
        <v>48</v>
      </c>
      <c r="D35" s="44">
        <v>1151.9191007999998</v>
      </c>
      <c r="E35" s="44">
        <v>1429.53</v>
      </c>
      <c r="F35" s="70">
        <f>Table323[[#This Row],[Single Family]]+Table323[[#This Row],[2-4 Units]]+Table323[[#This Row],[&gt;4 Units]]</f>
        <v>1</v>
      </c>
      <c r="G35" s="70">
        <v>1</v>
      </c>
      <c r="H35" s="70">
        <v>0</v>
      </c>
      <c r="I35" s="70">
        <v>0</v>
      </c>
      <c r="J35" s="45">
        <v>497.7</v>
      </c>
      <c r="K35">
        <f t="shared" si="0"/>
        <v>0</v>
      </c>
      <c r="L35" s="70">
        <v>0</v>
      </c>
      <c r="M35" s="70">
        <v>0</v>
      </c>
      <c r="N35" s="70">
        <v>0</v>
      </c>
      <c r="O35" s="45">
        <v>0</v>
      </c>
    </row>
    <row r="36" spans="1:15" hidden="1" x14ac:dyDescent="0.35">
      <c r="A36" s="93">
        <v>9005303100</v>
      </c>
      <c r="B36" s="73" t="s">
        <v>56</v>
      </c>
      <c r="C36" s="84" t="s">
        <v>48</v>
      </c>
      <c r="D36" s="44">
        <v>164.1356352</v>
      </c>
      <c r="E36" s="44">
        <v>0</v>
      </c>
      <c r="F36" s="70">
        <f>Table323[[#This Row],[Single Family]]+Table323[[#This Row],[2-4 Units]]+Table323[[#This Row],[&gt;4 Units]]</f>
        <v>0</v>
      </c>
      <c r="G36" s="70">
        <v>0</v>
      </c>
      <c r="H36" s="70">
        <v>0</v>
      </c>
      <c r="I36" s="70">
        <v>0</v>
      </c>
      <c r="J36" s="45">
        <v>0</v>
      </c>
      <c r="K36">
        <f t="shared" si="0"/>
        <v>0</v>
      </c>
      <c r="L36" s="70">
        <v>0</v>
      </c>
      <c r="M36" s="70">
        <v>0</v>
      </c>
      <c r="N36" s="70">
        <v>0</v>
      </c>
      <c r="O36" s="45">
        <v>0</v>
      </c>
    </row>
    <row r="37" spans="1:15" hidden="1" x14ac:dyDescent="0.35">
      <c r="A37" s="93">
        <v>9005342100</v>
      </c>
      <c r="B37" s="73" t="s">
        <v>56</v>
      </c>
      <c r="C37" s="84" t="s">
        <v>48</v>
      </c>
      <c r="D37" s="44">
        <v>86632.990318080003</v>
      </c>
      <c r="E37" s="44">
        <v>35443.029300000002</v>
      </c>
      <c r="F37" s="70">
        <f>Table323[[#This Row],[Single Family]]+Table323[[#This Row],[2-4 Units]]+Table323[[#This Row],[&gt;4 Units]]</f>
        <v>17</v>
      </c>
      <c r="G37" s="70">
        <v>17</v>
      </c>
      <c r="H37" s="70">
        <v>0</v>
      </c>
      <c r="I37" s="70">
        <v>0</v>
      </c>
      <c r="J37" s="45">
        <v>21860.927299999999</v>
      </c>
      <c r="K37">
        <f t="shared" si="0"/>
        <v>2</v>
      </c>
      <c r="L37" s="70">
        <v>2</v>
      </c>
      <c r="M37" s="70">
        <v>0</v>
      </c>
      <c r="N37" s="70">
        <v>0</v>
      </c>
      <c r="O37" s="45">
        <v>1791.74</v>
      </c>
    </row>
    <row r="38" spans="1:15" hidden="1" x14ac:dyDescent="0.35">
      <c r="A38" s="93">
        <v>9005362102</v>
      </c>
      <c r="B38" s="73" t="s">
        <v>56</v>
      </c>
      <c r="C38" s="84" t="s">
        <v>48</v>
      </c>
      <c r="D38" s="44">
        <v>203.81785919999999</v>
      </c>
      <c r="E38" s="44">
        <v>0</v>
      </c>
      <c r="F38" s="70">
        <f>Table323[[#This Row],[Single Family]]+Table323[[#This Row],[2-4 Units]]+Table323[[#This Row],[&gt;4 Units]]</f>
        <v>0</v>
      </c>
      <c r="G38" s="70">
        <v>0</v>
      </c>
      <c r="H38" s="70">
        <v>0</v>
      </c>
      <c r="I38" s="70">
        <v>0</v>
      </c>
      <c r="J38" s="45">
        <v>0</v>
      </c>
      <c r="K38">
        <f t="shared" si="0"/>
        <v>0</v>
      </c>
      <c r="L38" s="70">
        <v>0</v>
      </c>
      <c r="M38" s="70">
        <v>0</v>
      </c>
      <c r="N38" s="70">
        <v>0</v>
      </c>
      <c r="O38" s="45">
        <v>0</v>
      </c>
    </row>
    <row r="39" spans="1:15" hidden="1" x14ac:dyDescent="0.35">
      <c r="A39" s="93">
        <v>9003471100</v>
      </c>
      <c r="B39" s="73" t="s">
        <v>57</v>
      </c>
      <c r="C39" s="84" t="s">
        <v>48</v>
      </c>
      <c r="D39" s="44">
        <v>47323.947098880002</v>
      </c>
      <c r="E39" s="44">
        <v>41951.821199999998</v>
      </c>
      <c r="F39" s="70">
        <f>Table323[[#This Row],[Single Family]]+Table323[[#This Row],[2-4 Units]]+Table323[[#This Row],[&gt;4 Units]]</f>
        <v>21</v>
      </c>
      <c r="G39" s="70">
        <v>21</v>
      </c>
      <c r="H39" s="70">
        <v>0</v>
      </c>
      <c r="I39" s="70">
        <v>0</v>
      </c>
      <c r="J39" s="45">
        <v>10186.111199999999</v>
      </c>
      <c r="K39">
        <f t="shared" si="0"/>
        <v>0</v>
      </c>
      <c r="L39" s="70">
        <v>0</v>
      </c>
      <c r="M39" s="70">
        <v>0</v>
      </c>
      <c r="N39" s="70">
        <v>0</v>
      </c>
      <c r="O39" s="45">
        <v>0</v>
      </c>
    </row>
    <row r="40" spans="1:15" hidden="1" x14ac:dyDescent="0.35">
      <c r="A40" s="93">
        <v>9003471200</v>
      </c>
      <c r="B40" s="73" t="s">
        <v>57</v>
      </c>
      <c r="C40" s="84" t="s">
        <v>48</v>
      </c>
      <c r="D40" s="44">
        <v>39966.161745599995</v>
      </c>
      <c r="E40" s="44">
        <v>17709.740000000002</v>
      </c>
      <c r="F40" s="70">
        <f>Table323[[#This Row],[Single Family]]+Table323[[#This Row],[2-4 Units]]+Table323[[#This Row],[&gt;4 Units]]</f>
        <v>10</v>
      </c>
      <c r="G40" s="70">
        <v>10</v>
      </c>
      <c r="H40" s="70">
        <v>0</v>
      </c>
      <c r="I40" s="70">
        <v>0</v>
      </c>
      <c r="J40" s="45">
        <v>6896.3</v>
      </c>
      <c r="K40">
        <f t="shared" si="0"/>
        <v>0</v>
      </c>
      <c r="L40" s="70">
        <v>0</v>
      </c>
      <c r="M40" s="70">
        <v>0</v>
      </c>
      <c r="N40" s="70">
        <v>0</v>
      </c>
      <c r="O40" s="45">
        <v>0</v>
      </c>
    </row>
    <row r="41" spans="1:15" hidden="1" x14ac:dyDescent="0.35">
      <c r="A41" s="93">
        <v>9003471300</v>
      </c>
      <c r="B41" s="73" t="s">
        <v>57</v>
      </c>
      <c r="C41" s="84" t="s">
        <v>48</v>
      </c>
      <c r="D41" s="44">
        <v>96587.341911359996</v>
      </c>
      <c r="E41" s="44">
        <v>52661.58</v>
      </c>
      <c r="F41" s="70">
        <f>Table323[[#This Row],[Single Family]]+Table323[[#This Row],[2-4 Units]]+Table323[[#This Row],[&gt;4 Units]]</f>
        <v>26</v>
      </c>
      <c r="G41" s="70">
        <v>26</v>
      </c>
      <c r="H41" s="70">
        <v>0</v>
      </c>
      <c r="I41" s="70">
        <v>0</v>
      </c>
      <c r="J41" s="45">
        <v>16402.37</v>
      </c>
      <c r="K41">
        <f t="shared" si="0"/>
        <v>0</v>
      </c>
      <c r="L41" s="70">
        <v>0</v>
      </c>
      <c r="M41" s="70">
        <v>0</v>
      </c>
      <c r="N41" s="70">
        <v>0</v>
      </c>
      <c r="O41" s="45">
        <v>0</v>
      </c>
    </row>
    <row r="42" spans="1:15" hidden="1" x14ac:dyDescent="0.35">
      <c r="A42" s="93">
        <v>9003471400</v>
      </c>
      <c r="B42" s="73" t="s">
        <v>57</v>
      </c>
      <c r="C42" s="84" t="s">
        <v>48</v>
      </c>
      <c r="D42" s="44">
        <v>142783.01947295998</v>
      </c>
      <c r="E42" s="44">
        <v>440854.14079999999</v>
      </c>
      <c r="F42" s="70">
        <f>Table323[[#This Row],[Single Family]]+Table323[[#This Row],[2-4 Units]]+Table323[[#This Row],[&gt;4 Units]]</f>
        <v>183</v>
      </c>
      <c r="G42" s="70">
        <v>69</v>
      </c>
      <c r="H42" s="70">
        <v>2</v>
      </c>
      <c r="I42" s="70">
        <v>112</v>
      </c>
      <c r="J42" s="45">
        <v>80487.369000000006</v>
      </c>
      <c r="K42">
        <f t="shared" si="0"/>
        <v>146</v>
      </c>
      <c r="L42" s="70">
        <v>146</v>
      </c>
      <c r="M42" s="70">
        <v>0</v>
      </c>
      <c r="N42" s="70">
        <v>0</v>
      </c>
      <c r="O42" s="45">
        <v>158008</v>
      </c>
    </row>
    <row r="43" spans="1:15" hidden="1" x14ac:dyDescent="0.35">
      <c r="A43" s="93">
        <v>9003471500</v>
      </c>
      <c r="B43" s="73" t="s">
        <v>57</v>
      </c>
      <c r="C43" s="84" t="s">
        <v>48</v>
      </c>
      <c r="D43" s="44">
        <v>49318.771052159995</v>
      </c>
      <c r="E43" s="44">
        <v>38345.180200000003</v>
      </c>
      <c r="F43" s="70">
        <f>Table323[[#This Row],[Single Family]]+Table323[[#This Row],[2-4 Units]]+Table323[[#This Row],[&gt;4 Units]]</f>
        <v>16</v>
      </c>
      <c r="G43" s="70">
        <v>15</v>
      </c>
      <c r="H43" s="70">
        <v>1</v>
      </c>
      <c r="I43" s="70">
        <v>0</v>
      </c>
      <c r="J43" s="45">
        <v>6756.1602000000003</v>
      </c>
      <c r="K43">
        <f t="shared" si="0"/>
        <v>0</v>
      </c>
      <c r="L43" s="70">
        <v>0</v>
      </c>
      <c r="M43" s="70">
        <v>0</v>
      </c>
      <c r="N43" s="70">
        <v>0</v>
      </c>
      <c r="O43" s="45">
        <v>0</v>
      </c>
    </row>
    <row r="44" spans="1:15" hidden="1" x14ac:dyDescent="0.35">
      <c r="A44" s="93">
        <v>9003473100</v>
      </c>
      <c r="B44" s="73" t="s">
        <v>57</v>
      </c>
      <c r="C44" s="84" t="s">
        <v>48</v>
      </c>
      <c r="D44" s="44">
        <v>1546.3737216000002</v>
      </c>
      <c r="E44" s="44">
        <v>6947.03</v>
      </c>
      <c r="F44" s="70">
        <f>Table323[[#This Row],[Single Family]]+Table323[[#This Row],[2-4 Units]]+Table323[[#This Row],[&gt;4 Units]]</f>
        <v>0</v>
      </c>
      <c r="G44" s="70">
        <v>0</v>
      </c>
      <c r="H44" s="70">
        <v>0</v>
      </c>
      <c r="I44" s="70">
        <v>0</v>
      </c>
      <c r="J44" s="45">
        <v>0</v>
      </c>
      <c r="K44">
        <f t="shared" si="0"/>
        <v>0</v>
      </c>
      <c r="L44" s="70">
        <v>0</v>
      </c>
      <c r="M44" s="70">
        <v>0</v>
      </c>
      <c r="N44" s="70">
        <v>0</v>
      </c>
      <c r="O44" s="45">
        <v>0</v>
      </c>
    </row>
    <row r="45" spans="1:15" hidden="1" x14ac:dyDescent="0.35">
      <c r="A45" s="93">
        <v>9003473501</v>
      </c>
      <c r="B45" s="73" t="s">
        <v>57</v>
      </c>
      <c r="C45" s="84" t="s">
        <v>48</v>
      </c>
      <c r="D45" s="44">
        <v>287.77282560000003</v>
      </c>
      <c r="E45" s="44">
        <v>0</v>
      </c>
      <c r="F45" s="70">
        <f>Table323[[#This Row],[Single Family]]+Table323[[#This Row],[2-4 Units]]+Table323[[#This Row],[&gt;4 Units]]</f>
        <v>0</v>
      </c>
      <c r="G45" s="70">
        <v>0</v>
      </c>
      <c r="H45" s="70">
        <v>0</v>
      </c>
      <c r="I45" s="70">
        <v>0</v>
      </c>
      <c r="J45" s="45">
        <v>0</v>
      </c>
      <c r="K45">
        <f t="shared" si="0"/>
        <v>0</v>
      </c>
      <c r="L45" s="70">
        <v>0</v>
      </c>
      <c r="M45" s="70">
        <v>0</v>
      </c>
      <c r="N45" s="70">
        <v>0</v>
      </c>
      <c r="O45" s="45">
        <v>0</v>
      </c>
    </row>
    <row r="46" spans="1:15" hidden="1" x14ac:dyDescent="0.35">
      <c r="A46" s="93">
        <v>9003503900</v>
      </c>
      <c r="B46" s="73" t="s">
        <v>57</v>
      </c>
      <c r="C46" s="84" t="s">
        <v>48</v>
      </c>
      <c r="D46" s="44">
        <v>201.31130880000001</v>
      </c>
      <c r="E46" s="44">
        <v>0</v>
      </c>
      <c r="F46" s="70">
        <f>Table323[[#This Row],[Single Family]]+Table323[[#This Row],[2-4 Units]]+Table323[[#This Row],[&gt;4 Units]]</f>
        <v>0</v>
      </c>
      <c r="G46" s="70">
        <v>0</v>
      </c>
      <c r="H46" s="70">
        <v>0</v>
      </c>
      <c r="I46" s="70">
        <v>0</v>
      </c>
      <c r="J46" s="45">
        <v>0</v>
      </c>
      <c r="K46">
        <f t="shared" si="0"/>
        <v>0</v>
      </c>
      <c r="L46" s="70">
        <v>0</v>
      </c>
      <c r="M46" s="70">
        <v>0</v>
      </c>
      <c r="N46" s="70">
        <v>0</v>
      </c>
      <c r="O46" s="45">
        <v>0</v>
      </c>
    </row>
    <row r="47" spans="1:15" hidden="1" x14ac:dyDescent="0.35">
      <c r="A47" s="93">
        <v>9003514900</v>
      </c>
      <c r="B47" s="73" t="s">
        <v>58</v>
      </c>
      <c r="C47" s="84" t="s">
        <v>48</v>
      </c>
      <c r="D47" s="44">
        <v>157.35695040000002</v>
      </c>
      <c r="E47" s="44">
        <v>0</v>
      </c>
      <c r="F47" s="70">
        <f>Table323[[#This Row],[Single Family]]+Table323[[#This Row],[2-4 Units]]+Table323[[#This Row],[&gt;4 Units]]</f>
        <v>0</v>
      </c>
      <c r="G47" s="70">
        <v>0</v>
      </c>
      <c r="H47" s="70">
        <v>0</v>
      </c>
      <c r="I47" s="70">
        <v>0</v>
      </c>
      <c r="J47" s="45">
        <v>0</v>
      </c>
      <c r="K47">
        <f t="shared" si="0"/>
        <v>0</v>
      </c>
      <c r="L47" s="70">
        <v>0</v>
      </c>
      <c r="M47" s="70">
        <v>0</v>
      </c>
      <c r="N47" s="70">
        <v>0</v>
      </c>
      <c r="O47" s="45">
        <v>0</v>
      </c>
    </row>
    <row r="48" spans="1:15" hidden="1" x14ac:dyDescent="0.35">
      <c r="A48" s="93">
        <v>9013526102</v>
      </c>
      <c r="B48" s="73" t="s">
        <v>58</v>
      </c>
      <c r="C48" s="84" t="s">
        <v>48</v>
      </c>
      <c r="D48" s="44">
        <v>146.4682176</v>
      </c>
      <c r="E48" s="44">
        <v>0</v>
      </c>
      <c r="F48" s="70">
        <f>Table323[[#This Row],[Single Family]]+Table323[[#This Row],[2-4 Units]]+Table323[[#This Row],[&gt;4 Units]]</f>
        <v>0</v>
      </c>
      <c r="G48" s="70">
        <v>0</v>
      </c>
      <c r="H48" s="70">
        <v>0</v>
      </c>
      <c r="I48" s="70">
        <v>0</v>
      </c>
      <c r="J48" s="45">
        <v>0</v>
      </c>
      <c r="K48">
        <f t="shared" si="0"/>
        <v>0</v>
      </c>
      <c r="L48" s="70">
        <v>0</v>
      </c>
      <c r="M48" s="70">
        <v>0</v>
      </c>
      <c r="N48" s="70">
        <v>0</v>
      </c>
      <c r="O48" s="45">
        <v>0</v>
      </c>
    </row>
    <row r="49" spans="1:15" hidden="1" x14ac:dyDescent="0.35">
      <c r="A49" s="93">
        <v>9013528100</v>
      </c>
      <c r="B49" s="73" t="s">
        <v>58</v>
      </c>
      <c r="C49" s="84" t="s">
        <v>48</v>
      </c>
      <c r="D49" s="44">
        <v>230.72420160000001</v>
      </c>
      <c r="E49" s="44">
        <v>0</v>
      </c>
      <c r="F49" s="70">
        <f>Table323[[#This Row],[Single Family]]+Table323[[#This Row],[2-4 Units]]+Table323[[#This Row],[&gt;4 Units]]</f>
        <v>0</v>
      </c>
      <c r="G49" s="70">
        <v>0</v>
      </c>
      <c r="H49" s="70">
        <v>0</v>
      </c>
      <c r="I49" s="70">
        <v>0</v>
      </c>
      <c r="J49" s="45">
        <v>0</v>
      </c>
      <c r="K49">
        <f t="shared" si="0"/>
        <v>0</v>
      </c>
      <c r="L49" s="70">
        <v>0</v>
      </c>
      <c r="M49" s="70">
        <v>0</v>
      </c>
      <c r="N49" s="70">
        <v>0</v>
      </c>
      <c r="O49" s="45">
        <v>0</v>
      </c>
    </row>
    <row r="50" spans="1:15" hidden="1" x14ac:dyDescent="0.35">
      <c r="A50" s="93">
        <v>9013529100</v>
      </c>
      <c r="B50" s="73" t="s">
        <v>58</v>
      </c>
      <c r="C50" s="84" t="s">
        <v>48</v>
      </c>
      <c r="D50" s="44">
        <v>101516.74534656</v>
      </c>
      <c r="E50" s="44">
        <v>75181.872099999993</v>
      </c>
      <c r="F50" s="70">
        <f>Table323[[#This Row],[Single Family]]+Table323[[#This Row],[2-4 Units]]+Table323[[#This Row],[&gt;4 Units]]</f>
        <v>29</v>
      </c>
      <c r="G50" s="70">
        <v>29</v>
      </c>
      <c r="H50" s="70">
        <v>0</v>
      </c>
      <c r="I50" s="70">
        <v>0</v>
      </c>
      <c r="J50" s="45">
        <v>24067.168099999999</v>
      </c>
      <c r="K50">
        <f t="shared" si="0"/>
        <v>4</v>
      </c>
      <c r="L50" s="70">
        <v>4</v>
      </c>
      <c r="M50" s="70">
        <v>0</v>
      </c>
      <c r="N50" s="70">
        <v>0</v>
      </c>
      <c r="O50" s="45">
        <v>20179.3</v>
      </c>
    </row>
    <row r="51" spans="1:15" hidden="1" x14ac:dyDescent="0.35">
      <c r="A51" s="93">
        <v>9013530600</v>
      </c>
      <c r="B51" s="73" t="s">
        <v>58</v>
      </c>
      <c r="C51" s="84" t="s">
        <v>48</v>
      </c>
      <c r="D51" s="44">
        <v>388.26639360000001</v>
      </c>
      <c r="E51" s="44">
        <v>0</v>
      </c>
      <c r="F51" s="70">
        <f>Table323[[#This Row],[Single Family]]+Table323[[#This Row],[2-4 Units]]+Table323[[#This Row],[&gt;4 Units]]</f>
        <v>0</v>
      </c>
      <c r="G51" s="70">
        <v>0</v>
      </c>
      <c r="H51" s="70">
        <v>0</v>
      </c>
      <c r="I51" s="70">
        <v>0</v>
      </c>
      <c r="J51" s="45">
        <v>0</v>
      </c>
      <c r="K51">
        <f t="shared" si="0"/>
        <v>0</v>
      </c>
      <c r="L51" s="70">
        <v>0</v>
      </c>
      <c r="M51" s="70">
        <v>0</v>
      </c>
      <c r="N51" s="70">
        <v>0</v>
      </c>
      <c r="O51" s="45">
        <v>0</v>
      </c>
    </row>
    <row r="52" spans="1:15" hidden="1" x14ac:dyDescent="0.35">
      <c r="A52" s="93">
        <v>9009184100</v>
      </c>
      <c r="B52" s="73" t="s">
        <v>59</v>
      </c>
      <c r="C52" s="84" t="s">
        <v>48</v>
      </c>
      <c r="D52" s="44">
        <v>98810.04429215999</v>
      </c>
      <c r="E52" s="44">
        <v>14180.251700000001</v>
      </c>
      <c r="F52" s="70">
        <f>Table323[[#This Row],[Single Family]]+Table323[[#This Row],[2-4 Units]]+Table323[[#This Row],[&gt;4 Units]]</f>
        <v>18</v>
      </c>
      <c r="G52" s="70">
        <v>18</v>
      </c>
      <c r="H52" s="70">
        <v>0</v>
      </c>
      <c r="I52" s="70">
        <v>0</v>
      </c>
      <c r="J52" s="45">
        <v>10098.931699999999</v>
      </c>
      <c r="K52">
        <f t="shared" si="0"/>
        <v>0</v>
      </c>
      <c r="L52" s="70">
        <v>0</v>
      </c>
      <c r="M52" s="70">
        <v>0</v>
      </c>
      <c r="N52" s="70">
        <v>0</v>
      </c>
      <c r="O52" s="45">
        <v>0</v>
      </c>
    </row>
    <row r="53" spans="1:15" hidden="1" x14ac:dyDescent="0.35">
      <c r="A53" s="93">
        <v>9009184200</v>
      </c>
      <c r="B53" s="73" t="s">
        <v>59</v>
      </c>
      <c r="C53" s="84" t="s">
        <v>48</v>
      </c>
      <c r="D53" s="44">
        <v>64502.505169920005</v>
      </c>
      <c r="E53" s="44">
        <v>10900.4157</v>
      </c>
      <c r="F53" s="70">
        <f>Table323[[#This Row],[Single Family]]+Table323[[#This Row],[2-4 Units]]+Table323[[#This Row],[&gt;4 Units]]</f>
        <v>13</v>
      </c>
      <c r="G53" s="70">
        <v>12</v>
      </c>
      <c r="H53" s="70">
        <v>1</v>
      </c>
      <c r="I53" s="70">
        <v>0</v>
      </c>
      <c r="J53" s="45">
        <v>5971.5541000000003</v>
      </c>
      <c r="K53">
        <f t="shared" si="0"/>
        <v>0</v>
      </c>
      <c r="L53" s="70">
        <v>0</v>
      </c>
      <c r="M53" s="70">
        <v>0</v>
      </c>
      <c r="N53" s="70">
        <v>0</v>
      </c>
      <c r="O53" s="45">
        <v>0</v>
      </c>
    </row>
    <row r="54" spans="1:15" hidden="1" x14ac:dyDescent="0.35">
      <c r="A54" s="93">
        <v>9009184300</v>
      </c>
      <c r="B54" s="73" t="s">
        <v>59</v>
      </c>
      <c r="C54" s="84" t="s">
        <v>48</v>
      </c>
      <c r="D54" s="44">
        <v>83683.552723200002</v>
      </c>
      <c r="E54" s="44">
        <v>11085.186100000001</v>
      </c>
      <c r="F54" s="70">
        <f>Table323[[#This Row],[Single Family]]+Table323[[#This Row],[2-4 Units]]+Table323[[#This Row],[&gt;4 Units]]</f>
        <v>22</v>
      </c>
      <c r="G54" s="70">
        <v>22</v>
      </c>
      <c r="H54" s="70">
        <v>0</v>
      </c>
      <c r="I54" s="70">
        <v>0</v>
      </c>
      <c r="J54" s="45">
        <v>10567.856100000001</v>
      </c>
      <c r="K54">
        <f t="shared" si="0"/>
        <v>0</v>
      </c>
      <c r="L54" s="70">
        <v>0</v>
      </c>
      <c r="M54" s="70">
        <v>0</v>
      </c>
      <c r="N54" s="70">
        <v>0</v>
      </c>
      <c r="O54" s="45">
        <v>0</v>
      </c>
    </row>
    <row r="55" spans="1:15" hidden="1" x14ac:dyDescent="0.35">
      <c r="A55" s="93">
        <v>9009184400</v>
      </c>
      <c r="B55" s="73" t="s">
        <v>59</v>
      </c>
      <c r="C55" s="84" t="s">
        <v>48</v>
      </c>
      <c r="D55" s="44">
        <v>71578.025161919999</v>
      </c>
      <c r="E55" s="44">
        <v>22676.038700000001</v>
      </c>
      <c r="F55" s="70">
        <f>Table323[[#This Row],[Single Family]]+Table323[[#This Row],[2-4 Units]]+Table323[[#This Row],[&gt;4 Units]]</f>
        <v>19</v>
      </c>
      <c r="G55" s="70">
        <v>19</v>
      </c>
      <c r="H55" s="70">
        <v>0</v>
      </c>
      <c r="I55" s="70">
        <v>0</v>
      </c>
      <c r="J55" s="45">
        <v>13316.8087</v>
      </c>
      <c r="K55">
        <f t="shared" si="0"/>
        <v>0</v>
      </c>
      <c r="L55" s="70">
        <v>0</v>
      </c>
      <c r="M55" s="70">
        <v>0</v>
      </c>
      <c r="N55" s="70">
        <v>0</v>
      </c>
      <c r="O55" s="45">
        <v>0</v>
      </c>
    </row>
    <row r="56" spans="1:15" hidden="1" x14ac:dyDescent="0.35">
      <c r="A56" s="93">
        <v>9009184500</v>
      </c>
      <c r="B56" s="73" t="s">
        <v>59</v>
      </c>
      <c r="C56" s="84" t="s">
        <v>48</v>
      </c>
      <c r="D56" s="44">
        <v>51159.279490560002</v>
      </c>
      <c r="E56" s="44">
        <v>16216.5388</v>
      </c>
      <c r="F56" s="70">
        <f>Table323[[#This Row],[Single Family]]+Table323[[#This Row],[2-4 Units]]+Table323[[#This Row],[&gt;4 Units]]</f>
        <v>19</v>
      </c>
      <c r="G56" s="70">
        <v>19</v>
      </c>
      <c r="H56" s="70">
        <v>0</v>
      </c>
      <c r="I56" s="70">
        <v>0</v>
      </c>
      <c r="J56" s="45">
        <v>16214.728800000001</v>
      </c>
      <c r="K56">
        <f t="shared" si="0"/>
        <v>0</v>
      </c>
      <c r="L56" s="70">
        <v>0</v>
      </c>
      <c r="M56" s="70">
        <v>0</v>
      </c>
      <c r="N56" s="70">
        <v>0</v>
      </c>
      <c r="O56" s="45">
        <v>0</v>
      </c>
    </row>
    <row r="57" spans="1:15" hidden="1" x14ac:dyDescent="0.35">
      <c r="A57" s="93">
        <v>9009184600</v>
      </c>
      <c r="B57" s="73" t="s">
        <v>59</v>
      </c>
      <c r="C57" s="84" t="s">
        <v>48</v>
      </c>
      <c r="D57" s="44">
        <v>71746.751315519999</v>
      </c>
      <c r="E57" s="44">
        <v>19083.82</v>
      </c>
      <c r="F57" s="70">
        <f>Table323[[#This Row],[Single Family]]+Table323[[#This Row],[2-4 Units]]+Table323[[#This Row],[&gt;4 Units]]</f>
        <v>17</v>
      </c>
      <c r="G57" s="70">
        <v>17</v>
      </c>
      <c r="H57" s="70">
        <v>0</v>
      </c>
      <c r="I57" s="70">
        <v>0</v>
      </c>
      <c r="J57" s="45">
        <v>19082.939999999999</v>
      </c>
      <c r="K57">
        <f t="shared" si="0"/>
        <v>0</v>
      </c>
      <c r="L57" s="70">
        <v>0</v>
      </c>
      <c r="M57" s="70">
        <v>0</v>
      </c>
      <c r="N57" s="70">
        <v>0</v>
      </c>
      <c r="O57" s="45">
        <v>0</v>
      </c>
    </row>
    <row r="58" spans="1:15" hidden="1" x14ac:dyDescent="0.35">
      <c r="A58" s="93">
        <v>9009184700</v>
      </c>
      <c r="B58" s="73" t="s">
        <v>59</v>
      </c>
      <c r="C58" s="84" t="s">
        <v>48</v>
      </c>
      <c r="D58" s="44">
        <v>127510.82554464001</v>
      </c>
      <c r="E58" s="44">
        <v>184133.80179999999</v>
      </c>
      <c r="F58" s="70">
        <f>Table323[[#This Row],[Single Family]]+Table323[[#This Row],[2-4 Units]]+Table323[[#This Row],[&gt;4 Units]]</f>
        <v>482</v>
      </c>
      <c r="G58" s="70">
        <v>22</v>
      </c>
      <c r="H58" s="70">
        <v>6</v>
      </c>
      <c r="I58" s="70">
        <v>454</v>
      </c>
      <c r="J58" s="45">
        <v>42665.887000000002</v>
      </c>
      <c r="K58">
        <f t="shared" si="0"/>
        <v>29</v>
      </c>
      <c r="L58" s="70">
        <v>11</v>
      </c>
      <c r="M58" s="70">
        <v>0</v>
      </c>
      <c r="N58" s="70">
        <v>18</v>
      </c>
      <c r="O58" s="45">
        <v>21735.200000000001</v>
      </c>
    </row>
    <row r="59" spans="1:15" hidden="1" x14ac:dyDescent="0.35">
      <c r="A59" s="93">
        <v>9005250100</v>
      </c>
      <c r="B59" s="73" t="s">
        <v>60</v>
      </c>
      <c r="C59" s="84" t="s">
        <v>48</v>
      </c>
      <c r="D59" s="44">
        <v>63737.97777504001</v>
      </c>
      <c r="E59" s="44">
        <v>14188.062400000001</v>
      </c>
      <c r="F59" s="70">
        <f>Table323[[#This Row],[Single Family]]+Table323[[#This Row],[2-4 Units]]+Table323[[#This Row],[&gt;4 Units]]</f>
        <v>8</v>
      </c>
      <c r="G59" s="70">
        <v>8</v>
      </c>
      <c r="H59" s="70">
        <v>0</v>
      </c>
      <c r="I59" s="70">
        <v>0</v>
      </c>
      <c r="J59" s="45">
        <v>8160.7623999999996</v>
      </c>
      <c r="K59">
        <f t="shared" si="0"/>
        <v>0</v>
      </c>
      <c r="L59" s="70">
        <v>0</v>
      </c>
      <c r="M59" s="70">
        <v>0</v>
      </c>
      <c r="N59" s="70">
        <v>0</v>
      </c>
      <c r="O59" s="45">
        <v>0</v>
      </c>
    </row>
    <row r="60" spans="1:15" hidden="1" x14ac:dyDescent="0.35">
      <c r="A60" s="93">
        <v>9005268100</v>
      </c>
      <c r="B60" s="73" t="s">
        <v>60</v>
      </c>
      <c r="C60" s="84" t="s">
        <v>48</v>
      </c>
      <c r="D60" s="44">
        <v>1019.2745376</v>
      </c>
      <c r="E60" s="44">
        <v>0</v>
      </c>
      <c r="F60" s="70">
        <f>Table323[[#This Row],[Single Family]]+Table323[[#This Row],[2-4 Units]]+Table323[[#This Row],[&gt;4 Units]]</f>
        <v>0</v>
      </c>
      <c r="G60" s="70">
        <v>0</v>
      </c>
      <c r="H60" s="70">
        <v>0</v>
      </c>
      <c r="I60" s="70">
        <v>0</v>
      </c>
      <c r="J60" s="45">
        <v>0</v>
      </c>
      <c r="K60">
        <f t="shared" si="0"/>
        <v>0</v>
      </c>
      <c r="L60" s="70">
        <v>0</v>
      </c>
      <c r="M60" s="70">
        <v>0</v>
      </c>
      <c r="N60" s="70">
        <v>0</v>
      </c>
      <c r="O60" s="45">
        <v>0</v>
      </c>
    </row>
    <row r="61" spans="1:15" hidden="1" x14ac:dyDescent="0.35">
      <c r="A61" s="93">
        <v>9003405100</v>
      </c>
      <c r="B61" s="73" t="s">
        <v>61</v>
      </c>
      <c r="C61" s="84" t="s">
        <v>48</v>
      </c>
      <c r="D61" s="44">
        <v>73591.994413439999</v>
      </c>
      <c r="E61" s="44">
        <v>30053.519799999998</v>
      </c>
      <c r="F61" s="70">
        <f>Table323[[#This Row],[Single Family]]+Table323[[#This Row],[2-4 Units]]+Table323[[#This Row],[&gt;4 Units]]</f>
        <v>12</v>
      </c>
      <c r="G61" s="70">
        <v>11</v>
      </c>
      <c r="H61" s="70">
        <v>1</v>
      </c>
      <c r="I61" s="70">
        <v>0</v>
      </c>
      <c r="J61" s="45">
        <v>7586.4898000000003</v>
      </c>
      <c r="K61">
        <f t="shared" si="0"/>
        <v>0</v>
      </c>
      <c r="L61" s="70">
        <v>0</v>
      </c>
      <c r="M61" s="70">
        <v>0</v>
      </c>
      <c r="N61" s="70">
        <v>0</v>
      </c>
      <c r="O61" s="45">
        <v>0</v>
      </c>
    </row>
    <row r="62" spans="1:15" hidden="1" x14ac:dyDescent="0.35">
      <c r="A62" s="93">
        <v>9003405200</v>
      </c>
      <c r="B62" s="73" t="s">
        <v>61</v>
      </c>
      <c r="C62" s="84" t="s">
        <v>48</v>
      </c>
      <c r="D62" s="44">
        <v>78441.760748159999</v>
      </c>
      <c r="E62" s="44">
        <v>42995.71</v>
      </c>
      <c r="F62" s="70">
        <f>Table323[[#This Row],[Single Family]]+Table323[[#This Row],[2-4 Units]]+Table323[[#This Row],[&gt;4 Units]]</f>
        <v>12</v>
      </c>
      <c r="G62" s="70">
        <v>12</v>
      </c>
      <c r="H62" s="70">
        <v>0</v>
      </c>
      <c r="I62" s="70">
        <v>0</v>
      </c>
      <c r="J62" s="45">
        <v>9637.33</v>
      </c>
      <c r="K62">
        <f t="shared" si="0"/>
        <v>0</v>
      </c>
      <c r="L62" s="70">
        <v>0</v>
      </c>
      <c r="M62" s="70">
        <v>0</v>
      </c>
      <c r="N62" s="70">
        <v>0</v>
      </c>
      <c r="O62" s="45">
        <v>0</v>
      </c>
    </row>
    <row r="63" spans="1:15" hidden="1" x14ac:dyDescent="0.35">
      <c r="A63" s="93">
        <v>9003405300</v>
      </c>
      <c r="B63" s="73" t="s">
        <v>61</v>
      </c>
      <c r="C63" s="84" t="s">
        <v>48</v>
      </c>
      <c r="D63" s="44">
        <v>104034.2122656</v>
      </c>
      <c r="E63" s="44">
        <v>85654.017500000002</v>
      </c>
      <c r="F63" s="70">
        <f>Table323[[#This Row],[Single Family]]+Table323[[#This Row],[2-4 Units]]+Table323[[#This Row],[&gt;4 Units]]</f>
        <v>19</v>
      </c>
      <c r="G63" s="70">
        <v>19</v>
      </c>
      <c r="H63" s="70">
        <v>0</v>
      </c>
      <c r="I63" s="70">
        <v>0</v>
      </c>
      <c r="J63" s="45">
        <v>12935.5175</v>
      </c>
      <c r="K63">
        <f t="shared" si="0"/>
        <v>0</v>
      </c>
      <c r="L63" s="70">
        <v>0</v>
      </c>
      <c r="M63" s="70">
        <v>0</v>
      </c>
      <c r="N63" s="70">
        <v>0</v>
      </c>
      <c r="O63" s="45">
        <v>0</v>
      </c>
    </row>
    <row r="64" spans="1:15" hidden="1" x14ac:dyDescent="0.35">
      <c r="A64" s="93">
        <v>9003405401</v>
      </c>
      <c r="B64" s="73" t="s">
        <v>61</v>
      </c>
      <c r="C64" s="84" t="s">
        <v>48</v>
      </c>
      <c r="D64" s="44">
        <v>70101.589985280007</v>
      </c>
      <c r="E64" s="44">
        <v>9810.9004999999997</v>
      </c>
      <c r="F64" s="70">
        <f>Table323[[#This Row],[Single Family]]+Table323[[#This Row],[2-4 Units]]+Table323[[#This Row],[&gt;4 Units]]</f>
        <v>12</v>
      </c>
      <c r="G64" s="70">
        <v>12</v>
      </c>
      <c r="H64" s="70">
        <v>0</v>
      </c>
      <c r="I64" s="70">
        <v>0</v>
      </c>
      <c r="J64" s="45">
        <v>7935.4904999999999</v>
      </c>
      <c r="K64">
        <f t="shared" si="0"/>
        <v>0</v>
      </c>
      <c r="L64" s="70">
        <v>0</v>
      </c>
      <c r="M64" s="70">
        <v>0</v>
      </c>
      <c r="N64" s="70">
        <v>0</v>
      </c>
      <c r="O64" s="45">
        <v>0</v>
      </c>
    </row>
    <row r="65" spans="1:15" hidden="1" x14ac:dyDescent="0.35">
      <c r="A65" s="93">
        <v>9003405402</v>
      </c>
      <c r="B65" s="73" t="s">
        <v>61</v>
      </c>
      <c r="C65" s="84" t="s">
        <v>48</v>
      </c>
      <c r="D65" s="44">
        <v>84617.753319359996</v>
      </c>
      <c r="E65" s="44">
        <v>14170.022000000001</v>
      </c>
      <c r="F65" s="70">
        <f>Table323[[#This Row],[Single Family]]+Table323[[#This Row],[2-4 Units]]+Table323[[#This Row],[&gt;4 Units]]</f>
        <v>8</v>
      </c>
      <c r="G65" s="70">
        <v>8</v>
      </c>
      <c r="H65" s="70">
        <v>0</v>
      </c>
      <c r="I65" s="70">
        <v>0</v>
      </c>
      <c r="J65" s="45">
        <v>7597.11</v>
      </c>
      <c r="K65">
        <f t="shared" si="0"/>
        <v>0</v>
      </c>
      <c r="L65" s="70">
        <v>0</v>
      </c>
      <c r="M65" s="70">
        <v>0</v>
      </c>
      <c r="N65" s="70">
        <v>0</v>
      </c>
      <c r="O65" s="45">
        <v>0</v>
      </c>
    </row>
    <row r="66" spans="1:15" hidden="1" x14ac:dyDescent="0.35">
      <c r="A66" s="93">
        <v>9003405500</v>
      </c>
      <c r="B66" s="73" t="s">
        <v>61</v>
      </c>
      <c r="C66" s="84" t="s">
        <v>48</v>
      </c>
      <c r="D66" s="44">
        <v>95029.491893759987</v>
      </c>
      <c r="E66" s="44">
        <v>79289.1728</v>
      </c>
      <c r="F66" s="70">
        <f>Table323[[#This Row],[Single Family]]+Table323[[#This Row],[2-4 Units]]+Table323[[#This Row],[&gt;4 Units]]</f>
        <v>17</v>
      </c>
      <c r="G66" s="70">
        <v>17</v>
      </c>
      <c r="H66" s="70">
        <v>0</v>
      </c>
      <c r="I66" s="70">
        <v>0</v>
      </c>
      <c r="J66" s="45">
        <v>18773.5416</v>
      </c>
      <c r="K66">
        <f t="shared" si="0"/>
        <v>0</v>
      </c>
      <c r="L66" s="70">
        <v>0</v>
      </c>
      <c r="M66" s="70">
        <v>0</v>
      </c>
      <c r="N66" s="70">
        <v>0</v>
      </c>
      <c r="O66" s="45">
        <v>0</v>
      </c>
    </row>
    <row r="67" spans="1:15" hidden="1" x14ac:dyDescent="0.35">
      <c r="A67" s="93">
        <v>9003405600</v>
      </c>
      <c r="B67" s="73" t="s">
        <v>61</v>
      </c>
      <c r="C67" s="84" t="s">
        <v>48</v>
      </c>
      <c r="D67" s="44">
        <v>125510.08948992001</v>
      </c>
      <c r="E67" s="44">
        <v>64317.655200000001</v>
      </c>
      <c r="F67" s="70">
        <f>Table323[[#This Row],[Single Family]]+Table323[[#This Row],[2-4 Units]]+Table323[[#This Row],[&gt;4 Units]]</f>
        <v>20</v>
      </c>
      <c r="G67" s="70">
        <v>19</v>
      </c>
      <c r="H67" s="70">
        <v>1</v>
      </c>
      <c r="I67" s="70">
        <v>0</v>
      </c>
      <c r="J67" s="45">
        <v>14697.3652</v>
      </c>
      <c r="K67">
        <f t="shared" si="0"/>
        <v>0</v>
      </c>
      <c r="L67" s="70">
        <v>0</v>
      </c>
      <c r="M67" s="70">
        <v>0</v>
      </c>
      <c r="N67" s="70">
        <v>0</v>
      </c>
      <c r="O67" s="45">
        <v>0</v>
      </c>
    </row>
    <row r="68" spans="1:15" hidden="1" x14ac:dyDescent="0.35">
      <c r="A68" s="93">
        <v>9003405700</v>
      </c>
      <c r="B68" s="73" t="s">
        <v>61</v>
      </c>
      <c r="C68" s="84" t="s">
        <v>48</v>
      </c>
      <c r="D68" s="44">
        <v>33239.069625599994</v>
      </c>
      <c r="E68" s="44">
        <v>28576.05</v>
      </c>
      <c r="F68" s="70">
        <f>Table323[[#This Row],[Single Family]]+Table323[[#This Row],[2-4 Units]]+Table323[[#This Row],[&gt;4 Units]]</f>
        <v>1</v>
      </c>
      <c r="G68" s="70">
        <v>1</v>
      </c>
      <c r="H68" s="70">
        <v>0</v>
      </c>
      <c r="I68" s="70">
        <v>0</v>
      </c>
      <c r="J68" s="45">
        <v>429.27</v>
      </c>
      <c r="K68">
        <f t="shared" si="0"/>
        <v>0</v>
      </c>
      <c r="L68" s="70">
        <v>0</v>
      </c>
      <c r="M68" s="70">
        <v>0</v>
      </c>
      <c r="N68" s="70">
        <v>0</v>
      </c>
      <c r="O68" s="45">
        <v>0</v>
      </c>
    </row>
    <row r="69" spans="1:15" hidden="1" x14ac:dyDescent="0.35">
      <c r="A69" s="93">
        <v>9003405800</v>
      </c>
      <c r="B69" s="73" t="s">
        <v>61</v>
      </c>
      <c r="C69" s="84" t="s">
        <v>48</v>
      </c>
      <c r="D69" s="44">
        <v>199806.47782272001</v>
      </c>
      <c r="E69" s="44">
        <v>450736.245</v>
      </c>
      <c r="F69" s="70">
        <f>Table323[[#This Row],[Single Family]]+Table323[[#This Row],[2-4 Units]]+Table323[[#This Row],[&gt;4 Units]]</f>
        <v>85</v>
      </c>
      <c r="G69" s="70">
        <v>37</v>
      </c>
      <c r="H69" s="70">
        <v>0</v>
      </c>
      <c r="I69" s="70">
        <v>48</v>
      </c>
      <c r="J69" s="45">
        <v>36006.22</v>
      </c>
      <c r="K69">
        <f t="shared" si="0"/>
        <v>665</v>
      </c>
      <c r="L69" s="70">
        <v>136</v>
      </c>
      <c r="M69" s="70">
        <v>5</v>
      </c>
      <c r="N69" s="70">
        <v>524</v>
      </c>
      <c r="O69" s="45">
        <v>414727</v>
      </c>
    </row>
    <row r="70" spans="1:15" hidden="1" x14ac:dyDescent="0.35">
      <c r="A70" s="93">
        <v>9003405900</v>
      </c>
      <c r="B70" s="73" t="s">
        <v>61</v>
      </c>
      <c r="C70" s="84" t="s">
        <v>48</v>
      </c>
      <c r="D70" s="44">
        <v>95207.098066559993</v>
      </c>
      <c r="E70" s="44">
        <v>47858.912400000001</v>
      </c>
      <c r="F70" s="70">
        <f>Table323[[#This Row],[Single Family]]+Table323[[#This Row],[2-4 Units]]+Table323[[#This Row],[&gt;4 Units]]</f>
        <v>32</v>
      </c>
      <c r="G70" s="70">
        <v>32</v>
      </c>
      <c r="H70" s="70">
        <v>0</v>
      </c>
      <c r="I70" s="70">
        <v>0</v>
      </c>
      <c r="J70" s="45">
        <v>31612.222399999999</v>
      </c>
      <c r="K70">
        <f t="shared" ref="K70:K133" si="1">L70+M70+N70</f>
        <v>0</v>
      </c>
      <c r="L70" s="70">
        <v>0</v>
      </c>
      <c r="M70" s="70">
        <v>0</v>
      </c>
      <c r="N70" s="70">
        <v>0</v>
      </c>
      <c r="O70" s="45">
        <v>0</v>
      </c>
    </row>
    <row r="71" spans="1:15" hidden="1" x14ac:dyDescent="0.35">
      <c r="A71" s="93">
        <v>9003406001</v>
      </c>
      <c r="B71" s="73" t="s">
        <v>61</v>
      </c>
      <c r="C71" s="84" t="s">
        <v>48</v>
      </c>
      <c r="D71" s="44">
        <v>65823.076327679999</v>
      </c>
      <c r="E71" s="44">
        <v>61190</v>
      </c>
      <c r="F71" s="70">
        <f>Table323[[#This Row],[Single Family]]+Table323[[#This Row],[2-4 Units]]+Table323[[#This Row],[&gt;4 Units]]</f>
        <v>9</v>
      </c>
      <c r="G71" s="70">
        <v>9</v>
      </c>
      <c r="H71" s="70">
        <v>0</v>
      </c>
      <c r="I71" s="70">
        <v>0</v>
      </c>
      <c r="J71" s="45">
        <v>7726.18</v>
      </c>
      <c r="K71">
        <f t="shared" si="1"/>
        <v>0</v>
      </c>
      <c r="L71" s="70">
        <v>0</v>
      </c>
      <c r="M71" s="70">
        <v>0</v>
      </c>
      <c r="N71" s="70">
        <v>0</v>
      </c>
      <c r="O71" s="45">
        <v>0</v>
      </c>
    </row>
    <row r="72" spans="1:15" hidden="1" x14ac:dyDescent="0.35">
      <c r="A72" s="93">
        <v>9003406002</v>
      </c>
      <c r="B72" s="73" t="s">
        <v>61</v>
      </c>
      <c r="C72" s="84" t="s">
        <v>48</v>
      </c>
      <c r="D72" s="44">
        <v>98369.128762559994</v>
      </c>
      <c r="E72" s="44">
        <v>88476.909499999994</v>
      </c>
      <c r="F72" s="70">
        <f>Table323[[#This Row],[Single Family]]+Table323[[#This Row],[2-4 Units]]+Table323[[#This Row],[&gt;4 Units]]</f>
        <v>19</v>
      </c>
      <c r="G72" s="70">
        <v>19</v>
      </c>
      <c r="H72" s="70">
        <v>0</v>
      </c>
      <c r="I72" s="70">
        <v>0</v>
      </c>
      <c r="J72" s="45">
        <v>15851.619500000001</v>
      </c>
      <c r="K72">
        <f t="shared" si="1"/>
        <v>0</v>
      </c>
      <c r="L72" s="70">
        <v>0</v>
      </c>
      <c r="M72" s="70">
        <v>0</v>
      </c>
      <c r="N72" s="70">
        <v>0</v>
      </c>
      <c r="O72" s="45">
        <v>0</v>
      </c>
    </row>
    <row r="73" spans="1:15" hidden="1" x14ac:dyDescent="0.35">
      <c r="A73" s="93">
        <v>9003406100</v>
      </c>
      <c r="B73" s="73" t="s">
        <v>61</v>
      </c>
      <c r="C73" s="84" t="s">
        <v>48</v>
      </c>
      <c r="D73" s="44">
        <v>52048.524265920001</v>
      </c>
      <c r="E73" s="44">
        <v>10335.120000000001</v>
      </c>
      <c r="F73" s="70">
        <f>Table323[[#This Row],[Single Family]]+Table323[[#This Row],[2-4 Units]]+Table323[[#This Row],[&gt;4 Units]]</f>
        <v>4</v>
      </c>
      <c r="G73" s="70">
        <v>4</v>
      </c>
      <c r="H73" s="70">
        <v>0</v>
      </c>
      <c r="I73" s="70">
        <v>0</v>
      </c>
      <c r="J73" s="45">
        <v>2746.96</v>
      </c>
      <c r="K73">
        <f t="shared" si="1"/>
        <v>0</v>
      </c>
      <c r="L73" s="70">
        <v>0</v>
      </c>
      <c r="M73" s="70">
        <v>0</v>
      </c>
      <c r="N73" s="70">
        <v>0</v>
      </c>
      <c r="O73" s="45">
        <v>0</v>
      </c>
    </row>
    <row r="74" spans="1:15" hidden="1" x14ac:dyDescent="0.35">
      <c r="A74" s="93">
        <v>9003410101</v>
      </c>
      <c r="B74" s="73" t="s">
        <v>61</v>
      </c>
      <c r="C74" s="84" t="s">
        <v>48</v>
      </c>
      <c r="D74" s="44">
        <v>392.66588160000003</v>
      </c>
      <c r="E74" s="44">
        <v>0</v>
      </c>
      <c r="F74" s="70">
        <f>Table323[[#This Row],[Single Family]]+Table323[[#This Row],[2-4 Units]]+Table323[[#This Row],[&gt;4 Units]]</f>
        <v>0</v>
      </c>
      <c r="G74" s="70">
        <v>0</v>
      </c>
      <c r="H74" s="70">
        <v>0</v>
      </c>
      <c r="I74" s="70">
        <v>0</v>
      </c>
      <c r="J74" s="45">
        <v>0</v>
      </c>
      <c r="K74">
        <f t="shared" si="1"/>
        <v>0</v>
      </c>
      <c r="L74" s="70">
        <v>0</v>
      </c>
      <c r="M74" s="70">
        <v>0</v>
      </c>
      <c r="N74" s="70">
        <v>0</v>
      </c>
      <c r="O74" s="45">
        <v>0</v>
      </c>
    </row>
    <row r="75" spans="1:15" hidden="1" x14ac:dyDescent="0.35">
      <c r="A75" s="93">
        <v>9003420500</v>
      </c>
      <c r="B75" s="73" t="s">
        <v>61</v>
      </c>
      <c r="C75" s="84" t="s">
        <v>48</v>
      </c>
      <c r="D75" s="44">
        <v>546.64217280000003</v>
      </c>
      <c r="E75" s="44">
        <v>894.67</v>
      </c>
      <c r="F75" s="70">
        <f>Table323[[#This Row],[Single Family]]+Table323[[#This Row],[2-4 Units]]+Table323[[#This Row],[&gt;4 Units]]</f>
        <v>0</v>
      </c>
      <c r="G75" s="70">
        <v>0</v>
      </c>
      <c r="H75" s="70">
        <v>0</v>
      </c>
      <c r="I75" s="70">
        <v>0</v>
      </c>
      <c r="J75" s="45">
        <v>0</v>
      </c>
      <c r="K75">
        <f t="shared" si="1"/>
        <v>0</v>
      </c>
      <c r="L75" s="70">
        <v>0</v>
      </c>
      <c r="M75" s="70">
        <v>0</v>
      </c>
      <c r="N75" s="70">
        <v>0</v>
      </c>
      <c r="O75" s="45">
        <v>0</v>
      </c>
    </row>
    <row r="76" spans="1:15" hidden="1" x14ac:dyDescent="0.35">
      <c r="A76" s="93">
        <v>9003430601</v>
      </c>
      <c r="B76" s="73" t="s">
        <v>61</v>
      </c>
      <c r="C76" s="84" t="s">
        <v>48</v>
      </c>
      <c r="D76" s="44">
        <v>1476.5607936000001</v>
      </c>
      <c r="E76" s="44">
        <v>0</v>
      </c>
      <c r="F76" s="70">
        <f>Table323[[#This Row],[Single Family]]+Table323[[#This Row],[2-4 Units]]+Table323[[#This Row],[&gt;4 Units]]</f>
        <v>0</v>
      </c>
      <c r="G76" s="70">
        <v>0</v>
      </c>
      <c r="H76" s="70">
        <v>0</v>
      </c>
      <c r="I76" s="70">
        <v>0</v>
      </c>
      <c r="J76" s="45">
        <v>0</v>
      </c>
      <c r="K76">
        <f t="shared" si="1"/>
        <v>0</v>
      </c>
      <c r="L76" s="70">
        <v>0</v>
      </c>
      <c r="M76" s="70">
        <v>0</v>
      </c>
      <c r="N76" s="70">
        <v>0</v>
      </c>
      <c r="O76" s="45">
        <v>0</v>
      </c>
    </row>
    <row r="77" spans="1:15" hidden="1" x14ac:dyDescent="0.35">
      <c r="A77" s="93">
        <v>9005425400</v>
      </c>
      <c r="B77" s="73" t="s">
        <v>61</v>
      </c>
      <c r="C77" s="84" t="s">
        <v>48</v>
      </c>
      <c r="D77" s="44">
        <v>559.63802880000003</v>
      </c>
      <c r="E77" s="44">
        <v>0</v>
      </c>
      <c r="F77" s="70">
        <f>Table323[[#This Row],[Single Family]]+Table323[[#This Row],[2-4 Units]]+Table323[[#This Row],[&gt;4 Units]]</f>
        <v>0</v>
      </c>
      <c r="G77" s="70">
        <v>0</v>
      </c>
      <c r="H77" s="70">
        <v>0</v>
      </c>
      <c r="I77" s="70">
        <v>0</v>
      </c>
      <c r="J77" s="45">
        <v>0</v>
      </c>
      <c r="K77">
        <f t="shared" si="1"/>
        <v>0</v>
      </c>
      <c r="L77" s="70">
        <v>0</v>
      </c>
      <c r="M77" s="70">
        <v>0</v>
      </c>
      <c r="N77" s="70">
        <v>0</v>
      </c>
      <c r="O77" s="45">
        <v>0</v>
      </c>
    </row>
    <row r="78" spans="1:15" hidden="1" x14ac:dyDescent="0.35">
      <c r="A78" s="93">
        <v>9001205100</v>
      </c>
      <c r="B78" s="73" t="s">
        <v>62</v>
      </c>
      <c r="C78" s="84" t="s">
        <v>48</v>
      </c>
      <c r="D78" s="44">
        <v>93675.313857600006</v>
      </c>
      <c r="E78" s="44">
        <v>12836.5</v>
      </c>
      <c r="F78" s="70">
        <f>Table323[[#This Row],[Single Family]]+Table323[[#This Row],[2-4 Units]]+Table323[[#This Row],[&gt;4 Units]]</f>
        <v>11</v>
      </c>
      <c r="G78" s="70">
        <v>11</v>
      </c>
      <c r="H78" s="70">
        <v>0</v>
      </c>
      <c r="I78" s="70">
        <v>0</v>
      </c>
      <c r="J78" s="45">
        <v>9777.44</v>
      </c>
      <c r="K78">
        <f t="shared" si="1"/>
        <v>0</v>
      </c>
      <c r="L78" s="70">
        <v>0</v>
      </c>
      <c r="M78" s="70">
        <v>0</v>
      </c>
      <c r="N78" s="70">
        <v>0</v>
      </c>
      <c r="O78" s="45">
        <v>0</v>
      </c>
    </row>
    <row r="79" spans="1:15" hidden="1" x14ac:dyDescent="0.35">
      <c r="A79" s="93">
        <v>9001205200</v>
      </c>
      <c r="B79" s="73" t="s">
        <v>62</v>
      </c>
      <c r="C79" s="84" t="s">
        <v>48</v>
      </c>
      <c r="D79" s="44">
        <v>173065.61753280001</v>
      </c>
      <c r="E79" s="44">
        <v>346329.2622</v>
      </c>
      <c r="F79" s="70">
        <f>Table323[[#This Row],[Single Family]]+Table323[[#This Row],[2-4 Units]]+Table323[[#This Row],[&gt;4 Units]]</f>
        <v>38</v>
      </c>
      <c r="G79" s="70">
        <v>38</v>
      </c>
      <c r="H79" s="70">
        <v>0</v>
      </c>
      <c r="I79" s="70">
        <v>0</v>
      </c>
      <c r="J79" s="45">
        <v>46134.372199999998</v>
      </c>
      <c r="K79">
        <f t="shared" si="1"/>
        <v>19</v>
      </c>
      <c r="L79" s="70">
        <v>19</v>
      </c>
      <c r="M79" s="70">
        <v>0</v>
      </c>
      <c r="N79" s="70">
        <v>0</v>
      </c>
      <c r="O79" s="45">
        <v>26771.9</v>
      </c>
    </row>
    <row r="80" spans="1:15" hidden="1" x14ac:dyDescent="0.35">
      <c r="A80" s="93">
        <v>9001205300</v>
      </c>
      <c r="B80" s="73" t="s">
        <v>62</v>
      </c>
      <c r="C80" s="84" t="s">
        <v>48</v>
      </c>
      <c r="D80" s="44">
        <v>134676.70291584003</v>
      </c>
      <c r="E80" s="44">
        <v>17564.3</v>
      </c>
      <c r="F80" s="70">
        <f>Table323[[#This Row],[Single Family]]+Table323[[#This Row],[2-4 Units]]+Table323[[#This Row],[&gt;4 Units]]</f>
        <v>12</v>
      </c>
      <c r="G80" s="70">
        <v>11</v>
      </c>
      <c r="H80" s="70">
        <v>1</v>
      </c>
      <c r="I80" s="70">
        <v>0</v>
      </c>
      <c r="J80" s="45">
        <v>12015.26</v>
      </c>
      <c r="K80">
        <f t="shared" si="1"/>
        <v>0</v>
      </c>
      <c r="L80" s="70">
        <v>0</v>
      </c>
      <c r="M80" s="70">
        <v>0</v>
      </c>
      <c r="N80" s="70">
        <v>0</v>
      </c>
      <c r="O80" s="45">
        <v>0</v>
      </c>
    </row>
    <row r="81" spans="1:15" hidden="1" x14ac:dyDescent="0.35">
      <c r="A81" s="93">
        <v>9001211400</v>
      </c>
      <c r="B81" s="73" t="s">
        <v>62</v>
      </c>
      <c r="C81" s="84" t="s">
        <v>48</v>
      </c>
      <c r="D81" s="44">
        <v>1156.7643264000001</v>
      </c>
      <c r="E81" s="44">
        <v>0</v>
      </c>
      <c r="F81" s="70">
        <f>Table323[[#This Row],[Single Family]]+Table323[[#This Row],[2-4 Units]]+Table323[[#This Row],[&gt;4 Units]]</f>
        <v>0</v>
      </c>
      <c r="G81" s="70">
        <v>0</v>
      </c>
      <c r="H81" s="70">
        <v>0</v>
      </c>
      <c r="I81" s="70">
        <v>0</v>
      </c>
      <c r="J81" s="45">
        <v>0</v>
      </c>
      <c r="K81">
        <f t="shared" si="1"/>
        <v>0</v>
      </c>
      <c r="L81" s="70">
        <v>0</v>
      </c>
      <c r="M81" s="70">
        <v>0</v>
      </c>
      <c r="N81" s="70">
        <v>0</v>
      </c>
      <c r="O81" s="45">
        <v>0</v>
      </c>
    </row>
    <row r="82" spans="1:15" hidden="1" x14ac:dyDescent="0.35">
      <c r="A82" s="93">
        <v>9005253400</v>
      </c>
      <c r="B82" s="73" t="s">
        <v>62</v>
      </c>
      <c r="C82" s="84" t="s">
        <v>48</v>
      </c>
      <c r="D82" s="44">
        <v>1729.7165952</v>
      </c>
      <c r="E82" s="44">
        <v>888.71</v>
      </c>
      <c r="F82" s="70">
        <f>Table323[[#This Row],[Single Family]]+Table323[[#This Row],[2-4 Units]]+Table323[[#This Row],[&gt;4 Units]]</f>
        <v>1</v>
      </c>
      <c r="G82" s="70">
        <v>1</v>
      </c>
      <c r="H82" s="70">
        <v>0</v>
      </c>
      <c r="I82" s="70">
        <v>0</v>
      </c>
      <c r="J82" s="45">
        <v>886.18</v>
      </c>
      <c r="K82">
        <f t="shared" si="1"/>
        <v>0</v>
      </c>
      <c r="L82" s="70">
        <v>0</v>
      </c>
      <c r="M82" s="70">
        <v>0</v>
      </c>
      <c r="N82" s="70">
        <v>0</v>
      </c>
      <c r="O82" s="45">
        <v>0</v>
      </c>
    </row>
    <row r="83" spans="1:15" hidden="1" x14ac:dyDescent="0.35">
      <c r="A83" s="93">
        <v>9015902500</v>
      </c>
      <c r="B83" s="73" t="s">
        <v>63</v>
      </c>
      <c r="C83" s="84" t="s">
        <v>48</v>
      </c>
      <c r="D83" s="44">
        <v>40.784411519999999</v>
      </c>
      <c r="E83" s="44">
        <v>0</v>
      </c>
      <c r="F83" s="70">
        <f>Table323[[#This Row],[Single Family]]+Table323[[#This Row],[2-4 Units]]+Table323[[#This Row],[&gt;4 Units]]</f>
        <v>0</v>
      </c>
      <c r="G83" s="70">
        <v>0</v>
      </c>
      <c r="H83" s="70">
        <v>0</v>
      </c>
      <c r="I83" s="70">
        <v>0</v>
      </c>
      <c r="J83" s="45">
        <v>0</v>
      </c>
      <c r="K83">
        <f t="shared" si="1"/>
        <v>0</v>
      </c>
      <c r="L83" s="70">
        <v>0</v>
      </c>
      <c r="M83" s="70">
        <v>0</v>
      </c>
      <c r="N83" s="70">
        <v>0</v>
      </c>
      <c r="O83" s="45">
        <v>0</v>
      </c>
    </row>
    <row r="84" spans="1:15" hidden="1" x14ac:dyDescent="0.35">
      <c r="A84" s="93">
        <v>9015905100</v>
      </c>
      <c r="B84" s="73" t="s">
        <v>63</v>
      </c>
      <c r="C84" s="84" t="s">
        <v>48</v>
      </c>
      <c r="D84" s="44">
        <v>149299.51099680003</v>
      </c>
      <c r="E84" s="44">
        <v>89586.357199999999</v>
      </c>
      <c r="F84" s="70">
        <f>Table323[[#This Row],[Single Family]]+Table323[[#This Row],[2-4 Units]]+Table323[[#This Row],[&gt;4 Units]]</f>
        <v>17</v>
      </c>
      <c r="G84" s="70">
        <v>17</v>
      </c>
      <c r="H84" s="70">
        <v>0</v>
      </c>
      <c r="I84" s="70">
        <v>0</v>
      </c>
      <c r="J84" s="45">
        <v>11573.31</v>
      </c>
      <c r="K84">
        <f t="shared" si="1"/>
        <v>11</v>
      </c>
      <c r="L84" s="70">
        <v>10</v>
      </c>
      <c r="M84" s="70">
        <v>1</v>
      </c>
      <c r="N84" s="70">
        <v>0</v>
      </c>
      <c r="O84" s="45">
        <v>39248.1</v>
      </c>
    </row>
    <row r="85" spans="1:15" hidden="1" x14ac:dyDescent="0.35">
      <c r="A85" s="93">
        <v>9003406001</v>
      </c>
      <c r="B85" s="73" t="s">
        <v>64</v>
      </c>
      <c r="C85" s="84" t="s">
        <v>48</v>
      </c>
      <c r="D85" s="44">
        <v>70.362864000000002</v>
      </c>
      <c r="E85" s="44">
        <v>0</v>
      </c>
      <c r="F85" s="70">
        <f>Table323[[#This Row],[Single Family]]+Table323[[#This Row],[2-4 Units]]+Table323[[#This Row],[&gt;4 Units]]</f>
        <v>0</v>
      </c>
      <c r="G85" s="70">
        <v>0</v>
      </c>
      <c r="H85" s="70">
        <v>0</v>
      </c>
      <c r="I85" s="70">
        <v>0</v>
      </c>
      <c r="J85" s="45">
        <v>0</v>
      </c>
      <c r="K85">
        <f t="shared" si="1"/>
        <v>0</v>
      </c>
      <c r="L85" s="70">
        <v>0</v>
      </c>
      <c r="M85" s="70">
        <v>0</v>
      </c>
      <c r="N85" s="70">
        <v>0</v>
      </c>
      <c r="O85" s="45">
        <v>0</v>
      </c>
    </row>
    <row r="86" spans="1:15" hidden="1" x14ac:dyDescent="0.35">
      <c r="A86" s="93">
        <v>9003410101</v>
      </c>
      <c r="B86" s="73" t="s">
        <v>64</v>
      </c>
      <c r="C86" s="84" t="s">
        <v>48</v>
      </c>
      <c r="D86" s="44">
        <v>121175.56514015999</v>
      </c>
      <c r="E86" s="44">
        <v>88803.831399999995</v>
      </c>
      <c r="F86" s="70">
        <f>Table323[[#This Row],[Single Family]]+Table323[[#This Row],[2-4 Units]]+Table323[[#This Row],[&gt;4 Units]]</f>
        <v>24</v>
      </c>
      <c r="G86" s="70">
        <v>24</v>
      </c>
      <c r="H86" s="70">
        <v>0</v>
      </c>
      <c r="I86" s="70">
        <v>0</v>
      </c>
      <c r="J86" s="45">
        <v>20876.07</v>
      </c>
      <c r="K86">
        <f t="shared" si="1"/>
        <v>8</v>
      </c>
      <c r="L86" s="70">
        <v>8</v>
      </c>
      <c r="M86" s="70">
        <v>0</v>
      </c>
      <c r="N86" s="70">
        <v>0</v>
      </c>
      <c r="O86" s="45">
        <v>36086</v>
      </c>
    </row>
    <row r="87" spans="1:15" hidden="1" x14ac:dyDescent="0.35">
      <c r="A87" s="93">
        <v>9003410102</v>
      </c>
      <c r="B87" s="73" t="s">
        <v>64</v>
      </c>
      <c r="C87" s="84" t="s">
        <v>48</v>
      </c>
      <c r="D87" s="44">
        <v>91578.06808704001</v>
      </c>
      <c r="E87" s="44">
        <v>36952.3531</v>
      </c>
      <c r="F87" s="70">
        <f>Table323[[#This Row],[Single Family]]+Table323[[#This Row],[2-4 Units]]+Table323[[#This Row],[&gt;4 Units]]</f>
        <v>18</v>
      </c>
      <c r="G87" s="70">
        <v>18</v>
      </c>
      <c r="H87" s="70">
        <v>0</v>
      </c>
      <c r="I87" s="70">
        <v>0</v>
      </c>
      <c r="J87" s="45">
        <v>16328.463100000001</v>
      </c>
      <c r="K87">
        <f t="shared" si="1"/>
        <v>0</v>
      </c>
      <c r="L87" s="70">
        <v>0</v>
      </c>
      <c r="M87" s="70">
        <v>0</v>
      </c>
      <c r="N87" s="70">
        <v>0</v>
      </c>
      <c r="O87" s="45">
        <v>0</v>
      </c>
    </row>
    <row r="88" spans="1:15" hidden="1" x14ac:dyDescent="0.35">
      <c r="A88" s="93">
        <v>9003460302</v>
      </c>
      <c r="B88" s="73" t="s">
        <v>64</v>
      </c>
      <c r="C88" s="84" t="s">
        <v>48</v>
      </c>
      <c r="D88" s="44">
        <v>255.88232640000001</v>
      </c>
      <c r="E88" s="44">
        <v>0</v>
      </c>
      <c r="F88" s="70">
        <f>Table323[[#This Row],[Single Family]]+Table323[[#This Row],[2-4 Units]]+Table323[[#This Row],[&gt;4 Units]]</f>
        <v>0</v>
      </c>
      <c r="G88" s="70">
        <v>0</v>
      </c>
      <c r="H88" s="70">
        <v>0</v>
      </c>
      <c r="I88" s="70">
        <v>0</v>
      </c>
      <c r="J88" s="45">
        <v>0</v>
      </c>
      <c r="K88">
        <f t="shared" si="1"/>
        <v>0</v>
      </c>
      <c r="L88" s="70">
        <v>0</v>
      </c>
      <c r="M88" s="70">
        <v>0</v>
      </c>
      <c r="N88" s="70">
        <v>0</v>
      </c>
      <c r="O88" s="45">
        <v>0</v>
      </c>
    </row>
    <row r="89" spans="1:15" hidden="1" x14ac:dyDescent="0.35">
      <c r="A89" s="93">
        <v>9005260200</v>
      </c>
      <c r="B89" s="73" t="s">
        <v>65</v>
      </c>
      <c r="C89" s="84" t="s">
        <v>48</v>
      </c>
      <c r="D89" s="44">
        <v>19721.679793920001</v>
      </c>
      <c r="E89" s="44">
        <v>14058.66</v>
      </c>
      <c r="F89" s="70">
        <f>Table323[[#This Row],[Single Family]]+Table323[[#This Row],[2-4 Units]]+Table323[[#This Row],[&gt;4 Units]]</f>
        <v>1</v>
      </c>
      <c r="G89" s="70">
        <v>1</v>
      </c>
      <c r="H89" s="70">
        <v>0</v>
      </c>
      <c r="I89" s="70">
        <v>0</v>
      </c>
      <c r="J89" s="45">
        <v>596.62</v>
      </c>
      <c r="K89">
        <f t="shared" si="1"/>
        <v>0</v>
      </c>
      <c r="L89" s="70">
        <v>0</v>
      </c>
      <c r="M89" s="70">
        <v>0</v>
      </c>
      <c r="N89" s="70">
        <v>0</v>
      </c>
      <c r="O89" s="45">
        <v>0</v>
      </c>
    </row>
    <row r="90" spans="1:15" hidden="1" x14ac:dyDescent="0.35">
      <c r="A90" s="93">
        <v>9005261100</v>
      </c>
      <c r="B90" s="73" t="s">
        <v>65</v>
      </c>
      <c r="C90" s="84" t="s">
        <v>48</v>
      </c>
      <c r="D90" s="44">
        <v>51.971846400000004</v>
      </c>
      <c r="E90" s="44">
        <v>0</v>
      </c>
      <c r="F90" s="70">
        <f>Table323[[#This Row],[Single Family]]+Table323[[#This Row],[2-4 Units]]+Table323[[#This Row],[&gt;4 Units]]</f>
        <v>0</v>
      </c>
      <c r="G90" s="70">
        <v>0</v>
      </c>
      <c r="H90" s="70">
        <v>0</v>
      </c>
      <c r="I90" s="70">
        <v>0</v>
      </c>
      <c r="J90" s="45">
        <v>0</v>
      </c>
      <c r="K90">
        <f t="shared" si="1"/>
        <v>0</v>
      </c>
      <c r="L90" s="70">
        <v>0</v>
      </c>
      <c r="M90" s="70">
        <v>0</v>
      </c>
      <c r="N90" s="70">
        <v>0</v>
      </c>
      <c r="O90" s="45">
        <v>0</v>
      </c>
    </row>
    <row r="91" spans="1:15" hidden="1" x14ac:dyDescent="0.35">
      <c r="A91" s="93">
        <v>9005263200</v>
      </c>
      <c r="B91" s="73" t="s">
        <v>65</v>
      </c>
      <c r="C91" s="84" t="s">
        <v>48</v>
      </c>
      <c r="D91" s="44">
        <v>63.364204800000003</v>
      </c>
      <c r="E91" s="44">
        <v>0</v>
      </c>
      <c r="F91" s="70">
        <f>Table323[[#This Row],[Single Family]]+Table323[[#This Row],[2-4 Units]]+Table323[[#This Row],[&gt;4 Units]]</f>
        <v>0</v>
      </c>
      <c r="G91" s="70">
        <v>0</v>
      </c>
      <c r="H91" s="70">
        <v>0</v>
      </c>
      <c r="I91" s="70">
        <v>0</v>
      </c>
      <c r="J91" s="45">
        <v>0</v>
      </c>
      <c r="K91">
        <f t="shared" si="1"/>
        <v>0</v>
      </c>
      <c r="L91" s="70">
        <v>0</v>
      </c>
      <c r="M91" s="70">
        <v>0</v>
      </c>
      <c r="N91" s="70">
        <v>0</v>
      </c>
      <c r="O91" s="45">
        <v>0</v>
      </c>
    </row>
    <row r="92" spans="1:15" hidden="1" x14ac:dyDescent="0.35">
      <c r="A92" s="93">
        <v>9005425600</v>
      </c>
      <c r="B92" s="73" t="s">
        <v>65</v>
      </c>
      <c r="C92" s="84" t="s">
        <v>48</v>
      </c>
      <c r="D92" s="44">
        <v>29049.917094720004</v>
      </c>
      <c r="E92" s="44">
        <v>18845.7088</v>
      </c>
      <c r="F92" s="70">
        <f>Table323[[#This Row],[Single Family]]+Table323[[#This Row],[2-4 Units]]+Table323[[#This Row],[&gt;4 Units]]</f>
        <v>3</v>
      </c>
      <c r="G92" s="70">
        <v>3</v>
      </c>
      <c r="H92" s="70">
        <v>0</v>
      </c>
      <c r="I92" s="70">
        <v>0</v>
      </c>
      <c r="J92" s="45">
        <v>3951.23</v>
      </c>
      <c r="K92">
        <f t="shared" si="1"/>
        <v>2</v>
      </c>
      <c r="L92" s="70">
        <v>2</v>
      </c>
      <c r="M92" s="70">
        <v>0</v>
      </c>
      <c r="N92" s="70">
        <v>0</v>
      </c>
      <c r="O92" s="45">
        <v>14271.5</v>
      </c>
    </row>
    <row r="93" spans="1:15" hidden="1" x14ac:dyDescent="0.35">
      <c r="A93" s="93">
        <v>9015825000</v>
      </c>
      <c r="B93" s="73" t="s">
        <v>66</v>
      </c>
      <c r="C93" s="84" t="s">
        <v>48</v>
      </c>
      <c r="D93" s="44">
        <v>1158.3620352</v>
      </c>
      <c r="E93" s="44">
        <v>1214.33</v>
      </c>
      <c r="F93" s="70">
        <f>Table323[[#This Row],[Single Family]]+Table323[[#This Row],[2-4 Units]]+Table323[[#This Row],[&gt;4 Units]]</f>
        <v>0</v>
      </c>
      <c r="G93" s="70">
        <v>0</v>
      </c>
      <c r="H93" s="70">
        <v>0</v>
      </c>
      <c r="I93" s="70">
        <v>0</v>
      </c>
      <c r="J93" s="45">
        <v>0</v>
      </c>
      <c r="K93">
        <f t="shared" si="1"/>
        <v>0</v>
      </c>
      <c r="L93" s="70">
        <v>0</v>
      </c>
      <c r="M93" s="70">
        <v>0</v>
      </c>
      <c r="N93" s="70">
        <v>0</v>
      </c>
      <c r="O93" s="45">
        <v>0</v>
      </c>
    </row>
    <row r="94" spans="1:15" hidden="1" x14ac:dyDescent="0.35">
      <c r="A94" s="93">
        <v>9015906100</v>
      </c>
      <c r="B94" s="73" t="s">
        <v>66</v>
      </c>
      <c r="C94" s="84" t="s">
        <v>48</v>
      </c>
      <c r="D94" s="44">
        <v>101396.99359871999</v>
      </c>
      <c r="E94" s="44">
        <v>34497.020799999998</v>
      </c>
      <c r="F94" s="70">
        <f>Table323[[#This Row],[Single Family]]+Table323[[#This Row],[2-4 Units]]+Table323[[#This Row],[&gt;4 Units]]</f>
        <v>9</v>
      </c>
      <c r="G94" s="70">
        <v>9</v>
      </c>
      <c r="H94" s="70">
        <v>0</v>
      </c>
      <c r="I94" s="70">
        <v>0</v>
      </c>
      <c r="J94" s="45">
        <v>6393.39</v>
      </c>
      <c r="K94">
        <f t="shared" si="1"/>
        <v>3</v>
      </c>
      <c r="L94" s="70">
        <v>3</v>
      </c>
      <c r="M94" s="70">
        <v>0</v>
      </c>
      <c r="N94" s="70">
        <v>0</v>
      </c>
      <c r="O94" s="45">
        <v>1709.28</v>
      </c>
    </row>
    <row r="95" spans="1:15" hidden="1" x14ac:dyDescent="0.35">
      <c r="A95" s="93">
        <v>9003464101</v>
      </c>
      <c r="B95" s="73" t="s">
        <v>67</v>
      </c>
      <c r="C95" s="84" t="s">
        <v>48</v>
      </c>
      <c r="D95" s="44">
        <v>118631.9710512</v>
      </c>
      <c r="E95" s="44">
        <v>275715.35590000002</v>
      </c>
      <c r="F95" s="70">
        <f>Table323[[#This Row],[Single Family]]+Table323[[#This Row],[2-4 Units]]+Table323[[#This Row],[&gt;4 Units]]</f>
        <v>34</v>
      </c>
      <c r="G95" s="70">
        <v>34</v>
      </c>
      <c r="H95" s="70">
        <v>0</v>
      </c>
      <c r="I95" s="70">
        <v>0</v>
      </c>
      <c r="J95" s="45">
        <v>38311.015299999999</v>
      </c>
      <c r="K95">
        <f t="shared" si="1"/>
        <v>14</v>
      </c>
      <c r="L95" s="70">
        <v>14</v>
      </c>
      <c r="M95" s="70">
        <v>0</v>
      </c>
      <c r="N95" s="70">
        <v>0</v>
      </c>
      <c r="O95" s="45">
        <v>60141.5</v>
      </c>
    </row>
    <row r="96" spans="1:15" hidden="1" x14ac:dyDescent="0.35">
      <c r="A96" s="93">
        <v>9003464102</v>
      </c>
      <c r="B96" s="73" t="s">
        <v>67</v>
      </c>
      <c r="C96" s="84" t="s">
        <v>48</v>
      </c>
      <c r="D96" s="44">
        <v>92435.087191679995</v>
      </c>
      <c r="E96" s="44">
        <v>43294.517699999997</v>
      </c>
      <c r="F96" s="70">
        <f>Table323[[#This Row],[Single Family]]+Table323[[#This Row],[2-4 Units]]+Table323[[#This Row],[&gt;4 Units]]</f>
        <v>17</v>
      </c>
      <c r="G96" s="70">
        <v>17</v>
      </c>
      <c r="H96" s="70">
        <v>0</v>
      </c>
      <c r="I96" s="70">
        <v>0</v>
      </c>
      <c r="J96" s="45">
        <v>12683.197700000001</v>
      </c>
      <c r="K96">
        <f t="shared" si="1"/>
        <v>0</v>
      </c>
      <c r="L96" s="70">
        <v>0</v>
      </c>
      <c r="M96" s="70">
        <v>0</v>
      </c>
      <c r="N96" s="70">
        <v>0</v>
      </c>
      <c r="O96" s="45">
        <v>0</v>
      </c>
    </row>
    <row r="97" spans="1:15" hidden="1" x14ac:dyDescent="0.35">
      <c r="A97" s="93">
        <v>9003466102</v>
      </c>
      <c r="B97" s="73" t="s">
        <v>67</v>
      </c>
      <c r="C97" s="84" t="s">
        <v>48</v>
      </c>
      <c r="D97" s="44">
        <v>243.67374719999998</v>
      </c>
      <c r="E97" s="44">
        <v>0</v>
      </c>
      <c r="F97" s="70">
        <f>Table323[[#This Row],[Single Family]]+Table323[[#This Row],[2-4 Units]]+Table323[[#This Row],[&gt;4 Units]]</f>
        <v>0</v>
      </c>
      <c r="G97" s="70">
        <v>0</v>
      </c>
      <c r="H97" s="70">
        <v>0</v>
      </c>
      <c r="I97" s="70">
        <v>0</v>
      </c>
      <c r="J97" s="45">
        <v>0</v>
      </c>
      <c r="K97">
        <f t="shared" si="1"/>
        <v>0</v>
      </c>
      <c r="L97" s="70">
        <v>0</v>
      </c>
      <c r="M97" s="70">
        <v>0</v>
      </c>
      <c r="N97" s="70">
        <v>0</v>
      </c>
      <c r="O97" s="45">
        <v>0</v>
      </c>
    </row>
    <row r="98" spans="1:15" hidden="1" x14ac:dyDescent="0.35">
      <c r="A98" s="93">
        <v>9003466202</v>
      </c>
      <c r="B98" s="73" t="s">
        <v>67</v>
      </c>
      <c r="C98" s="84" t="s">
        <v>48</v>
      </c>
      <c r="D98" s="44">
        <v>466.21258560000001</v>
      </c>
      <c r="E98" s="44">
        <v>0</v>
      </c>
      <c r="F98" s="70">
        <f>Table323[[#This Row],[Single Family]]+Table323[[#This Row],[2-4 Units]]+Table323[[#This Row],[&gt;4 Units]]</f>
        <v>0</v>
      </c>
      <c r="G98" s="70">
        <v>0</v>
      </c>
      <c r="H98" s="70">
        <v>0</v>
      </c>
      <c r="I98" s="70">
        <v>0</v>
      </c>
      <c r="J98" s="45">
        <v>0</v>
      </c>
      <c r="K98">
        <f t="shared" si="1"/>
        <v>0</v>
      </c>
      <c r="L98" s="70">
        <v>0</v>
      </c>
      <c r="M98" s="70">
        <v>0</v>
      </c>
      <c r="N98" s="70">
        <v>0</v>
      </c>
      <c r="O98" s="45">
        <v>0</v>
      </c>
    </row>
    <row r="99" spans="1:15" hidden="1" x14ac:dyDescent="0.35">
      <c r="A99" s="93">
        <v>9013881100</v>
      </c>
      <c r="B99" s="73" t="s">
        <v>68</v>
      </c>
      <c r="C99" s="84" t="s">
        <v>48</v>
      </c>
      <c r="D99" s="44">
        <v>94.999996800000005</v>
      </c>
      <c r="E99" s="44">
        <v>0</v>
      </c>
      <c r="F99" s="70">
        <f>Table323[[#This Row],[Single Family]]+Table323[[#This Row],[2-4 Units]]+Table323[[#This Row],[&gt;4 Units]]</f>
        <v>0</v>
      </c>
      <c r="G99" s="70">
        <v>0</v>
      </c>
      <c r="H99" s="70">
        <v>0</v>
      </c>
      <c r="I99" s="70">
        <v>0</v>
      </c>
      <c r="J99" s="45">
        <v>0</v>
      </c>
      <c r="K99">
        <f t="shared" si="1"/>
        <v>0</v>
      </c>
      <c r="L99" s="70">
        <v>0</v>
      </c>
      <c r="M99" s="70">
        <v>0</v>
      </c>
      <c r="N99" s="70">
        <v>0</v>
      </c>
      <c r="O99" s="45">
        <v>0</v>
      </c>
    </row>
    <row r="100" spans="1:15" hidden="1" x14ac:dyDescent="0.35">
      <c r="A100" s="93">
        <v>9015815000</v>
      </c>
      <c r="B100" s="73" t="s">
        <v>68</v>
      </c>
      <c r="C100" s="84" t="s">
        <v>48</v>
      </c>
      <c r="D100" s="44">
        <v>47722.246640640005</v>
      </c>
      <c r="E100" s="44">
        <v>36685.682000000001</v>
      </c>
      <c r="F100" s="70">
        <f>Table323[[#This Row],[Single Family]]+Table323[[#This Row],[2-4 Units]]+Table323[[#This Row],[&gt;4 Units]]</f>
        <v>11</v>
      </c>
      <c r="G100" s="70">
        <v>11</v>
      </c>
      <c r="H100" s="70">
        <v>0</v>
      </c>
      <c r="I100" s="70">
        <v>0</v>
      </c>
      <c r="J100" s="45">
        <v>7846.27</v>
      </c>
      <c r="K100">
        <f t="shared" si="1"/>
        <v>8</v>
      </c>
      <c r="L100" s="70">
        <v>8</v>
      </c>
      <c r="M100" s="70">
        <v>0</v>
      </c>
      <c r="N100" s="70">
        <v>0</v>
      </c>
      <c r="O100" s="45">
        <v>14910.3</v>
      </c>
    </row>
    <row r="101" spans="1:15" hidden="1" x14ac:dyDescent="0.35">
      <c r="A101" s="93">
        <v>9009166002</v>
      </c>
      <c r="B101" s="73" t="s">
        <v>69</v>
      </c>
      <c r="C101" s="84" t="s">
        <v>48</v>
      </c>
      <c r="D101" s="44">
        <v>481.21136640000003</v>
      </c>
      <c r="E101" s="44">
        <v>0</v>
      </c>
      <c r="F101" s="70">
        <f>Table323[[#This Row],[Single Family]]+Table323[[#This Row],[2-4 Units]]+Table323[[#This Row],[&gt;4 Units]]</f>
        <v>0</v>
      </c>
      <c r="G101" s="70">
        <v>0</v>
      </c>
      <c r="H101" s="70">
        <v>0</v>
      </c>
      <c r="I101" s="70">
        <v>0</v>
      </c>
      <c r="J101" s="45">
        <v>0</v>
      </c>
      <c r="K101">
        <f t="shared" si="1"/>
        <v>0</v>
      </c>
      <c r="L101" s="70">
        <v>0</v>
      </c>
      <c r="M101" s="70">
        <v>0</v>
      </c>
      <c r="N101" s="70">
        <v>0</v>
      </c>
      <c r="O101" s="45">
        <v>0</v>
      </c>
    </row>
    <row r="102" spans="1:15" hidden="1" x14ac:dyDescent="0.35">
      <c r="A102" s="93">
        <v>9009343101</v>
      </c>
      <c r="B102" s="73" t="s">
        <v>69</v>
      </c>
      <c r="C102" s="84" t="s">
        <v>48</v>
      </c>
      <c r="D102" s="44">
        <v>82328.833434240019</v>
      </c>
      <c r="E102" s="44">
        <v>39982.78</v>
      </c>
      <c r="F102" s="70">
        <f>Table323[[#This Row],[Single Family]]+Table323[[#This Row],[2-4 Units]]+Table323[[#This Row],[&gt;4 Units]]</f>
        <v>17</v>
      </c>
      <c r="G102" s="70">
        <v>17</v>
      </c>
      <c r="H102" s="70">
        <v>0</v>
      </c>
      <c r="I102" s="70">
        <v>0</v>
      </c>
      <c r="J102" s="45">
        <v>17651.66</v>
      </c>
      <c r="K102">
        <f t="shared" si="1"/>
        <v>0</v>
      </c>
      <c r="L102" s="70">
        <v>0</v>
      </c>
      <c r="M102" s="70">
        <v>0</v>
      </c>
      <c r="N102" s="70">
        <v>0</v>
      </c>
      <c r="O102" s="45">
        <v>0</v>
      </c>
    </row>
    <row r="103" spans="1:15" hidden="1" x14ac:dyDescent="0.35">
      <c r="A103" s="93">
        <v>9009343102</v>
      </c>
      <c r="B103" s="73" t="s">
        <v>69</v>
      </c>
      <c r="C103" s="84" t="s">
        <v>48</v>
      </c>
      <c r="D103" s="44">
        <v>82879.846151039994</v>
      </c>
      <c r="E103" s="44">
        <v>29712.117900000001</v>
      </c>
      <c r="F103" s="70">
        <f>Table323[[#This Row],[Single Family]]+Table323[[#This Row],[2-4 Units]]+Table323[[#This Row],[&gt;4 Units]]</f>
        <v>18</v>
      </c>
      <c r="G103" s="70">
        <v>18</v>
      </c>
      <c r="H103" s="70">
        <v>0</v>
      </c>
      <c r="I103" s="70">
        <v>0</v>
      </c>
      <c r="J103" s="45">
        <v>18273.107899999999</v>
      </c>
      <c r="K103">
        <f t="shared" si="1"/>
        <v>0</v>
      </c>
      <c r="L103" s="70">
        <v>0</v>
      </c>
      <c r="M103" s="70">
        <v>0</v>
      </c>
      <c r="N103" s="70">
        <v>0</v>
      </c>
      <c r="O103" s="45">
        <v>0</v>
      </c>
    </row>
    <row r="104" spans="1:15" hidden="1" x14ac:dyDescent="0.35">
      <c r="A104" s="93">
        <v>9009343200</v>
      </c>
      <c r="B104" s="73" t="s">
        <v>69</v>
      </c>
      <c r="C104" s="84" t="s">
        <v>48</v>
      </c>
      <c r="D104" s="44">
        <v>124500.06834911999</v>
      </c>
      <c r="E104" s="44">
        <v>63604.970600000001</v>
      </c>
      <c r="F104" s="70">
        <f>Table323[[#This Row],[Single Family]]+Table323[[#This Row],[2-4 Units]]+Table323[[#This Row],[&gt;4 Units]]</f>
        <v>32</v>
      </c>
      <c r="G104" s="70">
        <v>32</v>
      </c>
      <c r="H104" s="70">
        <v>0</v>
      </c>
      <c r="I104" s="70">
        <v>0</v>
      </c>
      <c r="J104" s="45">
        <v>36062.470600000001</v>
      </c>
      <c r="K104">
        <f t="shared" si="1"/>
        <v>0</v>
      </c>
      <c r="L104" s="70">
        <v>0</v>
      </c>
      <c r="M104" s="70">
        <v>0</v>
      </c>
      <c r="N104" s="70">
        <v>0</v>
      </c>
      <c r="O104" s="45">
        <v>0</v>
      </c>
    </row>
    <row r="105" spans="1:15" hidden="1" x14ac:dyDescent="0.35">
      <c r="A105" s="93">
        <v>9009343300</v>
      </c>
      <c r="B105" s="73" t="s">
        <v>69</v>
      </c>
      <c r="C105" s="84" t="s">
        <v>48</v>
      </c>
      <c r="D105" s="44">
        <v>135596.24742815999</v>
      </c>
      <c r="E105" s="44">
        <v>35106.553699999997</v>
      </c>
      <c r="F105" s="70">
        <f>Table323[[#This Row],[Single Family]]+Table323[[#This Row],[2-4 Units]]+Table323[[#This Row],[&gt;4 Units]]</f>
        <v>34</v>
      </c>
      <c r="G105" s="70">
        <v>34</v>
      </c>
      <c r="H105" s="70">
        <v>0</v>
      </c>
      <c r="I105" s="70">
        <v>0</v>
      </c>
      <c r="J105" s="45">
        <v>28528.043699999998</v>
      </c>
      <c r="K105">
        <f t="shared" si="1"/>
        <v>0</v>
      </c>
      <c r="L105" s="70">
        <v>0</v>
      </c>
      <c r="M105" s="70">
        <v>0</v>
      </c>
      <c r="N105" s="70">
        <v>0</v>
      </c>
      <c r="O105" s="45">
        <v>0</v>
      </c>
    </row>
    <row r="106" spans="1:15" hidden="1" x14ac:dyDescent="0.35">
      <c r="A106" s="93">
        <v>9009343400</v>
      </c>
      <c r="B106" s="73" t="s">
        <v>69</v>
      </c>
      <c r="C106" s="84" t="s">
        <v>48</v>
      </c>
      <c r="D106" s="44">
        <v>152085.30500448</v>
      </c>
      <c r="E106" s="44">
        <v>198425.37349999999</v>
      </c>
      <c r="F106" s="70">
        <f>Table323[[#This Row],[Single Family]]+Table323[[#This Row],[2-4 Units]]+Table323[[#This Row],[&gt;4 Units]]</f>
        <v>34</v>
      </c>
      <c r="G106" s="70">
        <v>34</v>
      </c>
      <c r="H106" s="70">
        <v>0</v>
      </c>
      <c r="I106" s="70">
        <v>0</v>
      </c>
      <c r="J106" s="45">
        <v>39343.881399999998</v>
      </c>
      <c r="K106">
        <f t="shared" si="1"/>
        <v>30</v>
      </c>
      <c r="L106" s="70">
        <v>30</v>
      </c>
      <c r="M106" s="70">
        <v>0</v>
      </c>
      <c r="N106" s="70">
        <v>0</v>
      </c>
      <c r="O106" s="45">
        <v>98615.5</v>
      </c>
    </row>
    <row r="107" spans="1:15" hidden="1" x14ac:dyDescent="0.35">
      <c r="A107" s="93">
        <v>9009347100</v>
      </c>
      <c r="B107" s="73" t="s">
        <v>69</v>
      </c>
      <c r="C107" s="84" t="s">
        <v>48</v>
      </c>
      <c r="D107" s="44">
        <v>65.558160000000001</v>
      </c>
      <c r="E107" s="44">
        <v>0</v>
      </c>
      <c r="F107" s="70">
        <f>Table323[[#This Row],[Single Family]]+Table323[[#This Row],[2-4 Units]]+Table323[[#This Row],[&gt;4 Units]]</f>
        <v>0</v>
      </c>
      <c r="G107" s="70">
        <v>0</v>
      </c>
      <c r="H107" s="70">
        <v>0</v>
      </c>
      <c r="I107" s="70">
        <v>0</v>
      </c>
      <c r="J107" s="45">
        <v>0</v>
      </c>
      <c r="K107">
        <f t="shared" si="1"/>
        <v>0</v>
      </c>
      <c r="L107" s="70">
        <v>0</v>
      </c>
      <c r="M107" s="70">
        <v>0</v>
      </c>
      <c r="N107" s="70">
        <v>0</v>
      </c>
      <c r="O107" s="45">
        <v>0</v>
      </c>
    </row>
    <row r="108" spans="1:15" hidden="1" x14ac:dyDescent="0.35">
      <c r="A108" s="93">
        <v>9007600100</v>
      </c>
      <c r="B108" s="73" t="s">
        <v>70</v>
      </c>
      <c r="C108" s="84" t="s">
        <v>48</v>
      </c>
      <c r="D108" s="44">
        <v>88488.774820799998</v>
      </c>
      <c r="E108" s="44">
        <v>28427.077499999999</v>
      </c>
      <c r="F108" s="70">
        <f>Table323[[#This Row],[Single Family]]+Table323[[#This Row],[2-4 Units]]+Table323[[#This Row],[&gt;4 Units]]</f>
        <v>20</v>
      </c>
      <c r="G108" s="70">
        <v>20</v>
      </c>
      <c r="H108" s="70">
        <v>0</v>
      </c>
      <c r="I108" s="70">
        <v>0</v>
      </c>
      <c r="J108" s="45">
        <v>17867.427599999999</v>
      </c>
      <c r="K108">
        <f t="shared" si="1"/>
        <v>1</v>
      </c>
      <c r="L108" s="70">
        <v>1</v>
      </c>
      <c r="M108" s="70">
        <v>0</v>
      </c>
      <c r="N108" s="70">
        <v>0</v>
      </c>
      <c r="O108" s="45">
        <v>1169.9000000000001</v>
      </c>
    </row>
    <row r="109" spans="1:15" hidden="1" x14ac:dyDescent="0.35">
      <c r="A109" s="93">
        <v>9007610100</v>
      </c>
      <c r="B109" s="73" t="s">
        <v>71</v>
      </c>
      <c r="C109" s="84" t="s">
        <v>48</v>
      </c>
      <c r="D109" s="44">
        <v>49833.557458559997</v>
      </c>
      <c r="E109" s="44">
        <v>5070.47</v>
      </c>
      <c r="F109" s="70">
        <f>Table323[[#This Row],[Single Family]]+Table323[[#This Row],[2-4 Units]]+Table323[[#This Row],[&gt;4 Units]]</f>
        <v>7</v>
      </c>
      <c r="G109" s="70">
        <v>7</v>
      </c>
      <c r="H109" s="70">
        <v>0</v>
      </c>
      <c r="I109" s="70">
        <v>0</v>
      </c>
      <c r="J109" s="45">
        <v>5067.09</v>
      </c>
      <c r="K109">
        <f t="shared" si="1"/>
        <v>0</v>
      </c>
      <c r="L109" s="70">
        <v>0</v>
      </c>
      <c r="M109" s="70">
        <v>0</v>
      </c>
      <c r="N109" s="70">
        <v>0</v>
      </c>
      <c r="O109" s="45">
        <v>0</v>
      </c>
    </row>
    <row r="110" spans="1:15" hidden="1" x14ac:dyDescent="0.35">
      <c r="A110" s="93">
        <v>9007610200</v>
      </c>
      <c r="B110" s="73" t="s">
        <v>71</v>
      </c>
      <c r="C110" s="84" t="s">
        <v>48</v>
      </c>
      <c r="D110" s="44">
        <v>82281.225185279996</v>
      </c>
      <c r="E110" s="44">
        <v>16245.14</v>
      </c>
      <c r="F110" s="70">
        <f>Table323[[#This Row],[Single Family]]+Table323[[#This Row],[2-4 Units]]+Table323[[#This Row],[&gt;4 Units]]</f>
        <v>13</v>
      </c>
      <c r="G110" s="70">
        <v>13</v>
      </c>
      <c r="H110" s="70">
        <v>0</v>
      </c>
      <c r="I110" s="70">
        <v>0</v>
      </c>
      <c r="J110" s="45">
        <v>13992.08</v>
      </c>
      <c r="K110">
        <f t="shared" si="1"/>
        <v>0</v>
      </c>
      <c r="L110" s="70">
        <v>0</v>
      </c>
      <c r="M110" s="70">
        <v>0</v>
      </c>
      <c r="N110" s="70">
        <v>0</v>
      </c>
      <c r="O110" s="45">
        <v>0</v>
      </c>
    </row>
    <row r="111" spans="1:15" hidden="1" x14ac:dyDescent="0.35">
      <c r="A111" s="93">
        <v>9007610300</v>
      </c>
      <c r="B111" s="73" t="s">
        <v>71</v>
      </c>
      <c r="C111" s="84" t="s">
        <v>48</v>
      </c>
      <c r="D111" s="44">
        <v>89308.610147519998</v>
      </c>
      <c r="E111" s="44">
        <v>89279.610400000005</v>
      </c>
      <c r="F111" s="70">
        <f>Table323[[#This Row],[Single Family]]+Table323[[#This Row],[2-4 Units]]+Table323[[#This Row],[&gt;4 Units]]</f>
        <v>16</v>
      </c>
      <c r="G111" s="70">
        <v>16</v>
      </c>
      <c r="H111" s="70">
        <v>0</v>
      </c>
      <c r="I111" s="70">
        <v>0</v>
      </c>
      <c r="J111" s="45">
        <v>19707.68</v>
      </c>
      <c r="K111">
        <f t="shared" si="1"/>
        <v>7</v>
      </c>
      <c r="L111" s="70">
        <v>7</v>
      </c>
      <c r="M111" s="70">
        <v>0</v>
      </c>
      <c r="N111" s="70">
        <v>0</v>
      </c>
      <c r="O111" s="45">
        <v>5642.19</v>
      </c>
    </row>
    <row r="112" spans="1:15" hidden="1" x14ac:dyDescent="0.35">
      <c r="A112" s="93">
        <v>9007610400</v>
      </c>
      <c r="B112" s="73" t="s">
        <v>71</v>
      </c>
      <c r="C112" s="84" t="s">
        <v>48</v>
      </c>
      <c r="D112" s="44">
        <v>67241.355482879997</v>
      </c>
      <c r="E112" s="44">
        <v>9962.2000000000007</v>
      </c>
      <c r="F112" s="70">
        <f>Table323[[#This Row],[Single Family]]+Table323[[#This Row],[2-4 Units]]+Table323[[#This Row],[&gt;4 Units]]</f>
        <v>10</v>
      </c>
      <c r="G112" s="70">
        <v>10</v>
      </c>
      <c r="H112" s="70">
        <v>0</v>
      </c>
      <c r="I112" s="70">
        <v>0</v>
      </c>
      <c r="J112" s="45">
        <v>9957.9599999999991</v>
      </c>
      <c r="K112">
        <f t="shared" si="1"/>
        <v>0</v>
      </c>
      <c r="L112" s="70">
        <v>0</v>
      </c>
      <c r="M112" s="70">
        <v>0</v>
      </c>
      <c r="N112" s="70">
        <v>0</v>
      </c>
      <c r="O112" s="45">
        <v>0</v>
      </c>
    </row>
    <row r="113" spans="1:15" hidden="1" x14ac:dyDescent="0.35">
      <c r="A113" s="93">
        <v>9007550201</v>
      </c>
      <c r="B113" s="73" t="s">
        <v>72</v>
      </c>
      <c r="C113" s="84" t="s">
        <v>48</v>
      </c>
      <c r="D113" s="44">
        <v>472.47606719999999</v>
      </c>
      <c r="E113" s="44">
        <v>0</v>
      </c>
      <c r="F113" s="70">
        <f>Table323[[#This Row],[Single Family]]+Table323[[#This Row],[2-4 Units]]+Table323[[#This Row],[&gt;4 Units]]</f>
        <v>0</v>
      </c>
      <c r="G113" s="70">
        <v>0</v>
      </c>
      <c r="H113" s="70">
        <v>0</v>
      </c>
      <c r="I113" s="70">
        <v>0</v>
      </c>
      <c r="J113" s="45">
        <v>0</v>
      </c>
      <c r="K113">
        <f t="shared" si="1"/>
        <v>0</v>
      </c>
      <c r="L113" s="70">
        <v>0</v>
      </c>
      <c r="M113" s="70">
        <v>0</v>
      </c>
      <c r="N113" s="70">
        <v>0</v>
      </c>
      <c r="O113" s="45">
        <v>0</v>
      </c>
    </row>
    <row r="114" spans="1:15" hidden="1" x14ac:dyDescent="0.35">
      <c r="A114" s="93">
        <v>9007595101</v>
      </c>
      <c r="B114" s="73" t="s">
        <v>72</v>
      </c>
      <c r="C114" s="84" t="s">
        <v>48</v>
      </c>
      <c r="D114" s="44">
        <v>1526.8828320000002</v>
      </c>
      <c r="E114" s="44">
        <v>0</v>
      </c>
      <c r="F114" s="70">
        <f>Table323[[#This Row],[Single Family]]+Table323[[#This Row],[2-4 Units]]+Table323[[#This Row],[&gt;4 Units]]</f>
        <v>0</v>
      </c>
      <c r="G114" s="70">
        <v>0</v>
      </c>
      <c r="H114" s="70">
        <v>0</v>
      </c>
      <c r="I114" s="70">
        <v>0</v>
      </c>
      <c r="J114" s="45">
        <v>0</v>
      </c>
      <c r="K114">
        <f t="shared" si="1"/>
        <v>0</v>
      </c>
      <c r="L114" s="70">
        <v>0</v>
      </c>
      <c r="M114" s="70">
        <v>0</v>
      </c>
      <c r="N114" s="70">
        <v>0</v>
      </c>
      <c r="O114" s="45">
        <v>0</v>
      </c>
    </row>
    <row r="115" spans="1:15" hidden="1" x14ac:dyDescent="0.35">
      <c r="A115" s="93">
        <v>9011714101</v>
      </c>
      <c r="B115" s="73" t="s">
        <v>72</v>
      </c>
      <c r="C115" s="84" t="s">
        <v>48</v>
      </c>
      <c r="D115" s="44">
        <v>62835.427442879998</v>
      </c>
      <c r="E115" s="44">
        <v>68354.2</v>
      </c>
      <c r="F115" s="70">
        <f>Table323[[#This Row],[Single Family]]+Table323[[#This Row],[2-4 Units]]+Table323[[#This Row],[&gt;4 Units]]</f>
        <v>12</v>
      </c>
      <c r="G115" s="70">
        <v>12</v>
      </c>
      <c r="H115" s="70">
        <v>0</v>
      </c>
      <c r="I115" s="70">
        <v>0</v>
      </c>
      <c r="J115" s="45">
        <v>11207.25</v>
      </c>
      <c r="K115">
        <f t="shared" si="1"/>
        <v>0</v>
      </c>
      <c r="L115" s="70">
        <v>0</v>
      </c>
      <c r="M115" s="70">
        <v>0</v>
      </c>
      <c r="N115" s="70">
        <v>0</v>
      </c>
      <c r="O115" s="45">
        <v>0</v>
      </c>
    </row>
    <row r="116" spans="1:15" hidden="1" x14ac:dyDescent="0.35">
      <c r="A116" s="93">
        <v>9011714103</v>
      </c>
      <c r="B116" s="73" t="s">
        <v>72</v>
      </c>
      <c r="C116" s="84" t="s">
        <v>48</v>
      </c>
      <c r="D116" s="44">
        <v>142560.62130239999</v>
      </c>
      <c r="E116" s="44">
        <v>273925.8946</v>
      </c>
      <c r="F116" s="70">
        <f>Table323[[#This Row],[Single Family]]+Table323[[#This Row],[2-4 Units]]+Table323[[#This Row],[&gt;4 Units]]</f>
        <v>48</v>
      </c>
      <c r="G116" s="70">
        <v>48</v>
      </c>
      <c r="H116" s="70">
        <v>0</v>
      </c>
      <c r="I116" s="70">
        <v>0</v>
      </c>
      <c r="J116" s="45">
        <v>42003.220600000001</v>
      </c>
      <c r="K116">
        <f t="shared" si="1"/>
        <v>35</v>
      </c>
      <c r="L116" s="70">
        <v>13</v>
      </c>
      <c r="M116" s="70">
        <v>0</v>
      </c>
      <c r="N116" s="70">
        <v>22</v>
      </c>
      <c r="O116" s="45">
        <v>216806</v>
      </c>
    </row>
    <row r="117" spans="1:15" hidden="1" x14ac:dyDescent="0.35">
      <c r="A117" s="93">
        <v>9011714104</v>
      </c>
      <c r="B117" s="73" t="s">
        <v>72</v>
      </c>
      <c r="C117" s="84" t="s">
        <v>48</v>
      </c>
      <c r="D117" s="44">
        <v>98268.869062080004</v>
      </c>
      <c r="E117" s="44">
        <v>30020.496500000001</v>
      </c>
      <c r="F117" s="70">
        <f>Table323[[#This Row],[Single Family]]+Table323[[#This Row],[2-4 Units]]+Table323[[#This Row],[&gt;4 Units]]</f>
        <v>17</v>
      </c>
      <c r="G117" s="70">
        <v>17</v>
      </c>
      <c r="H117" s="70">
        <v>0</v>
      </c>
      <c r="I117" s="70">
        <v>0</v>
      </c>
      <c r="J117" s="45">
        <v>13613.336499999999</v>
      </c>
      <c r="K117">
        <f t="shared" si="1"/>
        <v>0</v>
      </c>
      <c r="L117" s="70">
        <v>0</v>
      </c>
      <c r="M117" s="70">
        <v>0</v>
      </c>
      <c r="N117" s="70">
        <v>0</v>
      </c>
      <c r="O117" s="45">
        <v>0</v>
      </c>
    </row>
    <row r="118" spans="1:15" hidden="1" x14ac:dyDescent="0.35">
      <c r="A118" s="93">
        <v>9011715100</v>
      </c>
      <c r="B118" s="73" t="s">
        <v>72</v>
      </c>
      <c r="C118" s="84" t="s">
        <v>48</v>
      </c>
      <c r="D118" s="44">
        <v>428.2438464</v>
      </c>
      <c r="E118" s="44">
        <v>1963.71</v>
      </c>
      <c r="F118" s="70">
        <f>Table323[[#This Row],[Single Family]]+Table323[[#This Row],[2-4 Units]]+Table323[[#This Row],[&gt;4 Units]]</f>
        <v>1</v>
      </c>
      <c r="G118" s="70">
        <v>1</v>
      </c>
      <c r="H118" s="70">
        <v>0</v>
      </c>
      <c r="I118" s="70">
        <v>0</v>
      </c>
      <c r="J118" s="45">
        <v>1961.52</v>
      </c>
      <c r="K118">
        <f t="shared" si="1"/>
        <v>0</v>
      </c>
      <c r="L118" s="70">
        <v>0</v>
      </c>
      <c r="M118" s="70">
        <v>0</v>
      </c>
      <c r="N118" s="70">
        <v>0</v>
      </c>
      <c r="O118" s="45">
        <v>0</v>
      </c>
    </row>
    <row r="119" spans="1:15" hidden="1" x14ac:dyDescent="0.35">
      <c r="A119" s="93">
        <v>9011870100</v>
      </c>
      <c r="B119" s="73" t="s">
        <v>72</v>
      </c>
      <c r="C119" s="84" t="s">
        <v>48</v>
      </c>
      <c r="D119" s="44">
        <v>1162.304208</v>
      </c>
      <c r="E119" s="44">
        <v>0</v>
      </c>
      <c r="F119" s="70">
        <f>Table323[[#This Row],[Single Family]]+Table323[[#This Row],[2-4 Units]]+Table323[[#This Row],[&gt;4 Units]]</f>
        <v>0</v>
      </c>
      <c r="G119" s="70">
        <v>0</v>
      </c>
      <c r="H119" s="70">
        <v>0</v>
      </c>
      <c r="I119" s="70">
        <v>0</v>
      </c>
      <c r="J119" s="45">
        <v>0</v>
      </c>
      <c r="K119">
        <f t="shared" si="1"/>
        <v>0</v>
      </c>
      <c r="L119" s="70">
        <v>0</v>
      </c>
      <c r="M119" s="70">
        <v>0</v>
      </c>
      <c r="N119" s="70">
        <v>0</v>
      </c>
      <c r="O119" s="45">
        <v>0</v>
      </c>
    </row>
    <row r="120" spans="1:15" hidden="1" x14ac:dyDescent="0.35">
      <c r="A120" s="93">
        <v>9013526101</v>
      </c>
      <c r="B120" s="73" t="s">
        <v>72</v>
      </c>
      <c r="C120" s="84" t="s">
        <v>48</v>
      </c>
      <c r="D120" s="44">
        <v>787.97724479999999</v>
      </c>
      <c r="E120" s="44">
        <v>1107.58</v>
      </c>
      <c r="F120" s="70">
        <f>Table323[[#This Row],[Single Family]]+Table323[[#This Row],[2-4 Units]]+Table323[[#This Row],[&gt;4 Units]]</f>
        <v>0</v>
      </c>
      <c r="G120" s="70">
        <v>0</v>
      </c>
      <c r="H120" s="70">
        <v>0</v>
      </c>
      <c r="I120" s="70">
        <v>0</v>
      </c>
      <c r="J120" s="45">
        <v>0</v>
      </c>
      <c r="K120">
        <f t="shared" si="1"/>
        <v>0</v>
      </c>
      <c r="L120" s="70">
        <v>0</v>
      </c>
      <c r="M120" s="70">
        <v>0</v>
      </c>
      <c r="N120" s="70">
        <v>0</v>
      </c>
      <c r="O120" s="45">
        <v>0</v>
      </c>
    </row>
    <row r="121" spans="1:15" hidden="1" x14ac:dyDescent="0.35">
      <c r="A121" s="93">
        <v>9005293100</v>
      </c>
      <c r="B121" s="73" t="s">
        <v>73</v>
      </c>
      <c r="C121" s="84" t="s">
        <v>48</v>
      </c>
      <c r="D121" s="44">
        <v>33902.455685759996</v>
      </c>
      <c r="E121" s="44">
        <v>31218.78</v>
      </c>
      <c r="F121" s="70">
        <f>Table323[[#This Row],[Single Family]]+Table323[[#This Row],[2-4 Units]]+Table323[[#This Row],[&gt;4 Units]]</f>
        <v>7</v>
      </c>
      <c r="G121" s="70">
        <v>7</v>
      </c>
      <c r="H121" s="70">
        <v>0</v>
      </c>
      <c r="I121" s="70">
        <v>0</v>
      </c>
      <c r="J121" s="45">
        <v>8861.4500000000007</v>
      </c>
      <c r="K121">
        <f t="shared" si="1"/>
        <v>3</v>
      </c>
      <c r="L121" s="70">
        <v>3</v>
      </c>
      <c r="M121" s="70">
        <v>0</v>
      </c>
      <c r="N121" s="70">
        <v>0</v>
      </c>
      <c r="O121" s="45">
        <v>20354</v>
      </c>
    </row>
    <row r="122" spans="1:15" hidden="1" x14ac:dyDescent="0.35">
      <c r="A122" s="93">
        <v>9005320100</v>
      </c>
      <c r="B122" s="73" t="s">
        <v>73</v>
      </c>
      <c r="C122" s="84" t="s">
        <v>48</v>
      </c>
      <c r="D122" s="44">
        <v>236.81980800000002</v>
      </c>
      <c r="E122" s="44">
        <v>0</v>
      </c>
      <c r="F122" s="70">
        <f>Table323[[#This Row],[Single Family]]+Table323[[#This Row],[2-4 Units]]+Table323[[#This Row],[&gt;4 Units]]</f>
        <v>0</v>
      </c>
      <c r="G122" s="70">
        <v>0</v>
      </c>
      <c r="H122" s="70">
        <v>0</v>
      </c>
      <c r="I122" s="70">
        <v>0</v>
      </c>
      <c r="J122" s="45">
        <v>0</v>
      </c>
      <c r="K122">
        <f t="shared" si="1"/>
        <v>0</v>
      </c>
      <c r="L122" s="70">
        <v>0</v>
      </c>
      <c r="M122" s="70">
        <v>0</v>
      </c>
      <c r="N122" s="70">
        <v>0</v>
      </c>
      <c r="O122" s="45">
        <v>0</v>
      </c>
    </row>
    <row r="123" spans="1:15" hidden="1" x14ac:dyDescent="0.35">
      <c r="A123" s="93">
        <v>9013850200</v>
      </c>
      <c r="B123" s="73" t="s">
        <v>74</v>
      </c>
      <c r="C123" s="84" t="s">
        <v>48</v>
      </c>
      <c r="D123" s="44">
        <v>384.0116256</v>
      </c>
      <c r="E123" s="44">
        <v>0</v>
      </c>
      <c r="F123" s="70">
        <f>Table323[[#This Row],[Single Family]]+Table323[[#This Row],[2-4 Units]]+Table323[[#This Row],[&gt;4 Units]]</f>
        <v>0</v>
      </c>
      <c r="G123" s="70">
        <v>0</v>
      </c>
      <c r="H123" s="70">
        <v>0</v>
      </c>
      <c r="I123" s="70">
        <v>0</v>
      </c>
      <c r="J123" s="45">
        <v>0</v>
      </c>
      <c r="K123">
        <f t="shared" si="1"/>
        <v>0</v>
      </c>
      <c r="L123" s="70">
        <v>0</v>
      </c>
      <c r="M123" s="70">
        <v>0</v>
      </c>
      <c r="N123" s="70">
        <v>0</v>
      </c>
      <c r="O123" s="45">
        <v>0</v>
      </c>
    </row>
    <row r="124" spans="1:15" hidden="1" x14ac:dyDescent="0.35">
      <c r="A124" s="93">
        <v>9013860100</v>
      </c>
      <c r="B124" s="73" t="s">
        <v>74</v>
      </c>
      <c r="C124" s="84" t="s">
        <v>48</v>
      </c>
      <c r="D124" s="44">
        <v>114568.80654240001</v>
      </c>
      <c r="E124" s="44">
        <v>43500.86</v>
      </c>
      <c r="F124" s="70">
        <f>Table323[[#This Row],[Single Family]]+Table323[[#This Row],[2-4 Units]]+Table323[[#This Row],[&gt;4 Units]]</f>
        <v>28</v>
      </c>
      <c r="G124" s="70">
        <v>28</v>
      </c>
      <c r="H124" s="70">
        <v>0</v>
      </c>
      <c r="I124" s="70">
        <v>0</v>
      </c>
      <c r="J124" s="45">
        <v>21893.200000000001</v>
      </c>
      <c r="K124">
        <f t="shared" si="1"/>
        <v>5</v>
      </c>
      <c r="L124" s="70">
        <v>5</v>
      </c>
      <c r="M124" s="70">
        <v>0</v>
      </c>
      <c r="N124" s="70">
        <v>0</v>
      </c>
      <c r="O124" s="45">
        <v>5220.59</v>
      </c>
    </row>
    <row r="125" spans="1:15" hidden="1" x14ac:dyDescent="0.35">
      <c r="A125" s="93">
        <v>9005262100</v>
      </c>
      <c r="B125" s="73" t="s">
        <v>75</v>
      </c>
      <c r="C125" s="84" t="s">
        <v>48</v>
      </c>
      <c r="D125" s="44">
        <v>207.17536319999999</v>
      </c>
      <c r="E125" s="44">
        <v>0</v>
      </c>
      <c r="F125" s="70">
        <f>Table323[[#This Row],[Single Family]]+Table323[[#This Row],[2-4 Units]]+Table323[[#This Row],[&gt;4 Units]]</f>
        <v>0</v>
      </c>
      <c r="G125" s="70">
        <v>0</v>
      </c>
      <c r="H125" s="70">
        <v>0</v>
      </c>
      <c r="I125" s="70">
        <v>0</v>
      </c>
      <c r="J125" s="45">
        <v>0</v>
      </c>
      <c r="K125">
        <f t="shared" si="1"/>
        <v>0</v>
      </c>
      <c r="L125" s="70">
        <v>0</v>
      </c>
      <c r="M125" s="70">
        <v>0</v>
      </c>
      <c r="N125" s="70">
        <v>0</v>
      </c>
      <c r="O125" s="45">
        <v>0</v>
      </c>
    </row>
    <row r="126" spans="1:15" hidden="1" x14ac:dyDescent="0.35">
      <c r="A126" s="93">
        <v>9005263200</v>
      </c>
      <c r="B126" s="73" t="s">
        <v>75</v>
      </c>
      <c r="C126" s="84" t="s">
        <v>48</v>
      </c>
      <c r="D126" s="44">
        <v>48379.472259839997</v>
      </c>
      <c r="E126" s="44">
        <v>13559.24</v>
      </c>
      <c r="F126" s="70">
        <f>Table323[[#This Row],[Single Family]]+Table323[[#This Row],[2-4 Units]]+Table323[[#This Row],[&gt;4 Units]]</f>
        <v>8</v>
      </c>
      <c r="G126" s="70">
        <v>8</v>
      </c>
      <c r="H126" s="70">
        <v>0</v>
      </c>
      <c r="I126" s="70">
        <v>0</v>
      </c>
      <c r="J126" s="45">
        <v>7681.44</v>
      </c>
      <c r="K126">
        <f t="shared" si="1"/>
        <v>0</v>
      </c>
      <c r="L126" s="70">
        <v>0</v>
      </c>
      <c r="M126" s="70">
        <v>0</v>
      </c>
      <c r="N126" s="70">
        <v>0</v>
      </c>
      <c r="O126" s="45">
        <v>0</v>
      </c>
    </row>
    <row r="127" spans="1:15" hidden="1" x14ac:dyDescent="0.35">
      <c r="A127" s="93">
        <v>9005265100</v>
      </c>
      <c r="B127" s="73" t="s">
        <v>75</v>
      </c>
      <c r="C127" s="84" t="s">
        <v>48</v>
      </c>
      <c r="D127" s="44">
        <v>381.16122048</v>
      </c>
      <c r="E127" s="44">
        <v>0</v>
      </c>
      <c r="F127" s="70">
        <f>Table323[[#This Row],[Single Family]]+Table323[[#This Row],[2-4 Units]]+Table323[[#This Row],[&gt;4 Units]]</f>
        <v>0</v>
      </c>
      <c r="G127" s="70">
        <v>0</v>
      </c>
      <c r="H127" s="70">
        <v>0</v>
      </c>
      <c r="I127" s="70">
        <v>0</v>
      </c>
      <c r="J127" s="45">
        <v>0</v>
      </c>
      <c r="K127">
        <f t="shared" si="1"/>
        <v>0</v>
      </c>
      <c r="L127" s="70">
        <v>0</v>
      </c>
      <c r="M127" s="70">
        <v>0</v>
      </c>
      <c r="N127" s="70">
        <v>0</v>
      </c>
      <c r="O127" s="45">
        <v>0</v>
      </c>
    </row>
    <row r="128" spans="1:15" hidden="1" x14ac:dyDescent="0.35">
      <c r="A128" s="93">
        <v>9005266100</v>
      </c>
      <c r="B128" s="73" t="s">
        <v>75</v>
      </c>
      <c r="C128" s="84" t="s">
        <v>48</v>
      </c>
      <c r="D128" s="44">
        <v>40.9326048</v>
      </c>
      <c r="E128" s="44">
        <v>0</v>
      </c>
      <c r="F128" s="70">
        <f>Table323[[#This Row],[Single Family]]+Table323[[#This Row],[2-4 Units]]+Table323[[#This Row],[&gt;4 Units]]</f>
        <v>0</v>
      </c>
      <c r="G128" s="70">
        <v>0</v>
      </c>
      <c r="H128" s="70">
        <v>0</v>
      </c>
      <c r="I128" s="70">
        <v>0</v>
      </c>
      <c r="J128" s="45">
        <v>0</v>
      </c>
      <c r="K128">
        <f t="shared" si="1"/>
        <v>0</v>
      </c>
      <c r="L128" s="70">
        <v>0</v>
      </c>
      <c r="M128" s="70">
        <v>0</v>
      </c>
      <c r="N128" s="70">
        <v>0</v>
      </c>
      <c r="O128" s="45">
        <v>0</v>
      </c>
    </row>
    <row r="129" spans="1:15" hidden="1" x14ac:dyDescent="0.35">
      <c r="A129" s="93">
        <v>9013850100</v>
      </c>
      <c r="B129" s="73" t="s">
        <v>76</v>
      </c>
      <c r="C129" s="84" t="s">
        <v>48</v>
      </c>
      <c r="D129" s="44">
        <v>114445.98788832</v>
      </c>
      <c r="E129" s="44">
        <v>26282.479299999999</v>
      </c>
      <c r="F129" s="70">
        <f>Table323[[#This Row],[Single Family]]+Table323[[#This Row],[2-4 Units]]+Table323[[#This Row],[&gt;4 Units]]</f>
        <v>30</v>
      </c>
      <c r="G129" s="70">
        <v>30</v>
      </c>
      <c r="H129" s="70">
        <v>0</v>
      </c>
      <c r="I129" s="70">
        <v>0</v>
      </c>
      <c r="J129" s="45">
        <v>26279.619299999998</v>
      </c>
      <c r="K129">
        <f t="shared" si="1"/>
        <v>0</v>
      </c>
      <c r="L129" s="70">
        <v>0</v>
      </c>
      <c r="M129" s="70">
        <v>0</v>
      </c>
      <c r="N129" s="70">
        <v>0</v>
      </c>
      <c r="O129" s="45">
        <v>0</v>
      </c>
    </row>
    <row r="130" spans="1:15" hidden="1" x14ac:dyDescent="0.35">
      <c r="A130" s="93">
        <v>9013850200</v>
      </c>
      <c r="B130" s="73" t="s">
        <v>76</v>
      </c>
      <c r="C130" s="84" t="s">
        <v>48</v>
      </c>
      <c r="D130" s="44">
        <v>136588.91258880001</v>
      </c>
      <c r="E130" s="44">
        <v>52139.396099999998</v>
      </c>
      <c r="F130" s="70">
        <f>Table323[[#This Row],[Single Family]]+Table323[[#This Row],[2-4 Units]]+Table323[[#This Row],[&gt;4 Units]]</f>
        <v>18</v>
      </c>
      <c r="G130" s="70">
        <v>18</v>
      </c>
      <c r="H130" s="70">
        <v>0</v>
      </c>
      <c r="I130" s="70">
        <v>0</v>
      </c>
      <c r="J130" s="45">
        <v>12929.4161</v>
      </c>
      <c r="K130">
        <f t="shared" si="1"/>
        <v>11</v>
      </c>
      <c r="L130" s="70">
        <v>11</v>
      </c>
      <c r="M130" s="70">
        <v>0</v>
      </c>
      <c r="N130" s="70">
        <v>0</v>
      </c>
      <c r="O130" s="45">
        <v>11558.4</v>
      </c>
    </row>
    <row r="131" spans="1:15" hidden="1" x14ac:dyDescent="0.35">
      <c r="A131" s="93">
        <v>9007570100</v>
      </c>
      <c r="B131" s="73" t="s">
        <v>77</v>
      </c>
      <c r="C131" s="84" t="s">
        <v>48</v>
      </c>
      <c r="D131" s="44">
        <v>105823.17838656</v>
      </c>
      <c r="E131" s="44">
        <v>12420.4566</v>
      </c>
      <c r="F131" s="70">
        <f>Table323[[#This Row],[Single Family]]+Table323[[#This Row],[2-4 Units]]+Table323[[#This Row],[&gt;4 Units]]</f>
        <v>19</v>
      </c>
      <c r="G131" s="70">
        <v>19</v>
      </c>
      <c r="H131" s="70">
        <v>0</v>
      </c>
      <c r="I131" s="70">
        <v>0</v>
      </c>
      <c r="J131" s="45">
        <v>10163.786599999999</v>
      </c>
      <c r="K131">
        <f t="shared" si="1"/>
        <v>0</v>
      </c>
      <c r="L131" s="70">
        <v>0</v>
      </c>
      <c r="M131" s="70">
        <v>0</v>
      </c>
      <c r="N131" s="70">
        <v>0</v>
      </c>
      <c r="O131" s="45">
        <v>0</v>
      </c>
    </row>
    <row r="132" spans="1:15" hidden="1" x14ac:dyDescent="0.35">
      <c r="A132" s="93">
        <v>9007570200</v>
      </c>
      <c r="B132" s="73" t="s">
        <v>77</v>
      </c>
      <c r="C132" s="84" t="s">
        <v>48</v>
      </c>
      <c r="D132" s="44">
        <v>60556.671532799999</v>
      </c>
      <c r="E132" s="44">
        <v>14839.490299999999</v>
      </c>
      <c r="F132" s="70">
        <f>Table323[[#This Row],[Single Family]]+Table323[[#This Row],[2-4 Units]]+Table323[[#This Row],[&gt;4 Units]]</f>
        <v>20</v>
      </c>
      <c r="G132" s="70">
        <v>20</v>
      </c>
      <c r="H132" s="70">
        <v>0</v>
      </c>
      <c r="I132" s="70">
        <v>0</v>
      </c>
      <c r="J132" s="45">
        <v>14693.6703</v>
      </c>
      <c r="K132">
        <f t="shared" si="1"/>
        <v>0</v>
      </c>
      <c r="L132" s="70">
        <v>0</v>
      </c>
      <c r="M132" s="70">
        <v>0</v>
      </c>
      <c r="N132" s="70">
        <v>0</v>
      </c>
      <c r="O132" s="45">
        <v>0</v>
      </c>
    </row>
    <row r="133" spans="1:15" hidden="1" x14ac:dyDescent="0.35">
      <c r="A133" s="93">
        <v>9007570300</v>
      </c>
      <c r="B133" s="73" t="s">
        <v>77</v>
      </c>
      <c r="C133" s="84" t="s">
        <v>48</v>
      </c>
      <c r="D133" s="44">
        <v>129484.10647872</v>
      </c>
      <c r="E133" s="44">
        <v>197087.67060000001</v>
      </c>
      <c r="F133" s="70">
        <f>Table323[[#This Row],[Single Family]]+Table323[[#This Row],[2-4 Units]]+Table323[[#This Row],[&gt;4 Units]]</f>
        <v>33</v>
      </c>
      <c r="G133" s="70">
        <v>32</v>
      </c>
      <c r="H133" s="70">
        <v>1</v>
      </c>
      <c r="I133" s="70">
        <v>0</v>
      </c>
      <c r="J133" s="45">
        <v>26649.254199999999</v>
      </c>
      <c r="K133">
        <f t="shared" si="1"/>
        <v>20</v>
      </c>
      <c r="L133" s="70">
        <v>20</v>
      </c>
      <c r="M133" s="70">
        <v>0</v>
      </c>
      <c r="N133" s="70">
        <v>0</v>
      </c>
      <c r="O133" s="45">
        <v>21473.599999999999</v>
      </c>
    </row>
    <row r="134" spans="1:15" hidden="1" x14ac:dyDescent="0.35">
      <c r="A134" s="93">
        <v>9001200100</v>
      </c>
      <c r="B134" s="73" t="s">
        <v>78</v>
      </c>
      <c r="C134" s="84" t="s">
        <v>48</v>
      </c>
      <c r="D134" s="44">
        <v>3129.7147199999999</v>
      </c>
      <c r="E134" s="44">
        <v>0</v>
      </c>
      <c r="F134" s="70">
        <f>Table323[[#This Row],[Single Family]]+Table323[[#This Row],[2-4 Units]]+Table323[[#This Row],[&gt;4 Units]]</f>
        <v>0</v>
      </c>
      <c r="G134" s="70">
        <v>0</v>
      </c>
      <c r="H134" s="70">
        <v>0</v>
      </c>
      <c r="I134" s="70">
        <v>0</v>
      </c>
      <c r="J134" s="45">
        <v>0</v>
      </c>
      <c r="K134">
        <f t="shared" ref="K134:K197" si="2">L134+M134+N134</f>
        <v>0</v>
      </c>
      <c r="L134" s="70">
        <v>0</v>
      </c>
      <c r="M134" s="70">
        <v>0</v>
      </c>
      <c r="N134" s="70">
        <v>0</v>
      </c>
      <c r="O134" s="45">
        <v>0</v>
      </c>
    </row>
    <row r="135" spans="1:15" hidden="1" x14ac:dyDescent="0.35">
      <c r="A135" s="93">
        <v>9001200301</v>
      </c>
      <c r="B135" s="73" t="s">
        <v>78</v>
      </c>
      <c r="C135" s="84" t="s">
        <v>48</v>
      </c>
      <c r="D135" s="44">
        <v>1133.7191136000001</v>
      </c>
      <c r="E135" s="44">
        <v>0</v>
      </c>
      <c r="F135" s="70">
        <f>Table323[[#This Row],[Single Family]]+Table323[[#This Row],[2-4 Units]]+Table323[[#This Row],[&gt;4 Units]]</f>
        <v>0</v>
      </c>
      <c r="G135" s="70">
        <v>0</v>
      </c>
      <c r="H135" s="70">
        <v>0</v>
      </c>
      <c r="I135" s="70">
        <v>0</v>
      </c>
      <c r="J135" s="45">
        <v>0</v>
      </c>
      <c r="K135">
        <f t="shared" si="2"/>
        <v>0</v>
      </c>
      <c r="L135" s="70">
        <v>0</v>
      </c>
      <c r="M135" s="70">
        <v>0</v>
      </c>
      <c r="N135" s="70">
        <v>0</v>
      </c>
      <c r="O135" s="45">
        <v>0</v>
      </c>
    </row>
    <row r="136" spans="1:15" hidden="1" x14ac:dyDescent="0.35">
      <c r="A136" s="93">
        <v>9001210100</v>
      </c>
      <c r="B136" s="73" t="s">
        <v>78</v>
      </c>
      <c r="C136" s="84" t="s">
        <v>48</v>
      </c>
      <c r="D136" s="44">
        <v>80635.962551039993</v>
      </c>
      <c r="E136" s="44">
        <v>11314.693300000001</v>
      </c>
      <c r="F136" s="70">
        <f>Table323[[#This Row],[Single Family]]+Table323[[#This Row],[2-4 Units]]+Table323[[#This Row],[&gt;4 Units]]</f>
        <v>2</v>
      </c>
      <c r="G136" s="70">
        <v>1</v>
      </c>
      <c r="H136" s="70">
        <v>1</v>
      </c>
      <c r="I136" s="70">
        <v>0</v>
      </c>
      <c r="J136" s="45">
        <v>3104.9632999999999</v>
      </c>
      <c r="K136">
        <f t="shared" si="2"/>
        <v>0</v>
      </c>
      <c r="L136" s="70">
        <v>0</v>
      </c>
      <c r="M136" s="70">
        <v>0</v>
      </c>
      <c r="N136" s="70">
        <v>0</v>
      </c>
      <c r="O136" s="45">
        <v>0</v>
      </c>
    </row>
    <row r="137" spans="1:15" hidden="1" x14ac:dyDescent="0.35">
      <c r="A137" s="93">
        <v>9001210200</v>
      </c>
      <c r="B137" s="73" t="s">
        <v>78</v>
      </c>
      <c r="C137" s="84" t="s">
        <v>48</v>
      </c>
      <c r="D137" s="44">
        <v>66177.26174016</v>
      </c>
      <c r="E137" s="44">
        <v>3072.29</v>
      </c>
      <c r="F137" s="70">
        <f>Table323[[#This Row],[Single Family]]+Table323[[#This Row],[2-4 Units]]+Table323[[#This Row],[&gt;4 Units]]</f>
        <v>7</v>
      </c>
      <c r="G137" s="70">
        <v>6</v>
      </c>
      <c r="H137" s="70">
        <v>1</v>
      </c>
      <c r="I137" s="70">
        <v>0</v>
      </c>
      <c r="J137" s="45">
        <v>3069.61</v>
      </c>
      <c r="K137">
        <f t="shared" si="2"/>
        <v>0</v>
      </c>
      <c r="L137" s="70">
        <v>0</v>
      </c>
      <c r="M137" s="70">
        <v>0</v>
      </c>
      <c r="N137" s="70">
        <v>0</v>
      </c>
      <c r="O137" s="45">
        <v>0</v>
      </c>
    </row>
    <row r="138" spans="1:15" hidden="1" x14ac:dyDescent="0.35">
      <c r="A138" s="93">
        <v>9001210300</v>
      </c>
      <c r="B138" s="73" t="s">
        <v>78</v>
      </c>
      <c r="C138" s="84" t="s">
        <v>48</v>
      </c>
      <c r="D138" s="44">
        <v>72913.375704959995</v>
      </c>
      <c r="E138" s="44">
        <v>9926.9599999999991</v>
      </c>
      <c r="F138" s="70">
        <f>Table323[[#This Row],[Single Family]]+Table323[[#This Row],[2-4 Units]]+Table323[[#This Row],[&gt;4 Units]]</f>
        <v>11</v>
      </c>
      <c r="G138" s="70">
        <v>11</v>
      </c>
      <c r="H138" s="70">
        <v>0</v>
      </c>
      <c r="I138" s="70">
        <v>0</v>
      </c>
      <c r="J138" s="45">
        <v>4484.49</v>
      </c>
      <c r="K138">
        <f t="shared" si="2"/>
        <v>0</v>
      </c>
      <c r="L138" s="70">
        <v>0</v>
      </c>
      <c r="M138" s="70">
        <v>0</v>
      </c>
      <c r="N138" s="70">
        <v>0</v>
      </c>
      <c r="O138" s="45">
        <v>0</v>
      </c>
    </row>
    <row r="139" spans="1:15" hidden="1" x14ac:dyDescent="0.35">
      <c r="A139" s="93">
        <v>9001210400</v>
      </c>
      <c r="B139" s="73" t="s">
        <v>78</v>
      </c>
      <c r="C139" s="84" t="s">
        <v>48</v>
      </c>
      <c r="D139" s="44">
        <v>164937.70064736</v>
      </c>
      <c r="E139" s="44">
        <v>14744.53</v>
      </c>
      <c r="F139" s="70">
        <f>Table323[[#This Row],[Single Family]]+Table323[[#This Row],[2-4 Units]]+Table323[[#This Row],[&gt;4 Units]]</f>
        <v>11</v>
      </c>
      <c r="G139" s="70">
        <v>10</v>
      </c>
      <c r="H139" s="70">
        <v>1</v>
      </c>
      <c r="I139" s="70">
        <v>0</v>
      </c>
      <c r="J139" s="45">
        <v>5471.04</v>
      </c>
      <c r="K139">
        <f t="shared" si="2"/>
        <v>0</v>
      </c>
      <c r="L139" s="70">
        <v>0</v>
      </c>
      <c r="M139" s="70">
        <v>0</v>
      </c>
      <c r="N139" s="70">
        <v>0</v>
      </c>
      <c r="O139" s="45">
        <v>0</v>
      </c>
    </row>
    <row r="140" spans="1:15" hidden="1" x14ac:dyDescent="0.35">
      <c r="A140" s="93">
        <v>9001210500</v>
      </c>
      <c r="B140" s="73" t="s">
        <v>78</v>
      </c>
      <c r="C140" s="84" t="s">
        <v>48</v>
      </c>
      <c r="D140" s="44">
        <v>237105.10148256004</v>
      </c>
      <c r="E140" s="44">
        <v>664344.47099999897</v>
      </c>
      <c r="F140" s="70">
        <f>Table323[[#This Row],[Single Family]]+Table323[[#This Row],[2-4 Units]]+Table323[[#This Row],[&gt;4 Units]]</f>
        <v>27</v>
      </c>
      <c r="G140" s="70">
        <v>25</v>
      </c>
      <c r="H140" s="70">
        <v>2</v>
      </c>
      <c r="I140" s="70">
        <v>0</v>
      </c>
      <c r="J140" s="45">
        <v>22112.1738</v>
      </c>
      <c r="K140">
        <f t="shared" si="2"/>
        <v>327</v>
      </c>
      <c r="L140" s="70">
        <v>94</v>
      </c>
      <c r="M140" s="70">
        <v>1</v>
      </c>
      <c r="N140" s="70">
        <v>232</v>
      </c>
      <c r="O140" s="45">
        <v>151107</v>
      </c>
    </row>
    <row r="141" spans="1:15" hidden="1" x14ac:dyDescent="0.35">
      <c r="A141" s="93">
        <v>9001210600</v>
      </c>
      <c r="B141" s="73" t="s">
        <v>78</v>
      </c>
      <c r="C141" s="84" t="s">
        <v>48</v>
      </c>
      <c r="D141" s="44">
        <v>79251.416470080003</v>
      </c>
      <c r="E141" s="44">
        <v>3809.8373999999999</v>
      </c>
      <c r="F141" s="70">
        <f>Table323[[#This Row],[Single Family]]+Table323[[#This Row],[2-4 Units]]+Table323[[#This Row],[&gt;4 Units]]</f>
        <v>9</v>
      </c>
      <c r="G141" s="70">
        <v>9</v>
      </c>
      <c r="H141" s="70">
        <v>0</v>
      </c>
      <c r="I141" s="70">
        <v>0</v>
      </c>
      <c r="J141" s="45">
        <v>3809.1374000000001</v>
      </c>
      <c r="K141">
        <f t="shared" si="2"/>
        <v>0</v>
      </c>
      <c r="L141" s="70">
        <v>0</v>
      </c>
      <c r="M141" s="70">
        <v>0</v>
      </c>
      <c r="N141" s="70">
        <v>0</v>
      </c>
      <c r="O141" s="45">
        <v>0</v>
      </c>
    </row>
    <row r="142" spans="1:15" hidden="1" x14ac:dyDescent="0.35">
      <c r="A142" s="93">
        <v>9001210701</v>
      </c>
      <c r="B142" s="73" t="s">
        <v>78</v>
      </c>
      <c r="C142" s="84" t="s">
        <v>48</v>
      </c>
      <c r="D142" s="44">
        <v>103630.93667135999</v>
      </c>
      <c r="E142" s="44">
        <v>7306.01</v>
      </c>
      <c r="F142" s="70">
        <f>Table323[[#This Row],[Single Family]]+Table323[[#This Row],[2-4 Units]]+Table323[[#This Row],[&gt;4 Units]]</f>
        <v>4</v>
      </c>
      <c r="G142" s="70">
        <v>4</v>
      </c>
      <c r="H142" s="70">
        <v>0</v>
      </c>
      <c r="I142" s="70">
        <v>0</v>
      </c>
      <c r="J142" s="45">
        <v>2183.4699999999998</v>
      </c>
      <c r="K142">
        <f t="shared" si="2"/>
        <v>0</v>
      </c>
      <c r="L142" s="70">
        <v>0</v>
      </c>
      <c r="M142" s="70">
        <v>0</v>
      </c>
      <c r="N142" s="70">
        <v>0</v>
      </c>
      <c r="O142" s="45">
        <v>0</v>
      </c>
    </row>
    <row r="143" spans="1:15" hidden="1" x14ac:dyDescent="0.35">
      <c r="A143" s="93">
        <v>9001210702</v>
      </c>
      <c r="B143" s="73" t="s">
        <v>78</v>
      </c>
      <c r="C143" s="84" t="s">
        <v>48</v>
      </c>
      <c r="D143" s="44">
        <v>69888.772857600008</v>
      </c>
      <c r="E143" s="44">
        <v>4260.4978000000001</v>
      </c>
      <c r="F143" s="70">
        <f>Table323[[#This Row],[Single Family]]+Table323[[#This Row],[2-4 Units]]+Table323[[#This Row],[&gt;4 Units]]</f>
        <v>3</v>
      </c>
      <c r="G143" s="70">
        <v>3</v>
      </c>
      <c r="H143" s="70">
        <v>0</v>
      </c>
      <c r="I143" s="70">
        <v>0</v>
      </c>
      <c r="J143" s="45">
        <v>1207.5978</v>
      </c>
      <c r="K143">
        <f t="shared" si="2"/>
        <v>0</v>
      </c>
      <c r="L143" s="70">
        <v>0</v>
      </c>
      <c r="M143" s="70">
        <v>0</v>
      </c>
      <c r="N143" s="70">
        <v>0</v>
      </c>
      <c r="O143" s="45">
        <v>0</v>
      </c>
    </row>
    <row r="144" spans="1:15" hidden="1" x14ac:dyDescent="0.35">
      <c r="A144" s="93">
        <v>9001210800</v>
      </c>
      <c r="B144" s="73" t="s">
        <v>78</v>
      </c>
      <c r="C144" s="84" t="s">
        <v>48</v>
      </c>
      <c r="D144" s="44">
        <v>112885.17400511999</v>
      </c>
      <c r="E144" s="44">
        <v>15526.7817</v>
      </c>
      <c r="F144" s="70">
        <f>Table323[[#This Row],[Single Family]]+Table323[[#This Row],[2-4 Units]]+Table323[[#This Row],[&gt;4 Units]]</f>
        <v>11</v>
      </c>
      <c r="G144" s="70">
        <v>11</v>
      </c>
      <c r="H144" s="70">
        <v>0</v>
      </c>
      <c r="I144" s="70">
        <v>0</v>
      </c>
      <c r="J144" s="45">
        <v>9415.5917000000009</v>
      </c>
      <c r="K144">
        <f t="shared" si="2"/>
        <v>0</v>
      </c>
      <c r="L144" s="70">
        <v>0</v>
      </c>
      <c r="M144" s="70">
        <v>0</v>
      </c>
      <c r="N144" s="70">
        <v>0</v>
      </c>
      <c r="O144" s="45">
        <v>0</v>
      </c>
    </row>
    <row r="145" spans="1:15" hidden="1" x14ac:dyDescent="0.35">
      <c r="A145" s="93">
        <v>9001210900</v>
      </c>
      <c r="B145" s="73" t="s">
        <v>78</v>
      </c>
      <c r="C145" s="84" t="s">
        <v>48</v>
      </c>
      <c r="D145" s="44">
        <v>129253.82222592001</v>
      </c>
      <c r="E145" s="44">
        <v>22839.652999999998</v>
      </c>
      <c r="F145" s="70">
        <f>Table323[[#This Row],[Single Family]]+Table323[[#This Row],[2-4 Units]]+Table323[[#This Row],[&gt;4 Units]]</f>
        <v>23</v>
      </c>
      <c r="G145" s="70">
        <v>23</v>
      </c>
      <c r="H145" s="70">
        <v>0</v>
      </c>
      <c r="I145" s="70">
        <v>0</v>
      </c>
      <c r="J145" s="45">
        <v>19134.433000000001</v>
      </c>
      <c r="K145">
        <f t="shared" si="2"/>
        <v>0</v>
      </c>
      <c r="L145" s="70">
        <v>0</v>
      </c>
      <c r="M145" s="70">
        <v>0</v>
      </c>
      <c r="N145" s="70">
        <v>0</v>
      </c>
      <c r="O145" s="45">
        <v>0</v>
      </c>
    </row>
    <row r="146" spans="1:15" hidden="1" x14ac:dyDescent="0.35">
      <c r="A146" s="93">
        <v>9001211000</v>
      </c>
      <c r="B146" s="73" t="s">
        <v>78</v>
      </c>
      <c r="C146" s="84" t="s">
        <v>48</v>
      </c>
      <c r="D146" s="44">
        <v>90044.851150080009</v>
      </c>
      <c r="E146" s="44">
        <v>25082.14</v>
      </c>
      <c r="F146" s="70">
        <f>Table323[[#This Row],[Single Family]]+Table323[[#This Row],[2-4 Units]]+Table323[[#This Row],[&gt;4 Units]]</f>
        <v>14</v>
      </c>
      <c r="G146" s="70">
        <v>14</v>
      </c>
      <c r="H146" s="70">
        <v>0</v>
      </c>
      <c r="I146" s="70">
        <v>0</v>
      </c>
      <c r="J146" s="45">
        <v>13737.88</v>
      </c>
      <c r="K146">
        <f t="shared" si="2"/>
        <v>0</v>
      </c>
      <c r="L146" s="70">
        <v>0</v>
      </c>
      <c r="M146" s="70">
        <v>0</v>
      </c>
      <c r="N146" s="70">
        <v>0</v>
      </c>
      <c r="O146" s="45">
        <v>0</v>
      </c>
    </row>
    <row r="147" spans="1:15" hidden="1" x14ac:dyDescent="0.35">
      <c r="A147" s="93">
        <v>9001211100</v>
      </c>
      <c r="B147" s="73" t="s">
        <v>78</v>
      </c>
      <c r="C147" s="84" t="s">
        <v>48</v>
      </c>
      <c r="D147" s="44">
        <v>854.27637120000009</v>
      </c>
      <c r="E147" s="44">
        <v>0</v>
      </c>
      <c r="F147" s="70">
        <f>Table323[[#This Row],[Single Family]]+Table323[[#This Row],[2-4 Units]]+Table323[[#This Row],[&gt;4 Units]]</f>
        <v>0</v>
      </c>
      <c r="G147" s="70">
        <v>0</v>
      </c>
      <c r="H147" s="70">
        <v>0</v>
      </c>
      <c r="I147" s="70">
        <v>0</v>
      </c>
      <c r="J147" s="45">
        <v>0</v>
      </c>
      <c r="K147">
        <f t="shared" si="2"/>
        <v>0</v>
      </c>
      <c r="L147" s="70">
        <v>0</v>
      </c>
      <c r="M147" s="70">
        <v>0</v>
      </c>
      <c r="N147" s="70">
        <v>0</v>
      </c>
      <c r="O147" s="45">
        <v>0</v>
      </c>
    </row>
    <row r="148" spans="1:15" hidden="1" x14ac:dyDescent="0.35">
      <c r="A148" s="93">
        <v>9001211200</v>
      </c>
      <c r="B148" s="73" t="s">
        <v>78</v>
      </c>
      <c r="C148" s="84" t="s">
        <v>48</v>
      </c>
      <c r="D148" s="44">
        <v>126281.56981248001</v>
      </c>
      <c r="E148" s="44">
        <v>9848.92</v>
      </c>
      <c r="F148" s="70">
        <f>Table323[[#This Row],[Single Family]]+Table323[[#This Row],[2-4 Units]]+Table323[[#This Row],[&gt;4 Units]]</f>
        <v>8</v>
      </c>
      <c r="G148" s="70">
        <v>8</v>
      </c>
      <c r="H148" s="70">
        <v>0</v>
      </c>
      <c r="I148" s="70">
        <v>0</v>
      </c>
      <c r="J148" s="45">
        <v>5713.95</v>
      </c>
      <c r="K148">
        <f t="shared" si="2"/>
        <v>0</v>
      </c>
      <c r="L148" s="70">
        <v>0</v>
      </c>
      <c r="M148" s="70">
        <v>0</v>
      </c>
      <c r="N148" s="70">
        <v>0</v>
      </c>
      <c r="O148" s="45">
        <v>0</v>
      </c>
    </row>
    <row r="149" spans="1:15" hidden="1" x14ac:dyDescent="0.35">
      <c r="A149" s="93">
        <v>9001211300</v>
      </c>
      <c r="B149" s="73" t="s">
        <v>78</v>
      </c>
      <c r="C149" s="84" t="s">
        <v>48</v>
      </c>
      <c r="D149" s="44">
        <v>81086.724829440005</v>
      </c>
      <c r="E149" s="44">
        <v>21246.9</v>
      </c>
      <c r="F149" s="70">
        <f>Table323[[#This Row],[Single Family]]+Table323[[#This Row],[2-4 Units]]+Table323[[#This Row],[&gt;4 Units]]</f>
        <v>12</v>
      </c>
      <c r="G149" s="70">
        <v>12</v>
      </c>
      <c r="H149" s="70">
        <v>0</v>
      </c>
      <c r="I149" s="70">
        <v>0</v>
      </c>
      <c r="J149" s="45">
        <v>10087</v>
      </c>
      <c r="K149">
        <f t="shared" si="2"/>
        <v>0</v>
      </c>
      <c r="L149" s="70">
        <v>0</v>
      </c>
      <c r="M149" s="70">
        <v>0</v>
      </c>
      <c r="N149" s="70">
        <v>0</v>
      </c>
      <c r="O149" s="45">
        <v>0</v>
      </c>
    </row>
    <row r="150" spans="1:15" hidden="1" x14ac:dyDescent="0.35">
      <c r="A150" s="93">
        <v>9001211400</v>
      </c>
      <c r="B150" s="73" t="s">
        <v>78</v>
      </c>
      <c r="C150" s="84" t="s">
        <v>48</v>
      </c>
      <c r="D150" s="44">
        <v>96778.791999359993</v>
      </c>
      <c r="E150" s="44">
        <v>19683.9421</v>
      </c>
      <c r="F150" s="70">
        <f>Table323[[#This Row],[Single Family]]+Table323[[#This Row],[2-4 Units]]+Table323[[#This Row],[&gt;4 Units]]</f>
        <v>14</v>
      </c>
      <c r="G150" s="70">
        <v>10</v>
      </c>
      <c r="H150" s="70">
        <v>4</v>
      </c>
      <c r="I150" s="70">
        <v>0</v>
      </c>
      <c r="J150" s="45">
        <v>7590.6121000000003</v>
      </c>
      <c r="K150">
        <f t="shared" si="2"/>
        <v>0</v>
      </c>
      <c r="L150" s="70">
        <v>0</v>
      </c>
      <c r="M150" s="70">
        <v>0</v>
      </c>
      <c r="N150" s="70">
        <v>0</v>
      </c>
      <c r="O150" s="45">
        <v>0</v>
      </c>
    </row>
    <row r="151" spans="1:15" hidden="1" x14ac:dyDescent="0.35">
      <c r="A151" s="93">
        <v>9001220200</v>
      </c>
      <c r="B151" s="73" t="s">
        <v>78</v>
      </c>
      <c r="C151" s="84" t="s">
        <v>48</v>
      </c>
      <c r="D151" s="44">
        <v>607.07724480000002</v>
      </c>
      <c r="E151" s="44">
        <v>1235.32</v>
      </c>
      <c r="F151" s="70">
        <f>Table323[[#This Row],[Single Family]]+Table323[[#This Row],[2-4 Units]]+Table323[[#This Row],[&gt;4 Units]]</f>
        <v>1</v>
      </c>
      <c r="G151" s="70">
        <v>1</v>
      </c>
      <c r="H151" s="70">
        <v>0</v>
      </c>
      <c r="I151" s="70">
        <v>0</v>
      </c>
      <c r="J151" s="45">
        <v>1232.79</v>
      </c>
      <c r="K151">
        <f t="shared" si="2"/>
        <v>0</v>
      </c>
      <c r="L151" s="70">
        <v>0</v>
      </c>
      <c r="M151" s="70">
        <v>0</v>
      </c>
      <c r="N151" s="70">
        <v>0</v>
      </c>
      <c r="O151" s="45">
        <v>0</v>
      </c>
    </row>
    <row r="152" spans="1:15" hidden="1" x14ac:dyDescent="0.35">
      <c r="A152" s="93">
        <v>9001220300</v>
      </c>
      <c r="B152" s="73" t="s">
        <v>78</v>
      </c>
      <c r="C152" s="84" t="s">
        <v>48</v>
      </c>
      <c r="D152" s="44">
        <v>570.49781759999996</v>
      </c>
      <c r="E152" s="44">
        <v>0</v>
      </c>
      <c r="F152" s="70">
        <f>Table323[[#This Row],[Single Family]]+Table323[[#This Row],[2-4 Units]]+Table323[[#This Row],[&gt;4 Units]]</f>
        <v>0</v>
      </c>
      <c r="G152" s="70">
        <v>0</v>
      </c>
      <c r="H152" s="70">
        <v>0</v>
      </c>
      <c r="I152" s="70">
        <v>0</v>
      </c>
      <c r="J152" s="45">
        <v>0</v>
      </c>
      <c r="K152">
        <f t="shared" si="2"/>
        <v>0</v>
      </c>
      <c r="L152" s="70">
        <v>0</v>
      </c>
      <c r="M152" s="70">
        <v>0</v>
      </c>
      <c r="N152" s="70">
        <v>0</v>
      </c>
      <c r="O152" s="45">
        <v>0</v>
      </c>
    </row>
    <row r="153" spans="1:15" hidden="1" x14ac:dyDescent="0.35">
      <c r="A153" s="93">
        <v>9001240100</v>
      </c>
      <c r="B153" s="73" t="s">
        <v>78</v>
      </c>
      <c r="C153" s="84" t="s">
        <v>48</v>
      </c>
      <c r="D153" s="44">
        <v>66.391747200000012</v>
      </c>
      <c r="E153" s="44">
        <v>0</v>
      </c>
      <c r="F153" s="70">
        <f>Table323[[#This Row],[Single Family]]+Table323[[#This Row],[2-4 Units]]+Table323[[#This Row],[&gt;4 Units]]</f>
        <v>0</v>
      </c>
      <c r="G153" s="70">
        <v>0</v>
      </c>
      <c r="H153" s="70">
        <v>0</v>
      </c>
      <c r="I153" s="70">
        <v>0</v>
      </c>
      <c r="J153" s="45">
        <v>0</v>
      </c>
      <c r="K153">
        <f t="shared" si="2"/>
        <v>0</v>
      </c>
      <c r="L153" s="70">
        <v>0</v>
      </c>
      <c r="M153" s="70">
        <v>0</v>
      </c>
      <c r="N153" s="70">
        <v>0</v>
      </c>
      <c r="O153" s="45">
        <v>0</v>
      </c>
    </row>
    <row r="154" spans="1:15" hidden="1" x14ac:dyDescent="0.35">
      <c r="A154" s="93">
        <v>9001245200</v>
      </c>
      <c r="B154" s="73" t="s">
        <v>78</v>
      </c>
      <c r="C154" s="84" t="s">
        <v>48</v>
      </c>
      <c r="D154" s="44">
        <v>295.62822719999997</v>
      </c>
      <c r="E154" s="44">
        <v>0</v>
      </c>
      <c r="F154" s="70">
        <f>Table323[[#This Row],[Single Family]]+Table323[[#This Row],[2-4 Units]]+Table323[[#This Row],[&gt;4 Units]]</f>
        <v>0</v>
      </c>
      <c r="G154" s="70">
        <v>0</v>
      </c>
      <c r="H154" s="70">
        <v>0</v>
      </c>
      <c r="I154" s="70">
        <v>0</v>
      </c>
      <c r="J154" s="45">
        <v>0</v>
      </c>
      <c r="K154">
        <f t="shared" si="2"/>
        <v>0</v>
      </c>
      <c r="L154" s="70">
        <v>0</v>
      </c>
      <c r="M154" s="70">
        <v>0</v>
      </c>
      <c r="N154" s="70">
        <v>0</v>
      </c>
      <c r="O154" s="45">
        <v>0</v>
      </c>
    </row>
    <row r="155" spans="1:15" hidden="1" x14ac:dyDescent="0.35">
      <c r="A155" s="93">
        <v>9001245600</v>
      </c>
      <c r="B155" s="73" t="s">
        <v>78</v>
      </c>
      <c r="C155" s="84" t="s">
        <v>48</v>
      </c>
      <c r="D155" s="44">
        <v>3350.3837759999997</v>
      </c>
      <c r="E155" s="44">
        <v>0</v>
      </c>
      <c r="F155" s="70">
        <f>Table323[[#This Row],[Single Family]]+Table323[[#This Row],[2-4 Units]]+Table323[[#This Row],[&gt;4 Units]]</f>
        <v>0</v>
      </c>
      <c r="G155" s="70">
        <v>0</v>
      </c>
      <c r="H155" s="70">
        <v>0</v>
      </c>
      <c r="I155" s="70">
        <v>0</v>
      </c>
      <c r="J155" s="45">
        <v>0</v>
      </c>
      <c r="K155">
        <f t="shared" si="2"/>
        <v>0</v>
      </c>
      <c r="L155" s="70">
        <v>0</v>
      </c>
      <c r="M155" s="70">
        <v>0</v>
      </c>
      <c r="N155" s="70">
        <v>0</v>
      </c>
      <c r="O155" s="45">
        <v>0</v>
      </c>
    </row>
    <row r="156" spans="1:15" hidden="1" x14ac:dyDescent="0.35">
      <c r="A156" s="93">
        <v>9001030100</v>
      </c>
      <c r="B156" s="73" t="s">
        <v>79</v>
      </c>
      <c r="C156" s="84" t="s">
        <v>48</v>
      </c>
      <c r="D156" s="44">
        <v>144509.90071392001</v>
      </c>
      <c r="E156" s="44">
        <v>21254.052</v>
      </c>
      <c r="F156" s="70">
        <f>Table323[[#This Row],[Single Family]]+Table323[[#This Row],[2-4 Units]]+Table323[[#This Row],[&gt;4 Units]]</f>
        <v>24</v>
      </c>
      <c r="G156" s="70">
        <v>24</v>
      </c>
      <c r="H156" s="70">
        <v>0</v>
      </c>
      <c r="I156" s="70">
        <v>0</v>
      </c>
      <c r="J156" s="45">
        <v>21252.232</v>
      </c>
      <c r="K156">
        <f t="shared" si="2"/>
        <v>0</v>
      </c>
      <c r="L156" s="70">
        <v>0</v>
      </c>
      <c r="M156" s="70">
        <v>0</v>
      </c>
      <c r="N156" s="70">
        <v>0</v>
      </c>
      <c r="O156" s="45">
        <v>0</v>
      </c>
    </row>
    <row r="157" spans="1:15" hidden="1" x14ac:dyDescent="0.35">
      <c r="A157" s="93">
        <v>9001030200</v>
      </c>
      <c r="B157" s="73" t="s">
        <v>79</v>
      </c>
      <c r="C157" s="84" t="s">
        <v>48</v>
      </c>
      <c r="D157" s="44">
        <v>90975.895113599996</v>
      </c>
      <c r="E157" s="44">
        <v>24472.4656</v>
      </c>
      <c r="F157" s="70">
        <f>Table323[[#This Row],[Single Family]]+Table323[[#This Row],[2-4 Units]]+Table323[[#This Row],[&gt;4 Units]]</f>
        <v>18</v>
      </c>
      <c r="G157" s="70">
        <v>18</v>
      </c>
      <c r="H157" s="70">
        <v>0</v>
      </c>
      <c r="I157" s="70">
        <v>0</v>
      </c>
      <c r="J157" s="45">
        <v>20338.925599999999</v>
      </c>
      <c r="K157">
        <f t="shared" si="2"/>
        <v>0</v>
      </c>
      <c r="L157" s="70">
        <v>0</v>
      </c>
      <c r="M157" s="70">
        <v>0</v>
      </c>
      <c r="N157" s="70">
        <v>0</v>
      </c>
      <c r="O157" s="45">
        <v>0</v>
      </c>
    </row>
    <row r="158" spans="1:15" hidden="1" x14ac:dyDescent="0.35">
      <c r="A158" s="93">
        <v>9001030300</v>
      </c>
      <c r="B158" s="73" t="s">
        <v>79</v>
      </c>
      <c r="C158" s="84" t="s">
        <v>48</v>
      </c>
      <c r="D158" s="44">
        <v>178578.25704</v>
      </c>
      <c r="E158" s="44">
        <v>84416.53</v>
      </c>
      <c r="F158" s="70">
        <f>Table323[[#This Row],[Single Family]]+Table323[[#This Row],[2-4 Units]]+Table323[[#This Row],[&gt;4 Units]]</f>
        <v>18</v>
      </c>
      <c r="G158" s="70">
        <v>18</v>
      </c>
      <c r="H158" s="70">
        <v>0</v>
      </c>
      <c r="I158" s="70">
        <v>0</v>
      </c>
      <c r="J158" s="45">
        <v>23294.2</v>
      </c>
      <c r="K158">
        <f t="shared" si="2"/>
        <v>2</v>
      </c>
      <c r="L158" s="70">
        <v>2</v>
      </c>
      <c r="M158" s="70">
        <v>0</v>
      </c>
      <c r="N158" s="70">
        <v>0</v>
      </c>
      <c r="O158" s="45">
        <v>4718.22</v>
      </c>
    </row>
    <row r="159" spans="1:15" hidden="1" x14ac:dyDescent="0.35">
      <c r="A159" s="93">
        <v>9001030400</v>
      </c>
      <c r="B159" s="73" t="s">
        <v>79</v>
      </c>
      <c r="C159" s="84" t="s">
        <v>48</v>
      </c>
      <c r="D159" s="44">
        <v>83365.854695999995</v>
      </c>
      <c r="E159" s="44">
        <v>14030.75</v>
      </c>
      <c r="F159" s="70">
        <f>Table323[[#This Row],[Single Family]]+Table323[[#This Row],[2-4 Units]]+Table323[[#This Row],[&gt;4 Units]]</f>
        <v>14</v>
      </c>
      <c r="G159" s="70">
        <v>14</v>
      </c>
      <c r="H159" s="70">
        <v>0</v>
      </c>
      <c r="I159" s="70">
        <v>0</v>
      </c>
      <c r="J159" s="45">
        <v>13948.75</v>
      </c>
      <c r="K159">
        <f t="shared" si="2"/>
        <v>0</v>
      </c>
      <c r="L159" s="70">
        <v>0</v>
      </c>
      <c r="M159" s="70">
        <v>0</v>
      </c>
      <c r="N159" s="70">
        <v>0</v>
      </c>
      <c r="O159" s="45">
        <v>0</v>
      </c>
    </row>
    <row r="160" spans="1:15" hidden="1" x14ac:dyDescent="0.35">
      <c r="A160" s="93">
        <v>9001030500</v>
      </c>
      <c r="B160" s="73" t="s">
        <v>79</v>
      </c>
      <c r="C160" s="84" t="s">
        <v>48</v>
      </c>
      <c r="D160" s="44">
        <v>137375.18561088003</v>
      </c>
      <c r="E160" s="44">
        <v>32728.266500000002</v>
      </c>
      <c r="F160" s="70">
        <f>Table323[[#This Row],[Single Family]]+Table323[[#This Row],[2-4 Units]]+Table323[[#This Row],[&gt;4 Units]]</f>
        <v>37</v>
      </c>
      <c r="G160" s="70">
        <v>37</v>
      </c>
      <c r="H160" s="70">
        <v>0</v>
      </c>
      <c r="I160" s="70">
        <v>0</v>
      </c>
      <c r="J160" s="45">
        <v>31288.636500000001</v>
      </c>
      <c r="K160">
        <f t="shared" si="2"/>
        <v>0</v>
      </c>
      <c r="L160" s="70">
        <v>0</v>
      </c>
      <c r="M160" s="70">
        <v>0</v>
      </c>
      <c r="N160" s="70">
        <v>0</v>
      </c>
      <c r="O160" s="45">
        <v>0</v>
      </c>
    </row>
    <row r="161" spans="1:15" hidden="1" x14ac:dyDescent="0.35">
      <c r="A161" s="93">
        <v>9007620100</v>
      </c>
      <c r="B161" s="73" t="s">
        <v>80</v>
      </c>
      <c r="C161" s="84" t="s">
        <v>48</v>
      </c>
      <c r="D161" s="44">
        <v>104659.9294464</v>
      </c>
      <c r="E161" s="44">
        <v>55582.743199999997</v>
      </c>
      <c r="F161" s="70">
        <f>Table323[[#This Row],[Single Family]]+Table323[[#This Row],[2-4 Units]]+Table323[[#This Row],[&gt;4 Units]]</f>
        <v>24</v>
      </c>
      <c r="G161" s="70">
        <v>24</v>
      </c>
      <c r="H161" s="70">
        <v>0</v>
      </c>
      <c r="I161" s="70">
        <v>0</v>
      </c>
      <c r="J161" s="45">
        <v>17812.47</v>
      </c>
      <c r="K161">
        <f t="shared" si="2"/>
        <v>7</v>
      </c>
      <c r="L161" s="70">
        <v>7</v>
      </c>
      <c r="M161" s="70">
        <v>0</v>
      </c>
      <c r="N161" s="70">
        <v>0</v>
      </c>
      <c r="O161" s="45">
        <v>16968.8</v>
      </c>
    </row>
    <row r="162" spans="1:15" hidden="1" x14ac:dyDescent="0.35">
      <c r="A162" s="93">
        <v>9007585100</v>
      </c>
      <c r="B162" s="73" t="s">
        <v>81</v>
      </c>
      <c r="C162" s="84" t="s">
        <v>48</v>
      </c>
      <c r="D162" s="44">
        <v>149595.26773535999</v>
      </c>
      <c r="E162" s="44">
        <v>60194.636700000003</v>
      </c>
      <c r="F162" s="70">
        <f>Table323[[#This Row],[Single Family]]+Table323[[#This Row],[2-4 Units]]+Table323[[#This Row],[&gt;4 Units]]</f>
        <v>34</v>
      </c>
      <c r="G162" s="70">
        <v>34</v>
      </c>
      <c r="H162" s="70">
        <v>0</v>
      </c>
      <c r="I162" s="70">
        <v>0</v>
      </c>
      <c r="J162" s="45">
        <v>36775.274400000002</v>
      </c>
      <c r="K162">
        <f t="shared" si="2"/>
        <v>2</v>
      </c>
      <c r="L162" s="70">
        <v>2</v>
      </c>
      <c r="M162" s="70">
        <v>0</v>
      </c>
      <c r="N162" s="70">
        <v>0</v>
      </c>
      <c r="O162" s="45">
        <v>9992.6200000000008</v>
      </c>
    </row>
    <row r="163" spans="1:15" hidden="1" x14ac:dyDescent="0.35">
      <c r="A163" s="93">
        <v>9009190303</v>
      </c>
      <c r="B163" s="73" t="s">
        <v>81</v>
      </c>
      <c r="C163" s="84" t="s">
        <v>48</v>
      </c>
      <c r="D163" s="44">
        <v>86.247331200000005</v>
      </c>
      <c r="E163" s="44">
        <v>0</v>
      </c>
      <c r="F163" s="70">
        <f>Table323[[#This Row],[Single Family]]+Table323[[#This Row],[2-4 Units]]+Table323[[#This Row],[&gt;4 Units]]</f>
        <v>0</v>
      </c>
      <c r="G163" s="70">
        <v>0</v>
      </c>
      <c r="H163" s="70">
        <v>0</v>
      </c>
      <c r="I163" s="70">
        <v>0</v>
      </c>
      <c r="J163" s="45">
        <v>0</v>
      </c>
      <c r="K163">
        <f t="shared" si="2"/>
        <v>0</v>
      </c>
      <c r="L163" s="70">
        <v>0</v>
      </c>
      <c r="M163" s="70">
        <v>0</v>
      </c>
      <c r="N163" s="70">
        <v>0</v>
      </c>
      <c r="O163" s="45">
        <v>0</v>
      </c>
    </row>
    <row r="164" spans="1:15" hidden="1" x14ac:dyDescent="0.35">
      <c r="A164" s="93">
        <v>9003470100</v>
      </c>
      <c r="B164" s="73" t="s">
        <v>82</v>
      </c>
      <c r="C164" s="84" t="s">
        <v>48</v>
      </c>
      <c r="D164" s="44">
        <v>111288.10370976001</v>
      </c>
      <c r="E164" s="44">
        <v>53479.969799999999</v>
      </c>
      <c r="F164" s="70">
        <f>Table323[[#This Row],[Single Family]]+Table323[[#This Row],[2-4 Units]]+Table323[[#This Row],[&gt;4 Units]]</f>
        <v>34</v>
      </c>
      <c r="G164" s="70">
        <v>34</v>
      </c>
      <c r="H164" s="70">
        <v>0</v>
      </c>
      <c r="I164" s="70">
        <v>0</v>
      </c>
      <c r="J164" s="45">
        <v>23890.289799999999</v>
      </c>
      <c r="K164">
        <f t="shared" si="2"/>
        <v>6</v>
      </c>
      <c r="L164" s="70">
        <v>6</v>
      </c>
      <c r="M164" s="70">
        <v>0</v>
      </c>
      <c r="N164" s="70">
        <v>0</v>
      </c>
      <c r="O164" s="45">
        <v>14800.1</v>
      </c>
    </row>
    <row r="165" spans="1:15" hidden="1" x14ac:dyDescent="0.35">
      <c r="A165" s="93">
        <v>9003477101</v>
      </c>
      <c r="B165" s="73" t="s">
        <v>82</v>
      </c>
      <c r="C165" s="84" t="s">
        <v>48</v>
      </c>
      <c r="D165" s="44">
        <v>279.3906432</v>
      </c>
      <c r="E165" s="44">
        <v>0</v>
      </c>
      <c r="F165" s="70">
        <f>Table323[[#This Row],[Single Family]]+Table323[[#This Row],[2-4 Units]]+Table323[[#This Row],[&gt;4 Units]]</f>
        <v>0</v>
      </c>
      <c r="G165" s="70">
        <v>0</v>
      </c>
      <c r="H165" s="70">
        <v>0</v>
      </c>
      <c r="I165" s="70">
        <v>0</v>
      </c>
      <c r="J165" s="45">
        <v>0</v>
      </c>
      <c r="K165">
        <f t="shared" si="2"/>
        <v>0</v>
      </c>
      <c r="L165" s="70">
        <v>0</v>
      </c>
      <c r="M165" s="70">
        <v>0</v>
      </c>
      <c r="N165" s="70">
        <v>0</v>
      </c>
      <c r="O165" s="45">
        <v>0</v>
      </c>
    </row>
    <row r="166" spans="1:15" hidden="1" x14ac:dyDescent="0.35">
      <c r="A166" s="93">
        <v>9003477200</v>
      </c>
      <c r="B166" s="73" t="s">
        <v>82</v>
      </c>
      <c r="C166" s="84" t="s">
        <v>48</v>
      </c>
      <c r="D166" s="44">
        <v>239.47686720000002</v>
      </c>
      <c r="E166" s="44">
        <v>0</v>
      </c>
      <c r="F166" s="70">
        <f>Table323[[#This Row],[Single Family]]+Table323[[#This Row],[2-4 Units]]+Table323[[#This Row],[&gt;4 Units]]</f>
        <v>0</v>
      </c>
      <c r="G166" s="70">
        <v>0</v>
      </c>
      <c r="H166" s="70">
        <v>0</v>
      </c>
      <c r="I166" s="70">
        <v>0</v>
      </c>
      <c r="J166" s="45">
        <v>0</v>
      </c>
      <c r="K166">
        <f t="shared" si="2"/>
        <v>0</v>
      </c>
      <c r="L166" s="70">
        <v>0</v>
      </c>
      <c r="M166" s="70">
        <v>0</v>
      </c>
      <c r="N166" s="70">
        <v>0</v>
      </c>
      <c r="O166" s="45">
        <v>0</v>
      </c>
    </row>
    <row r="167" spans="1:15" hidden="1" x14ac:dyDescent="0.35">
      <c r="A167" s="93">
        <v>9007595101</v>
      </c>
      <c r="B167" s="73" t="s">
        <v>83</v>
      </c>
      <c r="C167" s="84" t="s">
        <v>48</v>
      </c>
      <c r="D167" s="44">
        <v>63105.536903040011</v>
      </c>
      <c r="E167" s="44">
        <v>4781.78</v>
      </c>
      <c r="F167" s="70">
        <f>Table323[[#This Row],[Single Family]]+Table323[[#This Row],[2-4 Units]]+Table323[[#This Row],[&gt;4 Units]]</f>
        <v>6</v>
      </c>
      <c r="G167" s="70">
        <v>6</v>
      </c>
      <c r="H167" s="70">
        <v>0</v>
      </c>
      <c r="I167" s="70">
        <v>0</v>
      </c>
      <c r="J167" s="45">
        <v>4778.4799999999996</v>
      </c>
      <c r="K167">
        <f t="shared" si="2"/>
        <v>0</v>
      </c>
      <c r="L167" s="70">
        <v>0</v>
      </c>
      <c r="M167" s="70">
        <v>0</v>
      </c>
      <c r="N167" s="70">
        <v>0</v>
      </c>
      <c r="O167" s="45">
        <v>0</v>
      </c>
    </row>
    <row r="168" spans="1:15" hidden="1" x14ac:dyDescent="0.35">
      <c r="A168" s="93">
        <v>9007595102</v>
      </c>
      <c r="B168" s="73" t="s">
        <v>83</v>
      </c>
      <c r="C168" s="84" t="s">
        <v>48</v>
      </c>
      <c r="D168" s="44">
        <v>140629.99572000001</v>
      </c>
      <c r="E168" s="44">
        <v>55971.386700000003</v>
      </c>
      <c r="F168" s="70">
        <f>Table323[[#This Row],[Single Family]]+Table323[[#This Row],[2-4 Units]]+Table323[[#This Row],[&gt;4 Units]]</f>
        <v>25</v>
      </c>
      <c r="G168" s="70">
        <v>25</v>
      </c>
      <c r="H168" s="70">
        <v>0</v>
      </c>
      <c r="I168" s="70">
        <v>0</v>
      </c>
      <c r="J168" s="45">
        <v>18700.082699999999</v>
      </c>
      <c r="K168">
        <f t="shared" si="2"/>
        <v>4</v>
      </c>
      <c r="L168" s="70">
        <v>4</v>
      </c>
      <c r="M168" s="70">
        <v>0</v>
      </c>
      <c r="N168" s="70">
        <v>0</v>
      </c>
      <c r="O168" s="45">
        <v>7485.17</v>
      </c>
    </row>
    <row r="169" spans="1:15" hidden="1" x14ac:dyDescent="0.35">
      <c r="A169" s="93">
        <v>9007550100</v>
      </c>
      <c r="B169" s="73" t="s">
        <v>84</v>
      </c>
      <c r="C169" s="84" t="s">
        <v>48</v>
      </c>
      <c r="D169" s="44">
        <v>122937.67875456001</v>
      </c>
      <c r="E169" s="44">
        <v>79748.796199999997</v>
      </c>
      <c r="F169" s="70">
        <f>Table323[[#This Row],[Single Family]]+Table323[[#This Row],[2-4 Units]]+Table323[[#This Row],[&gt;4 Units]]</f>
        <v>22</v>
      </c>
      <c r="G169" s="70">
        <v>22</v>
      </c>
      <c r="H169" s="70">
        <v>0</v>
      </c>
      <c r="I169" s="70">
        <v>0</v>
      </c>
      <c r="J169" s="45">
        <v>21788.7012</v>
      </c>
      <c r="K169">
        <f t="shared" si="2"/>
        <v>18</v>
      </c>
      <c r="L169" s="70">
        <v>18</v>
      </c>
      <c r="M169" s="70">
        <v>0</v>
      </c>
      <c r="N169" s="70">
        <v>0</v>
      </c>
      <c r="O169" s="45">
        <v>26182.5</v>
      </c>
    </row>
    <row r="170" spans="1:15" hidden="1" x14ac:dyDescent="0.35">
      <c r="A170" s="93">
        <v>9007550201</v>
      </c>
      <c r="B170" s="73" t="s">
        <v>84</v>
      </c>
      <c r="C170" s="84" t="s">
        <v>48</v>
      </c>
      <c r="D170" s="44">
        <v>76930.412739840016</v>
      </c>
      <c r="E170" s="44">
        <v>15684.3472</v>
      </c>
      <c r="F170" s="70">
        <f>Table323[[#This Row],[Single Family]]+Table323[[#This Row],[2-4 Units]]+Table323[[#This Row],[&gt;4 Units]]</f>
        <v>10</v>
      </c>
      <c r="G170" s="70">
        <v>10</v>
      </c>
      <c r="H170" s="70">
        <v>0</v>
      </c>
      <c r="I170" s="70">
        <v>0</v>
      </c>
      <c r="J170" s="45">
        <v>10054.2572</v>
      </c>
      <c r="K170">
        <f t="shared" si="2"/>
        <v>0</v>
      </c>
      <c r="L170" s="70">
        <v>0</v>
      </c>
      <c r="M170" s="70">
        <v>0</v>
      </c>
      <c r="N170" s="70">
        <v>0</v>
      </c>
      <c r="O170" s="45">
        <v>0</v>
      </c>
    </row>
    <row r="171" spans="1:15" hidden="1" x14ac:dyDescent="0.35">
      <c r="A171" s="93">
        <v>9007550202</v>
      </c>
      <c r="B171" s="73" t="s">
        <v>84</v>
      </c>
      <c r="C171" s="84" t="s">
        <v>48</v>
      </c>
      <c r="D171" s="44">
        <v>72315.440712000011</v>
      </c>
      <c r="E171" s="44">
        <v>17842.5468</v>
      </c>
      <c r="F171" s="70">
        <f>Table323[[#This Row],[Single Family]]+Table323[[#This Row],[2-4 Units]]+Table323[[#This Row],[&gt;4 Units]]</f>
        <v>10</v>
      </c>
      <c r="G171" s="70">
        <v>10</v>
      </c>
      <c r="H171" s="70">
        <v>0</v>
      </c>
      <c r="I171" s="70">
        <v>0</v>
      </c>
      <c r="J171" s="45">
        <v>7353.8468000000003</v>
      </c>
      <c r="K171">
        <f t="shared" si="2"/>
        <v>0</v>
      </c>
      <c r="L171" s="70">
        <v>0</v>
      </c>
      <c r="M171" s="70">
        <v>0</v>
      </c>
      <c r="N171" s="70">
        <v>0</v>
      </c>
      <c r="O171" s="45">
        <v>0</v>
      </c>
    </row>
    <row r="172" spans="1:15" hidden="1" x14ac:dyDescent="0.35">
      <c r="A172" s="93">
        <v>9007590100</v>
      </c>
      <c r="B172" s="73" t="s">
        <v>84</v>
      </c>
      <c r="C172" s="84" t="s">
        <v>48</v>
      </c>
      <c r="D172" s="44">
        <v>775.89023040000006</v>
      </c>
      <c r="E172" s="44">
        <v>515.64</v>
      </c>
      <c r="F172" s="70">
        <f>Table323[[#This Row],[Single Family]]+Table323[[#This Row],[2-4 Units]]+Table323[[#This Row],[&gt;4 Units]]</f>
        <v>3</v>
      </c>
      <c r="G172" s="70">
        <v>3</v>
      </c>
      <c r="H172" s="70">
        <v>0</v>
      </c>
      <c r="I172" s="70">
        <v>0</v>
      </c>
      <c r="J172" s="45">
        <v>512.45000000000005</v>
      </c>
      <c r="K172">
        <f t="shared" si="2"/>
        <v>0</v>
      </c>
      <c r="L172" s="70">
        <v>0</v>
      </c>
      <c r="M172" s="70">
        <v>0</v>
      </c>
      <c r="N172" s="70">
        <v>0</v>
      </c>
      <c r="O172" s="45">
        <v>0</v>
      </c>
    </row>
    <row r="173" spans="1:15" hidden="1" x14ac:dyDescent="0.35">
      <c r="A173" s="93">
        <v>9003496900</v>
      </c>
      <c r="B173" s="73" t="s">
        <v>85</v>
      </c>
      <c r="C173" s="84" t="s">
        <v>48</v>
      </c>
      <c r="D173" s="44">
        <v>236.11936320000001</v>
      </c>
      <c r="E173" s="44">
        <v>0</v>
      </c>
      <c r="F173" s="70">
        <f>Table323[[#This Row],[Single Family]]+Table323[[#This Row],[2-4 Units]]+Table323[[#This Row],[&gt;4 Units]]</f>
        <v>0</v>
      </c>
      <c r="G173" s="70">
        <v>0</v>
      </c>
      <c r="H173" s="70">
        <v>0</v>
      </c>
      <c r="I173" s="70">
        <v>0</v>
      </c>
      <c r="J173" s="45">
        <v>0</v>
      </c>
      <c r="K173">
        <f t="shared" si="2"/>
        <v>0</v>
      </c>
      <c r="L173" s="70">
        <v>0</v>
      </c>
      <c r="M173" s="70">
        <v>0</v>
      </c>
      <c r="N173" s="70">
        <v>0</v>
      </c>
      <c r="O173" s="45">
        <v>0</v>
      </c>
    </row>
    <row r="174" spans="1:15" hidden="1" x14ac:dyDescent="0.35">
      <c r="A174" s="93">
        <v>9003510100</v>
      </c>
      <c r="B174" s="73" t="s">
        <v>85</v>
      </c>
      <c r="C174" s="84" t="s">
        <v>48</v>
      </c>
      <c r="D174" s="44">
        <v>28572.322570560002</v>
      </c>
      <c r="E174" s="44">
        <v>22163.206699999999</v>
      </c>
      <c r="F174" s="70">
        <f>Table323[[#This Row],[Single Family]]+Table323[[#This Row],[2-4 Units]]+Table323[[#This Row],[&gt;4 Units]]</f>
        <v>14</v>
      </c>
      <c r="G174" s="70">
        <v>14</v>
      </c>
      <c r="H174" s="70">
        <v>0</v>
      </c>
      <c r="I174" s="70">
        <v>0</v>
      </c>
      <c r="J174" s="45">
        <v>6519.7566999999999</v>
      </c>
      <c r="K174">
        <f t="shared" si="2"/>
        <v>0</v>
      </c>
      <c r="L174" s="70">
        <v>0</v>
      </c>
      <c r="M174" s="70">
        <v>0</v>
      </c>
      <c r="N174" s="70">
        <v>0</v>
      </c>
      <c r="O174" s="45">
        <v>0</v>
      </c>
    </row>
    <row r="175" spans="1:15" hidden="1" x14ac:dyDescent="0.35">
      <c r="A175" s="93">
        <v>9003510200</v>
      </c>
      <c r="B175" s="73" t="s">
        <v>85</v>
      </c>
      <c r="C175" s="84" t="s">
        <v>48</v>
      </c>
      <c r="D175" s="44">
        <v>23940.745948800002</v>
      </c>
      <c r="E175" s="44">
        <v>2074.27</v>
      </c>
      <c r="F175" s="70">
        <f>Table323[[#This Row],[Single Family]]+Table323[[#This Row],[2-4 Units]]+Table323[[#This Row],[&gt;4 Units]]</f>
        <v>4</v>
      </c>
      <c r="G175" s="70">
        <v>4</v>
      </c>
      <c r="H175" s="70">
        <v>0</v>
      </c>
      <c r="I175" s="70">
        <v>0</v>
      </c>
      <c r="J175" s="45">
        <v>564.25</v>
      </c>
      <c r="K175">
        <f t="shared" si="2"/>
        <v>0</v>
      </c>
      <c r="L175" s="70">
        <v>0</v>
      </c>
      <c r="M175" s="70">
        <v>0</v>
      </c>
      <c r="N175" s="70">
        <v>0</v>
      </c>
      <c r="O175" s="45">
        <v>0</v>
      </c>
    </row>
    <row r="176" spans="1:15" hidden="1" x14ac:dyDescent="0.35">
      <c r="A176" s="93">
        <v>9003510300</v>
      </c>
      <c r="B176" s="73" t="s">
        <v>85</v>
      </c>
      <c r="C176" s="84" t="s">
        <v>48</v>
      </c>
      <c r="D176" s="44">
        <v>45069.819638400004</v>
      </c>
      <c r="E176" s="44">
        <v>42202.34</v>
      </c>
      <c r="F176" s="70">
        <f>Table323[[#This Row],[Single Family]]+Table323[[#This Row],[2-4 Units]]+Table323[[#This Row],[&gt;4 Units]]</f>
        <v>12</v>
      </c>
      <c r="G176" s="70">
        <v>12</v>
      </c>
      <c r="H176" s="70">
        <v>0</v>
      </c>
      <c r="I176" s="70">
        <v>0</v>
      </c>
      <c r="J176" s="45">
        <v>5312.28</v>
      </c>
      <c r="K176">
        <f t="shared" si="2"/>
        <v>0</v>
      </c>
      <c r="L176" s="70">
        <v>0</v>
      </c>
      <c r="M176" s="70">
        <v>0</v>
      </c>
      <c r="N176" s="70">
        <v>0</v>
      </c>
      <c r="O176" s="45">
        <v>0</v>
      </c>
    </row>
    <row r="177" spans="1:15" hidden="1" x14ac:dyDescent="0.35">
      <c r="A177" s="93">
        <v>9003510400</v>
      </c>
      <c r="B177" s="73" t="s">
        <v>85</v>
      </c>
      <c r="C177" s="84" t="s">
        <v>48</v>
      </c>
      <c r="D177" s="44">
        <v>57149.46894816</v>
      </c>
      <c r="E177" s="44">
        <v>9259.56</v>
      </c>
      <c r="F177" s="70">
        <f>Table323[[#This Row],[Single Family]]+Table323[[#This Row],[2-4 Units]]+Table323[[#This Row],[&gt;4 Units]]</f>
        <v>5</v>
      </c>
      <c r="G177" s="70">
        <v>5</v>
      </c>
      <c r="H177" s="70">
        <v>0</v>
      </c>
      <c r="I177" s="70">
        <v>0</v>
      </c>
      <c r="J177" s="45">
        <v>1894.04</v>
      </c>
      <c r="K177">
        <f t="shared" si="2"/>
        <v>0</v>
      </c>
      <c r="L177" s="70">
        <v>0</v>
      </c>
      <c r="M177" s="70">
        <v>0</v>
      </c>
      <c r="N177" s="70">
        <v>0</v>
      </c>
      <c r="O177" s="45">
        <v>0</v>
      </c>
    </row>
    <row r="178" spans="1:15" hidden="1" x14ac:dyDescent="0.35">
      <c r="A178" s="93">
        <v>9003510500</v>
      </c>
      <c r="B178" s="73" t="s">
        <v>85</v>
      </c>
      <c r="C178" s="84" t="s">
        <v>48</v>
      </c>
      <c r="D178" s="44">
        <v>47422.277971200005</v>
      </c>
      <c r="E178" s="44">
        <v>3607.91</v>
      </c>
      <c r="F178" s="70">
        <f>Table323[[#This Row],[Single Family]]+Table323[[#This Row],[2-4 Units]]+Table323[[#This Row],[&gt;4 Units]]</f>
        <v>7</v>
      </c>
      <c r="G178" s="70">
        <v>7</v>
      </c>
      <c r="H178" s="70">
        <v>0</v>
      </c>
      <c r="I178" s="70">
        <v>0</v>
      </c>
      <c r="J178" s="45">
        <v>2404.9499999999998</v>
      </c>
      <c r="K178">
        <f t="shared" si="2"/>
        <v>0</v>
      </c>
      <c r="L178" s="70">
        <v>0</v>
      </c>
      <c r="M178" s="70">
        <v>0</v>
      </c>
      <c r="N178" s="70">
        <v>0</v>
      </c>
      <c r="O178" s="45">
        <v>0</v>
      </c>
    </row>
    <row r="179" spans="1:15" hidden="1" x14ac:dyDescent="0.35">
      <c r="A179" s="93">
        <v>9003510600</v>
      </c>
      <c r="B179" s="73" t="s">
        <v>85</v>
      </c>
      <c r="C179" s="84" t="s">
        <v>48</v>
      </c>
      <c r="D179" s="44">
        <v>59338.273852800005</v>
      </c>
      <c r="E179" s="44">
        <v>16098.58</v>
      </c>
      <c r="F179" s="70">
        <f>Table323[[#This Row],[Single Family]]+Table323[[#This Row],[2-4 Units]]+Table323[[#This Row],[&gt;4 Units]]</f>
        <v>9</v>
      </c>
      <c r="G179" s="70">
        <v>8</v>
      </c>
      <c r="H179" s="70">
        <v>1</v>
      </c>
      <c r="I179" s="70">
        <v>0</v>
      </c>
      <c r="J179" s="45">
        <v>4839</v>
      </c>
      <c r="K179">
        <f t="shared" si="2"/>
        <v>0</v>
      </c>
      <c r="L179" s="70">
        <v>0</v>
      </c>
      <c r="M179" s="70">
        <v>0</v>
      </c>
      <c r="N179" s="70">
        <v>0</v>
      </c>
      <c r="O179" s="45">
        <v>0</v>
      </c>
    </row>
    <row r="180" spans="1:15" hidden="1" x14ac:dyDescent="0.35">
      <c r="A180" s="93">
        <v>9003510700</v>
      </c>
      <c r="B180" s="73" t="s">
        <v>85</v>
      </c>
      <c r="C180" s="84" t="s">
        <v>48</v>
      </c>
      <c r="D180" s="44">
        <v>98289.790943040018</v>
      </c>
      <c r="E180" s="44">
        <v>409325.7415</v>
      </c>
      <c r="F180" s="70">
        <f>Table323[[#This Row],[Single Family]]+Table323[[#This Row],[2-4 Units]]+Table323[[#This Row],[&gt;4 Units]]</f>
        <v>35</v>
      </c>
      <c r="G180" s="70">
        <v>35</v>
      </c>
      <c r="H180" s="70">
        <v>0</v>
      </c>
      <c r="I180" s="70">
        <v>0</v>
      </c>
      <c r="J180" s="45">
        <v>107870.1936</v>
      </c>
      <c r="K180">
        <f t="shared" si="2"/>
        <v>753</v>
      </c>
      <c r="L180" s="70">
        <v>217</v>
      </c>
      <c r="M180" s="70">
        <v>3</v>
      </c>
      <c r="N180" s="70">
        <v>533</v>
      </c>
      <c r="O180" s="45">
        <v>301453</v>
      </c>
    </row>
    <row r="181" spans="1:15" hidden="1" x14ac:dyDescent="0.35">
      <c r="A181" s="93">
        <v>9003510800</v>
      </c>
      <c r="B181" s="73" t="s">
        <v>85</v>
      </c>
      <c r="C181" s="84" t="s">
        <v>48</v>
      </c>
      <c r="D181" s="44">
        <v>40521.756297600004</v>
      </c>
      <c r="E181" s="44">
        <v>5767.2932000000001</v>
      </c>
      <c r="F181" s="70">
        <f>Table323[[#This Row],[Single Family]]+Table323[[#This Row],[2-4 Units]]+Table323[[#This Row],[&gt;4 Units]]</f>
        <v>10</v>
      </c>
      <c r="G181" s="70">
        <v>10</v>
      </c>
      <c r="H181" s="70">
        <v>0</v>
      </c>
      <c r="I181" s="70">
        <v>0</v>
      </c>
      <c r="J181" s="45">
        <v>4101.4531999999999</v>
      </c>
      <c r="K181">
        <f t="shared" si="2"/>
        <v>0</v>
      </c>
      <c r="L181" s="70">
        <v>0</v>
      </c>
      <c r="M181" s="70">
        <v>0</v>
      </c>
      <c r="N181" s="70">
        <v>0</v>
      </c>
      <c r="O181" s="45">
        <v>0</v>
      </c>
    </row>
    <row r="182" spans="1:15" hidden="1" x14ac:dyDescent="0.35">
      <c r="A182" s="93">
        <v>9003510900</v>
      </c>
      <c r="B182" s="73" t="s">
        <v>85</v>
      </c>
      <c r="C182" s="84" t="s">
        <v>48</v>
      </c>
      <c r="D182" s="44">
        <v>56760.885907200005</v>
      </c>
      <c r="E182" s="44">
        <v>28094.3</v>
      </c>
      <c r="F182" s="70">
        <f>Table323[[#This Row],[Single Family]]+Table323[[#This Row],[2-4 Units]]+Table323[[#This Row],[&gt;4 Units]]</f>
        <v>21</v>
      </c>
      <c r="G182" s="70">
        <v>21</v>
      </c>
      <c r="H182" s="70">
        <v>0</v>
      </c>
      <c r="I182" s="70">
        <v>0</v>
      </c>
      <c r="J182" s="45">
        <v>13879.43</v>
      </c>
      <c r="K182">
        <f t="shared" si="2"/>
        <v>0</v>
      </c>
      <c r="L182" s="70">
        <v>0</v>
      </c>
      <c r="M182" s="70">
        <v>0</v>
      </c>
      <c r="N182" s="70">
        <v>0</v>
      </c>
      <c r="O182" s="45">
        <v>0</v>
      </c>
    </row>
    <row r="183" spans="1:15" hidden="1" x14ac:dyDescent="0.35">
      <c r="A183" s="93">
        <v>9003511000</v>
      </c>
      <c r="B183" s="73" t="s">
        <v>85</v>
      </c>
      <c r="C183" s="84" t="s">
        <v>48</v>
      </c>
      <c r="D183" s="44">
        <v>52835.4427392</v>
      </c>
      <c r="E183" s="44">
        <v>18406.3269</v>
      </c>
      <c r="F183" s="70">
        <f>Table323[[#This Row],[Single Family]]+Table323[[#This Row],[2-4 Units]]+Table323[[#This Row],[&gt;4 Units]]</f>
        <v>12</v>
      </c>
      <c r="G183" s="70">
        <v>12</v>
      </c>
      <c r="H183" s="70">
        <v>0</v>
      </c>
      <c r="I183" s="70">
        <v>0</v>
      </c>
      <c r="J183" s="45">
        <v>8092.8669</v>
      </c>
      <c r="K183">
        <f t="shared" si="2"/>
        <v>0</v>
      </c>
      <c r="L183" s="70">
        <v>0</v>
      </c>
      <c r="M183" s="70">
        <v>0</v>
      </c>
      <c r="N183" s="70">
        <v>0</v>
      </c>
      <c r="O183" s="45">
        <v>0</v>
      </c>
    </row>
    <row r="184" spans="1:15" hidden="1" x14ac:dyDescent="0.35">
      <c r="A184" s="93">
        <v>9003511100</v>
      </c>
      <c r="B184" s="73" t="s">
        <v>85</v>
      </c>
      <c r="C184" s="84" t="s">
        <v>48</v>
      </c>
      <c r="D184" s="44">
        <v>56665.462170240004</v>
      </c>
      <c r="E184" s="44">
        <v>32384.834299999999</v>
      </c>
      <c r="F184" s="70">
        <f>Table323[[#This Row],[Single Family]]+Table323[[#This Row],[2-4 Units]]+Table323[[#This Row],[&gt;4 Units]]</f>
        <v>24</v>
      </c>
      <c r="G184" s="70">
        <v>24</v>
      </c>
      <c r="H184" s="70">
        <v>0</v>
      </c>
      <c r="I184" s="70">
        <v>0</v>
      </c>
      <c r="J184" s="45">
        <v>14451.514300000001</v>
      </c>
      <c r="K184">
        <f t="shared" si="2"/>
        <v>0</v>
      </c>
      <c r="L184" s="70">
        <v>0</v>
      </c>
      <c r="M184" s="70">
        <v>0</v>
      </c>
      <c r="N184" s="70">
        <v>0</v>
      </c>
      <c r="O184" s="45">
        <v>0</v>
      </c>
    </row>
    <row r="185" spans="1:15" hidden="1" x14ac:dyDescent="0.35">
      <c r="A185" s="93">
        <v>9003511200</v>
      </c>
      <c r="B185" s="73" t="s">
        <v>85</v>
      </c>
      <c r="C185" s="84" t="s">
        <v>48</v>
      </c>
      <c r="D185" s="44">
        <v>37711.687535999998</v>
      </c>
      <c r="E185" s="44">
        <v>16579.5</v>
      </c>
      <c r="F185" s="70">
        <f>Table323[[#This Row],[Single Family]]+Table323[[#This Row],[2-4 Units]]+Table323[[#This Row],[&gt;4 Units]]</f>
        <v>12</v>
      </c>
      <c r="G185" s="70">
        <v>12</v>
      </c>
      <c r="H185" s="70">
        <v>0</v>
      </c>
      <c r="I185" s="70">
        <v>0</v>
      </c>
      <c r="J185" s="45">
        <v>4552.62</v>
      </c>
      <c r="K185">
        <f t="shared" si="2"/>
        <v>0</v>
      </c>
      <c r="L185" s="70">
        <v>0</v>
      </c>
      <c r="M185" s="70">
        <v>0</v>
      </c>
      <c r="N185" s="70">
        <v>0</v>
      </c>
      <c r="O185" s="45">
        <v>0</v>
      </c>
    </row>
    <row r="186" spans="1:15" hidden="1" x14ac:dyDescent="0.35">
      <c r="A186" s="93">
        <v>9003511300</v>
      </c>
      <c r="B186" s="73" t="s">
        <v>85</v>
      </c>
      <c r="C186" s="84" t="s">
        <v>48</v>
      </c>
      <c r="D186" s="44">
        <v>38897.82654912</v>
      </c>
      <c r="E186" s="44">
        <v>21005.37</v>
      </c>
      <c r="F186" s="70">
        <f>Table323[[#This Row],[Single Family]]+Table323[[#This Row],[2-4 Units]]+Table323[[#This Row],[&gt;4 Units]]</f>
        <v>8</v>
      </c>
      <c r="G186" s="70">
        <v>6</v>
      </c>
      <c r="H186" s="70">
        <v>2</v>
      </c>
      <c r="I186" s="70">
        <v>0</v>
      </c>
      <c r="J186" s="45">
        <v>2277.59</v>
      </c>
      <c r="K186">
        <f t="shared" si="2"/>
        <v>0</v>
      </c>
      <c r="L186" s="70">
        <v>0</v>
      </c>
      <c r="M186" s="70">
        <v>0</v>
      </c>
      <c r="N186" s="70">
        <v>0</v>
      </c>
      <c r="O186" s="45">
        <v>0</v>
      </c>
    </row>
    <row r="187" spans="1:15" hidden="1" x14ac:dyDescent="0.35">
      <c r="A187" s="93">
        <v>9003511400</v>
      </c>
      <c r="B187" s="73" t="s">
        <v>85</v>
      </c>
      <c r="C187" s="84" t="s">
        <v>48</v>
      </c>
      <c r="D187" s="44">
        <v>33981.297984000004</v>
      </c>
      <c r="E187" s="44">
        <v>15077.28</v>
      </c>
      <c r="F187" s="70">
        <f>Table323[[#This Row],[Single Family]]+Table323[[#This Row],[2-4 Units]]+Table323[[#This Row],[&gt;4 Units]]</f>
        <v>19</v>
      </c>
      <c r="G187" s="70">
        <v>19</v>
      </c>
      <c r="H187" s="70">
        <v>0</v>
      </c>
      <c r="I187" s="70">
        <v>0</v>
      </c>
      <c r="J187" s="45">
        <v>6173.3</v>
      </c>
      <c r="K187">
        <f t="shared" si="2"/>
        <v>0</v>
      </c>
      <c r="L187" s="70">
        <v>0</v>
      </c>
      <c r="M187" s="70">
        <v>0</v>
      </c>
      <c r="N187" s="70">
        <v>0</v>
      </c>
      <c r="O187" s="45">
        <v>0</v>
      </c>
    </row>
    <row r="188" spans="1:15" hidden="1" x14ac:dyDescent="0.35">
      <c r="A188" s="93">
        <v>9003514102</v>
      </c>
      <c r="B188" s="73" t="s">
        <v>85</v>
      </c>
      <c r="C188" s="84" t="s">
        <v>48</v>
      </c>
      <c r="D188" s="44">
        <v>1951.9243142400001</v>
      </c>
      <c r="E188" s="44">
        <v>0</v>
      </c>
      <c r="F188" s="70">
        <f>Table323[[#This Row],[Single Family]]+Table323[[#This Row],[2-4 Units]]+Table323[[#This Row],[&gt;4 Units]]</f>
        <v>0</v>
      </c>
      <c r="G188" s="70">
        <v>0</v>
      </c>
      <c r="H188" s="70">
        <v>0</v>
      </c>
      <c r="I188" s="70">
        <v>0</v>
      </c>
      <c r="J188" s="45">
        <v>0</v>
      </c>
      <c r="K188">
        <f t="shared" si="2"/>
        <v>0</v>
      </c>
      <c r="L188" s="70">
        <v>0</v>
      </c>
      <c r="M188" s="70">
        <v>0</v>
      </c>
      <c r="N188" s="70">
        <v>0</v>
      </c>
      <c r="O188" s="45">
        <v>0</v>
      </c>
    </row>
    <row r="189" spans="1:15" hidden="1" x14ac:dyDescent="0.35">
      <c r="A189" s="93">
        <v>9011695202</v>
      </c>
      <c r="B189" s="73" t="s">
        <v>86</v>
      </c>
      <c r="C189" s="84" t="s">
        <v>48</v>
      </c>
      <c r="D189" s="44">
        <v>70.605993600000005</v>
      </c>
      <c r="E189" s="44">
        <v>0</v>
      </c>
      <c r="F189" s="70">
        <f>Table323[[#This Row],[Single Family]]+Table323[[#This Row],[2-4 Units]]+Table323[[#This Row],[&gt;4 Units]]</f>
        <v>0</v>
      </c>
      <c r="G189" s="70">
        <v>0</v>
      </c>
      <c r="H189" s="70">
        <v>0</v>
      </c>
      <c r="I189" s="70">
        <v>0</v>
      </c>
      <c r="J189" s="45">
        <v>0</v>
      </c>
      <c r="K189">
        <f t="shared" si="2"/>
        <v>0</v>
      </c>
      <c r="L189" s="70">
        <v>0</v>
      </c>
      <c r="M189" s="70">
        <v>0</v>
      </c>
      <c r="N189" s="70">
        <v>0</v>
      </c>
      <c r="O189" s="45">
        <v>0</v>
      </c>
    </row>
    <row r="190" spans="1:15" hidden="1" x14ac:dyDescent="0.35">
      <c r="A190" s="93">
        <v>9011716101</v>
      </c>
      <c r="B190" s="73" t="s">
        <v>86</v>
      </c>
      <c r="C190" s="84" t="s">
        <v>48</v>
      </c>
      <c r="D190" s="44">
        <v>94268.427937920002</v>
      </c>
      <c r="E190" s="44">
        <v>40280.123399999997</v>
      </c>
      <c r="F190" s="70">
        <f>Table323[[#This Row],[Single Family]]+Table323[[#This Row],[2-4 Units]]+Table323[[#This Row],[&gt;4 Units]]</f>
        <v>33</v>
      </c>
      <c r="G190" s="70">
        <v>33</v>
      </c>
      <c r="H190" s="70">
        <v>0</v>
      </c>
      <c r="I190" s="70">
        <v>0</v>
      </c>
      <c r="J190" s="45">
        <v>31429.393400000001</v>
      </c>
      <c r="K190">
        <f t="shared" si="2"/>
        <v>0</v>
      </c>
      <c r="L190" s="70">
        <v>0</v>
      </c>
      <c r="M190" s="70">
        <v>0</v>
      </c>
      <c r="N190" s="70">
        <v>0</v>
      </c>
      <c r="O190" s="45">
        <v>0</v>
      </c>
    </row>
    <row r="191" spans="1:15" hidden="1" x14ac:dyDescent="0.35">
      <c r="A191" s="93">
        <v>9011716102</v>
      </c>
      <c r="B191" s="73" t="s">
        <v>86</v>
      </c>
      <c r="C191" s="84" t="s">
        <v>48</v>
      </c>
      <c r="D191" s="44">
        <v>138124.48325183999</v>
      </c>
      <c r="E191" s="44">
        <v>220651.68780000001</v>
      </c>
      <c r="F191" s="70">
        <f>Table323[[#This Row],[Single Family]]+Table323[[#This Row],[2-4 Units]]+Table323[[#This Row],[&gt;4 Units]]</f>
        <v>39</v>
      </c>
      <c r="G191" s="70">
        <v>39</v>
      </c>
      <c r="H191" s="70">
        <v>0</v>
      </c>
      <c r="I191" s="70">
        <v>0</v>
      </c>
      <c r="J191" s="45">
        <v>32262.292099999999</v>
      </c>
      <c r="K191">
        <f t="shared" si="2"/>
        <v>11</v>
      </c>
      <c r="L191" s="70">
        <v>11</v>
      </c>
      <c r="M191" s="70">
        <v>0</v>
      </c>
      <c r="N191" s="70">
        <v>0</v>
      </c>
      <c r="O191" s="45">
        <v>50508.9</v>
      </c>
    </row>
    <row r="192" spans="1:15" hidden="1" x14ac:dyDescent="0.35">
      <c r="A192" s="93">
        <v>9011870701</v>
      </c>
      <c r="B192" s="73" t="s">
        <v>86</v>
      </c>
      <c r="C192" s="84" t="s">
        <v>48</v>
      </c>
      <c r="D192" s="44">
        <v>50602.6302192</v>
      </c>
      <c r="E192" s="44">
        <v>7191.9422999999997</v>
      </c>
      <c r="F192" s="70">
        <f>Table323[[#This Row],[Single Family]]+Table323[[#This Row],[2-4 Units]]+Table323[[#This Row],[&gt;4 Units]]</f>
        <v>15</v>
      </c>
      <c r="G192" s="70">
        <v>15</v>
      </c>
      <c r="H192" s="70">
        <v>0</v>
      </c>
      <c r="I192" s="70">
        <v>0</v>
      </c>
      <c r="J192" s="45">
        <v>7189.0322999999999</v>
      </c>
      <c r="K192">
        <f t="shared" si="2"/>
        <v>0</v>
      </c>
      <c r="L192" s="70">
        <v>0</v>
      </c>
      <c r="M192" s="70">
        <v>0</v>
      </c>
      <c r="N192" s="70">
        <v>0</v>
      </c>
      <c r="O192" s="45">
        <v>0</v>
      </c>
    </row>
    <row r="193" spans="1:15" hidden="1" x14ac:dyDescent="0.35">
      <c r="A193" s="93">
        <v>9011870703</v>
      </c>
      <c r="B193" s="73" t="s">
        <v>86</v>
      </c>
      <c r="C193" s="84" t="s">
        <v>48</v>
      </c>
      <c r="D193" s="44">
        <v>42616.216497600006</v>
      </c>
      <c r="E193" s="44">
        <v>14608.0656</v>
      </c>
      <c r="F193" s="70">
        <f>Table323[[#This Row],[Single Family]]+Table323[[#This Row],[2-4 Units]]+Table323[[#This Row],[&gt;4 Units]]</f>
        <v>13</v>
      </c>
      <c r="G193" s="70">
        <v>13</v>
      </c>
      <c r="H193" s="70">
        <v>0</v>
      </c>
      <c r="I193" s="70">
        <v>0</v>
      </c>
      <c r="J193" s="45">
        <v>14605.525600000001</v>
      </c>
      <c r="K193">
        <f t="shared" si="2"/>
        <v>0</v>
      </c>
      <c r="L193" s="70">
        <v>0</v>
      </c>
      <c r="M193" s="70">
        <v>0</v>
      </c>
      <c r="N193" s="70">
        <v>0</v>
      </c>
      <c r="O193" s="45">
        <v>0</v>
      </c>
    </row>
    <row r="194" spans="1:15" hidden="1" x14ac:dyDescent="0.35">
      <c r="A194" s="93">
        <v>9011870704</v>
      </c>
      <c r="B194" s="73" t="s">
        <v>86</v>
      </c>
      <c r="C194" s="84" t="s">
        <v>48</v>
      </c>
      <c r="D194" s="44">
        <v>110586.99898655999</v>
      </c>
      <c r="E194" s="44">
        <v>67520.932400000005</v>
      </c>
      <c r="F194" s="70">
        <f>Table323[[#This Row],[Single Family]]+Table323[[#This Row],[2-4 Units]]+Table323[[#This Row],[&gt;4 Units]]</f>
        <v>45</v>
      </c>
      <c r="G194" s="70">
        <v>44</v>
      </c>
      <c r="H194" s="70">
        <v>1</v>
      </c>
      <c r="I194" s="70">
        <v>0</v>
      </c>
      <c r="J194" s="45">
        <v>37659.952400000002</v>
      </c>
      <c r="K194">
        <f t="shared" si="2"/>
        <v>0</v>
      </c>
      <c r="L194" s="70">
        <v>0</v>
      </c>
      <c r="M194" s="70">
        <v>0</v>
      </c>
      <c r="N194" s="70">
        <v>0</v>
      </c>
      <c r="O194" s="45">
        <v>0</v>
      </c>
    </row>
    <row r="195" spans="1:15" hidden="1" x14ac:dyDescent="0.35">
      <c r="A195" s="93">
        <v>9003484100</v>
      </c>
      <c r="B195" s="73" t="s">
        <v>87</v>
      </c>
      <c r="C195" s="84" t="s">
        <v>48</v>
      </c>
      <c r="D195" s="44">
        <v>108316.02785471999</v>
      </c>
      <c r="E195" s="44">
        <v>234607.06659999999</v>
      </c>
      <c r="F195" s="70">
        <f>Table323[[#This Row],[Single Family]]+Table323[[#This Row],[2-4 Units]]+Table323[[#This Row],[&gt;4 Units]]</f>
        <v>19</v>
      </c>
      <c r="G195" s="70">
        <v>19</v>
      </c>
      <c r="H195" s="70">
        <v>0</v>
      </c>
      <c r="I195" s="70">
        <v>0</v>
      </c>
      <c r="J195" s="45">
        <v>55943.7</v>
      </c>
      <c r="K195">
        <f t="shared" si="2"/>
        <v>19</v>
      </c>
      <c r="L195" s="70">
        <v>19</v>
      </c>
      <c r="M195" s="70">
        <v>0</v>
      </c>
      <c r="N195" s="70">
        <v>0</v>
      </c>
      <c r="O195" s="45">
        <v>99900</v>
      </c>
    </row>
    <row r="196" spans="1:15" hidden="1" x14ac:dyDescent="0.35">
      <c r="A196" s="93">
        <v>9003484200</v>
      </c>
      <c r="B196" s="73" t="s">
        <v>87</v>
      </c>
      <c r="C196" s="84" t="s">
        <v>48</v>
      </c>
      <c r="D196" s="44">
        <v>95034.406584960001</v>
      </c>
      <c r="E196" s="44">
        <v>25148.027699999999</v>
      </c>
      <c r="F196" s="70">
        <f>Table323[[#This Row],[Single Family]]+Table323[[#This Row],[2-4 Units]]+Table323[[#This Row],[&gt;4 Units]]</f>
        <v>16</v>
      </c>
      <c r="G196" s="70">
        <v>16</v>
      </c>
      <c r="H196" s="70">
        <v>0</v>
      </c>
      <c r="I196" s="70">
        <v>0</v>
      </c>
      <c r="J196" s="45">
        <v>13123.957700000001</v>
      </c>
      <c r="K196">
        <f t="shared" si="2"/>
        <v>0</v>
      </c>
      <c r="L196" s="70">
        <v>0</v>
      </c>
      <c r="M196" s="70">
        <v>0</v>
      </c>
      <c r="N196" s="70">
        <v>0</v>
      </c>
      <c r="O196" s="45">
        <v>0</v>
      </c>
    </row>
    <row r="197" spans="1:15" hidden="1" x14ac:dyDescent="0.35">
      <c r="A197" s="93">
        <v>9003487100</v>
      </c>
      <c r="B197" s="73" t="s">
        <v>87</v>
      </c>
      <c r="C197" s="84" t="s">
        <v>48</v>
      </c>
      <c r="D197" s="44">
        <v>330.62152320000001</v>
      </c>
      <c r="E197" s="44">
        <v>792.94</v>
      </c>
      <c r="F197" s="70">
        <f>Table323[[#This Row],[Single Family]]+Table323[[#This Row],[2-4 Units]]+Table323[[#This Row],[&gt;4 Units]]</f>
        <v>0</v>
      </c>
      <c r="G197" s="70">
        <v>0</v>
      </c>
      <c r="H197" s="70">
        <v>0</v>
      </c>
      <c r="I197" s="70">
        <v>0</v>
      </c>
      <c r="J197" s="45">
        <v>0</v>
      </c>
      <c r="K197">
        <f t="shared" si="2"/>
        <v>0</v>
      </c>
      <c r="L197" s="70">
        <v>0</v>
      </c>
      <c r="M197" s="70">
        <v>0</v>
      </c>
      <c r="N197" s="70">
        <v>0</v>
      </c>
      <c r="O197" s="45">
        <v>0</v>
      </c>
    </row>
    <row r="198" spans="1:15" hidden="1" x14ac:dyDescent="0.35">
      <c r="A198" s="93">
        <v>9015902200</v>
      </c>
      <c r="B198" s="73" t="s">
        <v>88</v>
      </c>
      <c r="C198" s="84" t="s">
        <v>48</v>
      </c>
      <c r="D198" s="44">
        <v>35663.583467520002</v>
      </c>
      <c r="E198" s="44">
        <v>21504.103599999999</v>
      </c>
      <c r="F198" s="70">
        <f>Table323[[#This Row],[Single Family]]+Table323[[#This Row],[2-4 Units]]+Table323[[#This Row],[&gt;4 Units]]</f>
        <v>6</v>
      </c>
      <c r="G198" s="70">
        <v>6</v>
      </c>
      <c r="H198" s="70">
        <v>0</v>
      </c>
      <c r="I198" s="70">
        <v>0</v>
      </c>
      <c r="J198" s="45">
        <v>4986.3743999999997</v>
      </c>
      <c r="K198">
        <f t="shared" ref="K198:K261" si="3">L198+M198+N198</f>
        <v>1</v>
      </c>
      <c r="L198" s="70">
        <v>1</v>
      </c>
      <c r="M198" s="70">
        <v>0</v>
      </c>
      <c r="N198" s="70">
        <v>0</v>
      </c>
      <c r="O198" s="45">
        <v>1238.74</v>
      </c>
    </row>
    <row r="199" spans="1:15" hidden="1" x14ac:dyDescent="0.35">
      <c r="A199" s="93">
        <v>9013530100</v>
      </c>
      <c r="B199" s="73" t="s">
        <v>89</v>
      </c>
      <c r="C199" s="84" t="s">
        <v>48</v>
      </c>
      <c r="D199" s="44">
        <v>41.766192000000004</v>
      </c>
      <c r="E199" s="44">
        <v>0</v>
      </c>
      <c r="F199" s="70">
        <f>Table323[[#This Row],[Single Family]]+Table323[[#This Row],[2-4 Units]]+Table323[[#This Row],[&gt;4 Units]]</f>
        <v>0</v>
      </c>
      <c r="G199" s="70">
        <v>0</v>
      </c>
      <c r="H199" s="70">
        <v>0</v>
      </c>
      <c r="I199" s="70">
        <v>0</v>
      </c>
      <c r="J199" s="45">
        <v>0</v>
      </c>
      <c r="K199">
        <f t="shared" si="3"/>
        <v>0</v>
      </c>
      <c r="L199" s="70">
        <v>0</v>
      </c>
      <c r="M199" s="70">
        <v>0</v>
      </c>
      <c r="N199" s="70">
        <v>0</v>
      </c>
      <c r="O199" s="45">
        <v>0</v>
      </c>
    </row>
    <row r="200" spans="1:15" hidden="1" x14ac:dyDescent="0.35">
      <c r="A200" s="93">
        <v>9013535100</v>
      </c>
      <c r="B200" s="73" t="s">
        <v>89</v>
      </c>
      <c r="C200" s="84" t="s">
        <v>48</v>
      </c>
      <c r="D200" s="44">
        <v>207453.90636288002</v>
      </c>
      <c r="E200" s="44">
        <v>175122.63310000001</v>
      </c>
      <c r="F200" s="70">
        <f>Table323[[#This Row],[Single Family]]+Table323[[#This Row],[2-4 Units]]+Table323[[#This Row],[&gt;4 Units]]</f>
        <v>69</v>
      </c>
      <c r="G200" s="70">
        <v>39</v>
      </c>
      <c r="H200" s="70">
        <v>0</v>
      </c>
      <c r="I200" s="70">
        <v>30</v>
      </c>
      <c r="J200" s="45">
        <v>36569.639000000003</v>
      </c>
      <c r="K200">
        <f t="shared" si="3"/>
        <v>58</v>
      </c>
      <c r="L200" s="70">
        <v>18</v>
      </c>
      <c r="M200" s="70">
        <v>0</v>
      </c>
      <c r="N200" s="70">
        <v>40</v>
      </c>
      <c r="O200" s="45">
        <v>73782.899999999994</v>
      </c>
    </row>
    <row r="201" spans="1:15" hidden="1" x14ac:dyDescent="0.35">
      <c r="A201" s="93">
        <v>9013535200</v>
      </c>
      <c r="B201" s="73" t="s">
        <v>89</v>
      </c>
      <c r="C201" s="84" t="s">
        <v>48</v>
      </c>
      <c r="D201" s="44">
        <v>127771.96699584002</v>
      </c>
      <c r="E201" s="44">
        <v>36380.263400000003</v>
      </c>
      <c r="F201" s="70">
        <f>Table323[[#This Row],[Single Family]]+Table323[[#This Row],[2-4 Units]]+Table323[[#This Row],[&gt;4 Units]]</f>
        <v>34</v>
      </c>
      <c r="G201" s="70">
        <v>33</v>
      </c>
      <c r="H201" s="70">
        <v>1</v>
      </c>
      <c r="I201" s="70">
        <v>0</v>
      </c>
      <c r="J201" s="45">
        <v>29260.703399999999</v>
      </c>
      <c r="K201">
        <f t="shared" si="3"/>
        <v>0</v>
      </c>
      <c r="L201" s="70">
        <v>0</v>
      </c>
      <c r="M201" s="70">
        <v>0</v>
      </c>
      <c r="N201" s="70">
        <v>0</v>
      </c>
      <c r="O201" s="45">
        <v>0</v>
      </c>
    </row>
    <row r="202" spans="1:15" hidden="1" x14ac:dyDescent="0.35">
      <c r="A202" s="93">
        <v>9013538201</v>
      </c>
      <c r="B202" s="73" t="s">
        <v>89</v>
      </c>
      <c r="C202" s="84" t="s">
        <v>48</v>
      </c>
      <c r="D202" s="44">
        <v>165.72176639999998</v>
      </c>
      <c r="E202" s="44">
        <v>0</v>
      </c>
      <c r="F202" s="70">
        <f>Table323[[#This Row],[Single Family]]+Table323[[#This Row],[2-4 Units]]+Table323[[#This Row],[&gt;4 Units]]</f>
        <v>0</v>
      </c>
      <c r="G202" s="70">
        <v>0</v>
      </c>
      <c r="H202" s="70">
        <v>0</v>
      </c>
      <c r="I202" s="70">
        <v>0</v>
      </c>
      <c r="J202" s="45">
        <v>0</v>
      </c>
      <c r="K202">
        <f t="shared" si="3"/>
        <v>0</v>
      </c>
      <c r="L202" s="70">
        <v>0</v>
      </c>
      <c r="M202" s="70">
        <v>0</v>
      </c>
      <c r="N202" s="70">
        <v>0</v>
      </c>
      <c r="O202" s="45">
        <v>0</v>
      </c>
    </row>
    <row r="203" spans="1:15" hidden="1" x14ac:dyDescent="0.35">
      <c r="A203" s="93">
        <v>9013538202</v>
      </c>
      <c r="B203" s="73" t="s">
        <v>89</v>
      </c>
      <c r="C203" s="84" t="s">
        <v>48</v>
      </c>
      <c r="D203" s="44">
        <v>227.66771520000003</v>
      </c>
      <c r="E203" s="44">
        <v>0</v>
      </c>
      <c r="F203" s="70">
        <f>Table323[[#This Row],[Single Family]]+Table323[[#This Row],[2-4 Units]]+Table323[[#This Row],[&gt;4 Units]]</f>
        <v>0</v>
      </c>
      <c r="G203" s="70">
        <v>0</v>
      </c>
      <c r="H203" s="70">
        <v>0</v>
      </c>
      <c r="I203" s="70">
        <v>0</v>
      </c>
      <c r="J203" s="45">
        <v>0</v>
      </c>
      <c r="K203">
        <f t="shared" si="3"/>
        <v>0</v>
      </c>
      <c r="L203" s="70">
        <v>0</v>
      </c>
      <c r="M203" s="70">
        <v>0</v>
      </c>
      <c r="N203" s="70">
        <v>0</v>
      </c>
      <c r="O203" s="45">
        <v>0</v>
      </c>
    </row>
    <row r="204" spans="1:15" hidden="1" x14ac:dyDescent="0.35">
      <c r="A204" s="93">
        <v>9003480300</v>
      </c>
      <c r="B204" s="73" t="s">
        <v>90</v>
      </c>
      <c r="C204" s="84" t="s">
        <v>48</v>
      </c>
      <c r="D204" s="44">
        <v>34392.488025599996</v>
      </c>
      <c r="E204" s="44">
        <v>14221.0897</v>
      </c>
      <c r="F204" s="70">
        <f>Table323[[#This Row],[Single Family]]+Table323[[#This Row],[2-4 Units]]+Table323[[#This Row],[&gt;4 Units]]</f>
        <v>9</v>
      </c>
      <c r="G204" s="70">
        <v>9</v>
      </c>
      <c r="H204" s="70">
        <v>0</v>
      </c>
      <c r="I204" s="70">
        <v>0</v>
      </c>
      <c r="J204" s="45">
        <v>5807.1896999999999</v>
      </c>
      <c r="K204">
        <f t="shared" si="3"/>
        <v>0</v>
      </c>
      <c r="L204" s="70">
        <v>0</v>
      </c>
      <c r="M204" s="70">
        <v>0</v>
      </c>
      <c r="N204" s="70">
        <v>0</v>
      </c>
      <c r="O204" s="45">
        <v>0</v>
      </c>
    </row>
    <row r="205" spans="1:15" hidden="1" x14ac:dyDescent="0.35">
      <c r="A205" s="93">
        <v>9003480400</v>
      </c>
      <c r="B205" s="73" t="s">
        <v>90</v>
      </c>
      <c r="C205" s="84" t="s">
        <v>48</v>
      </c>
      <c r="D205" s="44">
        <v>58521.540743999998</v>
      </c>
      <c r="E205" s="44">
        <v>9810.43</v>
      </c>
      <c r="F205" s="70">
        <f>Table323[[#This Row],[Single Family]]+Table323[[#This Row],[2-4 Units]]+Table323[[#This Row],[&gt;4 Units]]</f>
        <v>13</v>
      </c>
      <c r="G205" s="70">
        <v>13</v>
      </c>
      <c r="H205" s="70">
        <v>0</v>
      </c>
      <c r="I205" s="70">
        <v>0</v>
      </c>
      <c r="J205" s="45">
        <v>4983.57</v>
      </c>
      <c r="K205">
        <f t="shared" si="3"/>
        <v>0</v>
      </c>
      <c r="L205" s="70">
        <v>0</v>
      </c>
      <c r="M205" s="70">
        <v>0</v>
      </c>
      <c r="N205" s="70">
        <v>0</v>
      </c>
      <c r="O205" s="45">
        <v>0</v>
      </c>
    </row>
    <row r="206" spans="1:15" hidden="1" x14ac:dyDescent="0.35">
      <c r="A206" s="93">
        <v>9003480500</v>
      </c>
      <c r="B206" s="73" t="s">
        <v>90</v>
      </c>
      <c r="C206" s="84" t="s">
        <v>48</v>
      </c>
      <c r="D206" s="44">
        <v>53208.866649600001</v>
      </c>
      <c r="E206" s="44">
        <v>14584.495500000001</v>
      </c>
      <c r="F206" s="70">
        <f>Table323[[#This Row],[Single Family]]+Table323[[#This Row],[2-4 Units]]+Table323[[#This Row],[&gt;4 Units]]</f>
        <v>12</v>
      </c>
      <c r="G206" s="70">
        <v>12</v>
      </c>
      <c r="H206" s="70">
        <v>0</v>
      </c>
      <c r="I206" s="70">
        <v>0</v>
      </c>
      <c r="J206" s="45">
        <v>8040.7655000000004</v>
      </c>
      <c r="K206">
        <f t="shared" si="3"/>
        <v>0</v>
      </c>
      <c r="L206" s="70">
        <v>0</v>
      </c>
      <c r="M206" s="70">
        <v>0</v>
      </c>
      <c r="N206" s="70">
        <v>0</v>
      </c>
      <c r="O206" s="45">
        <v>0</v>
      </c>
    </row>
    <row r="207" spans="1:15" hidden="1" x14ac:dyDescent="0.35">
      <c r="A207" s="93">
        <v>9003480600</v>
      </c>
      <c r="B207" s="73" t="s">
        <v>90</v>
      </c>
      <c r="C207" s="84" t="s">
        <v>48</v>
      </c>
      <c r="D207" s="44">
        <v>52973.169868800003</v>
      </c>
      <c r="E207" s="44">
        <v>43649.13</v>
      </c>
      <c r="F207" s="70">
        <f>Table323[[#This Row],[Single Family]]+Table323[[#This Row],[2-4 Units]]+Table323[[#This Row],[&gt;4 Units]]</f>
        <v>5</v>
      </c>
      <c r="G207" s="70">
        <v>4</v>
      </c>
      <c r="H207" s="70">
        <v>1</v>
      </c>
      <c r="I207" s="70">
        <v>0</v>
      </c>
      <c r="J207" s="45">
        <v>1115.73</v>
      </c>
      <c r="K207">
        <f t="shared" si="3"/>
        <v>0</v>
      </c>
      <c r="L207" s="70">
        <v>0</v>
      </c>
      <c r="M207" s="70">
        <v>0</v>
      </c>
      <c r="N207" s="70">
        <v>0</v>
      </c>
      <c r="O207" s="45">
        <v>0</v>
      </c>
    </row>
    <row r="208" spans="1:15" hidden="1" x14ac:dyDescent="0.35">
      <c r="A208" s="93">
        <v>9003480700</v>
      </c>
      <c r="B208" s="73" t="s">
        <v>90</v>
      </c>
      <c r="C208" s="84" t="s">
        <v>48</v>
      </c>
      <c r="D208" s="44">
        <v>28925.4816288</v>
      </c>
      <c r="E208" s="44">
        <v>16334.19</v>
      </c>
      <c r="F208" s="70">
        <f>Table323[[#This Row],[Single Family]]+Table323[[#This Row],[2-4 Units]]+Table323[[#This Row],[&gt;4 Units]]</f>
        <v>5</v>
      </c>
      <c r="G208" s="70">
        <v>5</v>
      </c>
      <c r="H208" s="70">
        <v>0</v>
      </c>
      <c r="I208" s="70">
        <v>0</v>
      </c>
      <c r="J208" s="45">
        <v>4624.03</v>
      </c>
      <c r="K208">
        <f t="shared" si="3"/>
        <v>0</v>
      </c>
      <c r="L208" s="70">
        <v>0</v>
      </c>
      <c r="M208" s="70">
        <v>0</v>
      </c>
      <c r="N208" s="70">
        <v>0</v>
      </c>
      <c r="O208" s="45">
        <v>0</v>
      </c>
    </row>
    <row r="209" spans="1:15" hidden="1" x14ac:dyDescent="0.35">
      <c r="A209" s="93">
        <v>9003480800</v>
      </c>
      <c r="B209" s="73" t="s">
        <v>90</v>
      </c>
      <c r="C209" s="84" t="s">
        <v>48</v>
      </c>
      <c r="D209" s="44">
        <v>93708.096989760001</v>
      </c>
      <c r="E209" s="44">
        <v>798268.12080000003</v>
      </c>
      <c r="F209" s="70">
        <f>Table323[[#This Row],[Single Family]]+Table323[[#This Row],[2-4 Units]]+Table323[[#This Row],[&gt;4 Units]]</f>
        <v>492</v>
      </c>
      <c r="G209" s="70">
        <v>21</v>
      </c>
      <c r="H209" s="70">
        <v>0</v>
      </c>
      <c r="I209" s="70">
        <v>471</v>
      </c>
      <c r="J209" s="45">
        <v>166784.95999999999</v>
      </c>
      <c r="K209">
        <f t="shared" si="3"/>
        <v>488</v>
      </c>
      <c r="L209" s="70">
        <v>69</v>
      </c>
      <c r="M209" s="70">
        <v>2</v>
      </c>
      <c r="N209" s="70">
        <v>417</v>
      </c>
      <c r="O209" s="45">
        <v>295627</v>
      </c>
    </row>
    <row r="210" spans="1:15" hidden="1" x14ac:dyDescent="0.35">
      <c r="A210" s="93">
        <v>9003480900</v>
      </c>
      <c r="B210" s="73" t="s">
        <v>90</v>
      </c>
      <c r="C210" s="84" t="s">
        <v>48</v>
      </c>
      <c r="D210" s="44">
        <v>35031.230585279998</v>
      </c>
      <c r="E210" s="44">
        <v>12948.832700000001</v>
      </c>
      <c r="F210" s="70">
        <f>Table323[[#This Row],[Single Family]]+Table323[[#This Row],[2-4 Units]]+Table323[[#This Row],[&gt;4 Units]]</f>
        <v>16</v>
      </c>
      <c r="G210" s="70">
        <v>14</v>
      </c>
      <c r="H210" s="70">
        <v>2</v>
      </c>
      <c r="I210" s="70">
        <v>0</v>
      </c>
      <c r="J210" s="45">
        <v>8907.1226999999999</v>
      </c>
      <c r="K210">
        <f t="shared" si="3"/>
        <v>0</v>
      </c>
      <c r="L210" s="70">
        <v>0</v>
      </c>
      <c r="M210" s="70">
        <v>0</v>
      </c>
      <c r="N210" s="70">
        <v>0</v>
      </c>
      <c r="O210" s="45">
        <v>0</v>
      </c>
    </row>
    <row r="211" spans="1:15" hidden="1" x14ac:dyDescent="0.35">
      <c r="A211" s="93">
        <v>9003481000</v>
      </c>
      <c r="B211" s="73" t="s">
        <v>90</v>
      </c>
      <c r="C211" s="84" t="s">
        <v>48</v>
      </c>
      <c r="D211" s="44">
        <v>63039.794659200001</v>
      </c>
      <c r="E211" s="44">
        <v>5864.6796999999997</v>
      </c>
      <c r="F211" s="70">
        <f>Table323[[#This Row],[Single Family]]+Table323[[#This Row],[2-4 Units]]+Table323[[#This Row],[&gt;4 Units]]</f>
        <v>13</v>
      </c>
      <c r="G211" s="70">
        <v>13</v>
      </c>
      <c r="H211" s="70">
        <v>0</v>
      </c>
      <c r="I211" s="70">
        <v>0</v>
      </c>
      <c r="J211" s="45">
        <v>5341.3597</v>
      </c>
      <c r="K211">
        <f t="shared" si="3"/>
        <v>0</v>
      </c>
      <c r="L211" s="70">
        <v>0</v>
      </c>
      <c r="M211" s="70">
        <v>0</v>
      </c>
      <c r="N211" s="70">
        <v>0</v>
      </c>
      <c r="O211" s="45">
        <v>0</v>
      </c>
    </row>
    <row r="212" spans="1:15" hidden="1" x14ac:dyDescent="0.35">
      <c r="A212" s="93">
        <v>9003481100</v>
      </c>
      <c r="B212" s="73" t="s">
        <v>90</v>
      </c>
      <c r="C212" s="84" t="s">
        <v>48</v>
      </c>
      <c r="D212" s="44">
        <v>63124.477856640005</v>
      </c>
      <c r="E212" s="44">
        <v>8987.7000000000007</v>
      </c>
      <c r="F212" s="70">
        <f>Table323[[#This Row],[Single Family]]+Table323[[#This Row],[2-4 Units]]+Table323[[#This Row],[&gt;4 Units]]</f>
        <v>9</v>
      </c>
      <c r="G212" s="70">
        <v>9</v>
      </c>
      <c r="H212" s="70">
        <v>0</v>
      </c>
      <c r="I212" s="70">
        <v>0</v>
      </c>
      <c r="J212" s="45">
        <v>7003.63</v>
      </c>
      <c r="K212">
        <f t="shared" si="3"/>
        <v>0</v>
      </c>
      <c r="L212" s="70">
        <v>0</v>
      </c>
      <c r="M212" s="70">
        <v>0</v>
      </c>
      <c r="N212" s="70">
        <v>0</v>
      </c>
      <c r="O212" s="45">
        <v>0</v>
      </c>
    </row>
    <row r="213" spans="1:15" hidden="1" x14ac:dyDescent="0.35">
      <c r="A213" s="93">
        <v>9003481200</v>
      </c>
      <c r="B213" s="73" t="s">
        <v>90</v>
      </c>
      <c r="C213" s="84" t="s">
        <v>48</v>
      </c>
      <c r="D213" s="44">
        <v>64998.361042559998</v>
      </c>
      <c r="E213" s="44">
        <v>15440.29</v>
      </c>
      <c r="F213" s="70">
        <f>Table323[[#This Row],[Single Family]]+Table323[[#This Row],[2-4 Units]]+Table323[[#This Row],[&gt;4 Units]]</f>
        <v>15</v>
      </c>
      <c r="G213" s="70">
        <v>15</v>
      </c>
      <c r="H213" s="70">
        <v>0</v>
      </c>
      <c r="I213" s="70">
        <v>0</v>
      </c>
      <c r="J213" s="45">
        <v>12353.65</v>
      </c>
      <c r="K213">
        <f t="shared" si="3"/>
        <v>0</v>
      </c>
      <c r="L213" s="70">
        <v>0</v>
      </c>
      <c r="M213" s="70">
        <v>0</v>
      </c>
      <c r="N213" s="70">
        <v>0</v>
      </c>
      <c r="O213" s="45">
        <v>0</v>
      </c>
    </row>
    <row r="214" spans="1:15" hidden="1" x14ac:dyDescent="0.35">
      <c r="A214" s="93">
        <v>9003481300</v>
      </c>
      <c r="B214" s="73" t="s">
        <v>90</v>
      </c>
      <c r="C214" s="84" t="s">
        <v>48</v>
      </c>
      <c r="D214" s="44">
        <v>47713.246214400002</v>
      </c>
      <c r="E214" s="44">
        <v>5946.1067999999996</v>
      </c>
      <c r="F214" s="70">
        <f>Table323[[#This Row],[Single Family]]+Table323[[#This Row],[2-4 Units]]+Table323[[#This Row],[&gt;4 Units]]</f>
        <v>10</v>
      </c>
      <c r="G214" s="70">
        <v>10</v>
      </c>
      <c r="H214" s="70">
        <v>0</v>
      </c>
      <c r="I214" s="70">
        <v>0</v>
      </c>
      <c r="J214" s="45">
        <v>5398.2268000000004</v>
      </c>
      <c r="K214">
        <f t="shared" si="3"/>
        <v>0</v>
      </c>
      <c r="L214" s="70">
        <v>0</v>
      </c>
      <c r="M214" s="70">
        <v>0</v>
      </c>
      <c r="N214" s="70">
        <v>0</v>
      </c>
      <c r="O214" s="45">
        <v>0</v>
      </c>
    </row>
    <row r="215" spans="1:15" hidden="1" x14ac:dyDescent="0.35">
      <c r="A215" s="93">
        <v>9003484200</v>
      </c>
      <c r="B215" s="73" t="s">
        <v>90</v>
      </c>
      <c r="C215" s="84" t="s">
        <v>48</v>
      </c>
      <c r="D215" s="44">
        <v>658.84648319999997</v>
      </c>
      <c r="E215" s="44">
        <v>0</v>
      </c>
      <c r="F215" s="70">
        <f>Table323[[#This Row],[Single Family]]+Table323[[#This Row],[2-4 Units]]+Table323[[#This Row],[&gt;4 Units]]</f>
        <v>0</v>
      </c>
      <c r="G215" s="70">
        <v>0</v>
      </c>
      <c r="H215" s="70">
        <v>0</v>
      </c>
      <c r="I215" s="70">
        <v>0</v>
      </c>
      <c r="J215" s="45">
        <v>0</v>
      </c>
      <c r="K215">
        <f t="shared" si="3"/>
        <v>0</v>
      </c>
      <c r="L215" s="70">
        <v>0</v>
      </c>
      <c r="M215" s="70">
        <v>0</v>
      </c>
      <c r="N215" s="70">
        <v>0</v>
      </c>
      <c r="O215" s="45">
        <v>0</v>
      </c>
    </row>
    <row r="216" spans="1:15" hidden="1" x14ac:dyDescent="0.35">
      <c r="A216" s="93">
        <v>9003524300</v>
      </c>
      <c r="B216" s="73" t="s">
        <v>90</v>
      </c>
      <c r="C216" s="84" t="s">
        <v>48</v>
      </c>
      <c r="D216" s="44">
        <v>77128.346283840016</v>
      </c>
      <c r="E216" s="44">
        <v>31690.293099999999</v>
      </c>
      <c r="F216" s="70">
        <f>Table323[[#This Row],[Single Family]]+Table323[[#This Row],[2-4 Units]]+Table323[[#This Row],[&gt;4 Units]]</f>
        <v>10</v>
      </c>
      <c r="G216" s="70">
        <v>10</v>
      </c>
      <c r="H216" s="70">
        <v>0</v>
      </c>
      <c r="I216" s="70">
        <v>0</v>
      </c>
      <c r="J216" s="45">
        <v>6695.9731000000002</v>
      </c>
      <c r="K216">
        <f t="shared" si="3"/>
        <v>0</v>
      </c>
      <c r="L216" s="70">
        <v>0</v>
      </c>
      <c r="M216" s="70">
        <v>0</v>
      </c>
      <c r="N216" s="70">
        <v>0</v>
      </c>
      <c r="O216" s="45">
        <v>0</v>
      </c>
    </row>
    <row r="217" spans="1:15" hidden="1" x14ac:dyDescent="0.35">
      <c r="A217" s="93">
        <v>9007630100</v>
      </c>
      <c r="B217" s="73" t="s">
        <v>91</v>
      </c>
      <c r="C217" s="84" t="s">
        <v>48</v>
      </c>
      <c r="D217" s="44">
        <v>175416.25181471999</v>
      </c>
      <c r="E217" s="44">
        <v>96197.329400000002</v>
      </c>
      <c r="F217" s="70">
        <f>Table323[[#This Row],[Single Family]]+Table323[[#This Row],[2-4 Units]]+Table323[[#This Row],[&gt;4 Units]]</f>
        <v>51</v>
      </c>
      <c r="G217" s="70">
        <v>51</v>
      </c>
      <c r="H217" s="70">
        <v>0</v>
      </c>
      <c r="I217" s="70">
        <v>0</v>
      </c>
      <c r="J217" s="45">
        <v>54739.729399999997</v>
      </c>
      <c r="K217">
        <f t="shared" si="3"/>
        <v>1</v>
      </c>
      <c r="L217" s="70">
        <v>1</v>
      </c>
      <c r="M217" s="70">
        <v>0</v>
      </c>
      <c r="N217" s="70">
        <v>0</v>
      </c>
      <c r="O217" s="45">
        <v>616.92999999999995</v>
      </c>
    </row>
    <row r="218" spans="1:15" hidden="1" x14ac:dyDescent="0.35">
      <c r="A218" s="93">
        <v>9007670100</v>
      </c>
      <c r="B218" s="73" t="s">
        <v>91</v>
      </c>
      <c r="C218" s="84" t="s">
        <v>48</v>
      </c>
      <c r="D218" s="44">
        <v>449.22824639999999</v>
      </c>
      <c r="E218" s="44">
        <v>0</v>
      </c>
      <c r="F218" s="70">
        <f>Table323[[#This Row],[Single Family]]+Table323[[#This Row],[2-4 Units]]+Table323[[#This Row],[&gt;4 Units]]</f>
        <v>0</v>
      </c>
      <c r="G218" s="70">
        <v>0</v>
      </c>
      <c r="H218" s="70">
        <v>0</v>
      </c>
      <c r="I218" s="70">
        <v>0</v>
      </c>
      <c r="J218" s="45">
        <v>0</v>
      </c>
      <c r="K218">
        <f t="shared" si="3"/>
        <v>0</v>
      </c>
      <c r="L218" s="70">
        <v>0</v>
      </c>
      <c r="M218" s="70">
        <v>0</v>
      </c>
      <c r="N218" s="70">
        <v>0</v>
      </c>
      <c r="O218" s="45">
        <v>0</v>
      </c>
    </row>
    <row r="219" spans="1:15" hidden="1" x14ac:dyDescent="0.35">
      <c r="A219" s="93">
        <v>9003406002</v>
      </c>
      <c r="B219" s="73" t="s">
        <v>92</v>
      </c>
      <c r="C219" s="84" t="s">
        <v>48</v>
      </c>
      <c r="D219" s="44">
        <v>1028.8434240000001</v>
      </c>
      <c r="E219" s="44">
        <v>0</v>
      </c>
      <c r="F219" s="70">
        <f>Table323[[#This Row],[Single Family]]+Table323[[#This Row],[2-4 Units]]+Table323[[#This Row],[&gt;4 Units]]</f>
        <v>0</v>
      </c>
      <c r="G219" s="70">
        <v>0</v>
      </c>
      <c r="H219" s="70">
        <v>0</v>
      </c>
      <c r="I219" s="70">
        <v>0</v>
      </c>
      <c r="J219" s="45">
        <v>0</v>
      </c>
      <c r="K219">
        <f t="shared" si="3"/>
        <v>0</v>
      </c>
      <c r="L219" s="70">
        <v>0</v>
      </c>
      <c r="M219" s="70">
        <v>0</v>
      </c>
      <c r="N219" s="70">
        <v>0</v>
      </c>
      <c r="O219" s="45">
        <v>0</v>
      </c>
    </row>
    <row r="220" spans="1:15" hidden="1" x14ac:dyDescent="0.35">
      <c r="A220" s="93">
        <v>9003410101</v>
      </c>
      <c r="B220" s="73" t="s">
        <v>92</v>
      </c>
      <c r="C220" s="84" t="s">
        <v>48</v>
      </c>
      <c r="D220" s="44">
        <v>170.59593599999999</v>
      </c>
      <c r="E220" s="44">
        <v>0</v>
      </c>
      <c r="F220" s="70">
        <f>Table323[[#This Row],[Single Family]]+Table323[[#This Row],[2-4 Units]]+Table323[[#This Row],[&gt;4 Units]]</f>
        <v>0</v>
      </c>
      <c r="G220" s="70">
        <v>0</v>
      </c>
      <c r="H220" s="70">
        <v>0</v>
      </c>
      <c r="I220" s="70">
        <v>0</v>
      </c>
      <c r="J220" s="45">
        <v>0</v>
      </c>
      <c r="K220">
        <f t="shared" si="3"/>
        <v>0</v>
      </c>
      <c r="L220" s="70">
        <v>0</v>
      </c>
      <c r="M220" s="70">
        <v>0</v>
      </c>
      <c r="N220" s="70">
        <v>0</v>
      </c>
      <c r="O220" s="45">
        <v>0</v>
      </c>
    </row>
    <row r="221" spans="1:15" hidden="1" x14ac:dyDescent="0.35">
      <c r="A221" s="93">
        <v>9003410102</v>
      </c>
      <c r="B221" s="73" t="s">
        <v>92</v>
      </c>
      <c r="C221" s="84" t="s">
        <v>48</v>
      </c>
      <c r="D221" s="44">
        <v>37.430380799999995</v>
      </c>
      <c r="E221" s="44">
        <v>361.58</v>
      </c>
      <c r="F221" s="70">
        <f>Table323[[#This Row],[Single Family]]+Table323[[#This Row],[2-4 Units]]+Table323[[#This Row],[&gt;4 Units]]</f>
        <v>0</v>
      </c>
      <c r="G221" s="70">
        <v>0</v>
      </c>
      <c r="H221" s="70">
        <v>0</v>
      </c>
      <c r="I221" s="70">
        <v>0</v>
      </c>
      <c r="J221" s="45">
        <v>0</v>
      </c>
      <c r="K221">
        <f t="shared" si="3"/>
        <v>0</v>
      </c>
      <c r="L221" s="70">
        <v>0</v>
      </c>
      <c r="M221" s="70">
        <v>0</v>
      </c>
      <c r="N221" s="70">
        <v>0</v>
      </c>
      <c r="O221" s="45">
        <v>0</v>
      </c>
    </row>
    <row r="222" spans="1:15" hidden="1" x14ac:dyDescent="0.35">
      <c r="A222" s="93">
        <v>9003420600</v>
      </c>
      <c r="B222" s="73" t="s">
        <v>92</v>
      </c>
      <c r="C222" s="84" t="s">
        <v>48</v>
      </c>
      <c r="D222" s="44">
        <v>1096.0629696000001</v>
      </c>
      <c r="E222" s="44">
        <v>1548.06</v>
      </c>
      <c r="F222" s="70">
        <f>Table323[[#This Row],[Single Family]]+Table323[[#This Row],[2-4 Units]]+Table323[[#This Row],[&gt;4 Units]]</f>
        <v>0</v>
      </c>
      <c r="G222" s="70">
        <v>0</v>
      </c>
      <c r="H222" s="70">
        <v>0</v>
      </c>
      <c r="I222" s="70">
        <v>0</v>
      </c>
      <c r="J222" s="45">
        <v>0</v>
      </c>
      <c r="K222">
        <f t="shared" si="3"/>
        <v>0</v>
      </c>
      <c r="L222" s="70">
        <v>0</v>
      </c>
      <c r="M222" s="70">
        <v>0</v>
      </c>
      <c r="N222" s="70">
        <v>0</v>
      </c>
      <c r="O222" s="45">
        <v>0</v>
      </c>
    </row>
    <row r="223" spans="1:15" hidden="1" x14ac:dyDescent="0.35">
      <c r="A223" s="93">
        <v>9003460100</v>
      </c>
      <c r="B223" s="73" t="s">
        <v>92</v>
      </c>
      <c r="C223" s="84" t="s">
        <v>48</v>
      </c>
      <c r="D223" s="44">
        <v>58080.654737279998</v>
      </c>
      <c r="E223" s="44">
        <v>4140.0200000000004</v>
      </c>
      <c r="F223" s="70">
        <f>Table323[[#This Row],[Single Family]]+Table323[[#This Row],[2-4 Units]]+Table323[[#This Row],[&gt;4 Units]]</f>
        <v>8</v>
      </c>
      <c r="G223" s="70">
        <v>8</v>
      </c>
      <c r="H223" s="70">
        <v>0</v>
      </c>
      <c r="I223" s="70">
        <v>0</v>
      </c>
      <c r="J223" s="45">
        <v>4038.66</v>
      </c>
      <c r="K223">
        <f t="shared" si="3"/>
        <v>0</v>
      </c>
      <c r="L223" s="70">
        <v>0</v>
      </c>
      <c r="M223" s="70">
        <v>0</v>
      </c>
      <c r="N223" s="70">
        <v>0</v>
      </c>
      <c r="O223" s="45">
        <v>0</v>
      </c>
    </row>
    <row r="224" spans="1:15" hidden="1" x14ac:dyDescent="0.35">
      <c r="A224" s="93">
        <v>9003460202</v>
      </c>
      <c r="B224" s="73" t="s">
        <v>92</v>
      </c>
      <c r="C224" s="84" t="s">
        <v>48</v>
      </c>
      <c r="D224" s="44">
        <v>92611.060343999998</v>
      </c>
      <c r="E224" s="44">
        <v>17059.78</v>
      </c>
      <c r="F224" s="70">
        <f>Table323[[#This Row],[Single Family]]+Table323[[#This Row],[2-4 Units]]+Table323[[#This Row],[&gt;4 Units]]</f>
        <v>13</v>
      </c>
      <c r="G224" s="70">
        <v>13</v>
      </c>
      <c r="H224" s="70">
        <v>0</v>
      </c>
      <c r="I224" s="70">
        <v>0</v>
      </c>
      <c r="J224" s="45">
        <v>9938.07</v>
      </c>
      <c r="K224">
        <f t="shared" si="3"/>
        <v>0</v>
      </c>
      <c r="L224" s="70">
        <v>0</v>
      </c>
      <c r="M224" s="70">
        <v>0</v>
      </c>
      <c r="N224" s="70">
        <v>0</v>
      </c>
      <c r="O224" s="45">
        <v>0</v>
      </c>
    </row>
    <row r="225" spans="1:15" hidden="1" x14ac:dyDescent="0.35">
      <c r="A225" s="93">
        <v>9003460203</v>
      </c>
      <c r="B225" s="73" t="s">
        <v>92</v>
      </c>
      <c r="C225" s="84" t="s">
        <v>48</v>
      </c>
      <c r="D225" s="44">
        <v>101695.72983264001</v>
      </c>
      <c r="E225" s="44">
        <v>21242.799999999999</v>
      </c>
      <c r="F225" s="70">
        <f>Table323[[#This Row],[Single Family]]+Table323[[#This Row],[2-4 Units]]+Table323[[#This Row],[&gt;4 Units]]</f>
        <v>18</v>
      </c>
      <c r="G225" s="70">
        <v>18</v>
      </c>
      <c r="H225" s="70">
        <v>0</v>
      </c>
      <c r="I225" s="70">
        <v>0</v>
      </c>
      <c r="J225" s="45">
        <v>15071.28</v>
      </c>
      <c r="K225">
        <f t="shared" si="3"/>
        <v>0</v>
      </c>
      <c r="L225" s="70">
        <v>0</v>
      </c>
      <c r="M225" s="70">
        <v>0</v>
      </c>
      <c r="N225" s="70">
        <v>0</v>
      </c>
      <c r="O225" s="45">
        <v>0</v>
      </c>
    </row>
    <row r="226" spans="1:15" hidden="1" x14ac:dyDescent="0.35">
      <c r="A226" s="93">
        <v>9003460204</v>
      </c>
      <c r="B226" s="73" t="s">
        <v>92</v>
      </c>
      <c r="C226" s="84" t="s">
        <v>48</v>
      </c>
      <c r="D226" s="44">
        <v>122782.09375584</v>
      </c>
      <c r="E226" s="44">
        <v>95321.2546</v>
      </c>
      <c r="F226" s="70">
        <f>Table323[[#This Row],[Single Family]]+Table323[[#This Row],[2-4 Units]]+Table323[[#This Row],[&gt;4 Units]]</f>
        <v>82</v>
      </c>
      <c r="G226" s="70">
        <v>31</v>
      </c>
      <c r="H226" s="70">
        <v>1</v>
      </c>
      <c r="I226" s="70">
        <v>50</v>
      </c>
      <c r="J226" s="45">
        <v>19944.762299999999</v>
      </c>
      <c r="K226">
        <f t="shared" si="3"/>
        <v>16</v>
      </c>
      <c r="L226" s="70">
        <v>16</v>
      </c>
      <c r="M226" s="70">
        <v>0</v>
      </c>
      <c r="N226" s="70">
        <v>0</v>
      </c>
      <c r="O226" s="45">
        <v>7702.87</v>
      </c>
    </row>
    <row r="227" spans="1:15" hidden="1" x14ac:dyDescent="0.35">
      <c r="A227" s="93">
        <v>9003460301</v>
      </c>
      <c r="B227" s="73" t="s">
        <v>92</v>
      </c>
      <c r="C227" s="84" t="s">
        <v>48</v>
      </c>
      <c r="D227" s="44">
        <v>85855.085585280001</v>
      </c>
      <c r="E227" s="44">
        <v>15872.5816</v>
      </c>
      <c r="F227" s="70">
        <f>Table323[[#This Row],[Single Family]]+Table323[[#This Row],[2-4 Units]]+Table323[[#This Row],[&gt;4 Units]]</f>
        <v>23</v>
      </c>
      <c r="G227" s="70">
        <v>23</v>
      </c>
      <c r="H227" s="70">
        <v>0</v>
      </c>
      <c r="I227" s="70">
        <v>0</v>
      </c>
      <c r="J227" s="45">
        <v>15314.981599999999</v>
      </c>
      <c r="K227">
        <f t="shared" si="3"/>
        <v>0</v>
      </c>
      <c r="L227" s="70">
        <v>0</v>
      </c>
      <c r="M227" s="70">
        <v>0</v>
      </c>
      <c r="N227" s="70">
        <v>0</v>
      </c>
      <c r="O227" s="45">
        <v>0</v>
      </c>
    </row>
    <row r="228" spans="1:15" hidden="1" x14ac:dyDescent="0.35">
      <c r="A228" s="93">
        <v>9003460302</v>
      </c>
      <c r="B228" s="73" t="s">
        <v>92</v>
      </c>
      <c r="C228" s="84" t="s">
        <v>48</v>
      </c>
      <c r="D228" s="44">
        <v>62555.017970879999</v>
      </c>
      <c r="E228" s="44">
        <v>11949.12</v>
      </c>
      <c r="F228" s="70">
        <f>Table323[[#This Row],[Single Family]]+Table323[[#This Row],[2-4 Units]]+Table323[[#This Row],[&gt;4 Units]]</f>
        <v>7</v>
      </c>
      <c r="G228" s="70">
        <v>7</v>
      </c>
      <c r="H228" s="70">
        <v>0</v>
      </c>
      <c r="I228" s="70">
        <v>0</v>
      </c>
      <c r="J228" s="45">
        <v>6160.73</v>
      </c>
      <c r="K228">
        <f t="shared" si="3"/>
        <v>0</v>
      </c>
      <c r="L228" s="70">
        <v>0</v>
      </c>
      <c r="M228" s="70">
        <v>0</v>
      </c>
      <c r="N228" s="70">
        <v>0</v>
      </c>
      <c r="O228" s="45">
        <v>0</v>
      </c>
    </row>
    <row r="229" spans="1:15" hidden="1" x14ac:dyDescent="0.35">
      <c r="A229" s="93">
        <v>9003462101</v>
      </c>
      <c r="B229" s="73" t="s">
        <v>92</v>
      </c>
      <c r="C229" s="84" t="s">
        <v>48</v>
      </c>
      <c r="D229" s="44">
        <v>634.86348480000004</v>
      </c>
      <c r="E229" s="44">
        <v>599.75</v>
      </c>
      <c r="F229" s="70">
        <f>Table323[[#This Row],[Single Family]]+Table323[[#This Row],[2-4 Units]]+Table323[[#This Row],[&gt;4 Units]]</f>
        <v>0</v>
      </c>
      <c r="G229" s="70">
        <v>0</v>
      </c>
      <c r="H229" s="70">
        <v>0</v>
      </c>
      <c r="I229" s="70">
        <v>0</v>
      </c>
      <c r="J229" s="45">
        <v>0</v>
      </c>
      <c r="K229">
        <f t="shared" si="3"/>
        <v>0</v>
      </c>
      <c r="L229" s="70">
        <v>0</v>
      </c>
      <c r="M229" s="70">
        <v>0</v>
      </c>
      <c r="N229" s="70">
        <v>0</v>
      </c>
      <c r="O229" s="45">
        <v>0</v>
      </c>
    </row>
    <row r="230" spans="1:15" hidden="1" x14ac:dyDescent="0.35">
      <c r="A230" s="93">
        <v>9003496200</v>
      </c>
      <c r="B230" s="73" t="s">
        <v>92</v>
      </c>
      <c r="C230" s="84" t="s">
        <v>48</v>
      </c>
      <c r="D230" s="44">
        <v>5802.2531712</v>
      </c>
      <c r="E230" s="44">
        <v>61.31</v>
      </c>
      <c r="F230" s="70">
        <f>Table323[[#This Row],[Single Family]]+Table323[[#This Row],[2-4 Units]]+Table323[[#This Row],[&gt;4 Units]]</f>
        <v>1</v>
      </c>
      <c r="G230" s="70">
        <v>1</v>
      </c>
      <c r="H230" s="70">
        <v>0</v>
      </c>
      <c r="I230" s="70">
        <v>0</v>
      </c>
      <c r="J230" s="45">
        <v>44.12</v>
      </c>
      <c r="K230">
        <f t="shared" si="3"/>
        <v>0</v>
      </c>
      <c r="L230" s="70">
        <v>0</v>
      </c>
      <c r="M230" s="70">
        <v>0</v>
      </c>
      <c r="N230" s="70">
        <v>0</v>
      </c>
      <c r="O230" s="45">
        <v>0</v>
      </c>
    </row>
    <row r="231" spans="1:15" hidden="1" x14ac:dyDescent="0.35">
      <c r="A231" s="93">
        <v>9011712100</v>
      </c>
      <c r="B231" s="73" t="s">
        <v>93</v>
      </c>
      <c r="C231" s="84" t="s">
        <v>48</v>
      </c>
      <c r="D231" s="44">
        <v>40434.531238080002</v>
      </c>
      <c r="E231" s="44">
        <v>13070.7744</v>
      </c>
      <c r="F231" s="70">
        <f>Table323[[#This Row],[Single Family]]+Table323[[#This Row],[2-4 Units]]+Table323[[#This Row],[&gt;4 Units]]</f>
        <v>6</v>
      </c>
      <c r="G231" s="70">
        <v>6</v>
      </c>
      <c r="H231" s="70">
        <v>0</v>
      </c>
      <c r="I231" s="70">
        <v>0</v>
      </c>
      <c r="J231" s="45">
        <v>3976.2844</v>
      </c>
      <c r="K231">
        <f t="shared" si="3"/>
        <v>4</v>
      </c>
      <c r="L231" s="70">
        <v>4</v>
      </c>
      <c r="M231" s="70">
        <v>0</v>
      </c>
      <c r="N231" s="70">
        <v>0</v>
      </c>
      <c r="O231" s="45">
        <v>2294.96</v>
      </c>
    </row>
    <row r="232" spans="1:15" hidden="1" x14ac:dyDescent="0.35">
      <c r="A232" s="93">
        <v>9011870100</v>
      </c>
      <c r="B232" s="73" t="s">
        <v>93</v>
      </c>
      <c r="C232" s="84" t="s">
        <v>48</v>
      </c>
      <c r="D232" s="44">
        <v>49.980499199999997</v>
      </c>
      <c r="E232" s="44">
        <v>0</v>
      </c>
      <c r="F232" s="70">
        <f>Table323[[#This Row],[Single Family]]+Table323[[#This Row],[2-4 Units]]+Table323[[#This Row],[&gt;4 Units]]</f>
        <v>0</v>
      </c>
      <c r="G232" s="70">
        <v>0</v>
      </c>
      <c r="H232" s="70">
        <v>0</v>
      </c>
      <c r="I232" s="70">
        <v>0</v>
      </c>
      <c r="J232" s="45">
        <v>0</v>
      </c>
      <c r="K232">
        <f t="shared" si="3"/>
        <v>0</v>
      </c>
      <c r="L232" s="70">
        <v>0</v>
      </c>
      <c r="M232" s="70">
        <v>0</v>
      </c>
      <c r="N232" s="70">
        <v>0</v>
      </c>
      <c r="O232" s="45">
        <v>0</v>
      </c>
    </row>
    <row r="233" spans="1:15" hidden="1" x14ac:dyDescent="0.35">
      <c r="A233" s="93">
        <v>9003510700</v>
      </c>
      <c r="B233" s="73" t="s">
        <v>94</v>
      </c>
      <c r="C233" s="84" t="s">
        <v>48</v>
      </c>
      <c r="D233" s="44">
        <v>132.70245120000001</v>
      </c>
      <c r="E233" s="44">
        <v>0</v>
      </c>
      <c r="F233" s="70">
        <f>Table323[[#This Row],[Single Family]]+Table323[[#This Row],[2-4 Units]]+Table323[[#This Row],[&gt;4 Units]]</f>
        <v>0</v>
      </c>
      <c r="G233" s="70">
        <v>0</v>
      </c>
      <c r="H233" s="70">
        <v>0</v>
      </c>
      <c r="I233" s="70">
        <v>0</v>
      </c>
      <c r="J233" s="45">
        <v>0</v>
      </c>
      <c r="K233">
        <f t="shared" si="3"/>
        <v>0</v>
      </c>
      <c r="L233" s="70">
        <v>0</v>
      </c>
      <c r="M233" s="70">
        <v>0</v>
      </c>
      <c r="N233" s="70">
        <v>0</v>
      </c>
      <c r="O233" s="45">
        <v>0</v>
      </c>
    </row>
    <row r="234" spans="1:15" hidden="1" x14ac:dyDescent="0.35">
      <c r="A234" s="93">
        <v>9003520100</v>
      </c>
      <c r="B234" s="73" t="s">
        <v>94</v>
      </c>
      <c r="C234" s="84" t="s">
        <v>48</v>
      </c>
      <c r="D234" s="44">
        <v>99045.453948480019</v>
      </c>
      <c r="E234" s="44">
        <v>7809.0663999999997</v>
      </c>
      <c r="F234" s="70">
        <f>Table323[[#This Row],[Single Family]]+Table323[[#This Row],[2-4 Units]]+Table323[[#This Row],[&gt;4 Units]]</f>
        <v>21</v>
      </c>
      <c r="G234" s="70">
        <v>21</v>
      </c>
      <c r="H234" s="70">
        <v>0</v>
      </c>
      <c r="I234" s="70">
        <v>0</v>
      </c>
      <c r="J234" s="45">
        <v>7805.7363999999998</v>
      </c>
      <c r="K234">
        <f t="shared" si="3"/>
        <v>0</v>
      </c>
      <c r="L234" s="70">
        <v>0</v>
      </c>
      <c r="M234" s="70">
        <v>0</v>
      </c>
      <c r="N234" s="70">
        <v>0</v>
      </c>
      <c r="O234" s="45">
        <v>0</v>
      </c>
    </row>
    <row r="235" spans="1:15" hidden="1" x14ac:dyDescent="0.35">
      <c r="A235" s="93">
        <v>9003520201</v>
      </c>
      <c r="B235" s="73" t="s">
        <v>94</v>
      </c>
      <c r="C235" s="84" t="s">
        <v>48</v>
      </c>
      <c r="D235" s="44">
        <v>82572.919343999994</v>
      </c>
      <c r="E235" s="44">
        <v>23410.549800000001</v>
      </c>
      <c r="F235" s="70">
        <f>Table323[[#This Row],[Single Family]]+Table323[[#This Row],[2-4 Units]]+Table323[[#This Row],[&gt;4 Units]]</f>
        <v>24</v>
      </c>
      <c r="G235" s="70">
        <v>24</v>
      </c>
      <c r="H235" s="70">
        <v>0</v>
      </c>
      <c r="I235" s="70">
        <v>0</v>
      </c>
      <c r="J235" s="45">
        <v>18444.519799999998</v>
      </c>
      <c r="K235">
        <f t="shared" si="3"/>
        <v>0</v>
      </c>
      <c r="L235" s="70">
        <v>0</v>
      </c>
      <c r="M235" s="70">
        <v>0</v>
      </c>
      <c r="N235" s="70">
        <v>0</v>
      </c>
      <c r="O235" s="45">
        <v>0</v>
      </c>
    </row>
    <row r="236" spans="1:15" hidden="1" x14ac:dyDescent="0.35">
      <c r="A236" s="93">
        <v>9003520202</v>
      </c>
      <c r="B236" s="73" t="s">
        <v>94</v>
      </c>
      <c r="C236" s="84" t="s">
        <v>48</v>
      </c>
      <c r="D236" s="44">
        <v>92512.798358400003</v>
      </c>
      <c r="E236" s="44">
        <v>20573.626</v>
      </c>
      <c r="F236" s="70">
        <f>Table323[[#This Row],[Single Family]]+Table323[[#This Row],[2-4 Units]]+Table323[[#This Row],[&gt;4 Units]]</f>
        <v>23</v>
      </c>
      <c r="G236" s="70">
        <v>23</v>
      </c>
      <c r="H236" s="70">
        <v>0</v>
      </c>
      <c r="I236" s="70">
        <v>0</v>
      </c>
      <c r="J236" s="45">
        <v>18457.076000000001</v>
      </c>
      <c r="K236">
        <f t="shared" si="3"/>
        <v>0</v>
      </c>
      <c r="L236" s="70">
        <v>0</v>
      </c>
      <c r="M236" s="70">
        <v>0</v>
      </c>
      <c r="N236" s="70">
        <v>0</v>
      </c>
      <c r="O236" s="45">
        <v>0</v>
      </c>
    </row>
    <row r="237" spans="1:15" hidden="1" x14ac:dyDescent="0.35">
      <c r="A237" s="93">
        <v>9003520301</v>
      </c>
      <c r="B237" s="73" t="s">
        <v>94</v>
      </c>
      <c r="C237" s="84" t="s">
        <v>48</v>
      </c>
      <c r="D237" s="44">
        <v>90718.103640960006</v>
      </c>
      <c r="E237" s="44">
        <v>19678.828099999999</v>
      </c>
      <c r="F237" s="70">
        <f>Table323[[#This Row],[Single Family]]+Table323[[#This Row],[2-4 Units]]+Table323[[#This Row],[&gt;4 Units]]</f>
        <v>18</v>
      </c>
      <c r="G237" s="70">
        <v>18</v>
      </c>
      <c r="H237" s="70">
        <v>0</v>
      </c>
      <c r="I237" s="70">
        <v>0</v>
      </c>
      <c r="J237" s="45">
        <v>8975.1381000000001</v>
      </c>
      <c r="K237">
        <f t="shared" si="3"/>
        <v>0</v>
      </c>
      <c r="L237" s="70">
        <v>0</v>
      </c>
      <c r="M237" s="70">
        <v>0</v>
      </c>
      <c r="N237" s="70">
        <v>0</v>
      </c>
      <c r="O237" s="45">
        <v>0</v>
      </c>
    </row>
    <row r="238" spans="1:15" hidden="1" x14ac:dyDescent="0.35">
      <c r="A238" s="93">
        <v>9003520302</v>
      </c>
      <c r="B238" s="73" t="s">
        <v>94</v>
      </c>
      <c r="C238" s="84" t="s">
        <v>48</v>
      </c>
      <c r="D238" s="44">
        <v>57957.166319040007</v>
      </c>
      <c r="E238" s="44">
        <v>28100.66</v>
      </c>
      <c r="F238" s="70">
        <f>Table323[[#This Row],[Single Family]]+Table323[[#This Row],[2-4 Units]]+Table323[[#This Row],[&gt;4 Units]]</f>
        <v>11</v>
      </c>
      <c r="G238" s="70">
        <v>11</v>
      </c>
      <c r="H238" s="70">
        <v>0</v>
      </c>
      <c r="I238" s="70">
        <v>0</v>
      </c>
      <c r="J238" s="45">
        <v>3321.14</v>
      </c>
      <c r="K238">
        <f t="shared" si="3"/>
        <v>0</v>
      </c>
      <c r="L238" s="70">
        <v>0</v>
      </c>
      <c r="M238" s="70">
        <v>0</v>
      </c>
      <c r="N238" s="70">
        <v>0</v>
      </c>
      <c r="O238" s="45">
        <v>0</v>
      </c>
    </row>
    <row r="239" spans="1:15" hidden="1" x14ac:dyDescent="0.35">
      <c r="A239" s="93">
        <v>9003520400</v>
      </c>
      <c r="B239" s="73" t="s">
        <v>94</v>
      </c>
      <c r="C239" s="84" t="s">
        <v>48</v>
      </c>
      <c r="D239" s="44">
        <v>167362.3354752</v>
      </c>
      <c r="E239" s="44">
        <v>366228.74699999997</v>
      </c>
      <c r="F239" s="70">
        <f>Table323[[#This Row],[Single Family]]+Table323[[#This Row],[2-4 Units]]+Table323[[#This Row],[&gt;4 Units]]</f>
        <v>42</v>
      </c>
      <c r="G239" s="70">
        <v>38</v>
      </c>
      <c r="H239" s="70">
        <v>0</v>
      </c>
      <c r="I239" s="70">
        <v>4</v>
      </c>
      <c r="J239" s="45">
        <v>23621.1</v>
      </c>
      <c r="K239">
        <f t="shared" si="3"/>
        <v>18</v>
      </c>
      <c r="L239" s="70">
        <v>18</v>
      </c>
      <c r="M239" s="70">
        <v>0</v>
      </c>
      <c r="N239" s="70">
        <v>0</v>
      </c>
      <c r="O239" s="45">
        <v>50221.2</v>
      </c>
    </row>
    <row r="240" spans="1:15" hidden="1" x14ac:dyDescent="0.35">
      <c r="A240" s="93">
        <v>9003520501</v>
      </c>
      <c r="B240" s="73" t="s">
        <v>94</v>
      </c>
      <c r="C240" s="84" t="s">
        <v>48</v>
      </c>
      <c r="D240" s="44">
        <v>94824.764035200002</v>
      </c>
      <c r="E240" s="44">
        <v>16202.107099999999</v>
      </c>
      <c r="F240" s="70">
        <f>Table323[[#This Row],[Single Family]]+Table323[[#This Row],[2-4 Units]]+Table323[[#This Row],[&gt;4 Units]]</f>
        <v>26</v>
      </c>
      <c r="G240" s="70">
        <v>26</v>
      </c>
      <c r="H240" s="70">
        <v>0</v>
      </c>
      <c r="I240" s="70">
        <v>0</v>
      </c>
      <c r="J240" s="45">
        <v>15916.107099999999</v>
      </c>
      <c r="K240">
        <f t="shared" si="3"/>
        <v>0</v>
      </c>
      <c r="L240" s="70">
        <v>0</v>
      </c>
      <c r="M240" s="70">
        <v>0</v>
      </c>
      <c r="N240" s="70">
        <v>0</v>
      </c>
      <c r="O240" s="45">
        <v>0</v>
      </c>
    </row>
    <row r="241" spans="1:15" hidden="1" x14ac:dyDescent="0.35">
      <c r="A241" s="93">
        <v>9007560100</v>
      </c>
      <c r="B241" s="73" t="s">
        <v>94</v>
      </c>
      <c r="C241" s="84" t="s">
        <v>48</v>
      </c>
      <c r="D241" s="44">
        <v>360.64802880000002</v>
      </c>
      <c r="E241" s="44">
        <v>0</v>
      </c>
      <c r="F241" s="70">
        <f>Table323[[#This Row],[Single Family]]+Table323[[#This Row],[2-4 Units]]+Table323[[#This Row],[&gt;4 Units]]</f>
        <v>0</v>
      </c>
      <c r="G241" s="70">
        <v>0</v>
      </c>
      <c r="H241" s="70">
        <v>0</v>
      </c>
      <c r="I241" s="70">
        <v>0</v>
      </c>
      <c r="J241" s="45">
        <v>0</v>
      </c>
      <c r="K241">
        <f t="shared" si="3"/>
        <v>0</v>
      </c>
      <c r="L241" s="70">
        <v>0</v>
      </c>
      <c r="M241" s="70">
        <v>0</v>
      </c>
      <c r="N241" s="70">
        <v>0</v>
      </c>
      <c r="O241" s="45">
        <v>0</v>
      </c>
    </row>
    <row r="242" spans="1:15" hidden="1" x14ac:dyDescent="0.35">
      <c r="A242" s="93">
        <v>9005296100</v>
      </c>
      <c r="B242" s="73" t="s">
        <v>95</v>
      </c>
      <c r="C242" s="84" t="s">
        <v>48</v>
      </c>
      <c r="D242" s="44">
        <v>87595.087141440003</v>
      </c>
      <c r="E242" s="44">
        <v>47056.84</v>
      </c>
      <c r="F242" s="70">
        <f>Table323[[#This Row],[Single Family]]+Table323[[#This Row],[2-4 Units]]+Table323[[#This Row],[&gt;4 Units]]</f>
        <v>18</v>
      </c>
      <c r="G242" s="70">
        <v>18</v>
      </c>
      <c r="H242" s="70">
        <v>0</v>
      </c>
      <c r="I242" s="70">
        <v>0</v>
      </c>
      <c r="J242" s="45">
        <v>18904.59</v>
      </c>
      <c r="K242">
        <f t="shared" si="3"/>
        <v>6</v>
      </c>
      <c r="L242" s="70">
        <v>6</v>
      </c>
      <c r="M242" s="70">
        <v>0</v>
      </c>
      <c r="N242" s="70">
        <v>0</v>
      </c>
      <c r="O242" s="45">
        <v>25606.6</v>
      </c>
    </row>
    <row r="243" spans="1:15" hidden="1" x14ac:dyDescent="0.35">
      <c r="A243" s="93">
        <v>9003330100</v>
      </c>
      <c r="B243" s="73" t="s">
        <v>96</v>
      </c>
      <c r="C243" s="84" t="s">
        <v>48</v>
      </c>
      <c r="D243" s="44">
        <v>47.225030400000001</v>
      </c>
      <c r="E243" s="44">
        <v>0</v>
      </c>
      <c r="F243" s="70">
        <f>Table323[[#This Row],[Single Family]]+Table323[[#This Row],[2-4 Units]]+Table323[[#This Row],[&gt;4 Units]]</f>
        <v>0</v>
      </c>
      <c r="G243" s="70">
        <v>0</v>
      </c>
      <c r="H243" s="70">
        <v>0</v>
      </c>
      <c r="I243" s="70">
        <v>0</v>
      </c>
      <c r="J243" s="45">
        <v>0</v>
      </c>
      <c r="K243">
        <f t="shared" si="3"/>
        <v>0</v>
      </c>
      <c r="L243" s="70">
        <v>0</v>
      </c>
      <c r="M243" s="70">
        <v>0</v>
      </c>
      <c r="N243" s="70">
        <v>0</v>
      </c>
      <c r="O243" s="45">
        <v>0</v>
      </c>
    </row>
    <row r="244" spans="1:15" hidden="1" x14ac:dyDescent="0.35">
      <c r="A244" s="93">
        <v>9003468101</v>
      </c>
      <c r="B244" s="73" t="s">
        <v>96</v>
      </c>
      <c r="C244" s="84" t="s">
        <v>48</v>
      </c>
      <c r="D244" s="44">
        <v>151167.66558624001</v>
      </c>
      <c r="E244" s="44">
        <v>101117.8395</v>
      </c>
      <c r="F244" s="70">
        <f>Table323[[#This Row],[Single Family]]+Table323[[#This Row],[2-4 Units]]+Table323[[#This Row],[&gt;4 Units]]</f>
        <v>39</v>
      </c>
      <c r="G244" s="70">
        <v>39</v>
      </c>
      <c r="H244" s="70">
        <v>0</v>
      </c>
      <c r="I244" s="70">
        <v>0</v>
      </c>
      <c r="J244" s="45">
        <v>41744.5795</v>
      </c>
      <c r="K244">
        <f t="shared" si="3"/>
        <v>6</v>
      </c>
      <c r="L244" s="70">
        <v>6</v>
      </c>
      <c r="M244" s="70">
        <v>0</v>
      </c>
      <c r="N244" s="70">
        <v>0</v>
      </c>
      <c r="O244" s="45">
        <v>9359.9</v>
      </c>
    </row>
    <row r="245" spans="1:15" hidden="1" x14ac:dyDescent="0.35">
      <c r="A245" s="93">
        <v>9003468102</v>
      </c>
      <c r="B245" s="73" t="s">
        <v>96</v>
      </c>
      <c r="C245" s="84" t="s">
        <v>48</v>
      </c>
      <c r="D245" s="44">
        <v>81261.084064320006</v>
      </c>
      <c r="E245" s="44">
        <v>23168.03</v>
      </c>
      <c r="F245" s="70">
        <f>Table323[[#This Row],[Single Family]]+Table323[[#This Row],[2-4 Units]]+Table323[[#This Row],[&gt;4 Units]]</f>
        <v>20</v>
      </c>
      <c r="G245" s="70">
        <v>20</v>
      </c>
      <c r="H245" s="70">
        <v>0</v>
      </c>
      <c r="I245" s="70">
        <v>0</v>
      </c>
      <c r="J245" s="45">
        <v>23163.77</v>
      </c>
      <c r="K245">
        <f t="shared" si="3"/>
        <v>0</v>
      </c>
      <c r="L245" s="70">
        <v>0</v>
      </c>
      <c r="M245" s="70">
        <v>0</v>
      </c>
      <c r="N245" s="70">
        <v>0</v>
      </c>
      <c r="O245" s="45">
        <v>0</v>
      </c>
    </row>
    <row r="246" spans="1:15" hidden="1" x14ac:dyDescent="0.35">
      <c r="A246" s="93">
        <v>9003470100</v>
      </c>
      <c r="B246" s="73" t="s">
        <v>96</v>
      </c>
      <c r="C246" s="84" t="s">
        <v>48</v>
      </c>
      <c r="D246" s="44">
        <v>761.58031679999999</v>
      </c>
      <c r="E246" s="44">
        <v>0</v>
      </c>
      <c r="F246" s="70">
        <f>Table323[[#This Row],[Single Family]]+Table323[[#This Row],[2-4 Units]]+Table323[[#This Row],[&gt;4 Units]]</f>
        <v>0</v>
      </c>
      <c r="G246" s="70">
        <v>0</v>
      </c>
      <c r="H246" s="70">
        <v>0</v>
      </c>
      <c r="I246" s="70">
        <v>0</v>
      </c>
      <c r="J246" s="45">
        <v>0</v>
      </c>
      <c r="K246">
        <f t="shared" si="3"/>
        <v>0</v>
      </c>
      <c r="L246" s="70">
        <v>0</v>
      </c>
      <c r="M246" s="70">
        <v>0</v>
      </c>
      <c r="N246" s="70">
        <v>0</v>
      </c>
      <c r="O246" s="45">
        <v>0</v>
      </c>
    </row>
    <row r="247" spans="1:15" hidden="1" x14ac:dyDescent="0.35">
      <c r="A247" s="93">
        <v>9001010101</v>
      </c>
      <c r="B247" s="73" t="s">
        <v>97</v>
      </c>
      <c r="C247" s="84" t="s">
        <v>48</v>
      </c>
      <c r="D247" s="44">
        <v>240328.44483264</v>
      </c>
      <c r="E247" s="44">
        <v>21123.27</v>
      </c>
      <c r="F247" s="70">
        <f>Table323[[#This Row],[Single Family]]+Table323[[#This Row],[2-4 Units]]+Table323[[#This Row],[&gt;4 Units]]</f>
        <v>13</v>
      </c>
      <c r="G247" s="70">
        <v>13</v>
      </c>
      <c r="H247" s="70">
        <v>0</v>
      </c>
      <c r="I247" s="70">
        <v>0</v>
      </c>
      <c r="J247" s="45">
        <v>21119.75</v>
      </c>
      <c r="K247">
        <f t="shared" si="3"/>
        <v>0</v>
      </c>
      <c r="L247" s="70">
        <v>0</v>
      </c>
      <c r="M247" s="70">
        <v>0</v>
      </c>
      <c r="N247" s="70">
        <v>0</v>
      </c>
      <c r="O247" s="45">
        <v>0</v>
      </c>
    </row>
    <row r="248" spans="1:15" hidden="1" x14ac:dyDescent="0.35">
      <c r="A248" s="93">
        <v>9001010102</v>
      </c>
      <c r="B248" s="73" t="s">
        <v>97</v>
      </c>
      <c r="C248" s="84" t="s">
        <v>48</v>
      </c>
      <c r="D248" s="44">
        <v>351971.23642272002</v>
      </c>
      <c r="E248" s="44">
        <v>199896.71350000001</v>
      </c>
      <c r="F248" s="70">
        <f>Table323[[#This Row],[Single Family]]+Table323[[#This Row],[2-4 Units]]+Table323[[#This Row],[&gt;4 Units]]</f>
        <v>22</v>
      </c>
      <c r="G248" s="70">
        <v>22</v>
      </c>
      <c r="H248" s="70">
        <v>0</v>
      </c>
      <c r="I248" s="70">
        <v>0</v>
      </c>
      <c r="J248" s="45">
        <v>30093.988099999999</v>
      </c>
      <c r="K248">
        <f t="shared" si="3"/>
        <v>5</v>
      </c>
      <c r="L248" s="70">
        <v>5</v>
      </c>
      <c r="M248" s="70">
        <v>0</v>
      </c>
      <c r="N248" s="70">
        <v>0</v>
      </c>
      <c r="O248" s="45">
        <v>81010.2</v>
      </c>
    </row>
    <row r="249" spans="1:15" hidden="1" x14ac:dyDescent="0.35">
      <c r="A249" s="93">
        <v>9001010201</v>
      </c>
      <c r="B249" s="73" t="s">
        <v>97</v>
      </c>
      <c r="C249" s="84" t="s">
        <v>48</v>
      </c>
      <c r="D249" s="44">
        <v>184550.60946816002</v>
      </c>
      <c r="E249" s="44">
        <v>4279.21</v>
      </c>
      <c r="F249" s="70">
        <f>Table323[[#This Row],[Single Family]]+Table323[[#This Row],[2-4 Units]]+Table323[[#This Row],[&gt;4 Units]]</f>
        <v>5</v>
      </c>
      <c r="G249" s="70">
        <v>5</v>
      </c>
      <c r="H249" s="70">
        <v>0</v>
      </c>
      <c r="I249" s="70">
        <v>0</v>
      </c>
      <c r="J249" s="45">
        <v>4275.76</v>
      </c>
      <c r="K249">
        <f t="shared" si="3"/>
        <v>0</v>
      </c>
      <c r="L249" s="70">
        <v>0</v>
      </c>
      <c r="M249" s="70">
        <v>0</v>
      </c>
      <c r="N249" s="70">
        <v>0</v>
      </c>
      <c r="O249" s="45">
        <v>0</v>
      </c>
    </row>
    <row r="250" spans="1:15" hidden="1" x14ac:dyDescent="0.35">
      <c r="A250" s="93">
        <v>9001010202</v>
      </c>
      <c r="B250" s="73" t="s">
        <v>97</v>
      </c>
      <c r="C250" s="84" t="s">
        <v>48</v>
      </c>
      <c r="D250" s="44">
        <v>149235.83767008001</v>
      </c>
      <c r="E250" s="44">
        <v>12605.017599999999</v>
      </c>
      <c r="F250" s="70">
        <f>Table323[[#This Row],[Single Family]]+Table323[[#This Row],[2-4 Units]]+Table323[[#This Row],[&gt;4 Units]]</f>
        <v>16</v>
      </c>
      <c r="G250" s="70">
        <v>16</v>
      </c>
      <c r="H250" s="70">
        <v>0</v>
      </c>
      <c r="I250" s="70">
        <v>0</v>
      </c>
      <c r="J250" s="45">
        <v>12602.4076</v>
      </c>
      <c r="K250">
        <f t="shared" si="3"/>
        <v>0</v>
      </c>
      <c r="L250" s="70">
        <v>0</v>
      </c>
      <c r="M250" s="70">
        <v>0</v>
      </c>
      <c r="N250" s="70">
        <v>0</v>
      </c>
      <c r="O250" s="45">
        <v>0</v>
      </c>
    </row>
    <row r="251" spans="1:15" hidden="1" x14ac:dyDescent="0.35">
      <c r="A251" s="93">
        <v>9001010300</v>
      </c>
      <c r="B251" s="73" t="s">
        <v>97</v>
      </c>
      <c r="C251" s="84" t="s">
        <v>48</v>
      </c>
      <c r="D251" s="44">
        <v>232331.66626463999</v>
      </c>
      <c r="E251" s="44">
        <v>14940.7438</v>
      </c>
      <c r="F251" s="70">
        <f>Table323[[#This Row],[Single Family]]+Table323[[#This Row],[2-4 Units]]+Table323[[#This Row],[&gt;4 Units]]</f>
        <v>10</v>
      </c>
      <c r="G251" s="70">
        <v>9</v>
      </c>
      <c r="H251" s="70">
        <v>1</v>
      </c>
      <c r="I251" s="70">
        <v>0</v>
      </c>
      <c r="J251" s="45">
        <v>14940.273800000001</v>
      </c>
      <c r="K251">
        <f t="shared" si="3"/>
        <v>0</v>
      </c>
      <c r="L251" s="70">
        <v>0</v>
      </c>
      <c r="M251" s="70">
        <v>0</v>
      </c>
      <c r="N251" s="70">
        <v>0</v>
      </c>
      <c r="O251" s="45">
        <v>0</v>
      </c>
    </row>
    <row r="252" spans="1:15" hidden="1" x14ac:dyDescent="0.35">
      <c r="A252" s="93">
        <v>9001010400</v>
      </c>
      <c r="B252" s="73" t="s">
        <v>97</v>
      </c>
      <c r="C252" s="84" t="s">
        <v>48</v>
      </c>
      <c r="D252" s="44">
        <v>104263.06610592001</v>
      </c>
      <c r="E252" s="44">
        <v>6235.2754999999997</v>
      </c>
      <c r="F252" s="70">
        <f>Table323[[#This Row],[Single Family]]+Table323[[#This Row],[2-4 Units]]+Table323[[#This Row],[&gt;4 Units]]</f>
        <v>14</v>
      </c>
      <c r="G252" s="70">
        <v>14</v>
      </c>
      <c r="H252" s="70">
        <v>0</v>
      </c>
      <c r="I252" s="70">
        <v>0</v>
      </c>
      <c r="J252" s="45">
        <v>5416.3554999999997</v>
      </c>
      <c r="K252">
        <f t="shared" si="3"/>
        <v>0</v>
      </c>
      <c r="L252" s="70">
        <v>0</v>
      </c>
      <c r="M252" s="70">
        <v>0</v>
      </c>
      <c r="N252" s="70">
        <v>0</v>
      </c>
      <c r="O252" s="45">
        <v>0</v>
      </c>
    </row>
    <row r="253" spans="1:15" hidden="1" x14ac:dyDescent="0.35">
      <c r="A253" s="93">
        <v>9001010500</v>
      </c>
      <c r="B253" s="73" t="s">
        <v>97</v>
      </c>
      <c r="C253" s="84" t="s">
        <v>48</v>
      </c>
      <c r="D253" s="44">
        <v>79218.90946368</v>
      </c>
      <c r="E253" s="44">
        <v>2031.71</v>
      </c>
      <c r="F253" s="70">
        <f>Table323[[#This Row],[Single Family]]+Table323[[#This Row],[2-4 Units]]+Table323[[#This Row],[&gt;4 Units]]</f>
        <v>1</v>
      </c>
      <c r="G253" s="70">
        <v>1</v>
      </c>
      <c r="H253" s="70">
        <v>0</v>
      </c>
      <c r="I253" s="70">
        <v>0</v>
      </c>
      <c r="J253" s="45">
        <v>8.5</v>
      </c>
      <c r="K253">
        <f t="shared" si="3"/>
        <v>0</v>
      </c>
      <c r="L253" s="70">
        <v>0</v>
      </c>
      <c r="M253" s="70">
        <v>0</v>
      </c>
      <c r="N253" s="70">
        <v>0</v>
      </c>
      <c r="O253" s="45">
        <v>0</v>
      </c>
    </row>
    <row r="254" spans="1:15" hidden="1" x14ac:dyDescent="0.35">
      <c r="A254" s="93">
        <v>9001010600</v>
      </c>
      <c r="B254" s="73" t="s">
        <v>97</v>
      </c>
      <c r="C254" s="84" t="s">
        <v>48</v>
      </c>
      <c r="D254" s="44">
        <v>37228.613912640001</v>
      </c>
      <c r="E254" s="44">
        <v>0</v>
      </c>
      <c r="F254" s="70">
        <f>Table323[[#This Row],[Single Family]]+Table323[[#This Row],[2-4 Units]]+Table323[[#This Row],[&gt;4 Units]]</f>
        <v>0</v>
      </c>
      <c r="G254" s="70">
        <v>0</v>
      </c>
      <c r="H254" s="70">
        <v>0</v>
      </c>
      <c r="I254" s="70">
        <v>0</v>
      </c>
      <c r="J254" s="45">
        <v>0</v>
      </c>
      <c r="K254">
        <f t="shared" si="3"/>
        <v>0</v>
      </c>
      <c r="L254" s="70">
        <v>0</v>
      </c>
      <c r="M254" s="70">
        <v>0</v>
      </c>
      <c r="N254" s="70">
        <v>0</v>
      </c>
      <c r="O254" s="45">
        <v>0</v>
      </c>
    </row>
    <row r="255" spans="1:15" hidden="1" x14ac:dyDescent="0.35">
      <c r="A255" s="93">
        <v>9001010700</v>
      </c>
      <c r="B255" s="73" t="s">
        <v>97</v>
      </c>
      <c r="C255" s="84" t="s">
        <v>48</v>
      </c>
      <c r="D255" s="44">
        <v>75171.932176319999</v>
      </c>
      <c r="E255" s="44">
        <v>287.59500000000003</v>
      </c>
      <c r="F255" s="70">
        <f>Table323[[#This Row],[Single Family]]+Table323[[#This Row],[2-4 Units]]+Table323[[#This Row],[&gt;4 Units]]</f>
        <v>1</v>
      </c>
      <c r="G255" s="70">
        <v>1</v>
      </c>
      <c r="H255" s="70">
        <v>0</v>
      </c>
      <c r="I255" s="70">
        <v>0</v>
      </c>
      <c r="J255" s="45">
        <v>286.505</v>
      </c>
      <c r="K255">
        <f t="shared" si="3"/>
        <v>0</v>
      </c>
      <c r="L255" s="70">
        <v>0</v>
      </c>
      <c r="M255" s="70">
        <v>0</v>
      </c>
      <c r="N255" s="70">
        <v>0</v>
      </c>
      <c r="O255" s="45">
        <v>0</v>
      </c>
    </row>
    <row r="256" spans="1:15" hidden="1" x14ac:dyDescent="0.35">
      <c r="A256" s="93">
        <v>9001010800</v>
      </c>
      <c r="B256" s="73" t="s">
        <v>97</v>
      </c>
      <c r="C256" s="84" t="s">
        <v>48</v>
      </c>
      <c r="D256" s="44">
        <v>69433.055366399989</v>
      </c>
      <c r="E256" s="44">
        <v>4273.3671000000004</v>
      </c>
      <c r="F256" s="70">
        <f>Table323[[#This Row],[Single Family]]+Table323[[#This Row],[2-4 Units]]+Table323[[#This Row],[&gt;4 Units]]</f>
        <v>8</v>
      </c>
      <c r="G256" s="70">
        <v>8</v>
      </c>
      <c r="H256" s="70">
        <v>0</v>
      </c>
      <c r="I256" s="70">
        <v>0</v>
      </c>
      <c r="J256" s="45">
        <v>4098.4170999999997</v>
      </c>
      <c r="K256">
        <f t="shared" si="3"/>
        <v>0</v>
      </c>
      <c r="L256" s="70">
        <v>0</v>
      </c>
      <c r="M256" s="70">
        <v>0</v>
      </c>
      <c r="N256" s="70">
        <v>0</v>
      </c>
      <c r="O256" s="45">
        <v>0</v>
      </c>
    </row>
    <row r="257" spans="1:15" hidden="1" x14ac:dyDescent="0.35">
      <c r="A257" s="93">
        <v>9001010900</v>
      </c>
      <c r="B257" s="73" t="s">
        <v>97</v>
      </c>
      <c r="C257" s="84" t="s">
        <v>48</v>
      </c>
      <c r="D257" s="44">
        <v>95240.909289600007</v>
      </c>
      <c r="E257" s="44">
        <v>5192.7631000000001</v>
      </c>
      <c r="F257" s="70">
        <f>Table323[[#This Row],[Single Family]]+Table323[[#This Row],[2-4 Units]]+Table323[[#This Row],[&gt;4 Units]]</f>
        <v>9</v>
      </c>
      <c r="G257" s="70">
        <v>9</v>
      </c>
      <c r="H257" s="70">
        <v>0</v>
      </c>
      <c r="I257" s="70">
        <v>0</v>
      </c>
      <c r="J257" s="45">
        <v>5191.4831000000004</v>
      </c>
      <c r="K257">
        <f t="shared" si="3"/>
        <v>0</v>
      </c>
      <c r="L257" s="70">
        <v>0</v>
      </c>
      <c r="M257" s="70">
        <v>0</v>
      </c>
      <c r="N257" s="70">
        <v>0</v>
      </c>
      <c r="O257" s="45">
        <v>0</v>
      </c>
    </row>
    <row r="258" spans="1:15" hidden="1" x14ac:dyDescent="0.35">
      <c r="A258" s="93">
        <v>9001011000</v>
      </c>
      <c r="B258" s="73" t="s">
        <v>97</v>
      </c>
      <c r="C258" s="84" t="s">
        <v>48</v>
      </c>
      <c r="D258" s="44">
        <v>149163.66117504</v>
      </c>
      <c r="E258" s="44">
        <v>6130.23</v>
      </c>
      <c r="F258" s="70">
        <f>Table323[[#This Row],[Single Family]]+Table323[[#This Row],[2-4 Units]]+Table323[[#This Row],[&gt;4 Units]]</f>
        <v>11</v>
      </c>
      <c r="G258" s="70">
        <v>11</v>
      </c>
      <c r="H258" s="70">
        <v>0</v>
      </c>
      <c r="I258" s="70">
        <v>0</v>
      </c>
      <c r="J258" s="45">
        <v>6125.99</v>
      </c>
      <c r="K258">
        <f t="shared" si="3"/>
        <v>0</v>
      </c>
      <c r="L258" s="70">
        <v>0</v>
      </c>
      <c r="M258" s="70">
        <v>0</v>
      </c>
      <c r="N258" s="70">
        <v>0</v>
      </c>
      <c r="O258" s="45">
        <v>0</v>
      </c>
    </row>
    <row r="259" spans="1:15" hidden="1" x14ac:dyDescent="0.35">
      <c r="A259" s="93">
        <v>9001011100</v>
      </c>
      <c r="B259" s="73" t="s">
        <v>97</v>
      </c>
      <c r="C259" s="84" t="s">
        <v>48</v>
      </c>
      <c r="D259" s="44">
        <v>155955.16353600001</v>
      </c>
      <c r="E259" s="44">
        <v>3011.9016999999999</v>
      </c>
      <c r="F259" s="70">
        <f>Table323[[#This Row],[Single Family]]+Table323[[#This Row],[2-4 Units]]+Table323[[#This Row],[&gt;4 Units]]</f>
        <v>8</v>
      </c>
      <c r="G259" s="70">
        <v>8</v>
      </c>
      <c r="H259" s="70">
        <v>0</v>
      </c>
      <c r="I259" s="70">
        <v>0</v>
      </c>
      <c r="J259" s="45">
        <v>3008.7617</v>
      </c>
      <c r="K259">
        <f t="shared" si="3"/>
        <v>0</v>
      </c>
      <c r="L259" s="70">
        <v>0</v>
      </c>
      <c r="M259" s="70">
        <v>0</v>
      </c>
      <c r="N259" s="70">
        <v>0</v>
      </c>
      <c r="O259" s="45">
        <v>0</v>
      </c>
    </row>
    <row r="260" spans="1:15" hidden="1" x14ac:dyDescent="0.35">
      <c r="A260" s="93">
        <v>9001011200</v>
      </c>
      <c r="B260" s="73" t="s">
        <v>97</v>
      </c>
      <c r="C260" s="84" t="s">
        <v>48</v>
      </c>
      <c r="D260" s="44">
        <v>121647.03627168002</v>
      </c>
      <c r="E260" s="44">
        <v>2614.33</v>
      </c>
      <c r="F260" s="70">
        <f>Table323[[#This Row],[Single Family]]+Table323[[#This Row],[2-4 Units]]+Table323[[#This Row],[&gt;4 Units]]</f>
        <v>5</v>
      </c>
      <c r="G260" s="70">
        <v>5</v>
      </c>
      <c r="H260" s="70">
        <v>0</v>
      </c>
      <c r="I260" s="70">
        <v>0</v>
      </c>
      <c r="J260" s="45">
        <v>2611.9899999999998</v>
      </c>
      <c r="K260">
        <f t="shared" si="3"/>
        <v>0</v>
      </c>
      <c r="L260" s="70">
        <v>0</v>
      </c>
      <c r="M260" s="70">
        <v>0</v>
      </c>
      <c r="N260" s="70">
        <v>0</v>
      </c>
      <c r="O260" s="45">
        <v>0</v>
      </c>
    </row>
    <row r="261" spans="1:15" hidden="1" x14ac:dyDescent="0.35">
      <c r="A261" s="93">
        <v>9001011300</v>
      </c>
      <c r="B261" s="73" t="s">
        <v>97</v>
      </c>
      <c r="C261" s="84" t="s">
        <v>48</v>
      </c>
      <c r="D261" s="44">
        <v>58601.731832639998</v>
      </c>
      <c r="E261" s="44">
        <v>628.98</v>
      </c>
      <c r="F261" s="70">
        <f>Table323[[#This Row],[Single Family]]+Table323[[#This Row],[2-4 Units]]+Table323[[#This Row],[&gt;4 Units]]</f>
        <v>5</v>
      </c>
      <c r="G261" s="70">
        <v>5</v>
      </c>
      <c r="H261" s="70">
        <v>0</v>
      </c>
      <c r="I261" s="70">
        <v>0</v>
      </c>
      <c r="J261" s="45">
        <v>627.25</v>
      </c>
      <c r="K261">
        <f t="shared" si="3"/>
        <v>0</v>
      </c>
      <c r="L261" s="70">
        <v>0</v>
      </c>
      <c r="M261" s="70">
        <v>0</v>
      </c>
      <c r="N261" s="70">
        <v>0</v>
      </c>
      <c r="O261" s="45">
        <v>0</v>
      </c>
    </row>
    <row r="262" spans="1:15" hidden="1" x14ac:dyDescent="0.35">
      <c r="A262" s="93">
        <v>9001020200</v>
      </c>
      <c r="B262" s="73" t="s">
        <v>97</v>
      </c>
      <c r="C262" s="84" t="s">
        <v>48</v>
      </c>
      <c r="D262" s="44">
        <v>19079.450639999999</v>
      </c>
      <c r="E262" s="44">
        <v>0</v>
      </c>
      <c r="F262" s="70">
        <f>Table323[[#This Row],[Single Family]]+Table323[[#This Row],[2-4 Units]]+Table323[[#This Row],[&gt;4 Units]]</f>
        <v>0</v>
      </c>
      <c r="G262" s="70">
        <v>0</v>
      </c>
      <c r="H262" s="70">
        <v>0</v>
      </c>
      <c r="I262" s="70">
        <v>0</v>
      </c>
      <c r="J262" s="45">
        <v>0</v>
      </c>
      <c r="K262">
        <f t="shared" ref="K262:K325" si="4">L262+M262+N262</f>
        <v>0</v>
      </c>
      <c r="L262" s="70">
        <v>0</v>
      </c>
      <c r="M262" s="70">
        <v>0</v>
      </c>
      <c r="N262" s="70">
        <v>0</v>
      </c>
      <c r="O262" s="45">
        <v>0</v>
      </c>
    </row>
    <row r="263" spans="1:15" hidden="1" x14ac:dyDescent="0.35">
      <c r="A263" s="93">
        <v>9001021400</v>
      </c>
      <c r="B263" s="73" t="s">
        <v>97</v>
      </c>
      <c r="C263" s="84" t="s">
        <v>48</v>
      </c>
      <c r="D263" s="44">
        <v>1134.8595072000003</v>
      </c>
      <c r="E263" s="44">
        <v>615.08000000000004</v>
      </c>
      <c r="F263" s="70">
        <f>Table323[[#This Row],[Single Family]]+Table323[[#This Row],[2-4 Units]]+Table323[[#This Row],[&gt;4 Units]]</f>
        <v>1</v>
      </c>
      <c r="G263" s="70">
        <v>1</v>
      </c>
      <c r="H263" s="70">
        <v>0</v>
      </c>
      <c r="I263" s="70">
        <v>0</v>
      </c>
      <c r="J263" s="45">
        <v>613.82000000000005</v>
      </c>
      <c r="K263">
        <f t="shared" si="4"/>
        <v>0</v>
      </c>
      <c r="L263" s="70">
        <v>0</v>
      </c>
      <c r="M263" s="70">
        <v>0</v>
      </c>
      <c r="N263" s="70">
        <v>0</v>
      </c>
      <c r="O263" s="45">
        <v>0</v>
      </c>
    </row>
    <row r="264" spans="1:15" hidden="1" x14ac:dyDescent="0.35">
      <c r="A264" s="93">
        <v>9011709100</v>
      </c>
      <c r="B264" s="73" t="s">
        <v>98</v>
      </c>
      <c r="C264" s="84" t="s">
        <v>48</v>
      </c>
      <c r="D264" s="44">
        <v>132624.27403487999</v>
      </c>
      <c r="E264" s="44">
        <v>76633.350099999996</v>
      </c>
      <c r="F264" s="70">
        <f>Table323[[#This Row],[Single Family]]+Table323[[#This Row],[2-4 Units]]+Table323[[#This Row],[&gt;4 Units]]</f>
        <v>28</v>
      </c>
      <c r="G264" s="70">
        <v>28</v>
      </c>
      <c r="H264" s="70">
        <v>0</v>
      </c>
      <c r="I264" s="70">
        <v>0</v>
      </c>
      <c r="J264" s="45">
        <v>20303.747299999999</v>
      </c>
      <c r="K264">
        <f t="shared" si="4"/>
        <v>8</v>
      </c>
      <c r="L264" s="70">
        <v>8</v>
      </c>
      <c r="M264" s="70">
        <v>0</v>
      </c>
      <c r="N264" s="70">
        <v>0</v>
      </c>
      <c r="O264" s="45">
        <v>9930.36</v>
      </c>
    </row>
    <row r="265" spans="1:15" hidden="1" x14ac:dyDescent="0.35">
      <c r="A265" s="93">
        <v>9011709200</v>
      </c>
      <c r="B265" s="73" t="s">
        <v>98</v>
      </c>
      <c r="C265" s="84" t="s">
        <v>48</v>
      </c>
      <c r="D265" s="44">
        <v>26264.613977280002</v>
      </c>
      <c r="E265" s="44">
        <v>3627.62</v>
      </c>
      <c r="F265" s="70">
        <f>Table323[[#This Row],[Single Family]]+Table323[[#This Row],[2-4 Units]]+Table323[[#This Row],[&gt;4 Units]]</f>
        <v>5</v>
      </c>
      <c r="G265" s="70">
        <v>5</v>
      </c>
      <c r="H265" s="70">
        <v>0</v>
      </c>
      <c r="I265" s="70">
        <v>0</v>
      </c>
      <c r="J265" s="45">
        <v>3626.33</v>
      </c>
      <c r="K265">
        <f t="shared" si="4"/>
        <v>0</v>
      </c>
      <c r="L265" s="70">
        <v>0</v>
      </c>
      <c r="M265" s="70">
        <v>0</v>
      </c>
      <c r="N265" s="70">
        <v>0</v>
      </c>
      <c r="O265" s="45">
        <v>0</v>
      </c>
    </row>
    <row r="266" spans="1:15" hidden="1" x14ac:dyDescent="0.35">
      <c r="A266" s="93">
        <v>9011710100</v>
      </c>
      <c r="B266" s="73" t="s">
        <v>98</v>
      </c>
      <c r="C266" s="84" t="s">
        <v>48</v>
      </c>
      <c r="D266" s="44">
        <v>230.99048640000001</v>
      </c>
      <c r="E266" s="44">
        <v>0</v>
      </c>
      <c r="F266" s="70">
        <f>Table323[[#This Row],[Single Family]]+Table323[[#This Row],[2-4 Units]]+Table323[[#This Row],[&gt;4 Units]]</f>
        <v>0</v>
      </c>
      <c r="G266" s="70">
        <v>0</v>
      </c>
      <c r="H266" s="70">
        <v>0</v>
      </c>
      <c r="I266" s="70">
        <v>0</v>
      </c>
      <c r="J266" s="45">
        <v>0</v>
      </c>
      <c r="K266">
        <f t="shared" si="4"/>
        <v>0</v>
      </c>
      <c r="L266" s="70">
        <v>0</v>
      </c>
      <c r="M266" s="70">
        <v>0</v>
      </c>
      <c r="N266" s="70">
        <v>0</v>
      </c>
      <c r="O266" s="45">
        <v>0</v>
      </c>
    </row>
    <row r="267" spans="1:15" hidden="1" x14ac:dyDescent="0.35">
      <c r="A267" s="93">
        <v>9011702100</v>
      </c>
      <c r="B267" s="73" t="s">
        <v>99</v>
      </c>
      <c r="C267" s="84" t="s">
        <v>48</v>
      </c>
      <c r="D267" s="44">
        <v>1500.225408</v>
      </c>
      <c r="E267" s="44">
        <v>0</v>
      </c>
      <c r="F267" s="70">
        <f>Table323[[#This Row],[Single Family]]+Table323[[#This Row],[2-4 Units]]+Table323[[#This Row],[&gt;4 Units]]</f>
        <v>2</v>
      </c>
      <c r="G267" s="70">
        <v>2</v>
      </c>
      <c r="H267" s="70">
        <v>0</v>
      </c>
      <c r="I267" s="70">
        <v>0</v>
      </c>
      <c r="J267" s="45">
        <v>0</v>
      </c>
      <c r="K267">
        <f t="shared" si="4"/>
        <v>0</v>
      </c>
      <c r="L267" s="70">
        <v>0</v>
      </c>
      <c r="M267" s="70">
        <v>0</v>
      </c>
      <c r="N267" s="70">
        <v>0</v>
      </c>
      <c r="O267" s="45">
        <v>0</v>
      </c>
    </row>
    <row r="268" spans="1:15" hidden="1" x14ac:dyDescent="0.35">
      <c r="A268" s="93">
        <v>9011702400</v>
      </c>
      <c r="B268" s="73" t="s">
        <v>99</v>
      </c>
      <c r="C268" s="84" t="s">
        <v>48</v>
      </c>
      <c r="D268" s="44">
        <v>159.43512960000001</v>
      </c>
      <c r="E268" s="44">
        <v>0</v>
      </c>
      <c r="F268" s="70">
        <f>Table323[[#This Row],[Single Family]]+Table323[[#This Row],[2-4 Units]]+Table323[[#This Row],[&gt;4 Units]]</f>
        <v>0</v>
      </c>
      <c r="G268" s="70">
        <v>0</v>
      </c>
      <c r="H268" s="70">
        <v>0</v>
      </c>
      <c r="I268" s="70">
        <v>0</v>
      </c>
      <c r="J268" s="45">
        <v>0</v>
      </c>
      <c r="K268">
        <f t="shared" si="4"/>
        <v>0</v>
      </c>
      <c r="L268" s="70">
        <v>0</v>
      </c>
      <c r="M268" s="70">
        <v>0</v>
      </c>
      <c r="N268" s="70">
        <v>0</v>
      </c>
      <c r="O268" s="45">
        <v>0</v>
      </c>
    </row>
    <row r="269" spans="1:15" hidden="1" x14ac:dyDescent="0.35">
      <c r="A269" s="93">
        <v>9011702600</v>
      </c>
      <c r="B269" s="73" t="s">
        <v>99</v>
      </c>
      <c r="C269" s="84" t="s">
        <v>48</v>
      </c>
      <c r="D269" s="44">
        <v>30.819571199999999</v>
      </c>
      <c r="E269" s="44">
        <v>0</v>
      </c>
      <c r="F269" s="70">
        <f>Table323[[#This Row],[Single Family]]+Table323[[#This Row],[2-4 Units]]+Table323[[#This Row],[&gt;4 Units]]</f>
        <v>0</v>
      </c>
      <c r="G269" s="70">
        <v>0</v>
      </c>
      <c r="H269" s="70">
        <v>0</v>
      </c>
      <c r="I269" s="70">
        <v>0</v>
      </c>
      <c r="J269" s="45">
        <v>0</v>
      </c>
      <c r="K269">
        <f t="shared" si="4"/>
        <v>0</v>
      </c>
      <c r="L269" s="70">
        <v>0</v>
      </c>
      <c r="M269" s="70">
        <v>0</v>
      </c>
      <c r="N269" s="70">
        <v>0</v>
      </c>
      <c r="O269" s="45">
        <v>0</v>
      </c>
    </row>
    <row r="270" spans="1:15" hidden="1" x14ac:dyDescent="0.35">
      <c r="A270" s="93">
        <v>9011702700</v>
      </c>
      <c r="B270" s="73" t="s">
        <v>99</v>
      </c>
      <c r="C270" s="84" t="s">
        <v>48</v>
      </c>
      <c r="D270" s="44">
        <v>2747.5092</v>
      </c>
      <c r="E270" s="44">
        <v>59.2</v>
      </c>
      <c r="F270" s="70">
        <f>Table323[[#This Row],[Single Family]]+Table323[[#This Row],[2-4 Units]]+Table323[[#This Row],[&gt;4 Units]]</f>
        <v>1</v>
      </c>
      <c r="G270" s="70">
        <v>1</v>
      </c>
      <c r="H270" s="70">
        <v>0</v>
      </c>
      <c r="I270" s="70">
        <v>0</v>
      </c>
      <c r="J270" s="45">
        <v>42.01</v>
      </c>
      <c r="K270">
        <f t="shared" si="4"/>
        <v>0</v>
      </c>
      <c r="L270" s="70">
        <v>0</v>
      </c>
      <c r="M270" s="70">
        <v>0</v>
      </c>
      <c r="N270" s="70">
        <v>0</v>
      </c>
      <c r="O270" s="45">
        <v>0</v>
      </c>
    </row>
    <row r="271" spans="1:15" hidden="1" x14ac:dyDescent="0.35">
      <c r="A271" s="93">
        <v>9011702800</v>
      </c>
      <c r="B271" s="73" t="s">
        <v>99</v>
      </c>
      <c r="C271" s="84" t="s">
        <v>48</v>
      </c>
      <c r="D271" s="44">
        <v>4683.0465792000005</v>
      </c>
      <c r="E271" s="44">
        <v>456.93</v>
      </c>
      <c r="F271" s="70">
        <f>Table323[[#This Row],[Single Family]]+Table323[[#This Row],[2-4 Units]]+Table323[[#This Row],[&gt;4 Units]]</f>
        <v>1</v>
      </c>
      <c r="G271" s="70">
        <v>1</v>
      </c>
      <c r="H271" s="70">
        <v>0</v>
      </c>
      <c r="I271" s="70">
        <v>0</v>
      </c>
      <c r="J271" s="45">
        <v>454.4</v>
      </c>
      <c r="K271">
        <f t="shared" si="4"/>
        <v>0</v>
      </c>
      <c r="L271" s="70">
        <v>0</v>
      </c>
      <c r="M271" s="70">
        <v>0</v>
      </c>
      <c r="N271" s="70">
        <v>0</v>
      </c>
      <c r="O271" s="45">
        <v>0</v>
      </c>
    </row>
    <row r="272" spans="1:15" hidden="1" x14ac:dyDescent="0.35">
      <c r="A272" s="93">
        <v>9011702900</v>
      </c>
      <c r="B272" s="73" t="s">
        <v>99</v>
      </c>
      <c r="C272" s="84" t="s">
        <v>48</v>
      </c>
      <c r="D272" s="44">
        <v>35301.1096512</v>
      </c>
      <c r="E272" s="44">
        <v>49359.212299999999</v>
      </c>
      <c r="F272" s="70">
        <f>Table323[[#This Row],[Single Family]]+Table323[[#This Row],[2-4 Units]]+Table323[[#This Row],[&gt;4 Units]]</f>
        <v>15</v>
      </c>
      <c r="G272" s="70">
        <v>15</v>
      </c>
      <c r="H272" s="70">
        <v>0</v>
      </c>
      <c r="I272" s="70">
        <v>0</v>
      </c>
      <c r="J272" s="45">
        <v>16778.828300000001</v>
      </c>
      <c r="K272">
        <f t="shared" si="4"/>
        <v>0</v>
      </c>
      <c r="L272" s="70">
        <v>0</v>
      </c>
      <c r="M272" s="70">
        <v>0</v>
      </c>
      <c r="N272" s="70">
        <v>0</v>
      </c>
      <c r="O272" s="45">
        <v>0</v>
      </c>
    </row>
    <row r="273" spans="1:15" hidden="1" x14ac:dyDescent="0.35">
      <c r="A273" s="93">
        <v>9011703000</v>
      </c>
      <c r="B273" s="73" t="s">
        <v>99</v>
      </c>
      <c r="C273" s="84" t="s">
        <v>48</v>
      </c>
      <c r="D273" s="44">
        <v>39.334896000000001</v>
      </c>
      <c r="E273" s="44">
        <v>0</v>
      </c>
      <c r="F273" s="70">
        <f>Table323[[#This Row],[Single Family]]+Table323[[#This Row],[2-4 Units]]+Table323[[#This Row],[&gt;4 Units]]</f>
        <v>1</v>
      </c>
      <c r="G273" s="70">
        <v>1</v>
      </c>
      <c r="H273" s="70">
        <v>0</v>
      </c>
      <c r="I273" s="70">
        <v>0</v>
      </c>
      <c r="J273" s="45">
        <v>0</v>
      </c>
      <c r="K273">
        <f t="shared" si="4"/>
        <v>0</v>
      </c>
      <c r="L273" s="70">
        <v>0</v>
      </c>
      <c r="M273" s="70">
        <v>0</v>
      </c>
      <c r="N273" s="70">
        <v>0</v>
      </c>
      <c r="O273" s="45">
        <v>0</v>
      </c>
    </row>
    <row r="274" spans="1:15" hidden="1" x14ac:dyDescent="0.35">
      <c r="A274" s="93">
        <v>9009190100</v>
      </c>
      <c r="B274" s="73" t="s">
        <v>100</v>
      </c>
      <c r="C274" s="84" t="s">
        <v>48</v>
      </c>
      <c r="D274" s="44">
        <v>74457.283976639999</v>
      </c>
      <c r="E274" s="44">
        <v>30283.0586</v>
      </c>
      <c r="F274" s="70">
        <f>Table323[[#This Row],[Single Family]]+Table323[[#This Row],[2-4 Units]]+Table323[[#This Row],[&gt;4 Units]]</f>
        <v>23</v>
      </c>
      <c r="G274" s="70">
        <v>22</v>
      </c>
      <c r="H274" s="70">
        <v>1</v>
      </c>
      <c r="I274" s="70">
        <v>0</v>
      </c>
      <c r="J274" s="45">
        <v>15840.3686</v>
      </c>
      <c r="K274">
        <f t="shared" si="4"/>
        <v>0</v>
      </c>
      <c r="L274" s="70">
        <v>0</v>
      </c>
      <c r="M274" s="70">
        <v>0</v>
      </c>
      <c r="N274" s="70">
        <v>0</v>
      </c>
      <c r="O274" s="45">
        <v>0</v>
      </c>
    </row>
    <row r="275" spans="1:15" hidden="1" x14ac:dyDescent="0.35">
      <c r="A275" s="93">
        <v>9009190200</v>
      </c>
      <c r="B275" s="73" t="s">
        <v>100</v>
      </c>
      <c r="C275" s="84" t="s">
        <v>48</v>
      </c>
      <c r="D275" s="44">
        <v>99217.489559040012</v>
      </c>
      <c r="E275" s="44">
        <v>24604.87</v>
      </c>
      <c r="F275" s="70">
        <f>Table323[[#This Row],[Single Family]]+Table323[[#This Row],[2-4 Units]]+Table323[[#This Row],[&gt;4 Units]]</f>
        <v>11</v>
      </c>
      <c r="G275" s="70">
        <v>11</v>
      </c>
      <c r="H275" s="70">
        <v>0</v>
      </c>
      <c r="I275" s="70">
        <v>0</v>
      </c>
      <c r="J275" s="45">
        <v>10232.11</v>
      </c>
      <c r="K275">
        <f t="shared" si="4"/>
        <v>0</v>
      </c>
      <c r="L275" s="70">
        <v>0</v>
      </c>
      <c r="M275" s="70">
        <v>0</v>
      </c>
      <c r="N275" s="70">
        <v>0</v>
      </c>
      <c r="O275" s="45">
        <v>0</v>
      </c>
    </row>
    <row r="276" spans="1:15" hidden="1" x14ac:dyDescent="0.35">
      <c r="A276" s="93">
        <v>9009190301</v>
      </c>
      <c r="B276" s="73" t="s">
        <v>100</v>
      </c>
      <c r="C276" s="84" t="s">
        <v>48</v>
      </c>
      <c r="D276" s="44">
        <v>168002.32320576001</v>
      </c>
      <c r="E276" s="44">
        <v>178510.27609999999</v>
      </c>
      <c r="F276" s="70">
        <f>Table323[[#This Row],[Single Family]]+Table323[[#This Row],[2-4 Units]]+Table323[[#This Row],[&gt;4 Units]]</f>
        <v>26</v>
      </c>
      <c r="G276" s="70">
        <v>26</v>
      </c>
      <c r="H276" s="70">
        <v>0</v>
      </c>
      <c r="I276" s="70">
        <v>0</v>
      </c>
      <c r="J276" s="45">
        <v>29444.6361</v>
      </c>
      <c r="K276">
        <f t="shared" si="4"/>
        <v>19</v>
      </c>
      <c r="L276" s="70">
        <v>19</v>
      </c>
      <c r="M276" s="70">
        <v>0</v>
      </c>
      <c r="N276" s="70">
        <v>0</v>
      </c>
      <c r="O276" s="45">
        <v>62688.3</v>
      </c>
    </row>
    <row r="277" spans="1:15" hidden="1" x14ac:dyDescent="0.35">
      <c r="A277" s="93">
        <v>9009190302</v>
      </c>
      <c r="B277" s="73" t="s">
        <v>100</v>
      </c>
      <c r="C277" s="84" t="s">
        <v>48</v>
      </c>
      <c r="D277" s="44">
        <v>114957.60608448001</v>
      </c>
      <c r="E277" s="44">
        <v>20711.39</v>
      </c>
      <c r="F277" s="70">
        <f>Table323[[#This Row],[Single Family]]+Table323[[#This Row],[2-4 Units]]+Table323[[#This Row],[&gt;4 Units]]</f>
        <v>25</v>
      </c>
      <c r="G277" s="70">
        <v>25</v>
      </c>
      <c r="H277" s="70">
        <v>0</v>
      </c>
      <c r="I277" s="70">
        <v>0</v>
      </c>
      <c r="J277" s="45">
        <v>20708.009999999998</v>
      </c>
      <c r="K277">
        <f t="shared" si="4"/>
        <v>0</v>
      </c>
      <c r="L277" s="70">
        <v>0</v>
      </c>
      <c r="M277" s="70">
        <v>0</v>
      </c>
      <c r="N277" s="70">
        <v>0</v>
      </c>
      <c r="O277" s="45">
        <v>0</v>
      </c>
    </row>
    <row r="278" spans="1:15" hidden="1" x14ac:dyDescent="0.35">
      <c r="A278" s="93">
        <v>9009190303</v>
      </c>
      <c r="B278" s="73" t="s">
        <v>100</v>
      </c>
      <c r="C278" s="84" t="s">
        <v>48</v>
      </c>
      <c r="D278" s="44">
        <v>79310.844869760011</v>
      </c>
      <c r="E278" s="44">
        <v>18373.099999999999</v>
      </c>
      <c r="F278" s="70">
        <f>Table323[[#This Row],[Single Family]]+Table323[[#This Row],[2-4 Units]]+Table323[[#This Row],[&gt;4 Units]]</f>
        <v>13</v>
      </c>
      <c r="G278" s="70">
        <v>13</v>
      </c>
      <c r="H278" s="70">
        <v>0</v>
      </c>
      <c r="I278" s="70">
        <v>0</v>
      </c>
      <c r="J278" s="45">
        <v>11893.87</v>
      </c>
      <c r="K278">
        <f t="shared" si="4"/>
        <v>0</v>
      </c>
      <c r="L278" s="70">
        <v>0</v>
      </c>
      <c r="M278" s="70">
        <v>0</v>
      </c>
      <c r="N278" s="70">
        <v>0</v>
      </c>
      <c r="O278" s="45">
        <v>0</v>
      </c>
    </row>
    <row r="279" spans="1:15" hidden="1" x14ac:dyDescent="0.35">
      <c r="A279" s="93">
        <v>9009194201</v>
      </c>
      <c r="B279" s="73" t="s">
        <v>100</v>
      </c>
      <c r="C279" s="84" t="s">
        <v>48</v>
      </c>
      <c r="D279" s="44">
        <v>910.06882560000008</v>
      </c>
      <c r="E279" s="44">
        <v>0</v>
      </c>
      <c r="F279" s="70">
        <f>Table323[[#This Row],[Single Family]]+Table323[[#This Row],[2-4 Units]]+Table323[[#This Row],[&gt;4 Units]]</f>
        <v>0</v>
      </c>
      <c r="G279" s="70">
        <v>0</v>
      </c>
      <c r="H279" s="70">
        <v>0</v>
      </c>
      <c r="I279" s="70">
        <v>0</v>
      </c>
      <c r="J279" s="45">
        <v>0</v>
      </c>
      <c r="K279">
        <f t="shared" si="4"/>
        <v>0</v>
      </c>
      <c r="L279" s="70">
        <v>0</v>
      </c>
      <c r="M279" s="70">
        <v>0</v>
      </c>
      <c r="N279" s="70">
        <v>0</v>
      </c>
      <c r="O279" s="45">
        <v>0</v>
      </c>
    </row>
    <row r="280" spans="1:15" hidden="1" x14ac:dyDescent="0.35">
      <c r="A280" s="93">
        <v>9007590100</v>
      </c>
      <c r="B280" s="73" t="s">
        <v>101</v>
      </c>
      <c r="C280" s="84" t="s">
        <v>48</v>
      </c>
      <c r="D280" s="44">
        <v>183426.5535984</v>
      </c>
      <c r="E280" s="44">
        <v>59673.923699999999</v>
      </c>
      <c r="F280" s="70">
        <f>Table323[[#This Row],[Single Family]]+Table323[[#This Row],[2-4 Units]]+Table323[[#This Row],[&gt;4 Units]]</f>
        <v>21</v>
      </c>
      <c r="G280" s="70">
        <v>21</v>
      </c>
      <c r="H280" s="70">
        <v>0</v>
      </c>
      <c r="I280" s="70">
        <v>0</v>
      </c>
      <c r="J280" s="45">
        <v>23342.6937</v>
      </c>
      <c r="K280">
        <f t="shared" si="4"/>
        <v>9</v>
      </c>
      <c r="L280" s="70">
        <v>7</v>
      </c>
      <c r="M280" s="70">
        <v>2</v>
      </c>
      <c r="N280" s="70">
        <v>0</v>
      </c>
      <c r="O280" s="45">
        <v>11283.5</v>
      </c>
    </row>
    <row r="281" spans="1:15" hidden="1" x14ac:dyDescent="0.35">
      <c r="A281" s="93">
        <v>9015820000</v>
      </c>
      <c r="B281" s="73" t="s">
        <v>102</v>
      </c>
      <c r="C281" s="84" t="s">
        <v>48</v>
      </c>
      <c r="D281" s="44">
        <v>39907.668815999998</v>
      </c>
      <c r="E281" s="44">
        <v>11419.08</v>
      </c>
      <c r="F281" s="70">
        <f>Table323[[#This Row],[Single Family]]+Table323[[#This Row],[2-4 Units]]+Table323[[#This Row],[&gt;4 Units]]</f>
        <v>1</v>
      </c>
      <c r="G281" s="70">
        <v>1</v>
      </c>
      <c r="H281" s="70">
        <v>0</v>
      </c>
      <c r="I281" s="70">
        <v>0</v>
      </c>
      <c r="J281" s="45">
        <v>327.83</v>
      </c>
      <c r="K281">
        <f t="shared" si="4"/>
        <v>1</v>
      </c>
      <c r="L281" s="70">
        <v>1</v>
      </c>
      <c r="M281" s="70">
        <v>0</v>
      </c>
      <c r="N281" s="70">
        <v>0</v>
      </c>
      <c r="O281" s="45">
        <v>478.11</v>
      </c>
    </row>
    <row r="282" spans="1:15" hidden="1" x14ac:dyDescent="0.35">
      <c r="A282" s="93">
        <v>9003471100</v>
      </c>
      <c r="B282" s="73" t="s">
        <v>103</v>
      </c>
      <c r="C282" s="84" t="s">
        <v>48</v>
      </c>
      <c r="D282" s="44">
        <v>393.70786559999999</v>
      </c>
      <c r="E282" s="44">
        <v>823.31</v>
      </c>
      <c r="F282" s="70">
        <f>Table323[[#This Row],[Single Family]]+Table323[[#This Row],[2-4 Units]]+Table323[[#This Row],[&gt;4 Units]]</f>
        <v>1</v>
      </c>
      <c r="G282" s="70">
        <v>1</v>
      </c>
      <c r="H282" s="70">
        <v>0</v>
      </c>
      <c r="I282" s="70">
        <v>0</v>
      </c>
      <c r="J282" s="45">
        <v>647.61</v>
      </c>
      <c r="K282">
        <f t="shared" si="4"/>
        <v>0</v>
      </c>
      <c r="L282" s="70">
        <v>0</v>
      </c>
      <c r="M282" s="70">
        <v>0</v>
      </c>
      <c r="N282" s="70">
        <v>0</v>
      </c>
      <c r="O282" s="45">
        <v>0</v>
      </c>
    </row>
    <row r="283" spans="1:15" hidden="1" x14ac:dyDescent="0.35">
      <c r="A283" s="93">
        <v>9003496700</v>
      </c>
      <c r="B283" s="73" t="s">
        <v>103</v>
      </c>
      <c r="C283" s="84" t="s">
        <v>48</v>
      </c>
      <c r="D283" s="44">
        <v>144.50581439999999</v>
      </c>
      <c r="E283" s="44">
        <v>0</v>
      </c>
      <c r="F283" s="70">
        <f>Table323[[#This Row],[Single Family]]+Table323[[#This Row],[2-4 Units]]+Table323[[#This Row],[&gt;4 Units]]</f>
        <v>0</v>
      </c>
      <c r="G283" s="70">
        <v>0</v>
      </c>
      <c r="H283" s="70">
        <v>0</v>
      </c>
      <c r="I283" s="70">
        <v>0</v>
      </c>
      <c r="J283" s="45">
        <v>0</v>
      </c>
      <c r="K283">
        <f t="shared" si="4"/>
        <v>0</v>
      </c>
      <c r="L283" s="70">
        <v>0</v>
      </c>
      <c r="M283" s="70">
        <v>0</v>
      </c>
      <c r="N283" s="70">
        <v>0</v>
      </c>
      <c r="O283" s="45">
        <v>0</v>
      </c>
    </row>
    <row r="284" spans="1:15" hidden="1" x14ac:dyDescent="0.35">
      <c r="A284" s="93">
        <v>9003496800</v>
      </c>
      <c r="B284" s="73" t="s">
        <v>103</v>
      </c>
      <c r="C284" s="84" t="s">
        <v>48</v>
      </c>
      <c r="D284" s="44">
        <v>153.42635519999999</v>
      </c>
      <c r="E284" s="44">
        <v>0</v>
      </c>
      <c r="F284" s="70">
        <f>Table323[[#This Row],[Single Family]]+Table323[[#This Row],[2-4 Units]]+Table323[[#This Row],[&gt;4 Units]]</f>
        <v>0</v>
      </c>
      <c r="G284" s="70">
        <v>0</v>
      </c>
      <c r="H284" s="70">
        <v>0</v>
      </c>
      <c r="I284" s="70">
        <v>0</v>
      </c>
      <c r="J284" s="45">
        <v>0</v>
      </c>
      <c r="K284">
        <f t="shared" si="4"/>
        <v>0</v>
      </c>
      <c r="L284" s="70">
        <v>0</v>
      </c>
      <c r="M284" s="70">
        <v>0</v>
      </c>
      <c r="N284" s="70">
        <v>0</v>
      </c>
      <c r="O284" s="45">
        <v>0</v>
      </c>
    </row>
    <row r="285" spans="1:15" hidden="1" x14ac:dyDescent="0.35">
      <c r="A285" s="93">
        <v>9003496900</v>
      </c>
      <c r="B285" s="73" t="s">
        <v>103</v>
      </c>
      <c r="C285" s="84" t="s">
        <v>48</v>
      </c>
      <c r="D285" s="44">
        <v>284.866848</v>
      </c>
      <c r="E285" s="44">
        <v>0</v>
      </c>
      <c r="F285" s="70">
        <f>Table323[[#This Row],[Single Family]]+Table323[[#This Row],[2-4 Units]]+Table323[[#This Row],[&gt;4 Units]]</f>
        <v>0</v>
      </c>
      <c r="G285" s="70">
        <v>0</v>
      </c>
      <c r="H285" s="70">
        <v>0</v>
      </c>
      <c r="I285" s="70">
        <v>0</v>
      </c>
      <c r="J285" s="45">
        <v>0</v>
      </c>
      <c r="K285">
        <f t="shared" si="4"/>
        <v>0</v>
      </c>
      <c r="L285" s="70">
        <v>0</v>
      </c>
      <c r="M285" s="70">
        <v>0</v>
      </c>
      <c r="N285" s="70">
        <v>0</v>
      </c>
      <c r="O285" s="45">
        <v>0</v>
      </c>
    </row>
    <row r="286" spans="1:15" hidden="1" x14ac:dyDescent="0.35">
      <c r="A286" s="93">
        <v>9003497100</v>
      </c>
      <c r="B286" s="73" t="s">
        <v>103</v>
      </c>
      <c r="C286" s="84" t="s">
        <v>48</v>
      </c>
      <c r="D286" s="44">
        <v>80.979523199999988</v>
      </c>
      <c r="E286" s="44">
        <v>0</v>
      </c>
      <c r="F286" s="70">
        <f>Table323[[#This Row],[Single Family]]+Table323[[#This Row],[2-4 Units]]+Table323[[#This Row],[&gt;4 Units]]</f>
        <v>0</v>
      </c>
      <c r="G286" s="70">
        <v>0</v>
      </c>
      <c r="H286" s="70">
        <v>0</v>
      </c>
      <c r="I286" s="70">
        <v>0</v>
      </c>
      <c r="J286" s="45">
        <v>0</v>
      </c>
      <c r="K286">
        <f t="shared" si="4"/>
        <v>0</v>
      </c>
      <c r="L286" s="70">
        <v>0</v>
      </c>
      <c r="M286" s="70">
        <v>0</v>
      </c>
      <c r="N286" s="70">
        <v>0</v>
      </c>
      <c r="O286" s="45">
        <v>0</v>
      </c>
    </row>
    <row r="287" spans="1:15" hidden="1" x14ac:dyDescent="0.35">
      <c r="A287" s="93">
        <v>9003500100</v>
      </c>
      <c r="B287" s="73" t="s">
        <v>103</v>
      </c>
      <c r="C287" s="84" t="s">
        <v>48</v>
      </c>
      <c r="D287" s="44">
        <v>27599.33412</v>
      </c>
      <c r="E287" s="44">
        <v>2246.44</v>
      </c>
      <c r="F287" s="70">
        <f>Table323[[#This Row],[Single Family]]+Table323[[#This Row],[2-4 Units]]+Table323[[#This Row],[&gt;4 Units]]</f>
        <v>3</v>
      </c>
      <c r="G287" s="70">
        <v>1</v>
      </c>
      <c r="H287" s="70">
        <v>2</v>
      </c>
      <c r="I287" s="70">
        <v>0</v>
      </c>
      <c r="J287" s="45">
        <v>313.92</v>
      </c>
      <c r="K287">
        <f t="shared" si="4"/>
        <v>0</v>
      </c>
      <c r="L287" s="70">
        <v>0</v>
      </c>
      <c r="M287" s="70">
        <v>0</v>
      </c>
      <c r="N287" s="70">
        <v>0</v>
      </c>
      <c r="O287" s="45">
        <v>0</v>
      </c>
    </row>
    <row r="288" spans="1:15" hidden="1" x14ac:dyDescent="0.35">
      <c r="A288" s="93">
        <v>9003500200</v>
      </c>
      <c r="B288" s="73" t="s">
        <v>103</v>
      </c>
      <c r="C288" s="84" t="s">
        <v>48</v>
      </c>
      <c r="D288" s="44">
        <v>18357.163539839996</v>
      </c>
      <c r="E288" s="44">
        <v>1257.69</v>
      </c>
      <c r="F288" s="70">
        <f>Table323[[#This Row],[Single Family]]+Table323[[#This Row],[2-4 Units]]+Table323[[#This Row],[&gt;4 Units]]</f>
        <v>2</v>
      </c>
      <c r="G288" s="70">
        <v>1</v>
      </c>
      <c r="H288" s="70">
        <v>1</v>
      </c>
      <c r="I288" s="70">
        <v>0</v>
      </c>
      <c r="J288" s="45">
        <v>272.32</v>
      </c>
      <c r="K288">
        <f t="shared" si="4"/>
        <v>0</v>
      </c>
      <c r="L288" s="70">
        <v>0</v>
      </c>
      <c r="M288" s="70">
        <v>0</v>
      </c>
      <c r="N288" s="70">
        <v>0</v>
      </c>
      <c r="O288" s="45">
        <v>0</v>
      </c>
    </row>
    <row r="289" spans="1:15" x14ac:dyDescent="0.35">
      <c r="A289" s="93">
        <v>9003500300</v>
      </c>
      <c r="B289" s="73" t="s">
        <v>103</v>
      </c>
      <c r="C289" s="84" t="s">
        <v>104</v>
      </c>
      <c r="D289" s="44">
        <v>19192.581737280001</v>
      </c>
      <c r="E289" s="44">
        <v>15607.35</v>
      </c>
      <c r="F289" s="70">
        <f>Table323[[#This Row],[Single Family]]+Table323[[#This Row],[2-4 Units]]+Table323[[#This Row],[&gt;4 Units]]</f>
        <v>1</v>
      </c>
      <c r="G289" s="70">
        <v>1</v>
      </c>
      <c r="H289" s="70">
        <v>0</v>
      </c>
      <c r="I289" s="70">
        <v>0</v>
      </c>
      <c r="J289" s="45">
        <v>1186.93</v>
      </c>
      <c r="K289">
        <f t="shared" si="4"/>
        <v>0</v>
      </c>
      <c r="L289" s="70">
        <v>0</v>
      </c>
      <c r="M289" s="70">
        <v>0</v>
      </c>
      <c r="N289" s="70">
        <v>0</v>
      </c>
      <c r="O289" s="45">
        <v>0</v>
      </c>
    </row>
    <row r="290" spans="1:15" hidden="1" x14ac:dyDescent="0.35">
      <c r="A290" s="93">
        <v>9003500400</v>
      </c>
      <c r="B290" s="73" t="s">
        <v>103</v>
      </c>
      <c r="C290" s="84" t="s">
        <v>48</v>
      </c>
      <c r="D290" s="44">
        <v>20330.00047296</v>
      </c>
      <c r="E290" s="44">
        <v>601.65</v>
      </c>
      <c r="F290" s="70">
        <f>Table323[[#This Row],[Single Family]]+Table323[[#This Row],[2-4 Units]]+Table323[[#This Row],[&gt;4 Units]]</f>
        <v>1</v>
      </c>
      <c r="G290" s="70">
        <v>1</v>
      </c>
      <c r="H290" s="70">
        <v>0</v>
      </c>
      <c r="I290" s="70">
        <v>0</v>
      </c>
      <c r="J290" s="45">
        <v>11.18</v>
      </c>
      <c r="K290">
        <f t="shared" si="4"/>
        <v>0</v>
      </c>
      <c r="L290" s="70">
        <v>0</v>
      </c>
      <c r="M290" s="70">
        <v>0</v>
      </c>
      <c r="N290" s="70">
        <v>0</v>
      </c>
      <c r="O290" s="45">
        <v>0</v>
      </c>
    </row>
    <row r="291" spans="1:15" hidden="1" x14ac:dyDescent="0.35">
      <c r="A291" s="93">
        <v>9003500500</v>
      </c>
      <c r="B291" s="73" t="s">
        <v>103</v>
      </c>
      <c r="C291" s="84" t="s">
        <v>48</v>
      </c>
      <c r="D291" s="44">
        <v>16445.239833600001</v>
      </c>
      <c r="E291" s="44">
        <v>148437.2053</v>
      </c>
      <c r="F291" s="70">
        <f>Table323[[#This Row],[Single Family]]+Table323[[#This Row],[2-4 Units]]+Table323[[#This Row],[&gt;4 Units]]</f>
        <v>1</v>
      </c>
      <c r="G291" s="70">
        <v>1</v>
      </c>
      <c r="H291" s="70">
        <v>0</v>
      </c>
      <c r="I291" s="70">
        <v>0</v>
      </c>
      <c r="J291" s="45">
        <v>252.25</v>
      </c>
      <c r="K291">
        <f t="shared" si="4"/>
        <v>0</v>
      </c>
      <c r="L291" s="70">
        <v>0</v>
      </c>
      <c r="M291" s="70">
        <v>0</v>
      </c>
      <c r="N291" s="70">
        <v>0</v>
      </c>
      <c r="O291" s="45">
        <v>0</v>
      </c>
    </row>
    <row r="292" spans="1:15" hidden="1" x14ac:dyDescent="0.35">
      <c r="A292" s="93">
        <v>9003500900</v>
      </c>
      <c r="B292" s="73" t="s">
        <v>103</v>
      </c>
      <c r="C292" s="84" t="s">
        <v>48</v>
      </c>
      <c r="D292" s="44">
        <v>20985.07844736</v>
      </c>
      <c r="E292" s="44">
        <v>8680.39</v>
      </c>
      <c r="F292" s="70">
        <f>Table323[[#This Row],[Single Family]]+Table323[[#This Row],[2-4 Units]]+Table323[[#This Row],[&gt;4 Units]]</f>
        <v>1</v>
      </c>
      <c r="G292" s="70">
        <v>1</v>
      </c>
      <c r="H292" s="70">
        <v>0</v>
      </c>
      <c r="I292" s="70">
        <v>0</v>
      </c>
      <c r="J292" s="45">
        <v>2.34</v>
      </c>
      <c r="K292">
        <f t="shared" si="4"/>
        <v>0</v>
      </c>
      <c r="L292" s="70">
        <v>0</v>
      </c>
      <c r="M292" s="70">
        <v>0</v>
      </c>
      <c r="N292" s="70">
        <v>0</v>
      </c>
      <c r="O292" s="45">
        <v>0</v>
      </c>
    </row>
    <row r="293" spans="1:15" hidden="1" x14ac:dyDescent="0.35">
      <c r="A293" s="93">
        <v>9003501200</v>
      </c>
      <c r="B293" s="73" t="s">
        <v>103</v>
      </c>
      <c r="C293" s="84" t="s">
        <v>48</v>
      </c>
      <c r="D293" s="44">
        <v>23903.896184639998</v>
      </c>
      <c r="E293" s="44">
        <v>1628.75</v>
      </c>
      <c r="F293" s="70">
        <f>Table323[[#This Row],[Single Family]]+Table323[[#This Row],[2-4 Units]]+Table323[[#This Row],[&gt;4 Units]]</f>
        <v>1</v>
      </c>
      <c r="G293" s="70">
        <v>1</v>
      </c>
      <c r="H293" s="70">
        <v>0</v>
      </c>
      <c r="I293" s="70">
        <v>0</v>
      </c>
      <c r="J293" s="45">
        <v>1015.1</v>
      </c>
      <c r="K293">
        <f t="shared" si="4"/>
        <v>0</v>
      </c>
      <c r="L293" s="70">
        <v>0</v>
      </c>
      <c r="M293" s="70">
        <v>0</v>
      </c>
      <c r="N293" s="70">
        <v>0</v>
      </c>
      <c r="O293" s="45">
        <v>0</v>
      </c>
    </row>
    <row r="294" spans="1:15" hidden="1" x14ac:dyDescent="0.35">
      <c r="A294" s="93">
        <v>9003501300</v>
      </c>
      <c r="B294" s="73" t="s">
        <v>103</v>
      </c>
      <c r="C294" s="84" t="s">
        <v>48</v>
      </c>
      <c r="D294" s="44">
        <v>14078.583889920001</v>
      </c>
      <c r="E294" s="44">
        <v>2029.63</v>
      </c>
      <c r="F294" s="70">
        <f>Table323[[#This Row],[Single Family]]+Table323[[#This Row],[2-4 Units]]+Table323[[#This Row],[&gt;4 Units]]</f>
        <v>0</v>
      </c>
      <c r="G294" s="70">
        <v>0</v>
      </c>
      <c r="H294" s="70">
        <v>0</v>
      </c>
      <c r="I294" s="70">
        <v>0</v>
      </c>
      <c r="J294" s="45">
        <v>0</v>
      </c>
      <c r="K294">
        <f t="shared" si="4"/>
        <v>0</v>
      </c>
      <c r="L294" s="70">
        <v>0</v>
      </c>
      <c r="M294" s="70">
        <v>0</v>
      </c>
      <c r="N294" s="70">
        <v>0</v>
      </c>
      <c r="O294" s="45">
        <v>0</v>
      </c>
    </row>
    <row r="295" spans="1:15" hidden="1" x14ac:dyDescent="0.35">
      <c r="A295" s="93">
        <v>9003501400</v>
      </c>
      <c r="B295" s="73" t="s">
        <v>103</v>
      </c>
      <c r="C295" s="84" t="s">
        <v>48</v>
      </c>
      <c r="D295" s="44">
        <v>25922.267818560002</v>
      </c>
      <c r="E295" s="44">
        <v>53046.98</v>
      </c>
      <c r="F295" s="70">
        <f>Table323[[#This Row],[Single Family]]+Table323[[#This Row],[2-4 Units]]+Table323[[#This Row],[&gt;4 Units]]</f>
        <v>2</v>
      </c>
      <c r="G295" s="70">
        <v>0</v>
      </c>
      <c r="H295" s="70">
        <v>2</v>
      </c>
      <c r="I295" s="70">
        <v>0</v>
      </c>
      <c r="J295" s="45">
        <v>274.12</v>
      </c>
      <c r="K295">
        <f t="shared" si="4"/>
        <v>0</v>
      </c>
      <c r="L295" s="70">
        <v>0</v>
      </c>
      <c r="M295" s="70">
        <v>0</v>
      </c>
      <c r="N295" s="70">
        <v>0</v>
      </c>
      <c r="O295" s="45">
        <v>0</v>
      </c>
    </row>
    <row r="296" spans="1:15" hidden="1" x14ac:dyDescent="0.35">
      <c r="A296" s="93">
        <v>9003501500</v>
      </c>
      <c r="B296" s="73" t="s">
        <v>103</v>
      </c>
      <c r="C296" s="84" t="s">
        <v>48</v>
      </c>
      <c r="D296" s="44">
        <v>34494.509257919999</v>
      </c>
      <c r="E296" s="44">
        <v>10977.39</v>
      </c>
      <c r="F296" s="70">
        <f>Table323[[#This Row],[Single Family]]+Table323[[#This Row],[2-4 Units]]+Table323[[#This Row],[&gt;4 Units]]</f>
        <v>0</v>
      </c>
      <c r="G296" s="70">
        <v>0</v>
      </c>
      <c r="H296" s="70">
        <v>0</v>
      </c>
      <c r="I296" s="70">
        <v>0</v>
      </c>
      <c r="J296" s="45">
        <v>0</v>
      </c>
      <c r="K296">
        <f t="shared" si="4"/>
        <v>0</v>
      </c>
      <c r="L296" s="70">
        <v>0</v>
      </c>
      <c r="M296" s="70">
        <v>0</v>
      </c>
      <c r="N296" s="70">
        <v>0</v>
      </c>
      <c r="O296" s="45">
        <v>0</v>
      </c>
    </row>
    <row r="297" spans="1:15" hidden="1" x14ac:dyDescent="0.35">
      <c r="A297" s="93">
        <v>9003501700</v>
      </c>
      <c r="B297" s="73" t="s">
        <v>103</v>
      </c>
      <c r="C297" s="84" t="s">
        <v>48</v>
      </c>
      <c r="D297" s="44">
        <v>10912.4263584</v>
      </c>
      <c r="E297" s="44">
        <v>1164.8900000000001</v>
      </c>
      <c r="F297" s="70">
        <f>Table323[[#This Row],[Single Family]]+Table323[[#This Row],[2-4 Units]]+Table323[[#This Row],[&gt;4 Units]]</f>
        <v>0</v>
      </c>
      <c r="G297" s="70">
        <v>0</v>
      </c>
      <c r="H297" s="70">
        <v>0</v>
      </c>
      <c r="I297" s="70">
        <v>0</v>
      </c>
      <c r="J297" s="45">
        <v>0</v>
      </c>
      <c r="K297">
        <f t="shared" si="4"/>
        <v>0</v>
      </c>
      <c r="L297" s="70">
        <v>0</v>
      </c>
      <c r="M297" s="70">
        <v>0</v>
      </c>
      <c r="N297" s="70">
        <v>0</v>
      </c>
      <c r="O297" s="45">
        <v>0</v>
      </c>
    </row>
    <row r="298" spans="1:15" x14ac:dyDescent="0.35">
      <c r="A298" s="93">
        <v>9003501800</v>
      </c>
      <c r="B298" s="73" t="s">
        <v>103</v>
      </c>
      <c r="C298" s="84" t="s">
        <v>104</v>
      </c>
      <c r="D298" s="44">
        <v>19569.573285120001</v>
      </c>
      <c r="E298" s="44">
        <v>1213.1500000000001</v>
      </c>
      <c r="F298" s="70">
        <f>Table323[[#This Row],[Single Family]]+Table323[[#This Row],[2-4 Units]]+Table323[[#This Row],[&gt;4 Units]]</f>
        <v>1</v>
      </c>
      <c r="G298" s="70">
        <v>0</v>
      </c>
      <c r="H298" s="70">
        <v>1</v>
      </c>
      <c r="I298" s="70">
        <v>0</v>
      </c>
      <c r="J298" s="45">
        <v>75.63</v>
      </c>
      <c r="K298">
        <f t="shared" si="4"/>
        <v>0</v>
      </c>
      <c r="L298" s="70">
        <v>0</v>
      </c>
      <c r="M298" s="70">
        <v>0</v>
      </c>
      <c r="N298" s="70">
        <v>0</v>
      </c>
      <c r="O298" s="45">
        <v>0</v>
      </c>
    </row>
    <row r="299" spans="1:15" hidden="1" x14ac:dyDescent="0.35">
      <c r="A299" s="93">
        <v>9003502100</v>
      </c>
      <c r="B299" s="73" t="s">
        <v>103</v>
      </c>
      <c r="C299" s="84" t="s">
        <v>48</v>
      </c>
      <c r="D299" s="44">
        <v>27091.375603200002</v>
      </c>
      <c r="E299" s="44">
        <v>2298.11</v>
      </c>
      <c r="F299" s="70">
        <f>Table323[[#This Row],[Single Family]]+Table323[[#This Row],[2-4 Units]]+Table323[[#This Row],[&gt;4 Units]]</f>
        <v>2</v>
      </c>
      <c r="G299" s="70">
        <v>0</v>
      </c>
      <c r="H299" s="70">
        <v>2</v>
      </c>
      <c r="I299" s="70">
        <v>0</v>
      </c>
      <c r="J299" s="45">
        <v>1333.77</v>
      </c>
      <c r="K299">
        <f t="shared" si="4"/>
        <v>0</v>
      </c>
      <c r="L299" s="70">
        <v>0</v>
      </c>
      <c r="M299" s="70">
        <v>0</v>
      </c>
      <c r="N299" s="70">
        <v>0</v>
      </c>
      <c r="O299" s="45">
        <v>0</v>
      </c>
    </row>
    <row r="300" spans="1:15" hidden="1" x14ac:dyDescent="0.35">
      <c r="A300" s="93">
        <v>9003502300</v>
      </c>
      <c r="B300" s="73" t="s">
        <v>103</v>
      </c>
      <c r="C300" s="84" t="s">
        <v>48</v>
      </c>
      <c r="D300" s="44">
        <v>61237.230647040007</v>
      </c>
      <c r="E300" s="44">
        <v>31422.542399999998</v>
      </c>
      <c r="F300" s="70">
        <f>Table323[[#This Row],[Single Family]]+Table323[[#This Row],[2-4 Units]]+Table323[[#This Row],[&gt;4 Units]]</f>
        <v>11</v>
      </c>
      <c r="G300" s="70">
        <v>9</v>
      </c>
      <c r="H300" s="70">
        <v>2</v>
      </c>
      <c r="I300" s="70">
        <v>0</v>
      </c>
      <c r="J300" s="45">
        <v>4292.2424000000001</v>
      </c>
      <c r="K300">
        <f t="shared" si="4"/>
        <v>0</v>
      </c>
      <c r="L300" s="70">
        <v>0</v>
      </c>
      <c r="M300" s="70">
        <v>0</v>
      </c>
      <c r="N300" s="70">
        <v>0</v>
      </c>
      <c r="O300" s="45">
        <v>0</v>
      </c>
    </row>
    <row r="301" spans="1:15" hidden="1" x14ac:dyDescent="0.35">
      <c r="A301" s="93">
        <v>9003502400</v>
      </c>
      <c r="B301" s="73" t="s">
        <v>103</v>
      </c>
      <c r="C301" s="84" t="s">
        <v>48</v>
      </c>
      <c r="D301" s="44">
        <v>172365.84481248003</v>
      </c>
      <c r="E301" s="44">
        <v>1207764.3359999999</v>
      </c>
      <c r="F301" s="70">
        <f>Table323[[#This Row],[Single Family]]+Table323[[#This Row],[2-4 Units]]+Table323[[#This Row],[&gt;4 Units]]</f>
        <v>385</v>
      </c>
      <c r="G301" s="70">
        <v>7</v>
      </c>
      <c r="H301" s="70">
        <v>5</v>
      </c>
      <c r="I301" s="70">
        <v>373</v>
      </c>
      <c r="J301" s="45">
        <v>155447.17000000001</v>
      </c>
      <c r="K301">
        <f t="shared" si="4"/>
        <v>1538</v>
      </c>
      <c r="L301" s="70">
        <v>765</v>
      </c>
      <c r="M301" s="70">
        <v>21</v>
      </c>
      <c r="N301" s="70">
        <v>752</v>
      </c>
      <c r="O301" s="45">
        <v>1052315</v>
      </c>
    </row>
    <row r="302" spans="1:15" hidden="1" x14ac:dyDescent="0.35">
      <c r="A302" s="93">
        <v>9003502500</v>
      </c>
      <c r="B302" s="73" t="s">
        <v>103</v>
      </c>
      <c r="C302" s="84" t="s">
        <v>48</v>
      </c>
      <c r="D302" s="44">
        <v>19596.776592960003</v>
      </c>
      <c r="E302" s="44">
        <v>18113.2</v>
      </c>
      <c r="F302" s="70">
        <f>Table323[[#This Row],[Single Family]]+Table323[[#This Row],[2-4 Units]]+Table323[[#This Row],[&gt;4 Units]]</f>
        <v>1</v>
      </c>
      <c r="G302" s="70">
        <v>1</v>
      </c>
      <c r="H302" s="70">
        <v>0</v>
      </c>
      <c r="I302" s="70">
        <v>0</v>
      </c>
      <c r="J302" s="45">
        <v>286.23</v>
      </c>
      <c r="K302">
        <f t="shared" si="4"/>
        <v>0</v>
      </c>
      <c r="L302" s="70">
        <v>0</v>
      </c>
      <c r="M302" s="70">
        <v>0</v>
      </c>
      <c r="N302" s="70">
        <v>0</v>
      </c>
      <c r="O302" s="45">
        <v>0</v>
      </c>
    </row>
    <row r="303" spans="1:15" hidden="1" x14ac:dyDescent="0.35">
      <c r="A303" s="93">
        <v>9003502600</v>
      </c>
      <c r="B303" s="73" t="s">
        <v>103</v>
      </c>
      <c r="C303" s="84" t="s">
        <v>48</v>
      </c>
      <c r="D303" s="44">
        <v>36489.036245759999</v>
      </c>
      <c r="E303" s="44">
        <v>8703.0400000000009</v>
      </c>
      <c r="F303" s="70">
        <f>Table323[[#This Row],[Single Family]]+Table323[[#This Row],[2-4 Units]]+Table323[[#This Row],[&gt;4 Units]]</f>
        <v>4</v>
      </c>
      <c r="G303" s="70">
        <v>4</v>
      </c>
      <c r="H303" s="70">
        <v>0</v>
      </c>
      <c r="I303" s="70">
        <v>0</v>
      </c>
      <c r="J303" s="45">
        <v>340.59</v>
      </c>
      <c r="K303">
        <f t="shared" si="4"/>
        <v>0</v>
      </c>
      <c r="L303" s="70">
        <v>0</v>
      </c>
      <c r="M303" s="70">
        <v>0</v>
      </c>
      <c r="N303" s="70">
        <v>0</v>
      </c>
      <c r="O303" s="45">
        <v>0</v>
      </c>
    </row>
    <row r="304" spans="1:15" hidden="1" x14ac:dyDescent="0.35">
      <c r="A304" s="93">
        <v>9003502700</v>
      </c>
      <c r="B304" s="73" t="s">
        <v>103</v>
      </c>
      <c r="C304" s="84" t="s">
        <v>48</v>
      </c>
      <c r="D304" s="44">
        <v>32741.750923200001</v>
      </c>
      <c r="E304" s="44">
        <v>2431</v>
      </c>
      <c r="F304" s="70">
        <f>Table323[[#This Row],[Single Family]]+Table323[[#This Row],[2-4 Units]]+Table323[[#This Row],[&gt;4 Units]]</f>
        <v>0</v>
      </c>
      <c r="G304" s="70">
        <v>0</v>
      </c>
      <c r="H304" s="70">
        <v>0</v>
      </c>
      <c r="I304" s="70">
        <v>0</v>
      </c>
      <c r="J304" s="45">
        <v>97.88</v>
      </c>
      <c r="K304">
        <f t="shared" si="4"/>
        <v>0</v>
      </c>
      <c r="L304" s="70">
        <v>0</v>
      </c>
      <c r="M304" s="70">
        <v>0</v>
      </c>
      <c r="N304" s="70">
        <v>0</v>
      </c>
      <c r="O304" s="45">
        <v>0</v>
      </c>
    </row>
    <row r="305" spans="1:15" x14ac:dyDescent="0.35">
      <c r="A305" s="93">
        <v>9003502800</v>
      </c>
      <c r="B305" s="73" t="s">
        <v>103</v>
      </c>
      <c r="C305" s="84" t="s">
        <v>104</v>
      </c>
      <c r="D305" s="44">
        <v>34597.11747456</v>
      </c>
      <c r="E305" s="44">
        <v>3386.56</v>
      </c>
      <c r="F305" s="70">
        <f>Table323[[#This Row],[Single Family]]+Table323[[#This Row],[2-4 Units]]+Table323[[#This Row],[&gt;4 Units]]</f>
        <v>0</v>
      </c>
      <c r="G305" s="70">
        <v>0</v>
      </c>
      <c r="H305" s="70">
        <v>0</v>
      </c>
      <c r="I305" s="70">
        <v>0</v>
      </c>
      <c r="J305" s="45">
        <v>0</v>
      </c>
      <c r="K305">
        <f t="shared" si="4"/>
        <v>0</v>
      </c>
      <c r="L305" s="70">
        <v>0</v>
      </c>
      <c r="M305" s="70">
        <v>0</v>
      </c>
      <c r="N305" s="70">
        <v>0</v>
      </c>
      <c r="O305" s="45">
        <v>0</v>
      </c>
    </row>
    <row r="306" spans="1:15" hidden="1" x14ac:dyDescent="0.35">
      <c r="A306" s="93">
        <v>9003502900</v>
      </c>
      <c r="B306" s="73" t="s">
        <v>103</v>
      </c>
      <c r="C306" s="84" t="s">
        <v>48</v>
      </c>
      <c r="D306" s="44">
        <v>21805.829562239996</v>
      </c>
      <c r="E306" s="44">
        <v>534.38</v>
      </c>
      <c r="F306" s="70">
        <f>Table323[[#This Row],[Single Family]]+Table323[[#This Row],[2-4 Units]]+Table323[[#This Row],[&gt;4 Units]]</f>
        <v>2</v>
      </c>
      <c r="G306" s="70">
        <v>1</v>
      </c>
      <c r="H306" s="70">
        <v>1</v>
      </c>
      <c r="I306" s="70">
        <v>0</v>
      </c>
      <c r="J306" s="45">
        <v>228.18</v>
      </c>
      <c r="K306">
        <f t="shared" si="4"/>
        <v>0</v>
      </c>
      <c r="L306" s="70">
        <v>0</v>
      </c>
      <c r="M306" s="70">
        <v>0</v>
      </c>
      <c r="N306" s="70">
        <v>0</v>
      </c>
      <c r="O306" s="45">
        <v>0</v>
      </c>
    </row>
    <row r="307" spans="1:15" x14ac:dyDescent="0.35">
      <c r="A307" s="93">
        <v>9003503000</v>
      </c>
      <c r="B307" s="73" t="s">
        <v>103</v>
      </c>
      <c r="C307" s="84" t="s">
        <v>104</v>
      </c>
      <c r="D307" s="44">
        <v>27613.769650560003</v>
      </c>
      <c r="E307" s="44">
        <v>677.72</v>
      </c>
      <c r="F307" s="70">
        <f>Table323[[#This Row],[Single Family]]+Table323[[#This Row],[2-4 Units]]+Table323[[#This Row],[&gt;4 Units]]</f>
        <v>1</v>
      </c>
      <c r="G307" s="70">
        <v>1</v>
      </c>
      <c r="H307" s="70">
        <v>0</v>
      </c>
      <c r="I307" s="70">
        <v>0</v>
      </c>
      <c r="J307" s="45">
        <v>342.13</v>
      </c>
      <c r="K307">
        <f t="shared" si="4"/>
        <v>0</v>
      </c>
      <c r="L307" s="70">
        <v>0</v>
      </c>
      <c r="M307" s="70">
        <v>0</v>
      </c>
      <c r="N307" s="70">
        <v>0</v>
      </c>
      <c r="O307" s="45">
        <v>0</v>
      </c>
    </row>
    <row r="308" spans="1:15" hidden="1" x14ac:dyDescent="0.35">
      <c r="A308" s="93">
        <v>9003503100</v>
      </c>
      <c r="B308" s="73" t="s">
        <v>103</v>
      </c>
      <c r="C308" s="84" t="s">
        <v>48</v>
      </c>
      <c r="D308" s="44">
        <v>50417.422194240004</v>
      </c>
      <c r="E308" s="44">
        <v>78848.03</v>
      </c>
      <c r="F308" s="70">
        <f>Table323[[#This Row],[Single Family]]+Table323[[#This Row],[2-4 Units]]+Table323[[#This Row],[&gt;4 Units]]</f>
        <v>0</v>
      </c>
      <c r="G308" s="70">
        <v>0</v>
      </c>
      <c r="H308" s="70">
        <v>0</v>
      </c>
      <c r="I308" s="70">
        <v>0</v>
      </c>
      <c r="J308" s="45">
        <v>0</v>
      </c>
      <c r="K308">
        <f t="shared" si="4"/>
        <v>0</v>
      </c>
      <c r="L308" s="70">
        <v>0</v>
      </c>
      <c r="M308" s="70">
        <v>0</v>
      </c>
      <c r="N308" s="70">
        <v>0</v>
      </c>
      <c r="O308" s="45">
        <v>0</v>
      </c>
    </row>
    <row r="309" spans="1:15" hidden="1" x14ac:dyDescent="0.35">
      <c r="A309" s="93">
        <v>9003503300</v>
      </c>
      <c r="B309" s="73" t="s">
        <v>103</v>
      </c>
      <c r="C309" s="84" t="s">
        <v>48</v>
      </c>
      <c r="D309" s="44">
        <v>24785.822180160001</v>
      </c>
      <c r="E309" s="44">
        <v>61180.35</v>
      </c>
      <c r="F309" s="70">
        <f>Table323[[#This Row],[Single Family]]+Table323[[#This Row],[2-4 Units]]+Table323[[#This Row],[&gt;4 Units]]</f>
        <v>0</v>
      </c>
      <c r="G309" s="70">
        <v>0</v>
      </c>
      <c r="H309" s="70">
        <v>0</v>
      </c>
      <c r="I309" s="70">
        <v>0</v>
      </c>
      <c r="J309" s="45">
        <v>0</v>
      </c>
      <c r="K309">
        <f t="shared" si="4"/>
        <v>0</v>
      </c>
      <c r="L309" s="70">
        <v>0</v>
      </c>
      <c r="M309" s="70">
        <v>0</v>
      </c>
      <c r="N309" s="70">
        <v>0</v>
      </c>
      <c r="O309" s="45">
        <v>0</v>
      </c>
    </row>
    <row r="310" spans="1:15" hidden="1" x14ac:dyDescent="0.35">
      <c r="A310" s="93">
        <v>9003503500</v>
      </c>
      <c r="B310" s="73" t="s">
        <v>103</v>
      </c>
      <c r="C310" s="84" t="s">
        <v>48</v>
      </c>
      <c r="D310" s="44">
        <v>14693.213203200001</v>
      </c>
      <c r="E310" s="44">
        <v>2186.64</v>
      </c>
      <c r="F310" s="70">
        <f>Table323[[#This Row],[Single Family]]+Table323[[#This Row],[2-4 Units]]+Table323[[#This Row],[&gt;4 Units]]</f>
        <v>0</v>
      </c>
      <c r="G310" s="70">
        <v>0</v>
      </c>
      <c r="H310" s="70">
        <v>0</v>
      </c>
      <c r="I310" s="70">
        <v>0</v>
      </c>
      <c r="J310" s="45">
        <v>0</v>
      </c>
      <c r="K310">
        <f t="shared" si="4"/>
        <v>0</v>
      </c>
      <c r="L310" s="70">
        <v>0</v>
      </c>
      <c r="M310" s="70">
        <v>0</v>
      </c>
      <c r="N310" s="70">
        <v>0</v>
      </c>
      <c r="O310" s="45">
        <v>0</v>
      </c>
    </row>
    <row r="311" spans="1:15" hidden="1" x14ac:dyDescent="0.35">
      <c r="A311" s="93">
        <v>9003503700</v>
      </c>
      <c r="B311" s="73" t="s">
        <v>103</v>
      </c>
      <c r="C311" s="84" t="s">
        <v>48</v>
      </c>
      <c r="D311" s="44">
        <v>32750.498957759999</v>
      </c>
      <c r="E311" s="44">
        <v>26309.74</v>
      </c>
      <c r="F311" s="70">
        <f>Table323[[#This Row],[Single Family]]+Table323[[#This Row],[2-4 Units]]+Table323[[#This Row],[&gt;4 Units]]</f>
        <v>1</v>
      </c>
      <c r="G311" s="70">
        <v>1</v>
      </c>
      <c r="H311" s="70">
        <v>0</v>
      </c>
      <c r="I311" s="70">
        <v>0</v>
      </c>
      <c r="J311" s="45">
        <v>363.33</v>
      </c>
      <c r="K311">
        <f t="shared" si="4"/>
        <v>0</v>
      </c>
      <c r="L311" s="70">
        <v>0</v>
      </c>
      <c r="M311" s="70">
        <v>0</v>
      </c>
      <c r="N311" s="70">
        <v>0</v>
      </c>
      <c r="O311" s="45">
        <v>0</v>
      </c>
    </row>
    <row r="312" spans="1:15" hidden="1" x14ac:dyDescent="0.35">
      <c r="A312" s="93">
        <v>9003503800</v>
      </c>
      <c r="B312" s="73" t="s">
        <v>103</v>
      </c>
      <c r="C312" s="84" t="s">
        <v>48</v>
      </c>
      <c r="D312" s="44">
        <v>5708.3524675200006</v>
      </c>
      <c r="E312" s="44">
        <v>98479.72</v>
      </c>
      <c r="F312" s="70">
        <f>Table323[[#This Row],[Single Family]]+Table323[[#This Row],[2-4 Units]]+Table323[[#This Row],[&gt;4 Units]]</f>
        <v>0</v>
      </c>
      <c r="G312" s="70">
        <v>0</v>
      </c>
      <c r="H312" s="70">
        <v>0</v>
      </c>
      <c r="I312" s="70">
        <v>0</v>
      </c>
      <c r="J312" s="45">
        <v>0</v>
      </c>
      <c r="K312">
        <f t="shared" si="4"/>
        <v>0</v>
      </c>
      <c r="L312" s="70">
        <v>0</v>
      </c>
      <c r="M312" s="70">
        <v>0</v>
      </c>
      <c r="N312" s="70">
        <v>0</v>
      </c>
      <c r="O312" s="45">
        <v>0</v>
      </c>
    </row>
    <row r="313" spans="1:15" hidden="1" x14ac:dyDescent="0.35">
      <c r="A313" s="93">
        <v>9003503900</v>
      </c>
      <c r="B313" s="73" t="s">
        <v>103</v>
      </c>
      <c r="C313" s="84" t="s">
        <v>48</v>
      </c>
      <c r="D313" s="44">
        <v>55706.715325440004</v>
      </c>
      <c r="E313" s="44">
        <v>43874.208400000003</v>
      </c>
      <c r="F313" s="70">
        <f>Table323[[#This Row],[Single Family]]+Table323[[#This Row],[2-4 Units]]+Table323[[#This Row],[&gt;4 Units]]</f>
        <v>18</v>
      </c>
      <c r="G313" s="70">
        <v>18</v>
      </c>
      <c r="H313" s="70">
        <v>0</v>
      </c>
      <c r="I313" s="70">
        <v>0</v>
      </c>
      <c r="J313" s="45">
        <v>3779.3683999999998</v>
      </c>
      <c r="K313">
        <f t="shared" si="4"/>
        <v>0</v>
      </c>
      <c r="L313" s="70">
        <v>0</v>
      </c>
      <c r="M313" s="70">
        <v>0</v>
      </c>
      <c r="N313" s="70">
        <v>0</v>
      </c>
      <c r="O313" s="45">
        <v>0</v>
      </c>
    </row>
    <row r="314" spans="1:15" hidden="1" x14ac:dyDescent="0.35">
      <c r="A314" s="93">
        <v>9003504000</v>
      </c>
      <c r="B314" s="73" t="s">
        <v>103</v>
      </c>
      <c r="C314" s="84" t="s">
        <v>48</v>
      </c>
      <c r="D314" s="44">
        <v>32737.94073504</v>
      </c>
      <c r="E314" s="44">
        <v>14980.31</v>
      </c>
      <c r="F314" s="70">
        <f>Table323[[#This Row],[Single Family]]+Table323[[#This Row],[2-4 Units]]+Table323[[#This Row],[&gt;4 Units]]</f>
        <v>6</v>
      </c>
      <c r="G314" s="70">
        <v>5</v>
      </c>
      <c r="H314" s="70">
        <v>1</v>
      </c>
      <c r="I314" s="70">
        <v>0</v>
      </c>
      <c r="J314" s="45">
        <v>3264.41</v>
      </c>
      <c r="K314">
        <f t="shared" si="4"/>
        <v>0</v>
      </c>
      <c r="L314" s="70">
        <v>0</v>
      </c>
      <c r="M314" s="70">
        <v>0</v>
      </c>
      <c r="N314" s="70">
        <v>0</v>
      </c>
      <c r="O314" s="45">
        <v>0</v>
      </c>
    </row>
    <row r="315" spans="1:15" hidden="1" x14ac:dyDescent="0.35">
      <c r="A315" s="93">
        <v>9003504100</v>
      </c>
      <c r="B315" s="73" t="s">
        <v>103</v>
      </c>
      <c r="C315" s="84" t="s">
        <v>48</v>
      </c>
      <c r="D315" s="44">
        <v>16383.093013440001</v>
      </c>
      <c r="E315" s="44">
        <v>14080.65</v>
      </c>
      <c r="F315" s="70">
        <f>Table323[[#This Row],[Single Family]]+Table323[[#This Row],[2-4 Units]]+Table323[[#This Row],[&gt;4 Units]]</f>
        <v>1</v>
      </c>
      <c r="G315" s="70">
        <v>1</v>
      </c>
      <c r="H315" s="70">
        <v>0</v>
      </c>
      <c r="I315" s="70">
        <v>0</v>
      </c>
      <c r="J315" s="45">
        <v>134.46</v>
      </c>
      <c r="K315">
        <f t="shared" si="4"/>
        <v>0</v>
      </c>
      <c r="L315" s="70">
        <v>0</v>
      </c>
      <c r="M315" s="70">
        <v>0</v>
      </c>
      <c r="N315" s="70">
        <v>0</v>
      </c>
      <c r="O315" s="45">
        <v>0</v>
      </c>
    </row>
    <row r="316" spans="1:15" hidden="1" x14ac:dyDescent="0.35">
      <c r="A316" s="93">
        <v>9003504200</v>
      </c>
      <c r="B316" s="73" t="s">
        <v>103</v>
      </c>
      <c r="C316" s="84" t="s">
        <v>48</v>
      </c>
      <c r="D316" s="44">
        <v>54014.641560000004</v>
      </c>
      <c r="E316" s="44">
        <v>3657.96</v>
      </c>
      <c r="F316" s="70">
        <f>Table323[[#This Row],[Single Family]]+Table323[[#This Row],[2-4 Units]]+Table323[[#This Row],[&gt;4 Units]]</f>
        <v>3</v>
      </c>
      <c r="G316" s="70">
        <v>3</v>
      </c>
      <c r="H316" s="70">
        <v>0</v>
      </c>
      <c r="I316" s="70">
        <v>0</v>
      </c>
      <c r="J316" s="45">
        <v>987.73</v>
      </c>
      <c r="K316">
        <f t="shared" si="4"/>
        <v>0</v>
      </c>
      <c r="L316" s="70">
        <v>0</v>
      </c>
      <c r="M316" s="70">
        <v>0</v>
      </c>
      <c r="N316" s="70">
        <v>0</v>
      </c>
      <c r="O316" s="45">
        <v>0</v>
      </c>
    </row>
    <row r="317" spans="1:15" hidden="1" x14ac:dyDescent="0.35">
      <c r="A317" s="93">
        <v>9003504300</v>
      </c>
      <c r="B317" s="73" t="s">
        <v>103</v>
      </c>
      <c r="C317" s="84" t="s">
        <v>48</v>
      </c>
      <c r="D317" s="44">
        <v>23985.625936320001</v>
      </c>
      <c r="E317" s="44">
        <v>18422.213</v>
      </c>
      <c r="F317" s="70">
        <f>Table323[[#This Row],[Single Family]]+Table323[[#This Row],[2-4 Units]]+Table323[[#This Row],[&gt;4 Units]]</f>
        <v>2</v>
      </c>
      <c r="G317" s="70">
        <v>0</v>
      </c>
      <c r="H317" s="70">
        <v>2</v>
      </c>
      <c r="I317" s="70">
        <v>0</v>
      </c>
      <c r="J317" s="45">
        <v>191.34299999999999</v>
      </c>
      <c r="K317">
        <f t="shared" si="4"/>
        <v>0</v>
      </c>
      <c r="L317" s="70">
        <v>0</v>
      </c>
      <c r="M317" s="70">
        <v>0</v>
      </c>
      <c r="N317" s="70">
        <v>0</v>
      </c>
      <c r="O317" s="45">
        <v>0</v>
      </c>
    </row>
    <row r="318" spans="1:15" hidden="1" x14ac:dyDescent="0.35">
      <c r="A318" s="93">
        <v>9003504500</v>
      </c>
      <c r="B318" s="73" t="s">
        <v>103</v>
      </c>
      <c r="C318" s="84" t="s">
        <v>48</v>
      </c>
      <c r="D318" s="44">
        <v>37871.045095680005</v>
      </c>
      <c r="E318" s="44">
        <v>81361.004799999995</v>
      </c>
      <c r="F318" s="70">
        <f>Table323[[#This Row],[Single Family]]+Table323[[#This Row],[2-4 Units]]+Table323[[#This Row],[&gt;4 Units]]</f>
        <v>3</v>
      </c>
      <c r="G318" s="70">
        <v>2</v>
      </c>
      <c r="H318" s="70">
        <v>1</v>
      </c>
      <c r="I318" s="70">
        <v>0</v>
      </c>
      <c r="J318" s="45">
        <v>1009.0548</v>
      </c>
      <c r="K318">
        <f t="shared" si="4"/>
        <v>0</v>
      </c>
      <c r="L318" s="70">
        <v>0</v>
      </c>
      <c r="M318" s="70">
        <v>0</v>
      </c>
      <c r="N318" s="70">
        <v>0</v>
      </c>
      <c r="O318" s="45">
        <v>0</v>
      </c>
    </row>
    <row r="319" spans="1:15" hidden="1" x14ac:dyDescent="0.35">
      <c r="A319" s="93">
        <v>9003504800</v>
      </c>
      <c r="B319" s="73" t="s">
        <v>103</v>
      </c>
      <c r="C319" s="84" t="s">
        <v>48</v>
      </c>
      <c r="D319" s="44">
        <v>58254.756370559997</v>
      </c>
      <c r="E319" s="44">
        <v>18063.281900000002</v>
      </c>
      <c r="F319" s="70">
        <f>Table323[[#This Row],[Single Family]]+Table323[[#This Row],[2-4 Units]]+Table323[[#This Row],[&gt;4 Units]]</f>
        <v>16</v>
      </c>
      <c r="G319" s="70">
        <v>16</v>
      </c>
      <c r="H319" s="70">
        <v>0</v>
      </c>
      <c r="I319" s="70">
        <v>0</v>
      </c>
      <c r="J319" s="45">
        <v>10791.5419</v>
      </c>
      <c r="K319">
        <f t="shared" si="4"/>
        <v>0</v>
      </c>
      <c r="L319" s="70">
        <v>0</v>
      </c>
      <c r="M319" s="70">
        <v>0</v>
      </c>
      <c r="N319" s="70">
        <v>0</v>
      </c>
      <c r="O319" s="45">
        <v>0</v>
      </c>
    </row>
    <row r="320" spans="1:15" hidden="1" x14ac:dyDescent="0.35">
      <c r="A320" s="93">
        <v>9003504900</v>
      </c>
      <c r="B320" s="73" t="s">
        <v>103</v>
      </c>
      <c r="C320" s="84" t="s">
        <v>48</v>
      </c>
      <c r="D320" s="44">
        <v>42553.5758928</v>
      </c>
      <c r="E320" s="44">
        <v>30501.02</v>
      </c>
      <c r="F320" s="70">
        <f>Table323[[#This Row],[Single Family]]+Table323[[#This Row],[2-4 Units]]+Table323[[#This Row],[&gt;4 Units]]</f>
        <v>5</v>
      </c>
      <c r="G320" s="70">
        <v>5</v>
      </c>
      <c r="H320" s="70">
        <v>0</v>
      </c>
      <c r="I320" s="70">
        <v>0</v>
      </c>
      <c r="J320" s="45">
        <v>1457.27</v>
      </c>
      <c r="K320">
        <f t="shared" si="4"/>
        <v>0</v>
      </c>
      <c r="L320" s="70">
        <v>0</v>
      </c>
      <c r="M320" s="70">
        <v>0</v>
      </c>
      <c r="N320" s="70">
        <v>0</v>
      </c>
      <c r="O320" s="45">
        <v>0</v>
      </c>
    </row>
    <row r="321" spans="1:15" hidden="1" x14ac:dyDescent="0.35">
      <c r="A321" s="93">
        <v>9003524400</v>
      </c>
      <c r="B321" s="73" t="s">
        <v>103</v>
      </c>
      <c r="C321" s="84" t="s">
        <v>48</v>
      </c>
      <c r="D321" s="44">
        <v>36222.419747520005</v>
      </c>
      <c r="E321" s="44">
        <v>28619.973300000001</v>
      </c>
      <c r="F321" s="70">
        <f>Table323[[#This Row],[Single Family]]+Table323[[#This Row],[2-4 Units]]+Table323[[#This Row],[&gt;4 Units]]</f>
        <v>5</v>
      </c>
      <c r="G321" s="70">
        <v>5</v>
      </c>
      <c r="H321" s="70">
        <v>0</v>
      </c>
      <c r="I321" s="70">
        <v>0</v>
      </c>
      <c r="J321" s="45">
        <v>586.49329999999998</v>
      </c>
      <c r="K321">
        <f t="shared" si="4"/>
        <v>0</v>
      </c>
      <c r="L321" s="70">
        <v>0</v>
      </c>
      <c r="M321" s="70">
        <v>0</v>
      </c>
      <c r="N321" s="70">
        <v>0</v>
      </c>
      <c r="O321" s="45">
        <v>0</v>
      </c>
    </row>
    <row r="322" spans="1:15" hidden="1" x14ac:dyDescent="0.35">
      <c r="A322" s="93">
        <v>9003524501</v>
      </c>
      <c r="B322" s="73" t="s">
        <v>103</v>
      </c>
      <c r="C322" s="84" t="s">
        <v>48</v>
      </c>
      <c r="D322" s="44">
        <v>26853.682265279996</v>
      </c>
      <c r="E322" s="44">
        <v>1003.633</v>
      </c>
      <c r="F322" s="70">
        <f>Table323[[#This Row],[Single Family]]+Table323[[#This Row],[2-4 Units]]+Table323[[#This Row],[&gt;4 Units]]</f>
        <v>1</v>
      </c>
      <c r="G322" s="70">
        <v>1</v>
      </c>
      <c r="H322" s="70">
        <v>0</v>
      </c>
      <c r="I322" s="70">
        <v>0</v>
      </c>
      <c r="J322" s="45">
        <v>183.67580000000001</v>
      </c>
      <c r="K322">
        <f t="shared" si="4"/>
        <v>0</v>
      </c>
      <c r="L322" s="70">
        <v>0</v>
      </c>
      <c r="M322" s="70">
        <v>0</v>
      </c>
      <c r="N322" s="70">
        <v>0</v>
      </c>
      <c r="O322" s="45">
        <v>0</v>
      </c>
    </row>
    <row r="323" spans="1:15" hidden="1" x14ac:dyDescent="0.35">
      <c r="A323" s="93">
        <v>9003524502</v>
      </c>
      <c r="B323" s="73" t="s">
        <v>103</v>
      </c>
      <c r="C323" s="84" t="s">
        <v>48</v>
      </c>
      <c r="D323" s="44">
        <v>38598.850080000004</v>
      </c>
      <c r="E323" s="44">
        <v>2487.0500000000002</v>
      </c>
      <c r="F323" s="70">
        <f>Table323[[#This Row],[Single Family]]+Table323[[#This Row],[2-4 Units]]+Table323[[#This Row],[&gt;4 Units]]</f>
        <v>4</v>
      </c>
      <c r="G323" s="70">
        <v>4</v>
      </c>
      <c r="H323" s="70">
        <v>0</v>
      </c>
      <c r="I323" s="70">
        <v>0</v>
      </c>
      <c r="J323" s="45">
        <v>1137.3699999999999</v>
      </c>
      <c r="K323">
        <f t="shared" si="4"/>
        <v>0</v>
      </c>
      <c r="L323" s="70">
        <v>0</v>
      </c>
      <c r="M323" s="70">
        <v>0</v>
      </c>
      <c r="N323" s="70">
        <v>0</v>
      </c>
      <c r="O323" s="45">
        <v>0</v>
      </c>
    </row>
    <row r="324" spans="1:15" hidden="1" x14ac:dyDescent="0.35">
      <c r="A324" s="93">
        <v>9003524600</v>
      </c>
      <c r="B324" s="73" t="s">
        <v>103</v>
      </c>
      <c r="C324" s="84" t="s">
        <v>48</v>
      </c>
      <c r="D324" s="44">
        <v>29057.523577920001</v>
      </c>
      <c r="E324" s="44">
        <v>2328.62</v>
      </c>
      <c r="F324" s="70">
        <f>Table323[[#This Row],[Single Family]]+Table323[[#This Row],[2-4 Units]]+Table323[[#This Row],[&gt;4 Units]]</f>
        <v>2</v>
      </c>
      <c r="G324" s="70">
        <v>2</v>
      </c>
      <c r="H324" s="70">
        <v>0</v>
      </c>
      <c r="I324" s="70">
        <v>0</v>
      </c>
      <c r="J324" s="45">
        <v>826.46</v>
      </c>
      <c r="K324">
        <f t="shared" si="4"/>
        <v>0</v>
      </c>
      <c r="L324" s="70">
        <v>0</v>
      </c>
      <c r="M324" s="70">
        <v>0</v>
      </c>
      <c r="N324" s="70">
        <v>0</v>
      </c>
      <c r="O324" s="45">
        <v>0</v>
      </c>
    </row>
    <row r="325" spans="1:15" hidden="1" x14ac:dyDescent="0.35">
      <c r="A325" s="93">
        <v>9003524700</v>
      </c>
      <c r="B325" s="73" t="s">
        <v>103</v>
      </c>
      <c r="C325" s="84" t="s">
        <v>48</v>
      </c>
      <c r="D325" s="44">
        <v>39743.093231999999</v>
      </c>
      <c r="E325" s="44">
        <v>14436.07</v>
      </c>
      <c r="F325" s="70">
        <f>Table323[[#This Row],[Single Family]]+Table323[[#This Row],[2-4 Units]]+Table323[[#This Row],[&gt;4 Units]]</f>
        <v>18</v>
      </c>
      <c r="G325" s="70">
        <v>18</v>
      </c>
      <c r="H325" s="70">
        <v>0</v>
      </c>
      <c r="I325" s="70">
        <v>0</v>
      </c>
      <c r="J325" s="45">
        <v>5511.14</v>
      </c>
      <c r="K325">
        <f t="shared" si="4"/>
        <v>0</v>
      </c>
      <c r="L325" s="70">
        <v>0</v>
      </c>
      <c r="M325" s="70">
        <v>0</v>
      </c>
      <c r="N325" s="70">
        <v>0</v>
      </c>
      <c r="O325" s="45">
        <v>0</v>
      </c>
    </row>
    <row r="326" spans="1:15" hidden="1" x14ac:dyDescent="0.35">
      <c r="A326" s="93">
        <v>9003330100</v>
      </c>
      <c r="B326" s="73" t="s">
        <v>105</v>
      </c>
      <c r="C326" s="84" t="s">
        <v>48</v>
      </c>
      <c r="D326" s="44">
        <v>36984.536107200001</v>
      </c>
      <c r="E326" s="44">
        <v>12321.41</v>
      </c>
      <c r="F326" s="70">
        <f>Table323[[#This Row],[Single Family]]+Table323[[#This Row],[2-4 Units]]+Table323[[#This Row],[&gt;4 Units]]</f>
        <v>10</v>
      </c>
      <c r="G326" s="70">
        <v>10</v>
      </c>
      <c r="H326" s="70">
        <v>0</v>
      </c>
      <c r="I326" s="70">
        <v>0</v>
      </c>
      <c r="J326" s="45">
        <v>8540.58</v>
      </c>
      <c r="K326">
        <f t="shared" ref="K326:K389" si="5">L326+M326+N326</f>
        <v>1</v>
      </c>
      <c r="L326" s="70">
        <v>1</v>
      </c>
      <c r="M326" s="70">
        <v>0</v>
      </c>
      <c r="N326" s="70">
        <v>0</v>
      </c>
      <c r="O326" s="45">
        <v>1043.3499999999999</v>
      </c>
    </row>
    <row r="327" spans="1:15" hidden="1" x14ac:dyDescent="0.35">
      <c r="A327" s="93">
        <v>9003468101</v>
      </c>
      <c r="B327" s="73" t="s">
        <v>105</v>
      </c>
      <c r="C327" s="84" t="s">
        <v>48</v>
      </c>
      <c r="D327" s="44">
        <v>58.605811199999998</v>
      </c>
      <c r="E327" s="44">
        <v>0</v>
      </c>
      <c r="F327" s="70">
        <f>Table323[[#This Row],[Single Family]]+Table323[[#This Row],[2-4 Units]]+Table323[[#This Row],[&gt;4 Units]]</f>
        <v>0</v>
      </c>
      <c r="G327" s="70">
        <v>0</v>
      </c>
      <c r="H327" s="70">
        <v>0</v>
      </c>
      <c r="I327" s="70">
        <v>0</v>
      </c>
      <c r="J327" s="45">
        <v>0</v>
      </c>
      <c r="K327">
        <f t="shared" si="5"/>
        <v>0</v>
      </c>
      <c r="L327" s="70">
        <v>0</v>
      </c>
      <c r="M327" s="70">
        <v>0</v>
      </c>
      <c r="N327" s="70">
        <v>0</v>
      </c>
      <c r="O327" s="45">
        <v>0</v>
      </c>
    </row>
    <row r="328" spans="1:15" hidden="1" x14ac:dyDescent="0.35">
      <c r="A328" s="93">
        <v>9003410102</v>
      </c>
      <c r="B328" s="73" t="s">
        <v>106</v>
      </c>
      <c r="C328" s="84" t="s">
        <v>48</v>
      </c>
      <c r="D328" s="44">
        <v>819.44516160000001</v>
      </c>
      <c r="E328" s="44">
        <v>0</v>
      </c>
      <c r="F328" s="70">
        <f>Table323[[#This Row],[Single Family]]+Table323[[#This Row],[2-4 Units]]+Table323[[#This Row],[&gt;4 Units]]</f>
        <v>0</v>
      </c>
      <c r="G328" s="70">
        <v>0</v>
      </c>
      <c r="H328" s="70">
        <v>0</v>
      </c>
      <c r="I328" s="70">
        <v>0</v>
      </c>
      <c r="J328" s="45">
        <v>0</v>
      </c>
      <c r="K328">
        <f t="shared" si="5"/>
        <v>0</v>
      </c>
      <c r="L328" s="70">
        <v>0</v>
      </c>
      <c r="M328" s="70">
        <v>0</v>
      </c>
      <c r="N328" s="70">
        <v>0</v>
      </c>
      <c r="O328" s="45">
        <v>0</v>
      </c>
    </row>
    <row r="329" spans="1:15" hidden="1" x14ac:dyDescent="0.35">
      <c r="A329" s="93">
        <v>9005298300</v>
      </c>
      <c r="B329" s="73" t="s">
        <v>106</v>
      </c>
      <c r="C329" s="84" t="s">
        <v>48</v>
      </c>
      <c r="D329" s="44">
        <v>56592.082183680002</v>
      </c>
      <c r="E329" s="44">
        <v>11448.81</v>
      </c>
      <c r="F329" s="70">
        <f>Table323[[#This Row],[Single Family]]+Table323[[#This Row],[2-4 Units]]+Table323[[#This Row],[&gt;4 Units]]</f>
        <v>6</v>
      </c>
      <c r="G329" s="70">
        <v>6</v>
      </c>
      <c r="H329" s="70">
        <v>0</v>
      </c>
      <c r="I329" s="70">
        <v>0</v>
      </c>
      <c r="J329" s="45">
        <v>4896.7</v>
      </c>
      <c r="K329">
        <f t="shared" si="5"/>
        <v>0</v>
      </c>
      <c r="L329" s="70">
        <v>0</v>
      </c>
      <c r="M329" s="70">
        <v>0</v>
      </c>
      <c r="N329" s="70">
        <v>0</v>
      </c>
      <c r="O329" s="45">
        <v>0</v>
      </c>
    </row>
    <row r="330" spans="1:15" hidden="1" x14ac:dyDescent="0.35">
      <c r="A330" s="93">
        <v>9005298400</v>
      </c>
      <c r="B330" s="73" t="s">
        <v>106</v>
      </c>
      <c r="C330" s="84" t="s">
        <v>48</v>
      </c>
      <c r="D330" s="44">
        <v>67464.014728320006</v>
      </c>
      <c r="E330" s="44">
        <v>51350.918799999999</v>
      </c>
      <c r="F330" s="70">
        <f>Table323[[#This Row],[Single Family]]+Table323[[#This Row],[2-4 Units]]+Table323[[#This Row],[&gt;4 Units]]</f>
        <v>19</v>
      </c>
      <c r="G330" s="70">
        <v>19</v>
      </c>
      <c r="H330" s="70">
        <v>0</v>
      </c>
      <c r="I330" s="70">
        <v>0</v>
      </c>
      <c r="J330" s="45">
        <v>19334.518800000002</v>
      </c>
      <c r="K330">
        <f t="shared" si="5"/>
        <v>6</v>
      </c>
      <c r="L330" s="70">
        <v>6</v>
      </c>
      <c r="M330" s="70">
        <v>0</v>
      </c>
      <c r="N330" s="70">
        <v>0</v>
      </c>
      <c r="O330" s="45">
        <v>8867.82</v>
      </c>
    </row>
    <row r="331" spans="1:15" hidden="1" x14ac:dyDescent="0.35">
      <c r="A331" s="93">
        <v>9005310400</v>
      </c>
      <c r="B331" s="73" t="s">
        <v>106</v>
      </c>
      <c r="C331" s="84" t="s">
        <v>48</v>
      </c>
      <c r="D331" s="44">
        <v>525.13099199999999</v>
      </c>
      <c r="E331" s="44">
        <v>841.03</v>
      </c>
      <c r="F331" s="70">
        <f>Table323[[#This Row],[Single Family]]+Table323[[#This Row],[2-4 Units]]+Table323[[#This Row],[&gt;4 Units]]</f>
        <v>1</v>
      </c>
      <c r="G331" s="70">
        <v>1</v>
      </c>
      <c r="H331" s="70">
        <v>0</v>
      </c>
      <c r="I331" s="70">
        <v>0</v>
      </c>
      <c r="J331" s="45">
        <v>823.84</v>
      </c>
      <c r="K331">
        <f t="shared" si="5"/>
        <v>0</v>
      </c>
      <c r="L331" s="70">
        <v>0</v>
      </c>
      <c r="M331" s="70">
        <v>0</v>
      </c>
      <c r="N331" s="70">
        <v>0</v>
      </c>
      <c r="O331" s="45">
        <v>0</v>
      </c>
    </row>
    <row r="332" spans="1:15" hidden="1" x14ac:dyDescent="0.35">
      <c r="A332" s="93">
        <v>9005425300</v>
      </c>
      <c r="B332" s="73" t="s">
        <v>106</v>
      </c>
      <c r="C332" s="84" t="s">
        <v>48</v>
      </c>
      <c r="D332" s="44">
        <v>51.618729600000002</v>
      </c>
      <c r="E332" s="44">
        <v>0</v>
      </c>
      <c r="F332" s="70">
        <f>Table323[[#This Row],[Single Family]]+Table323[[#This Row],[2-4 Units]]+Table323[[#This Row],[&gt;4 Units]]</f>
        <v>0</v>
      </c>
      <c r="G332" s="70">
        <v>0</v>
      </c>
      <c r="H332" s="70">
        <v>0</v>
      </c>
      <c r="I332" s="70">
        <v>0</v>
      </c>
      <c r="J332" s="45">
        <v>0</v>
      </c>
      <c r="K332">
        <f t="shared" si="5"/>
        <v>0</v>
      </c>
      <c r="L332" s="70">
        <v>0</v>
      </c>
      <c r="M332" s="70">
        <v>0</v>
      </c>
      <c r="N332" s="70">
        <v>0</v>
      </c>
      <c r="O332" s="45">
        <v>0</v>
      </c>
    </row>
    <row r="333" spans="1:15" hidden="1" x14ac:dyDescent="0.35">
      <c r="A333" s="93">
        <v>9005349200</v>
      </c>
      <c r="B333" s="73" t="s">
        <v>106</v>
      </c>
      <c r="C333" s="84" t="s">
        <v>48</v>
      </c>
      <c r="D333" s="44">
        <v>24.486623999999999</v>
      </c>
      <c r="E333" s="44">
        <v>0</v>
      </c>
      <c r="F333" s="70">
        <f>Table323[[#This Row],[Single Family]]+Table323[[#This Row],[2-4 Units]]+Table323[[#This Row],[&gt;4 Units]]</f>
        <v>0</v>
      </c>
      <c r="G333" s="70">
        <v>0</v>
      </c>
      <c r="H333" s="70">
        <v>0</v>
      </c>
      <c r="I333" s="70">
        <v>0</v>
      </c>
      <c r="J333" s="45">
        <v>0</v>
      </c>
      <c r="K333">
        <f t="shared" si="5"/>
        <v>0</v>
      </c>
      <c r="L333" s="70">
        <v>0</v>
      </c>
      <c r="M333" s="70">
        <v>0</v>
      </c>
      <c r="N333" s="70">
        <v>0</v>
      </c>
      <c r="O333" s="45">
        <v>0</v>
      </c>
    </row>
    <row r="334" spans="1:15" hidden="1" x14ac:dyDescent="0.35">
      <c r="A334" s="93">
        <v>9003520201</v>
      </c>
      <c r="B334" s="73" t="s">
        <v>107</v>
      </c>
      <c r="C334" s="84" t="s">
        <v>48</v>
      </c>
      <c r="D334" s="44">
        <v>66.993782400000001</v>
      </c>
      <c r="E334" s="44">
        <v>0</v>
      </c>
      <c r="F334" s="70">
        <f>Table323[[#This Row],[Single Family]]+Table323[[#This Row],[2-4 Units]]+Table323[[#This Row],[&gt;4 Units]]</f>
        <v>0</v>
      </c>
      <c r="G334" s="70">
        <v>0</v>
      </c>
      <c r="H334" s="70">
        <v>0</v>
      </c>
      <c r="I334" s="70">
        <v>0</v>
      </c>
      <c r="J334" s="45">
        <v>0</v>
      </c>
      <c r="K334">
        <f t="shared" si="5"/>
        <v>0</v>
      </c>
      <c r="L334" s="70">
        <v>0</v>
      </c>
      <c r="M334" s="70">
        <v>0</v>
      </c>
      <c r="N334" s="70">
        <v>0</v>
      </c>
      <c r="O334" s="45">
        <v>0</v>
      </c>
    </row>
    <row r="335" spans="1:15" hidden="1" x14ac:dyDescent="0.35">
      <c r="A335" s="93">
        <v>9011714104</v>
      </c>
      <c r="B335" s="73" t="s">
        <v>107</v>
      </c>
      <c r="C335" s="84" t="s">
        <v>48</v>
      </c>
      <c r="D335" s="44">
        <v>991.81825920000006</v>
      </c>
      <c r="E335" s="44">
        <v>0</v>
      </c>
      <c r="F335" s="70">
        <f>Table323[[#This Row],[Single Family]]+Table323[[#This Row],[2-4 Units]]+Table323[[#This Row],[&gt;4 Units]]</f>
        <v>0</v>
      </c>
      <c r="G335" s="70">
        <v>0</v>
      </c>
      <c r="H335" s="70">
        <v>0</v>
      </c>
      <c r="I335" s="70">
        <v>0</v>
      </c>
      <c r="J335" s="45">
        <v>0</v>
      </c>
      <c r="K335">
        <f t="shared" si="5"/>
        <v>0</v>
      </c>
      <c r="L335" s="70">
        <v>0</v>
      </c>
      <c r="M335" s="70">
        <v>0</v>
      </c>
      <c r="N335" s="70">
        <v>0</v>
      </c>
      <c r="O335" s="45">
        <v>0</v>
      </c>
    </row>
    <row r="336" spans="1:15" hidden="1" x14ac:dyDescent="0.35">
      <c r="A336" s="93">
        <v>9013526101</v>
      </c>
      <c r="B336" s="73" t="s">
        <v>107</v>
      </c>
      <c r="C336" s="84" t="s">
        <v>48</v>
      </c>
      <c r="D336" s="44">
        <v>49109.467147199997</v>
      </c>
      <c r="E336" s="44">
        <v>6905.26</v>
      </c>
      <c r="F336" s="70">
        <f>Table323[[#This Row],[Single Family]]+Table323[[#This Row],[2-4 Units]]+Table323[[#This Row],[&gt;4 Units]]</f>
        <v>5</v>
      </c>
      <c r="G336" s="70">
        <v>5</v>
      </c>
      <c r="H336" s="70">
        <v>0</v>
      </c>
      <c r="I336" s="70">
        <v>0</v>
      </c>
      <c r="J336" s="45">
        <v>3864.66</v>
      </c>
      <c r="K336">
        <f t="shared" si="5"/>
        <v>0</v>
      </c>
      <c r="L336" s="70">
        <v>0</v>
      </c>
      <c r="M336" s="70">
        <v>0</v>
      </c>
      <c r="N336" s="70">
        <v>0</v>
      </c>
      <c r="O336" s="45">
        <v>0</v>
      </c>
    </row>
    <row r="337" spans="1:15" hidden="1" x14ac:dyDescent="0.35">
      <c r="A337" s="93">
        <v>9013526102</v>
      </c>
      <c r="B337" s="73" t="s">
        <v>107</v>
      </c>
      <c r="C337" s="84" t="s">
        <v>48</v>
      </c>
      <c r="D337" s="44">
        <v>136065.06323711999</v>
      </c>
      <c r="E337" s="44">
        <v>75257.462499999994</v>
      </c>
      <c r="F337" s="70">
        <f>Table323[[#This Row],[Single Family]]+Table323[[#This Row],[2-4 Units]]+Table323[[#This Row],[&gt;4 Units]]</f>
        <v>40</v>
      </c>
      <c r="G337" s="70">
        <v>40</v>
      </c>
      <c r="H337" s="70">
        <v>0</v>
      </c>
      <c r="I337" s="70">
        <v>0</v>
      </c>
      <c r="J337" s="45">
        <v>40673.646500000003</v>
      </c>
      <c r="K337">
        <f t="shared" si="5"/>
        <v>4</v>
      </c>
      <c r="L337" s="70">
        <v>4</v>
      </c>
      <c r="M337" s="70">
        <v>0</v>
      </c>
      <c r="N337" s="70">
        <v>0</v>
      </c>
      <c r="O337" s="45">
        <v>3651.05</v>
      </c>
    </row>
    <row r="338" spans="1:15" hidden="1" x14ac:dyDescent="0.35">
      <c r="A338" s="93">
        <v>9013860100</v>
      </c>
      <c r="B338" s="73" t="s">
        <v>107</v>
      </c>
      <c r="C338" s="84" t="s">
        <v>48</v>
      </c>
      <c r="D338" s="44">
        <v>234.27273600000001</v>
      </c>
      <c r="E338" s="44">
        <v>0</v>
      </c>
      <c r="F338" s="70">
        <f>Table323[[#This Row],[Single Family]]+Table323[[#This Row],[2-4 Units]]+Table323[[#This Row],[&gt;4 Units]]</f>
        <v>0</v>
      </c>
      <c r="G338" s="70">
        <v>0</v>
      </c>
      <c r="H338" s="70">
        <v>0</v>
      </c>
      <c r="I338" s="70">
        <v>0</v>
      </c>
      <c r="J338" s="45">
        <v>0</v>
      </c>
      <c r="K338">
        <f t="shared" si="5"/>
        <v>0</v>
      </c>
      <c r="L338" s="70">
        <v>0</v>
      </c>
      <c r="M338" s="70">
        <v>0</v>
      </c>
      <c r="N338" s="70">
        <v>0</v>
      </c>
      <c r="O338" s="45">
        <v>0</v>
      </c>
    </row>
    <row r="339" spans="1:15" hidden="1" x14ac:dyDescent="0.35">
      <c r="A339" s="93">
        <v>9005253500</v>
      </c>
      <c r="B339" s="73" t="s">
        <v>108</v>
      </c>
      <c r="C339" s="84" t="s">
        <v>48</v>
      </c>
      <c r="D339" s="44">
        <v>135.63158400000003</v>
      </c>
      <c r="E339" s="44">
        <v>0</v>
      </c>
      <c r="F339" s="70">
        <f>Table323[[#This Row],[Single Family]]+Table323[[#This Row],[2-4 Units]]+Table323[[#This Row],[&gt;4 Units]]</f>
        <v>0</v>
      </c>
      <c r="G339" s="70">
        <v>0</v>
      </c>
      <c r="H339" s="70">
        <v>0</v>
      </c>
      <c r="I339" s="70">
        <v>0</v>
      </c>
      <c r="J339" s="45">
        <v>0</v>
      </c>
      <c r="K339">
        <f t="shared" si="5"/>
        <v>0</v>
      </c>
      <c r="L339" s="70">
        <v>0</v>
      </c>
      <c r="M339" s="70">
        <v>0</v>
      </c>
      <c r="N339" s="70">
        <v>0</v>
      </c>
      <c r="O339" s="45">
        <v>0</v>
      </c>
    </row>
    <row r="340" spans="1:15" hidden="1" x14ac:dyDescent="0.35">
      <c r="A340" s="93">
        <v>9005265100</v>
      </c>
      <c r="B340" s="73" t="s">
        <v>108</v>
      </c>
      <c r="C340" s="84" t="s">
        <v>48</v>
      </c>
      <c r="D340" s="44">
        <v>75.347020799999996</v>
      </c>
      <c r="E340" s="44">
        <v>0</v>
      </c>
      <c r="F340" s="70">
        <f>Table323[[#This Row],[Single Family]]+Table323[[#This Row],[2-4 Units]]+Table323[[#This Row],[&gt;4 Units]]</f>
        <v>0</v>
      </c>
      <c r="G340" s="70">
        <v>0</v>
      </c>
      <c r="H340" s="70">
        <v>0</v>
      </c>
      <c r="I340" s="70">
        <v>0</v>
      </c>
      <c r="J340" s="45">
        <v>0</v>
      </c>
      <c r="K340">
        <f t="shared" si="5"/>
        <v>0</v>
      </c>
      <c r="L340" s="70">
        <v>0</v>
      </c>
      <c r="M340" s="70">
        <v>0</v>
      </c>
      <c r="N340" s="70">
        <v>0</v>
      </c>
      <c r="O340" s="45">
        <v>0</v>
      </c>
    </row>
    <row r="341" spans="1:15" hidden="1" x14ac:dyDescent="0.35">
      <c r="A341" s="93">
        <v>9005266100</v>
      </c>
      <c r="B341" s="73" t="s">
        <v>108</v>
      </c>
      <c r="C341" s="84" t="s">
        <v>48</v>
      </c>
      <c r="D341" s="44">
        <v>107590.69931904001</v>
      </c>
      <c r="E341" s="44">
        <v>25083.518</v>
      </c>
      <c r="F341" s="70">
        <f>Table323[[#This Row],[Single Family]]+Table323[[#This Row],[2-4 Units]]+Table323[[#This Row],[&gt;4 Units]]</f>
        <v>13</v>
      </c>
      <c r="G341" s="70">
        <v>13</v>
      </c>
      <c r="H341" s="70">
        <v>0</v>
      </c>
      <c r="I341" s="70">
        <v>0</v>
      </c>
      <c r="J341" s="45">
        <v>13248.26</v>
      </c>
      <c r="K341">
        <f t="shared" si="5"/>
        <v>1</v>
      </c>
      <c r="L341" s="70">
        <v>1</v>
      </c>
      <c r="M341" s="70">
        <v>0</v>
      </c>
      <c r="N341" s="70">
        <v>0</v>
      </c>
      <c r="O341" s="45">
        <v>4283.9799999999996</v>
      </c>
    </row>
    <row r="342" spans="1:15" hidden="1" x14ac:dyDescent="0.35">
      <c r="A342" s="93">
        <v>9015904100</v>
      </c>
      <c r="B342" s="73" t="s">
        <v>109</v>
      </c>
      <c r="C342" s="84" t="s">
        <v>48</v>
      </c>
      <c r="D342" s="44">
        <v>154442.43837215999</v>
      </c>
      <c r="E342" s="44">
        <v>226131.45370000001</v>
      </c>
      <c r="F342" s="70">
        <f>Table323[[#This Row],[Single Family]]+Table323[[#This Row],[2-4 Units]]+Table323[[#This Row],[&gt;4 Units]]</f>
        <v>17</v>
      </c>
      <c r="G342" s="70">
        <v>15</v>
      </c>
      <c r="H342" s="70">
        <v>2</v>
      </c>
      <c r="I342" s="70">
        <v>0</v>
      </c>
      <c r="J342" s="45">
        <v>13339.5545</v>
      </c>
      <c r="K342">
        <f t="shared" si="5"/>
        <v>107</v>
      </c>
      <c r="L342" s="70">
        <v>26</v>
      </c>
      <c r="M342" s="70">
        <v>0</v>
      </c>
      <c r="N342" s="70">
        <v>81</v>
      </c>
      <c r="O342" s="45">
        <v>75295.7</v>
      </c>
    </row>
    <row r="343" spans="1:15" hidden="1" x14ac:dyDescent="0.35">
      <c r="A343" s="93">
        <v>9015904400</v>
      </c>
      <c r="B343" s="73" t="s">
        <v>109</v>
      </c>
      <c r="C343" s="84" t="s">
        <v>48</v>
      </c>
      <c r="D343" s="44">
        <v>60618.712996800001</v>
      </c>
      <c r="E343" s="44">
        <v>12798.2778</v>
      </c>
      <c r="F343" s="70">
        <f>Table323[[#This Row],[Single Family]]+Table323[[#This Row],[2-4 Units]]+Table323[[#This Row],[&gt;4 Units]]</f>
        <v>7</v>
      </c>
      <c r="G343" s="70">
        <v>7</v>
      </c>
      <c r="H343" s="70">
        <v>0</v>
      </c>
      <c r="I343" s="70">
        <v>0</v>
      </c>
      <c r="J343" s="45">
        <v>7045.0677999999998</v>
      </c>
      <c r="K343">
        <f t="shared" si="5"/>
        <v>0</v>
      </c>
      <c r="L343" s="70">
        <v>0</v>
      </c>
      <c r="M343" s="70">
        <v>0</v>
      </c>
      <c r="N343" s="70">
        <v>0</v>
      </c>
      <c r="O343" s="45">
        <v>0</v>
      </c>
    </row>
    <row r="344" spans="1:15" hidden="1" x14ac:dyDescent="0.35">
      <c r="A344" s="93">
        <v>9015904500</v>
      </c>
      <c r="B344" s="73" t="s">
        <v>109</v>
      </c>
      <c r="C344" s="84" t="s">
        <v>48</v>
      </c>
      <c r="D344" s="44">
        <v>103701.58665984</v>
      </c>
      <c r="E344" s="44">
        <v>41168.17</v>
      </c>
      <c r="F344" s="70">
        <f>Table323[[#This Row],[Single Family]]+Table323[[#This Row],[2-4 Units]]+Table323[[#This Row],[&gt;4 Units]]</f>
        <v>21</v>
      </c>
      <c r="G344" s="70">
        <v>20</v>
      </c>
      <c r="H344" s="70">
        <v>1</v>
      </c>
      <c r="I344" s="70">
        <v>0</v>
      </c>
      <c r="J344" s="45">
        <v>9966.7999999999993</v>
      </c>
      <c r="K344">
        <f t="shared" si="5"/>
        <v>0</v>
      </c>
      <c r="L344" s="70">
        <v>0</v>
      </c>
      <c r="M344" s="70">
        <v>0</v>
      </c>
      <c r="N344" s="70">
        <v>0</v>
      </c>
      <c r="O344" s="45">
        <v>0</v>
      </c>
    </row>
    <row r="345" spans="1:15" hidden="1" x14ac:dyDescent="0.35">
      <c r="A345" s="93">
        <v>9015907100</v>
      </c>
      <c r="B345" s="73" t="s">
        <v>109</v>
      </c>
      <c r="C345" s="84" t="s">
        <v>48</v>
      </c>
      <c r="D345" s="44">
        <v>1382.5854144</v>
      </c>
      <c r="E345" s="44">
        <v>0</v>
      </c>
      <c r="F345" s="70">
        <f>Table323[[#This Row],[Single Family]]+Table323[[#This Row],[2-4 Units]]+Table323[[#This Row],[&gt;4 Units]]</f>
        <v>1</v>
      </c>
      <c r="G345" s="70">
        <v>1</v>
      </c>
      <c r="H345" s="70">
        <v>0</v>
      </c>
      <c r="I345" s="70">
        <v>0</v>
      </c>
      <c r="J345" s="45">
        <v>0</v>
      </c>
      <c r="K345">
        <f t="shared" si="5"/>
        <v>0</v>
      </c>
      <c r="L345" s="70">
        <v>0</v>
      </c>
      <c r="M345" s="70">
        <v>0</v>
      </c>
      <c r="N345" s="70">
        <v>0</v>
      </c>
      <c r="O345" s="45">
        <v>0</v>
      </c>
    </row>
    <row r="346" spans="1:15" hidden="1" x14ac:dyDescent="0.35">
      <c r="A346" s="93">
        <v>9015907200</v>
      </c>
      <c r="B346" s="73" t="s">
        <v>109</v>
      </c>
      <c r="C346" s="84" t="s">
        <v>48</v>
      </c>
      <c r="D346" s="44">
        <v>306.37802879999998</v>
      </c>
      <c r="E346" s="44">
        <v>0</v>
      </c>
      <c r="F346" s="70">
        <f>Table323[[#This Row],[Single Family]]+Table323[[#This Row],[2-4 Units]]+Table323[[#This Row],[&gt;4 Units]]</f>
        <v>0</v>
      </c>
      <c r="G346" s="70">
        <v>0</v>
      </c>
      <c r="H346" s="70">
        <v>0</v>
      </c>
      <c r="I346" s="70">
        <v>0</v>
      </c>
      <c r="J346" s="45">
        <v>0</v>
      </c>
      <c r="K346">
        <f t="shared" si="5"/>
        <v>0</v>
      </c>
      <c r="L346" s="70">
        <v>0</v>
      </c>
      <c r="M346" s="70">
        <v>0</v>
      </c>
      <c r="N346" s="70">
        <v>0</v>
      </c>
      <c r="O346" s="45">
        <v>0</v>
      </c>
    </row>
    <row r="347" spans="1:15" hidden="1" x14ac:dyDescent="0.35">
      <c r="A347" s="93">
        <v>9015908100</v>
      </c>
      <c r="B347" s="73" t="s">
        <v>109</v>
      </c>
      <c r="C347" s="84" t="s">
        <v>48</v>
      </c>
      <c r="D347" s="44">
        <v>141.2640864</v>
      </c>
      <c r="E347" s="44">
        <v>0</v>
      </c>
      <c r="F347" s="70">
        <f>Table323[[#This Row],[Single Family]]+Table323[[#This Row],[2-4 Units]]+Table323[[#This Row],[&gt;4 Units]]</f>
        <v>0</v>
      </c>
      <c r="G347" s="70">
        <v>0</v>
      </c>
      <c r="H347" s="70">
        <v>0</v>
      </c>
      <c r="I347" s="70">
        <v>0</v>
      </c>
      <c r="J347" s="45">
        <v>0</v>
      </c>
      <c r="K347">
        <f t="shared" si="5"/>
        <v>0</v>
      </c>
      <c r="L347" s="70">
        <v>0</v>
      </c>
      <c r="M347" s="70">
        <v>0</v>
      </c>
      <c r="N347" s="70">
        <v>0</v>
      </c>
      <c r="O347" s="45">
        <v>0</v>
      </c>
    </row>
    <row r="348" spans="1:15" hidden="1" x14ac:dyDescent="0.35">
      <c r="A348" s="93">
        <v>9007590100</v>
      </c>
      <c r="B348" s="73" t="s">
        <v>110</v>
      </c>
      <c r="C348" s="84" t="s">
        <v>48</v>
      </c>
      <c r="D348" s="44">
        <v>798.21763200000009</v>
      </c>
      <c r="E348" s="44">
        <v>0</v>
      </c>
      <c r="F348" s="70">
        <f>Table323[[#This Row],[Single Family]]+Table323[[#This Row],[2-4 Units]]+Table323[[#This Row],[&gt;4 Units]]</f>
        <v>0</v>
      </c>
      <c r="G348" s="70">
        <v>0</v>
      </c>
      <c r="H348" s="70">
        <v>0</v>
      </c>
      <c r="I348" s="70">
        <v>0</v>
      </c>
      <c r="J348" s="45">
        <v>0</v>
      </c>
      <c r="K348">
        <f t="shared" si="5"/>
        <v>0</v>
      </c>
      <c r="L348" s="70">
        <v>0</v>
      </c>
      <c r="M348" s="70">
        <v>0</v>
      </c>
      <c r="N348" s="70">
        <v>0</v>
      </c>
      <c r="O348" s="45">
        <v>0</v>
      </c>
    </row>
    <row r="349" spans="1:15" hidden="1" x14ac:dyDescent="0.35">
      <c r="A349" s="93">
        <v>9007640100</v>
      </c>
      <c r="B349" s="73" t="s">
        <v>110</v>
      </c>
      <c r="C349" s="84" t="s">
        <v>48</v>
      </c>
      <c r="D349" s="44">
        <v>152083.24534944</v>
      </c>
      <c r="E349" s="44">
        <v>67481.353700000007</v>
      </c>
      <c r="F349" s="70">
        <f>Table323[[#This Row],[Single Family]]+Table323[[#This Row],[2-4 Units]]+Table323[[#This Row],[&gt;4 Units]]</f>
        <v>29</v>
      </c>
      <c r="G349" s="70">
        <v>29</v>
      </c>
      <c r="H349" s="70">
        <v>0</v>
      </c>
      <c r="I349" s="70">
        <v>0</v>
      </c>
      <c r="J349" s="45">
        <v>34899.748699999996</v>
      </c>
      <c r="K349">
        <f t="shared" si="5"/>
        <v>7</v>
      </c>
      <c r="L349" s="70">
        <v>7</v>
      </c>
      <c r="M349" s="70">
        <v>0</v>
      </c>
      <c r="N349" s="70">
        <v>0</v>
      </c>
      <c r="O349" s="45">
        <v>10416.799999999999</v>
      </c>
    </row>
    <row r="350" spans="1:15" hidden="1" x14ac:dyDescent="0.35">
      <c r="A350" s="93">
        <v>9011714104</v>
      </c>
      <c r="B350" s="73" t="s">
        <v>111</v>
      </c>
      <c r="C350" s="84" t="s">
        <v>48</v>
      </c>
      <c r="D350" s="44">
        <v>49.528972799999998</v>
      </c>
      <c r="E350" s="44">
        <v>0</v>
      </c>
      <c r="F350" s="70">
        <f>Table323[[#This Row],[Single Family]]+Table323[[#This Row],[2-4 Units]]+Table323[[#This Row],[&gt;4 Units]]</f>
        <v>0</v>
      </c>
      <c r="G350" s="70">
        <v>0</v>
      </c>
      <c r="H350" s="70">
        <v>0</v>
      </c>
      <c r="I350" s="70">
        <v>0</v>
      </c>
      <c r="J350" s="45">
        <v>0</v>
      </c>
      <c r="K350">
        <f t="shared" si="5"/>
        <v>0</v>
      </c>
      <c r="L350" s="70">
        <v>0</v>
      </c>
      <c r="M350" s="70">
        <v>0</v>
      </c>
      <c r="N350" s="70">
        <v>0</v>
      </c>
      <c r="O350" s="45">
        <v>0</v>
      </c>
    </row>
    <row r="351" spans="1:15" hidden="1" x14ac:dyDescent="0.35">
      <c r="A351" s="93">
        <v>9011870100</v>
      </c>
      <c r="B351" s="73" t="s">
        <v>111</v>
      </c>
      <c r="C351" s="84" t="s">
        <v>48</v>
      </c>
      <c r="D351" s="44">
        <v>93097.009843200009</v>
      </c>
      <c r="E351" s="44">
        <v>66859.39</v>
      </c>
      <c r="F351" s="70">
        <f>Table323[[#This Row],[Single Family]]+Table323[[#This Row],[2-4 Units]]+Table323[[#This Row],[&gt;4 Units]]</f>
        <v>16</v>
      </c>
      <c r="G351" s="70">
        <v>16</v>
      </c>
      <c r="H351" s="70">
        <v>0</v>
      </c>
      <c r="I351" s="70">
        <v>0</v>
      </c>
      <c r="J351" s="45">
        <v>16628.48</v>
      </c>
      <c r="K351">
        <f t="shared" si="5"/>
        <v>6</v>
      </c>
      <c r="L351" s="70">
        <v>6</v>
      </c>
      <c r="M351" s="70">
        <v>0</v>
      </c>
      <c r="N351" s="70">
        <v>0</v>
      </c>
      <c r="O351" s="45">
        <v>26361.9</v>
      </c>
    </row>
    <row r="352" spans="1:15" hidden="1" x14ac:dyDescent="0.35">
      <c r="A352" s="93">
        <v>9011701100</v>
      </c>
      <c r="B352" s="73" t="s">
        <v>112</v>
      </c>
      <c r="C352" s="84" t="s">
        <v>48</v>
      </c>
      <c r="D352" s="44">
        <v>174690.90243935998</v>
      </c>
      <c r="E352" s="44">
        <v>90400.118200000099</v>
      </c>
      <c r="F352" s="70">
        <f>Table323[[#This Row],[Single Family]]+Table323[[#This Row],[2-4 Units]]+Table323[[#This Row],[&gt;4 Units]]</f>
        <v>39</v>
      </c>
      <c r="G352" s="70">
        <v>39</v>
      </c>
      <c r="H352" s="70">
        <v>0</v>
      </c>
      <c r="I352" s="70">
        <v>0</v>
      </c>
      <c r="J352" s="45">
        <v>34778.7431</v>
      </c>
      <c r="K352">
        <f t="shared" si="5"/>
        <v>10</v>
      </c>
      <c r="L352" s="70">
        <v>10</v>
      </c>
      <c r="M352" s="70">
        <v>0</v>
      </c>
      <c r="N352" s="70">
        <v>0</v>
      </c>
      <c r="O352" s="45">
        <v>15516.5</v>
      </c>
    </row>
    <row r="353" spans="1:15" hidden="1" x14ac:dyDescent="0.35">
      <c r="A353" s="93">
        <v>9011701200</v>
      </c>
      <c r="B353" s="73" t="s">
        <v>112</v>
      </c>
      <c r="C353" s="84" t="s">
        <v>48</v>
      </c>
      <c r="D353" s="44">
        <v>138641.1926976</v>
      </c>
      <c r="E353" s="44">
        <v>35876.579899999997</v>
      </c>
      <c r="F353" s="70">
        <f>Table323[[#This Row],[Single Family]]+Table323[[#This Row],[2-4 Units]]+Table323[[#This Row],[&gt;4 Units]]</f>
        <v>36</v>
      </c>
      <c r="G353" s="70">
        <v>36</v>
      </c>
      <c r="H353" s="70">
        <v>0</v>
      </c>
      <c r="I353" s="70">
        <v>0</v>
      </c>
      <c r="J353" s="45">
        <v>26795.769899999999</v>
      </c>
      <c r="K353">
        <f t="shared" si="5"/>
        <v>0</v>
      </c>
      <c r="L353" s="70">
        <v>0</v>
      </c>
      <c r="M353" s="70">
        <v>0</v>
      </c>
      <c r="N353" s="70">
        <v>0</v>
      </c>
      <c r="O353" s="45">
        <v>0</v>
      </c>
    </row>
    <row r="354" spans="1:15" hidden="1" x14ac:dyDescent="0.35">
      <c r="A354" s="93">
        <v>9011980000</v>
      </c>
      <c r="B354" s="73" t="s">
        <v>112</v>
      </c>
      <c r="C354" s="84" t="s">
        <v>48</v>
      </c>
      <c r="D354" s="44">
        <v>64.956124800000012</v>
      </c>
      <c r="E354" s="44">
        <v>0</v>
      </c>
      <c r="F354" s="70">
        <f>Table323[[#This Row],[Single Family]]+Table323[[#This Row],[2-4 Units]]+Table323[[#This Row],[&gt;4 Units]]</f>
        <v>0</v>
      </c>
      <c r="G354" s="70">
        <v>0</v>
      </c>
      <c r="H354" s="70">
        <v>0</v>
      </c>
      <c r="I354" s="70">
        <v>0</v>
      </c>
      <c r="J354" s="45">
        <v>0</v>
      </c>
      <c r="K354">
        <f t="shared" si="5"/>
        <v>0</v>
      </c>
      <c r="L354" s="70">
        <v>0</v>
      </c>
      <c r="M354" s="70">
        <v>0</v>
      </c>
      <c r="N354" s="70">
        <v>0</v>
      </c>
      <c r="O354" s="45">
        <v>0</v>
      </c>
    </row>
    <row r="355" spans="1:15" hidden="1" x14ac:dyDescent="0.35">
      <c r="A355" s="93">
        <v>9011709200</v>
      </c>
      <c r="B355" s="73" t="s">
        <v>113</v>
      </c>
      <c r="C355" s="84" t="s">
        <v>48</v>
      </c>
      <c r="D355" s="44">
        <v>14.0899392</v>
      </c>
      <c r="E355" s="44">
        <v>0</v>
      </c>
      <c r="F355" s="70">
        <f>Table323[[#This Row],[Single Family]]+Table323[[#This Row],[2-4 Units]]+Table323[[#This Row],[&gt;4 Units]]</f>
        <v>0</v>
      </c>
      <c r="G355" s="70">
        <v>0</v>
      </c>
      <c r="H355" s="70">
        <v>0</v>
      </c>
      <c r="I355" s="70">
        <v>0</v>
      </c>
      <c r="J355" s="45">
        <v>0</v>
      </c>
      <c r="K355">
        <f t="shared" si="5"/>
        <v>0</v>
      </c>
      <c r="L355" s="70">
        <v>0</v>
      </c>
      <c r="M355" s="70">
        <v>0</v>
      </c>
      <c r="N355" s="70">
        <v>0</v>
      </c>
      <c r="O355" s="45">
        <v>0</v>
      </c>
    </row>
    <row r="356" spans="1:15" hidden="1" x14ac:dyDescent="0.35">
      <c r="A356" s="93">
        <v>9000016000</v>
      </c>
      <c r="B356" s="73" t="s">
        <v>113</v>
      </c>
      <c r="C356" s="84" t="s">
        <v>48</v>
      </c>
      <c r="D356" s="44">
        <v>84.533846399999987</v>
      </c>
      <c r="E356" s="44">
        <v>0</v>
      </c>
      <c r="F356" s="70">
        <f>Table323[[#This Row],[Single Family]]+Table323[[#This Row],[2-4 Units]]+Table323[[#This Row],[&gt;4 Units]]</f>
        <v>0</v>
      </c>
      <c r="G356" s="70">
        <v>0</v>
      </c>
      <c r="H356" s="70">
        <v>0</v>
      </c>
      <c r="I356" s="70">
        <v>0</v>
      </c>
      <c r="J356" s="45">
        <v>0</v>
      </c>
      <c r="K356">
        <f t="shared" si="5"/>
        <v>0</v>
      </c>
      <c r="L356" s="70">
        <v>0</v>
      </c>
      <c r="M356" s="70">
        <v>0</v>
      </c>
      <c r="N356" s="70">
        <v>0</v>
      </c>
      <c r="O356" s="45">
        <v>0</v>
      </c>
    </row>
    <row r="357" spans="1:15" hidden="1" x14ac:dyDescent="0.35">
      <c r="A357" s="93">
        <v>9011710100</v>
      </c>
      <c r="B357" s="73" t="s">
        <v>113</v>
      </c>
      <c r="C357" s="84" t="s">
        <v>48</v>
      </c>
      <c r="D357" s="44">
        <v>81352.816283519991</v>
      </c>
      <c r="E357" s="44">
        <v>0</v>
      </c>
      <c r="F357" s="70">
        <f>Table323[[#This Row],[Single Family]]+Table323[[#This Row],[2-4 Units]]+Table323[[#This Row],[&gt;4 Units]]</f>
        <v>21</v>
      </c>
      <c r="G357" s="70">
        <v>21</v>
      </c>
      <c r="H357" s="70">
        <v>0</v>
      </c>
      <c r="I357" s="70">
        <v>0</v>
      </c>
      <c r="J357" s="45">
        <v>19784.199799999999</v>
      </c>
      <c r="K357">
        <f t="shared" si="5"/>
        <v>7</v>
      </c>
      <c r="L357" s="70">
        <v>7</v>
      </c>
      <c r="M357" s="70">
        <v>0</v>
      </c>
      <c r="N357" s="70">
        <v>0</v>
      </c>
      <c r="O357" s="45">
        <v>8955.32</v>
      </c>
    </row>
    <row r="358" spans="1:15" hidden="1" x14ac:dyDescent="0.35">
      <c r="A358" s="93">
        <v>9011716102</v>
      </c>
      <c r="B358" s="73" t="s">
        <v>113</v>
      </c>
      <c r="C358" s="84" t="s">
        <v>48</v>
      </c>
      <c r="D358" s="44">
        <v>67.653705599999995</v>
      </c>
      <c r="E358" s="44">
        <v>0</v>
      </c>
      <c r="F358" s="70">
        <f>Table323[[#This Row],[Single Family]]+Table323[[#This Row],[2-4 Units]]+Table323[[#This Row],[&gt;4 Units]]</f>
        <v>0</v>
      </c>
      <c r="G358" s="70">
        <v>0</v>
      </c>
      <c r="H358" s="70">
        <v>0</v>
      </c>
      <c r="I358" s="70">
        <v>0</v>
      </c>
      <c r="J358" s="45">
        <v>0</v>
      </c>
      <c r="K358">
        <f t="shared" si="5"/>
        <v>0</v>
      </c>
      <c r="L358" s="70">
        <v>0</v>
      </c>
      <c r="M358" s="70">
        <v>0</v>
      </c>
      <c r="N358" s="70">
        <v>0</v>
      </c>
      <c r="O358" s="45">
        <v>0</v>
      </c>
    </row>
    <row r="359" spans="1:15" hidden="1" x14ac:dyDescent="0.35">
      <c r="A359" s="93">
        <v>9015905100</v>
      </c>
      <c r="B359" s="73" t="s">
        <v>113</v>
      </c>
      <c r="C359" s="84" t="s">
        <v>48</v>
      </c>
      <c r="D359" s="44">
        <v>45.320515200000003</v>
      </c>
      <c r="E359" s="44">
        <v>0</v>
      </c>
      <c r="F359" s="70">
        <f>Table323[[#This Row],[Single Family]]+Table323[[#This Row],[2-4 Units]]+Table323[[#This Row],[&gt;4 Units]]</f>
        <v>0</v>
      </c>
      <c r="G359" s="70">
        <v>0</v>
      </c>
      <c r="H359" s="70">
        <v>0</v>
      </c>
      <c r="I359" s="70">
        <v>0</v>
      </c>
      <c r="J359" s="45">
        <v>0</v>
      </c>
      <c r="K359">
        <f t="shared" si="5"/>
        <v>0</v>
      </c>
      <c r="L359" s="70">
        <v>0</v>
      </c>
      <c r="M359" s="70">
        <v>0</v>
      </c>
      <c r="N359" s="70">
        <v>0</v>
      </c>
      <c r="O359" s="45">
        <v>0</v>
      </c>
    </row>
    <row r="360" spans="1:15" hidden="1" x14ac:dyDescent="0.35">
      <c r="A360" s="93">
        <v>9011693400</v>
      </c>
      <c r="B360" s="73" t="s">
        <v>113</v>
      </c>
      <c r="C360" s="84" t="s">
        <v>48</v>
      </c>
      <c r="D360" s="44">
        <v>44.7532128</v>
      </c>
      <c r="E360" s="44">
        <v>178185.68220000001</v>
      </c>
      <c r="F360" s="70">
        <f>Table323[[#This Row],[Single Family]]+Table323[[#This Row],[2-4 Units]]+Table323[[#This Row],[&gt;4 Units]]</f>
        <v>0</v>
      </c>
      <c r="G360" s="70">
        <v>0</v>
      </c>
      <c r="H360" s="70">
        <v>0</v>
      </c>
      <c r="I360" s="70">
        <v>0</v>
      </c>
      <c r="J360" s="45">
        <v>0</v>
      </c>
      <c r="K360">
        <f t="shared" si="5"/>
        <v>0</v>
      </c>
      <c r="L360" s="70">
        <v>0</v>
      </c>
      <c r="M360" s="70">
        <v>0</v>
      </c>
      <c r="N360" s="70">
        <v>0</v>
      </c>
      <c r="O360" s="45">
        <v>0</v>
      </c>
    </row>
    <row r="361" spans="1:15" hidden="1" x14ac:dyDescent="0.35">
      <c r="A361" s="93">
        <v>9011709100</v>
      </c>
      <c r="B361" s="73" t="s">
        <v>113</v>
      </c>
      <c r="C361" s="84" t="s">
        <v>48</v>
      </c>
      <c r="D361" s="44">
        <v>1041.2546112</v>
      </c>
      <c r="E361" s="44">
        <v>0</v>
      </c>
      <c r="F361" s="70">
        <f>Table323[[#This Row],[Single Family]]+Table323[[#This Row],[2-4 Units]]+Table323[[#This Row],[&gt;4 Units]]</f>
        <v>0</v>
      </c>
      <c r="G361" s="70">
        <v>0</v>
      </c>
      <c r="H361" s="70">
        <v>0</v>
      </c>
      <c r="I361" s="70">
        <v>0</v>
      </c>
      <c r="J361" s="45">
        <v>0</v>
      </c>
      <c r="K361">
        <f t="shared" si="5"/>
        <v>0</v>
      </c>
      <c r="L361" s="70">
        <v>0</v>
      </c>
      <c r="M361" s="70">
        <v>0</v>
      </c>
      <c r="N361" s="70">
        <v>0</v>
      </c>
      <c r="O361" s="45">
        <v>0</v>
      </c>
    </row>
    <row r="362" spans="1:15" hidden="1" x14ac:dyDescent="0.35">
      <c r="A362" s="93">
        <v>9003496200</v>
      </c>
      <c r="B362" s="73" t="s">
        <v>113</v>
      </c>
      <c r="C362" s="84" t="s">
        <v>48</v>
      </c>
      <c r="D362" s="44">
        <v>511.48679040000002</v>
      </c>
      <c r="E362" s="44">
        <v>0</v>
      </c>
      <c r="F362" s="70">
        <f>Table323[[#This Row],[Single Family]]+Table323[[#This Row],[2-4 Units]]+Table323[[#This Row],[&gt;4 Units]]</f>
        <v>0</v>
      </c>
      <c r="G362" s="70">
        <v>0</v>
      </c>
      <c r="H362" s="70">
        <v>0</v>
      </c>
      <c r="I362" s="70">
        <v>0</v>
      </c>
      <c r="J362" s="45">
        <v>0</v>
      </c>
      <c r="K362">
        <f t="shared" si="5"/>
        <v>0</v>
      </c>
      <c r="L362" s="70">
        <v>0</v>
      </c>
      <c r="M362" s="70">
        <v>0</v>
      </c>
      <c r="N362" s="70">
        <v>0</v>
      </c>
      <c r="O362" s="45">
        <v>0</v>
      </c>
    </row>
    <row r="363" spans="1:15" hidden="1" x14ac:dyDescent="0.35">
      <c r="A363" s="93">
        <v>9005296100</v>
      </c>
      <c r="B363" s="73" t="s">
        <v>114</v>
      </c>
      <c r="C363" s="84" t="s">
        <v>48</v>
      </c>
      <c r="D363" s="44">
        <v>509.46071040000004</v>
      </c>
      <c r="E363" s="44">
        <v>0</v>
      </c>
      <c r="F363" s="70">
        <f>Table323[[#This Row],[Single Family]]+Table323[[#This Row],[2-4 Units]]+Table323[[#This Row],[&gt;4 Units]]</f>
        <v>0</v>
      </c>
      <c r="G363" s="70">
        <v>0</v>
      </c>
      <c r="H363" s="70">
        <v>0</v>
      </c>
      <c r="I363" s="70">
        <v>0</v>
      </c>
      <c r="J363" s="45">
        <v>0</v>
      </c>
      <c r="K363">
        <f t="shared" si="5"/>
        <v>0</v>
      </c>
      <c r="L363" s="70">
        <v>0</v>
      </c>
      <c r="M363" s="70">
        <v>0</v>
      </c>
      <c r="N363" s="70">
        <v>0</v>
      </c>
      <c r="O363" s="45">
        <v>0</v>
      </c>
    </row>
    <row r="364" spans="1:15" hidden="1" x14ac:dyDescent="0.35">
      <c r="A364" s="93">
        <v>9005300100</v>
      </c>
      <c r="B364" s="73" t="s">
        <v>114</v>
      </c>
      <c r="C364" s="84" t="s">
        <v>48</v>
      </c>
      <c r="D364" s="44">
        <v>68888.674877760001</v>
      </c>
      <c r="E364" s="44">
        <v>74664.482900000003</v>
      </c>
      <c r="F364" s="70">
        <f>Table323[[#This Row],[Single Family]]+Table323[[#This Row],[2-4 Units]]+Table323[[#This Row],[&gt;4 Units]]</f>
        <v>21</v>
      </c>
      <c r="G364" s="70">
        <v>20</v>
      </c>
      <c r="H364" s="70">
        <v>1</v>
      </c>
      <c r="I364" s="70">
        <v>0</v>
      </c>
      <c r="J364" s="45">
        <v>24674.0429</v>
      </c>
      <c r="K364">
        <f t="shared" si="5"/>
        <v>0</v>
      </c>
      <c r="L364" s="70">
        <v>0</v>
      </c>
      <c r="M364" s="70">
        <v>0</v>
      </c>
      <c r="N364" s="70">
        <v>0</v>
      </c>
      <c r="O364" s="45">
        <v>0</v>
      </c>
    </row>
    <row r="365" spans="1:15" hidden="1" x14ac:dyDescent="0.35">
      <c r="A365" s="93">
        <v>9005300400</v>
      </c>
      <c r="B365" s="73" t="s">
        <v>114</v>
      </c>
      <c r="C365" s="84" t="s">
        <v>48</v>
      </c>
      <c r="D365" s="44">
        <v>46661.577552000002</v>
      </c>
      <c r="E365" s="44">
        <v>11260.856400000001</v>
      </c>
      <c r="F365" s="70">
        <f>Table323[[#This Row],[Single Family]]+Table323[[#This Row],[2-4 Units]]+Table323[[#This Row],[&gt;4 Units]]</f>
        <v>6</v>
      </c>
      <c r="G365" s="70">
        <v>6</v>
      </c>
      <c r="H365" s="70">
        <v>0</v>
      </c>
      <c r="I365" s="70">
        <v>0</v>
      </c>
      <c r="J365" s="45">
        <v>9657.7163999999993</v>
      </c>
      <c r="K365">
        <f t="shared" si="5"/>
        <v>0</v>
      </c>
      <c r="L365" s="70">
        <v>0</v>
      </c>
      <c r="M365" s="70">
        <v>0</v>
      </c>
      <c r="N365" s="70">
        <v>0</v>
      </c>
      <c r="O365" s="45">
        <v>0</v>
      </c>
    </row>
    <row r="366" spans="1:15" hidden="1" x14ac:dyDescent="0.35">
      <c r="A366" s="93">
        <v>9005300500</v>
      </c>
      <c r="B366" s="73" t="s">
        <v>114</v>
      </c>
      <c r="C366" s="84" t="s">
        <v>48</v>
      </c>
      <c r="D366" s="44">
        <v>108012.44002752</v>
      </c>
      <c r="E366" s="44">
        <v>85264.085800000001</v>
      </c>
      <c r="F366" s="70">
        <f>Table323[[#This Row],[Single Family]]+Table323[[#This Row],[2-4 Units]]+Table323[[#This Row],[&gt;4 Units]]</f>
        <v>31</v>
      </c>
      <c r="G366" s="70">
        <v>31</v>
      </c>
      <c r="H366" s="70">
        <v>0</v>
      </c>
      <c r="I366" s="70">
        <v>0</v>
      </c>
      <c r="J366" s="45">
        <v>27534.120599999998</v>
      </c>
      <c r="K366">
        <f t="shared" si="5"/>
        <v>55</v>
      </c>
      <c r="L366" s="70">
        <v>7</v>
      </c>
      <c r="M366" s="70">
        <v>0</v>
      </c>
      <c r="N366" s="70">
        <v>48</v>
      </c>
      <c r="O366" s="45">
        <v>57729.599999999999</v>
      </c>
    </row>
    <row r="367" spans="1:15" hidden="1" x14ac:dyDescent="0.35">
      <c r="A367" s="93">
        <v>9005303100</v>
      </c>
      <c r="B367" s="73" t="s">
        <v>114</v>
      </c>
      <c r="C367" s="84" t="s">
        <v>48</v>
      </c>
      <c r="D367" s="44">
        <v>538.43944320000003</v>
      </c>
      <c r="E367" s="44">
        <v>1069.8900000000001</v>
      </c>
      <c r="F367" s="70">
        <f>Table323[[#This Row],[Single Family]]+Table323[[#This Row],[2-4 Units]]+Table323[[#This Row],[&gt;4 Units]]</f>
        <v>1</v>
      </c>
      <c r="G367" s="70">
        <v>1</v>
      </c>
      <c r="H367" s="70">
        <v>0</v>
      </c>
      <c r="I367" s="70">
        <v>0</v>
      </c>
      <c r="J367" s="45">
        <v>1066.7</v>
      </c>
      <c r="K367">
        <f t="shared" si="5"/>
        <v>0</v>
      </c>
      <c r="L367" s="70">
        <v>0</v>
      </c>
      <c r="M367" s="70">
        <v>0</v>
      </c>
      <c r="N367" s="70">
        <v>0</v>
      </c>
      <c r="O367" s="45">
        <v>0</v>
      </c>
    </row>
    <row r="368" spans="1:15" hidden="1" x14ac:dyDescent="0.35">
      <c r="A368" s="93">
        <v>9005349100</v>
      </c>
      <c r="B368" s="73" t="s">
        <v>114</v>
      </c>
      <c r="C368" s="84" t="s">
        <v>48</v>
      </c>
      <c r="D368" s="44">
        <v>278.03027520000001</v>
      </c>
      <c r="E368" s="44">
        <v>0</v>
      </c>
      <c r="F368" s="70">
        <f>Table323[[#This Row],[Single Family]]+Table323[[#This Row],[2-4 Units]]+Table323[[#This Row],[&gt;4 Units]]</f>
        <v>0</v>
      </c>
      <c r="G368" s="70">
        <v>0</v>
      </c>
      <c r="H368" s="70">
        <v>0</v>
      </c>
      <c r="I368" s="70">
        <v>0</v>
      </c>
      <c r="J368" s="45">
        <v>0</v>
      </c>
      <c r="K368">
        <f t="shared" si="5"/>
        <v>0</v>
      </c>
      <c r="L368" s="70">
        <v>0</v>
      </c>
      <c r="M368" s="70">
        <v>0</v>
      </c>
      <c r="N368" s="70">
        <v>0</v>
      </c>
      <c r="O368" s="45">
        <v>0</v>
      </c>
    </row>
    <row r="369" spans="1:15" hidden="1" x14ac:dyDescent="0.35">
      <c r="A369" s="93">
        <v>9011650100</v>
      </c>
      <c r="B369" s="73" t="s">
        <v>115</v>
      </c>
      <c r="C369" s="84" t="s">
        <v>48</v>
      </c>
      <c r="D369" s="44">
        <v>79093.234615680005</v>
      </c>
      <c r="E369" s="44">
        <v>36851.571000000004</v>
      </c>
      <c r="F369" s="70">
        <f>Table323[[#This Row],[Single Family]]+Table323[[#This Row],[2-4 Units]]+Table323[[#This Row],[&gt;4 Units]]</f>
        <v>24</v>
      </c>
      <c r="G369" s="70">
        <v>24</v>
      </c>
      <c r="H369" s="70">
        <v>0</v>
      </c>
      <c r="I369" s="70">
        <v>0</v>
      </c>
      <c r="J369" s="45">
        <v>26954.800999999999</v>
      </c>
      <c r="K369">
        <f t="shared" si="5"/>
        <v>0</v>
      </c>
      <c r="L369" s="70">
        <v>0</v>
      </c>
      <c r="M369" s="70">
        <v>0</v>
      </c>
      <c r="N369" s="70">
        <v>0</v>
      </c>
      <c r="O369" s="45">
        <v>0</v>
      </c>
    </row>
    <row r="370" spans="1:15" hidden="1" x14ac:dyDescent="0.35">
      <c r="A370" s="93">
        <v>9009190301</v>
      </c>
      <c r="B370" s="73" t="s">
        <v>116</v>
      </c>
      <c r="C370" s="84" t="s">
        <v>48</v>
      </c>
      <c r="D370" s="44">
        <v>1231.9318943999999</v>
      </c>
      <c r="E370" s="44">
        <v>957.25</v>
      </c>
      <c r="F370" s="70">
        <f>Table323[[#This Row],[Single Family]]+Table323[[#This Row],[2-4 Units]]+Table323[[#This Row],[&gt;4 Units]]</f>
        <v>1</v>
      </c>
      <c r="G370" s="70">
        <v>1</v>
      </c>
      <c r="H370" s="70">
        <v>0</v>
      </c>
      <c r="I370" s="70">
        <v>0</v>
      </c>
      <c r="J370" s="45">
        <v>954.06</v>
      </c>
      <c r="K370">
        <f t="shared" si="5"/>
        <v>0</v>
      </c>
      <c r="L370" s="70">
        <v>0</v>
      </c>
      <c r="M370" s="70">
        <v>0</v>
      </c>
      <c r="N370" s="70">
        <v>0</v>
      </c>
      <c r="O370" s="45">
        <v>0</v>
      </c>
    </row>
    <row r="371" spans="1:15" hidden="1" x14ac:dyDescent="0.35">
      <c r="A371" s="93">
        <v>9009194100</v>
      </c>
      <c r="B371" s="73" t="s">
        <v>116</v>
      </c>
      <c r="C371" s="84" t="s">
        <v>48</v>
      </c>
      <c r="D371" s="44">
        <v>147620.49213312002</v>
      </c>
      <c r="E371" s="44">
        <v>34658.589500000002</v>
      </c>
      <c r="F371" s="70">
        <f>Table323[[#This Row],[Single Family]]+Table323[[#This Row],[2-4 Units]]+Table323[[#This Row],[&gt;4 Units]]</f>
        <v>33</v>
      </c>
      <c r="G371" s="70">
        <v>33</v>
      </c>
      <c r="H371" s="70">
        <v>0</v>
      </c>
      <c r="I371" s="70">
        <v>0</v>
      </c>
      <c r="J371" s="45">
        <v>22836.9395</v>
      </c>
      <c r="K371">
        <f t="shared" si="5"/>
        <v>0</v>
      </c>
      <c r="L371" s="70">
        <v>0</v>
      </c>
      <c r="M371" s="70">
        <v>0</v>
      </c>
      <c r="N371" s="70">
        <v>0</v>
      </c>
      <c r="O371" s="45">
        <v>0</v>
      </c>
    </row>
    <row r="372" spans="1:15" hidden="1" x14ac:dyDescent="0.35">
      <c r="A372" s="93">
        <v>9009194201</v>
      </c>
      <c r="B372" s="73" t="s">
        <v>116</v>
      </c>
      <c r="C372" s="84" t="s">
        <v>48</v>
      </c>
      <c r="D372" s="44">
        <v>189577.17385920003</v>
      </c>
      <c r="E372" s="44">
        <v>170986.45329999999</v>
      </c>
      <c r="F372" s="70">
        <f>Table323[[#This Row],[Single Family]]+Table323[[#This Row],[2-4 Units]]+Table323[[#This Row],[&gt;4 Units]]</f>
        <v>50</v>
      </c>
      <c r="G372" s="70">
        <v>50</v>
      </c>
      <c r="H372" s="70">
        <v>0</v>
      </c>
      <c r="I372" s="70">
        <v>0</v>
      </c>
      <c r="J372" s="45">
        <v>49423.926599999999</v>
      </c>
      <c r="K372">
        <f t="shared" si="5"/>
        <v>104</v>
      </c>
      <c r="L372" s="70">
        <v>14</v>
      </c>
      <c r="M372" s="70">
        <v>0</v>
      </c>
      <c r="N372" s="70">
        <v>90</v>
      </c>
      <c r="O372" s="45">
        <v>47590.5</v>
      </c>
    </row>
    <row r="373" spans="1:15" hidden="1" x14ac:dyDescent="0.35">
      <c r="A373" s="93">
        <v>9009194202</v>
      </c>
      <c r="B373" s="73" t="s">
        <v>116</v>
      </c>
      <c r="C373" s="84" t="s">
        <v>48</v>
      </c>
      <c r="D373" s="44">
        <v>130324.01967935999</v>
      </c>
      <c r="E373" s="44">
        <v>29098.8796</v>
      </c>
      <c r="F373" s="70">
        <f>Table323[[#This Row],[Single Family]]+Table323[[#This Row],[2-4 Units]]+Table323[[#This Row],[&gt;4 Units]]</f>
        <v>27</v>
      </c>
      <c r="G373" s="70">
        <v>27</v>
      </c>
      <c r="H373" s="70">
        <v>0</v>
      </c>
      <c r="I373" s="70">
        <v>0</v>
      </c>
      <c r="J373" s="45">
        <v>27907.559600000001</v>
      </c>
      <c r="K373">
        <f t="shared" si="5"/>
        <v>0</v>
      </c>
      <c r="L373" s="70">
        <v>0</v>
      </c>
      <c r="M373" s="70">
        <v>0</v>
      </c>
      <c r="N373" s="70">
        <v>0</v>
      </c>
      <c r="O373" s="45">
        <v>0</v>
      </c>
    </row>
    <row r="374" spans="1:15" hidden="1" x14ac:dyDescent="0.35">
      <c r="A374" s="93">
        <v>9003487201</v>
      </c>
      <c r="B374" s="73" t="s">
        <v>117</v>
      </c>
      <c r="C374" s="84" t="s">
        <v>48</v>
      </c>
      <c r="D374" s="44">
        <v>744.42231360000005</v>
      </c>
      <c r="E374" s="44">
        <v>0</v>
      </c>
      <c r="F374" s="70">
        <f>Table323[[#This Row],[Single Family]]+Table323[[#This Row],[2-4 Units]]+Table323[[#This Row],[&gt;4 Units]]</f>
        <v>0</v>
      </c>
      <c r="G374" s="70">
        <v>0</v>
      </c>
      <c r="H374" s="70">
        <v>0</v>
      </c>
      <c r="I374" s="70">
        <v>0</v>
      </c>
      <c r="J374" s="45">
        <v>0</v>
      </c>
      <c r="K374">
        <f t="shared" si="5"/>
        <v>0</v>
      </c>
      <c r="L374" s="70">
        <v>0</v>
      </c>
      <c r="M374" s="70">
        <v>0</v>
      </c>
      <c r="N374" s="70">
        <v>0</v>
      </c>
      <c r="O374" s="45">
        <v>0</v>
      </c>
    </row>
    <row r="375" spans="1:15" hidden="1" x14ac:dyDescent="0.35">
      <c r="A375" s="93">
        <v>9003487500</v>
      </c>
      <c r="B375" s="73" t="s">
        <v>117</v>
      </c>
      <c r="C375" s="84" t="s">
        <v>48</v>
      </c>
      <c r="D375" s="44">
        <v>1016.2990943999999</v>
      </c>
      <c r="E375" s="44">
        <v>304.04000000000002</v>
      </c>
      <c r="F375" s="70">
        <f>Table323[[#This Row],[Single Family]]+Table323[[#This Row],[2-4 Units]]+Table323[[#This Row],[&gt;4 Units]]</f>
        <v>1</v>
      </c>
      <c r="G375" s="70">
        <v>1</v>
      </c>
      <c r="H375" s="70">
        <v>0</v>
      </c>
      <c r="I375" s="70">
        <v>0</v>
      </c>
      <c r="J375" s="45">
        <v>299.39999999999998</v>
      </c>
      <c r="K375">
        <f t="shared" si="5"/>
        <v>0</v>
      </c>
      <c r="L375" s="70">
        <v>0</v>
      </c>
      <c r="M375" s="70">
        <v>0</v>
      </c>
      <c r="N375" s="70">
        <v>0</v>
      </c>
      <c r="O375" s="45">
        <v>0</v>
      </c>
    </row>
    <row r="376" spans="1:15" hidden="1" x14ac:dyDescent="0.35">
      <c r="A376" s="93">
        <v>9003514101</v>
      </c>
      <c r="B376" s="73" t="s">
        <v>117</v>
      </c>
      <c r="C376" s="84" t="s">
        <v>48</v>
      </c>
      <c r="D376" s="44">
        <v>53717.175388800002</v>
      </c>
      <c r="E376" s="44">
        <v>17130.2068</v>
      </c>
      <c r="F376" s="70">
        <f>Table323[[#This Row],[Single Family]]+Table323[[#This Row],[2-4 Units]]+Table323[[#This Row],[&gt;4 Units]]</f>
        <v>13</v>
      </c>
      <c r="G376" s="70">
        <v>13</v>
      </c>
      <c r="H376" s="70">
        <v>0</v>
      </c>
      <c r="I376" s="70">
        <v>0</v>
      </c>
      <c r="J376" s="45">
        <v>7357.7168000000001</v>
      </c>
      <c r="K376">
        <f t="shared" si="5"/>
        <v>0</v>
      </c>
      <c r="L376" s="70">
        <v>0</v>
      </c>
      <c r="M376" s="70">
        <v>0</v>
      </c>
      <c r="N376" s="70">
        <v>0</v>
      </c>
      <c r="O376" s="45">
        <v>0</v>
      </c>
    </row>
    <row r="377" spans="1:15" hidden="1" x14ac:dyDescent="0.35">
      <c r="A377" s="93">
        <v>9003514102</v>
      </c>
      <c r="B377" s="73" t="s">
        <v>117</v>
      </c>
      <c r="C377" s="84" t="s">
        <v>48</v>
      </c>
      <c r="D377" s="44">
        <v>132904.43400960002</v>
      </c>
      <c r="E377" s="44">
        <v>734509.85600000003</v>
      </c>
      <c r="F377" s="70">
        <f>Table323[[#This Row],[Single Family]]+Table323[[#This Row],[2-4 Units]]+Table323[[#This Row],[&gt;4 Units]]</f>
        <v>1053</v>
      </c>
      <c r="G377" s="70">
        <v>23</v>
      </c>
      <c r="H377" s="70">
        <v>0</v>
      </c>
      <c r="I377" s="70">
        <v>1030</v>
      </c>
      <c r="J377" s="45">
        <v>255018.04</v>
      </c>
      <c r="K377">
        <f t="shared" si="5"/>
        <v>263</v>
      </c>
      <c r="L377" s="70">
        <v>147</v>
      </c>
      <c r="M377" s="70">
        <v>3</v>
      </c>
      <c r="N377" s="70">
        <v>113</v>
      </c>
      <c r="O377" s="45">
        <v>210168</v>
      </c>
    </row>
    <row r="378" spans="1:15" hidden="1" x14ac:dyDescent="0.35">
      <c r="A378" s="93">
        <v>9003514200</v>
      </c>
      <c r="B378" s="73" t="s">
        <v>117</v>
      </c>
      <c r="C378" s="84" t="s">
        <v>48</v>
      </c>
      <c r="D378" s="44">
        <v>43657.86648384</v>
      </c>
      <c r="E378" s="44">
        <v>17546.2</v>
      </c>
      <c r="F378" s="70">
        <f>Table323[[#This Row],[Single Family]]+Table323[[#This Row],[2-4 Units]]+Table323[[#This Row],[&gt;4 Units]]</f>
        <v>9</v>
      </c>
      <c r="G378" s="70">
        <v>9</v>
      </c>
      <c r="H378" s="70">
        <v>0</v>
      </c>
      <c r="I378" s="70">
        <v>0</v>
      </c>
      <c r="J378" s="45">
        <v>5290.68</v>
      </c>
      <c r="K378">
        <f t="shared" si="5"/>
        <v>0</v>
      </c>
      <c r="L378" s="70">
        <v>0</v>
      </c>
      <c r="M378" s="70">
        <v>0</v>
      </c>
      <c r="N378" s="70">
        <v>0</v>
      </c>
      <c r="O378" s="45">
        <v>0</v>
      </c>
    </row>
    <row r="379" spans="1:15" hidden="1" x14ac:dyDescent="0.35">
      <c r="A379" s="93">
        <v>9003514300</v>
      </c>
      <c r="B379" s="73" t="s">
        <v>117</v>
      </c>
      <c r="C379" s="84" t="s">
        <v>48</v>
      </c>
      <c r="D379" s="44">
        <v>59959.54349856</v>
      </c>
      <c r="E379" s="44">
        <v>23289.680899999999</v>
      </c>
      <c r="F379" s="70">
        <f>Table323[[#This Row],[Single Family]]+Table323[[#This Row],[2-4 Units]]+Table323[[#This Row],[&gt;4 Units]]</f>
        <v>23</v>
      </c>
      <c r="G379" s="70">
        <v>23</v>
      </c>
      <c r="H379" s="70">
        <v>0</v>
      </c>
      <c r="I379" s="70">
        <v>0</v>
      </c>
      <c r="J379" s="45">
        <v>7516.0009</v>
      </c>
      <c r="K379">
        <f t="shared" si="5"/>
        <v>0</v>
      </c>
      <c r="L379" s="70">
        <v>0</v>
      </c>
      <c r="M379" s="70">
        <v>0</v>
      </c>
      <c r="N379" s="70">
        <v>0</v>
      </c>
      <c r="O379" s="45">
        <v>0</v>
      </c>
    </row>
    <row r="380" spans="1:15" hidden="1" x14ac:dyDescent="0.35">
      <c r="A380" s="93">
        <v>9003514400</v>
      </c>
      <c r="B380" s="73" t="s">
        <v>117</v>
      </c>
      <c r="C380" s="84" t="s">
        <v>48</v>
      </c>
      <c r="D380" s="44">
        <v>56749.340724479996</v>
      </c>
      <c r="E380" s="44">
        <v>19789.490000000002</v>
      </c>
      <c r="F380" s="70">
        <f>Table323[[#This Row],[Single Family]]+Table323[[#This Row],[2-4 Units]]+Table323[[#This Row],[&gt;4 Units]]</f>
        <v>7</v>
      </c>
      <c r="G380" s="70">
        <v>6</v>
      </c>
      <c r="H380" s="70">
        <v>1</v>
      </c>
      <c r="I380" s="70">
        <v>0</v>
      </c>
      <c r="J380" s="45">
        <v>2853.61</v>
      </c>
      <c r="K380">
        <f t="shared" si="5"/>
        <v>0</v>
      </c>
      <c r="L380" s="70">
        <v>0</v>
      </c>
      <c r="M380" s="70">
        <v>0</v>
      </c>
      <c r="N380" s="70">
        <v>0</v>
      </c>
      <c r="O380" s="45">
        <v>0</v>
      </c>
    </row>
    <row r="381" spans="1:15" hidden="1" x14ac:dyDescent="0.35">
      <c r="A381" s="93">
        <v>9003514500</v>
      </c>
      <c r="B381" s="73" t="s">
        <v>117</v>
      </c>
      <c r="C381" s="84" t="s">
        <v>48</v>
      </c>
      <c r="D381" s="44">
        <v>54927.830548799997</v>
      </c>
      <c r="E381" s="44">
        <v>25536.752199999999</v>
      </c>
      <c r="F381" s="70">
        <f>Table323[[#This Row],[Single Family]]+Table323[[#This Row],[2-4 Units]]+Table323[[#This Row],[&gt;4 Units]]</f>
        <v>16</v>
      </c>
      <c r="G381" s="70">
        <v>16</v>
      </c>
      <c r="H381" s="70">
        <v>0</v>
      </c>
      <c r="I381" s="70">
        <v>0</v>
      </c>
      <c r="J381" s="45">
        <v>6921.9921999999997</v>
      </c>
      <c r="K381">
        <f t="shared" si="5"/>
        <v>0</v>
      </c>
      <c r="L381" s="70">
        <v>0</v>
      </c>
      <c r="M381" s="70">
        <v>0</v>
      </c>
      <c r="N381" s="70">
        <v>0</v>
      </c>
      <c r="O381" s="45">
        <v>0</v>
      </c>
    </row>
    <row r="382" spans="1:15" hidden="1" x14ac:dyDescent="0.35">
      <c r="A382" s="93">
        <v>9003514600</v>
      </c>
      <c r="B382" s="73" t="s">
        <v>117</v>
      </c>
      <c r="C382" s="84" t="s">
        <v>48</v>
      </c>
      <c r="D382" s="44">
        <v>65624.928019200001</v>
      </c>
      <c r="E382" s="44">
        <v>48251.67</v>
      </c>
      <c r="F382" s="70">
        <f>Table323[[#This Row],[Single Family]]+Table323[[#This Row],[2-4 Units]]+Table323[[#This Row],[&gt;4 Units]]</f>
        <v>8</v>
      </c>
      <c r="G382" s="70">
        <v>8</v>
      </c>
      <c r="H382" s="70">
        <v>0</v>
      </c>
      <c r="I382" s="70">
        <v>0</v>
      </c>
      <c r="J382" s="45">
        <v>4783.55</v>
      </c>
      <c r="K382">
        <f t="shared" si="5"/>
        <v>0</v>
      </c>
      <c r="L382" s="70">
        <v>0</v>
      </c>
      <c r="M382" s="70">
        <v>0</v>
      </c>
      <c r="N382" s="70">
        <v>0</v>
      </c>
      <c r="O382" s="45">
        <v>0</v>
      </c>
    </row>
    <row r="383" spans="1:15" hidden="1" x14ac:dyDescent="0.35">
      <c r="A383" s="93">
        <v>9003514700</v>
      </c>
      <c r="B383" s="73" t="s">
        <v>117</v>
      </c>
      <c r="C383" s="84" t="s">
        <v>48</v>
      </c>
      <c r="D383" s="44">
        <v>61058.657744640004</v>
      </c>
      <c r="E383" s="44">
        <v>8211.23</v>
      </c>
      <c r="F383" s="70">
        <f>Table323[[#This Row],[Single Family]]+Table323[[#This Row],[2-4 Units]]+Table323[[#This Row],[&gt;4 Units]]</f>
        <v>6</v>
      </c>
      <c r="G383" s="70">
        <v>6</v>
      </c>
      <c r="H383" s="70">
        <v>0</v>
      </c>
      <c r="I383" s="70">
        <v>0</v>
      </c>
      <c r="J383" s="45">
        <v>5254.45</v>
      </c>
      <c r="K383">
        <f t="shared" si="5"/>
        <v>0</v>
      </c>
      <c r="L383" s="70">
        <v>0</v>
      </c>
      <c r="M383" s="70">
        <v>0</v>
      </c>
      <c r="N383" s="70">
        <v>0</v>
      </c>
      <c r="O383" s="45">
        <v>0</v>
      </c>
    </row>
    <row r="384" spans="1:15" hidden="1" x14ac:dyDescent="0.35">
      <c r="A384" s="93">
        <v>9003514800</v>
      </c>
      <c r="B384" s="73" t="s">
        <v>117</v>
      </c>
      <c r="C384" s="84" t="s">
        <v>48</v>
      </c>
      <c r="D384" s="44">
        <v>42600.301349760004</v>
      </c>
      <c r="E384" s="44">
        <v>8567.1447000000007</v>
      </c>
      <c r="F384" s="70">
        <f>Table323[[#This Row],[Single Family]]+Table323[[#This Row],[2-4 Units]]+Table323[[#This Row],[&gt;4 Units]]</f>
        <v>12</v>
      </c>
      <c r="G384" s="70">
        <v>12</v>
      </c>
      <c r="H384" s="70">
        <v>0</v>
      </c>
      <c r="I384" s="70">
        <v>0</v>
      </c>
      <c r="J384" s="45">
        <v>4083.9546999999998</v>
      </c>
      <c r="K384">
        <f t="shared" si="5"/>
        <v>0</v>
      </c>
      <c r="L384" s="70">
        <v>0</v>
      </c>
      <c r="M384" s="70">
        <v>0</v>
      </c>
      <c r="N384" s="70">
        <v>0</v>
      </c>
      <c r="O384" s="45">
        <v>0</v>
      </c>
    </row>
    <row r="385" spans="1:15" hidden="1" x14ac:dyDescent="0.35">
      <c r="A385" s="93">
        <v>9003514900</v>
      </c>
      <c r="B385" s="73" t="s">
        <v>117</v>
      </c>
      <c r="C385" s="84" t="s">
        <v>48</v>
      </c>
      <c r="D385" s="44">
        <v>46407.520434240003</v>
      </c>
      <c r="E385" s="44">
        <v>37234.143300000003</v>
      </c>
      <c r="F385" s="70">
        <f>Table323[[#This Row],[Single Family]]+Table323[[#This Row],[2-4 Units]]+Table323[[#This Row],[&gt;4 Units]]</f>
        <v>23</v>
      </c>
      <c r="G385" s="70">
        <v>23</v>
      </c>
      <c r="H385" s="70">
        <v>0</v>
      </c>
      <c r="I385" s="70">
        <v>0</v>
      </c>
      <c r="J385" s="45">
        <v>20497.723300000001</v>
      </c>
      <c r="K385">
        <f t="shared" si="5"/>
        <v>0</v>
      </c>
      <c r="L385" s="70">
        <v>0</v>
      </c>
      <c r="M385" s="70">
        <v>0</v>
      </c>
      <c r="N385" s="70">
        <v>0</v>
      </c>
      <c r="O385" s="45">
        <v>0</v>
      </c>
    </row>
    <row r="386" spans="1:15" hidden="1" x14ac:dyDescent="0.35">
      <c r="A386" s="93">
        <v>9003515000</v>
      </c>
      <c r="B386" s="73" t="s">
        <v>117</v>
      </c>
      <c r="C386" s="84" t="s">
        <v>48</v>
      </c>
      <c r="D386" s="44">
        <v>54351.689230079995</v>
      </c>
      <c r="E386" s="44">
        <v>14280.3079</v>
      </c>
      <c r="F386" s="70">
        <f>Table323[[#This Row],[Single Family]]+Table323[[#This Row],[2-4 Units]]+Table323[[#This Row],[&gt;4 Units]]</f>
        <v>18</v>
      </c>
      <c r="G386" s="70">
        <v>18</v>
      </c>
      <c r="H386" s="70">
        <v>0</v>
      </c>
      <c r="I386" s="70">
        <v>0</v>
      </c>
      <c r="J386" s="45">
        <v>12755.8379</v>
      </c>
      <c r="K386">
        <f t="shared" si="5"/>
        <v>0</v>
      </c>
      <c r="L386" s="70">
        <v>0</v>
      </c>
      <c r="M386" s="70">
        <v>0</v>
      </c>
      <c r="N386" s="70">
        <v>0</v>
      </c>
      <c r="O386" s="45">
        <v>0</v>
      </c>
    </row>
    <row r="387" spans="1:15" hidden="1" x14ac:dyDescent="0.35">
      <c r="A387" s="93">
        <v>9003515101</v>
      </c>
      <c r="B387" s="73" t="s">
        <v>117</v>
      </c>
      <c r="C387" s="84" t="s">
        <v>48</v>
      </c>
      <c r="D387" s="44">
        <v>38263.875379200006</v>
      </c>
      <c r="E387" s="44">
        <v>5126.2425000000003</v>
      </c>
      <c r="F387" s="70">
        <f>Table323[[#This Row],[Single Family]]+Table323[[#This Row],[2-4 Units]]+Table323[[#This Row],[&gt;4 Units]]</f>
        <v>8</v>
      </c>
      <c r="G387" s="70">
        <v>8</v>
      </c>
      <c r="H387" s="70">
        <v>0</v>
      </c>
      <c r="I387" s="70">
        <v>0</v>
      </c>
      <c r="J387" s="45">
        <v>3132.5925000000002</v>
      </c>
      <c r="K387">
        <f t="shared" si="5"/>
        <v>0</v>
      </c>
      <c r="L387" s="70">
        <v>0</v>
      </c>
      <c r="M387" s="70">
        <v>0</v>
      </c>
      <c r="N387" s="70">
        <v>0</v>
      </c>
      <c r="O387" s="45">
        <v>0</v>
      </c>
    </row>
    <row r="388" spans="1:15" hidden="1" x14ac:dyDescent="0.35">
      <c r="A388" s="93">
        <v>9003515102</v>
      </c>
      <c r="B388" s="73" t="s">
        <v>117</v>
      </c>
      <c r="C388" s="84" t="s">
        <v>48</v>
      </c>
      <c r="D388" s="44">
        <v>77689.852358400007</v>
      </c>
      <c r="E388" s="44">
        <v>17970.6512</v>
      </c>
      <c r="F388" s="70">
        <f>Table323[[#This Row],[Single Family]]+Table323[[#This Row],[2-4 Units]]+Table323[[#This Row],[&gt;4 Units]]</f>
        <v>26</v>
      </c>
      <c r="G388" s="70">
        <v>26</v>
      </c>
      <c r="H388" s="70">
        <v>0</v>
      </c>
      <c r="I388" s="70">
        <v>0</v>
      </c>
      <c r="J388" s="45">
        <v>11255.501200000001</v>
      </c>
      <c r="K388">
        <f t="shared" si="5"/>
        <v>0</v>
      </c>
      <c r="L388" s="70">
        <v>0</v>
      </c>
      <c r="M388" s="70">
        <v>0</v>
      </c>
      <c r="N388" s="70">
        <v>0</v>
      </c>
      <c r="O388" s="45">
        <v>0</v>
      </c>
    </row>
    <row r="389" spans="1:15" hidden="1" x14ac:dyDescent="0.35">
      <c r="A389" s="93">
        <v>9003515200</v>
      </c>
      <c r="B389" s="73" t="s">
        <v>117</v>
      </c>
      <c r="C389" s="84" t="s">
        <v>48</v>
      </c>
      <c r="D389" s="44">
        <v>65201.310581760001</v>
      </c>
      <c r="E389" s="44">
        <v>11137.36</v>
      </c>
      <c r="F389" s="70">
        <f>Table323[[#This Row],[Single Family]]+Table323[[#This Row],[2-4 Units]]+Table323[[#This Row],[&gt;4 Units]]</f>
        <v>15</v>
      </c>
      <c r="G389" s="70">
        <v>15</v>
      </c>
      <c r="H389" s="70">
        <v>0</v>
      </c>
      <c r="I389" s="70">
        <v>0</v>
      </c>
      <c r="J389" s="45">
        <v>10096.48</v>
      </c>
      <c r="K389">
        <f t="shared" si="5"/>
        <v>0</v>
      </c>
      <c r="L389" s="70">
        <v>0</v>
      </c>
      <c r="M389" s="70">
        <v>0</v>
      </c>
      <c r="N389" s="70">
        <v>0</v>
      </c>
      <c r="O389" s="45">
        <v>0</v>
      </c>
    </row>
    <row r="390" spans="1:15" hidden="1" x14ac:dyDescent="0.35">
      <c r="A390" s="93">
        <v>9003520100</v>
      </c>
      <c r="B390" s="73" t="s">
        <v>117</v>
      </c>
      <c r="C390" s="84" t="s">
        <v>48</v>
      </c>
      <c r="D390" s="44">
        <v>138.59544959999999</v>
      </c>
      <c r="E390" s="44">
        <v>0</v>
      </c>
      <c r="F390" s="70">
        <f>Table323[[#This Row],[Single Family]]+Table323[[#This Row],[2-4 Units]]+Table323[[#This Row],[&gt;4 Units]]</f>
        <v>0</v>
      </c>
      <c r="G390" s="70">
        <v>0</v>
      </c>
      <c r="H390" s="70">
        <v>0</v>
      </c>
      <c r="I390" s="70">
        <v>0</v>
      </c>
      <c r="J390" s="45">
        <v>0</v>
      </c>
      <c r="K390">
        <f t="shared" ref="K390:K453" si="6">L390+M390+N390</f>
        <v>0</v>
      </c>
      <c r="L390" s="70">
        <v>0</v>
      </c>
      <c r="M390" s="70">
        <v>0</v>
      </c>
      <c r="N390" s="70">
        <v>0</v>
      </c>
      <c r="O390" s="45">
        <v>0</v>
      </c>
    </row>
    <row r="391" spans="1:15" hidden="1" x14ac:dyDescent="0.35">
      <c r="A391" s="93">
        <v>9013530500</v>
      </c>
      <c r="B391" s="73" t="s">
        <v>117</v>
      </c>
      <c r="C391" s="84" t="s">
        <v>48</v>
      </c>
      <c r="D391" s="44">
        <v>26.200108799999999</v>
      </c>
      <c r="E391" s="44">
        <v>0</v>
      </c>
      <c r="F391" s="70">
        <f>Table323[[#This Row],[Single Family]]+Table323[[#This Row],[2-4 Units]]+Table323[[#This Row],[&gt;4 Units]]</f>
        <v>0</v>
      </c>
      <c r="G391" s="70">
        <v>0</v>
      </c>
      <c r="H391" s="70">
        <v>0</v>
      </c>
      <c r="I391" s="70">
        <v>0</v>
      </c>
      <c r="J391" s="45">
        <v>0</v>
      </c>
      <c r="K391">
        <f t="shared" si="6"/>
        <v>0</v>
      </c>
      <c r="L391" s="70">
        <v>0</v>
      </c>
      <c r="M391" s="70">
        <v>0</v>
      </c>
      <c r="N391" s="70">
        <v>0</v>
      </c>
      <c r="O391" s="45">
        <v>0</v>
      </c>
    </row>
    <row r="392" spans="1:15" hidden="1" x14ac:dyDescent="0.35">
      <c r="A392" s="93">
        <v>9013840100</v>
      </c>
      <c r="B392" s="73" t="s">
        <v>118</v>
      </c>
      <c r="C392" s="84" t="s">
        <v>48</v>
      </c>
      <c r="D392" s="44">
        <v>135.83419199999997</v>
      </c>
      <c r="E392" s="44">
        <v>0</v>
      </c>
      <c r="F392" s="70">
        <f>Table323[[#This Row],[Single Family]]+Table323[[#This Row],[2-4 Units]]+Table323[[#This Row],[&gt;4 Units]]</f>
        <v>0</v>
      </c>
      <c r="G392" s="70">
        <v>0</v>
      </c>
      <c r="H392" s="70">
        <v>0</v>
      </c>
      <c r="I392" s="70">
        <v>0</v>
      </c>
      <c r="J392" s="45">
        <v>0</v>
      </c>
      <c r="K392">
        <f t="shared" si="6"/>
        <v>0</v>
      </c>
      <c r="L392" s="70">
        <v>0</v>
      </c>
      <c r="M392" s="70">
        <v>0</v>
      </c>
      <c r="N392" s="70">
        <v>0</v>
      </c>
      <c r="O392" s="45">
        <v>0</v>
      </c>
    </row>
    <row r="393" spans="1:15" hidden="1" x14ac:dyDescent="0.35">
      <c r="A393" s="93">
        <v>9013881100</v>
      </c>
      <c r="B393" s="73" t="s">
        <v>118</v>
      </c>
      <c r="C393" s="84" t="s">
        <v>48</v>
      </c>
      <c r="D393" s="44">
        <v>88594.930414079994</v>
      </c>
      <c r="E393" s="44">
        <v>31198.000400000001</v>
      </c>
      <c r="F393" s="70">
        <f>Table323[[#This Row],[Single Family]]+Table323[[#This Row],[2-4 Units]]+Table323[[#This Row],[&gt;4 Units]]</f>
        <v>22</v>
      </c>
      <c r="G393" s="70">
        <v>22</v>
      </c>
      <c r="H393" s="70">
        <v>0</v>
      </c>
      <c r="I393" s="70">
        <v>0</v>
      </c>
      <c r="J393" s="45">
        <v>16254.680399999999</v>
      </c>
      <c r="K393">
        <f t="shared" si="6"/>
        <v>0</v>
      </c>
      <c r="L393" s="70">
        <v>0</v>
      </c>
      <c r="M393" s="70">
        <v>0</v>
      </c>
      <c r="N393" s="70">
        <v>0</v>
      </c>
      <c r="O393" s="45">
        <v>0</v>
      </c>
    </row>
    <row r="394" spans="1:15" hidden="1" x14ac:dyDescent="0.35">
      <c r="A394" s="93">
        <v>9013881200</v>
      </c>
      <c r="B394" s="73" t="s">
        <v>118</v>
      </c>
      <c r="C394" s="84" t="s">
        <v>48</v>
      </c>
      <c r="D394" s="44">
        <v>5767.4219616000009</v>
      </c>
      <c r="E394" s="44">
        <v>154</v>
      </c>
      <c r="F394" s="70">
        <f>Table323[[#This Row],[Single Family]]+Table323[[#This Row],[2-4 Units]]+Table323[[#This Row],[&gt;4 Units]]</f>
        <v>1</v>
      </c>
      <c r="G394" s="70">
        <v>1</v>
      </c>
      <c r="H394" s="70">
        <v>0</v>
      </c>
      <c r="I394" s="70">
        <v>0</v>
      </c>
      <c r="J394" s="45">
        <v>151.34</v>
      </c>
      <c r="K394">
        <f t="shared" si="6"/>
        <v>0</v>
      </c>
      <c r="L394" s="70">
        <v>0</v>
      </c>
      <c r="M394" s="70">
        <v>0</v>
      </c>
      <c r="N394" s="70">
        <v>0</v>
      </c>
      <c r="O394" s="45">
        <v>0</v>
      </c>
    </row>
    <row r="395" spans="1:15" hidden="1" x14ac:dyDescent="0.35">
      <c r="A395" s="93">
        <v>9013881300</v>
      </c>
      <c r="B395" s="73" t="s">
        <v>118</v>
      </c>
      <c r="C395" s="84" t="s">
        <v>48</v>
      </c>
      <c r="D395" s="44">
        <v>61596.592404479998</v>
      </c>
      <c r="E395" s="44">
        <v>16521.36</v>
      </c>
      <c r="F395" s="70">
        <f>Table323[[#This Row],[Single Family]]+Table323[[#This Row],[2-4 Units]]+Table323[[#This Row],[&gt;4 Units]]</f>
        <v>16</v>
      </c>
      <c r="G395" s="70">
        <v>16</v>
      </c>
      <c r="H395" s="70">
        <v>0</v>
      </c>
      <c r="I395" s="70">
        <v>0</v>
      </c>
      <c r="J395" s="45">
        <v>15394.06</v>
      </c>
      <c r="K395">
        <f t="shared" si="6"/>
        <v>0</v>
      </c>
      <c r="L395" s="70">
        <v>0</v>
      </c>
      <c r="M395" s="70">
        <v>0</v>
      </c>
      <c r="N395" s="70">
        <v>0</v>
      </c>
      <c r="O395" s="45">
        <v>0</v>
      </c>
    </row>
    <row r="396" spans="1:15" hidden="1" x14ac:dyDescent="0.35">
      <c r="A396" s="93">
        <v>9013881500</v>
      </c>
      <c r="B396" s="73" t="s">
        <v>118</v>
      </c>
      <c r="C396" s="84" t="s">
        <v>48</v>
      </c>
      <c r="D396" s="44">
        <v>102936.9654864</v>
      </c>
      <c r="E396" s="44">
        <v>73029.014800000106</v>
      </c>
      <c r="F396" s="70">
        <f>Table323[[#This Row],[Single Family]]+Table323[[#This Row],[2-4 Units]]+Table323[[#This Row],[&gt;4 Units]]</f>
        <v>25</v>
      </c>
      <c r="G396" s="70">
        <v>25</v>
      </c>
      <c r="H396" s="70">
        <v>0</v>
      </c>
      <c r="I396" s="70">
        <v>0</v>
      </c>
      <c r="J396" s="45">
        <v>19106.0808</v>
      </c>
      <c r="K396">
        <f t="shared" si="6"/>
        <v>13</v>
      </c>
      <c r="L396" s="70">
        <v>13</v>
      </c>
      <c r="M396" s="70">
        <v>0</v>
      </c>
      <c r="N396" s="70">
        <v>0</v>
      </c>
      <c r="O396" s="45">
        <v>21773.5</v>
      </c>
    </row>
    <row r="397" spans="1:15" hidden="1" x14ac:dyDescent="0.35">
      <c r="A397" s="93">
        <v>9015815000</v>
      </c>
      <c r="B397" s="73" t="s">
        <v>118</v>
      </c>
      <c r="C397" s="84" t="s">
        <v>48</v>
      </c>
      <c r="D397" s="44">
        <v>297.9263808</v>
      </c>
      <c r="E397" s="44">
        <v>0</v>
      </c>
      <c r="F397" s="70">
        <f>Table323[[#This Row],[Single Family]]+Table323[[#This Row],[2-4 Units]]+Table323[[#This Row],[&gt;4 Units]]</f>
        <v>0</v>
      </c>
      <c r="G397" s="70">
        <v>0</v>
      </c>
      <c r="H397" s="70">
        <v>0</v>
      </c>
      <c r="I397" s="70">
        <v>0</v>
      </c>
      <c r="J397" s="45">
        <v>0</v>
      </c>
      <c r="K397">
        <f t="shared" si="6"/>
        <v>0</v>
      </c>
      <c r="L397" s="70">
        <v>0</v>
      </c>
      <c r="M397" s="70">
        <v>0</v>
      </c>
      <c r="N397" s="70">
        <v>0</v>
      </c>
      <c r="O397" s="45">
        <v>0</v>
      </c>
    </row>
    <row r="398" spans="1:15" hidden="1" x14ac:dyDescent="0.35">
      <c r="A398" s="93">
        <v>9003524100</v>
      </c>
      <c r="B398" s="73" t="s">
        <v>119</v>
      </c>
      <c r="C398" s="84" t="s">
        <v>48</v>
      </c>
      <c r="D398" s="44">
        <v>136171.01622240001</v>
      </c>
      <c r="E398" s="44">
        <v>32944.274400000002</v>
      </c>
      <c r="F398" s="70">
        <f>Table323[[#This Row],[Single Family]]+Table323[[#This Row],[2-4 Units]]+Table323[[#This Row],[&gt;4 Units]]</f>
        <v>23</v>
      </c>
      <c r="G398" s="70">
        <v>23</v>
      </c>
      <c r="H398" s="70">
        <v>0</v>
      </c>
      <c r="I398" s="70">
        <v>0</v>
      </c>
      <c r="J398" s="45">
        <v>20480.314399999999</v>
      </c>
      <c r="K398">
        <f t="shared" si="6"/>
        <v>2</v>
      </c>
      <c r="L398" s="70">
        <v>2</v>
      </c>
      <c r="M398" s="70">
        <v>0</v>
      </c>
      <c r="N398" s="70">
        <v>0</v>
      </c>
      <c r="O398" s="45">
        <v>1662.55</v>
      </c>
    </row>
    <row r="399" spans="1:15" hidden="1" x14ac:dyDescent="0.35">
      <c r="A399" s="93">
        <v>9013526101</v>
      </c>
      <c r="B399" s="73" t="s">
        <v>119</v>
      </c>
      <c r="C399" s="84" t="s">
        <v>48</v>
      </c>
      <c r="D399" s="44">
        <v>514.10911680000004</v>
      </c>
      <c r="E399" s="44">
        <v>0</v>
      </c>
      <c r="F399" s="70">
        <f>Table323[[#This Row],[Single Family]]+Table323[[#This Row],[2-4 Units]]+Table323[[#This Row],[&gt;4 Units]]</f>
        <v>0</v>
      </c>
      <c r="G399" s="70">
        <v>0</v>
      </c>
      <c r="H399" s="70">
        <v>0</v>
      </c>
      <c r="I399" s="70">
        <v>0</v>
      </c>
      <c r="J399" s="45">
        <v>0</v>
      </c>
      <c r="K399">
        <f t="shared" si="6"/>
        <v>0</v>
      </c>
      <c r="L399" s="70">
        <v>0</v>
      </c>
      <c r="M399" s="70">
        <v>0</v>
      </c>
      <c r="N399" s="70">
        <v>0</v>
      </c>
      <c r="O399" s="45">
        <v>0</v>
      </c>
    </row>
    <row r="400" spans="1:15" hidden="1" x14ac:dyDescent="0.35">
      <c r="A400" s="93">
        <v>9013526102</v>
      </c>
      <c r="B400" s="73" t="s">
        <v>119</v>
      </c>
      <c r="C400" s="84" t="s">
        <v>48</v>
      </c>
      <c r="D400" s="44">
        <v>656.1315360000001</v>
      </c>
      <c r="E400" s="44">
        <v>0</v>
      </c>
      <c r="F400" s="70">
        <f>Table323[[#This Row],[Single Family]]+Table323[[#This Row],[2-4 Units]]+Table323[[#This Row],[&gt;4 Units]]</f>
        <v>0</v>
      </c>
      <c r="G400" s="70">
        <v>0</v>
      </c>
      <c r="H400" s="70">
        <v>0</v>
      </c>
      <c r="I400" s="70">
        <v>0</v>
      </c>
      <c r="J400" s="45">
        <v>0</v>
      </c>
      <c r="K400">
        <f t="shared" si="6"/>
        <v>0</v>
      </c>
      <c r="L400" s="70">
        <v>0</v>
      </c>
      <c r="M400" s="70">
        <v>0</v>
      </c>
      <c r="N400" s="70">
        <v>0</v>
      </c>
      <c r="O400" s="45">
        <v>0</v>
      </c>
    </row>
    <row r="401" spans="1:15" hidden="1" x14ac:dyDescent="0.35">
      <c r="A401" s="93">
        <v>9003430301</v>
      </c>
      <c r="B401" s="73" t="s">
        <v>120</v>
      </c>
      <c r="C401" s="84" t="s">
        <v>48</v>
      </c>
      <c r="D401" s="44">
        <v>2211.6110400000002</v>
      </c>
      <c r="E401" s="44">
        <v>176.8</v>
      </c>
      <c r="F401" s="70">
        <f>Table323[[#This Row],[Single Family]]+Table323[[#This Row],[2-4 Units]]+Table323[[#This Row],[&gt;4 Units]]</f>
        <v>1</v>
      </c>
      <c r="G401" s="70">
        <v>1</v>
      </c>
      <c r="H401" s="70">
        <v>0</v>
      </c>
      <c r="I401" s="70">
        <v>0</v>
      </c>
      <c r="J401" s="45">
        <v>159.61000000000001</v>
      </c>
      <c r="K401">
        <f t="shared" si="6"/>
        <v>0</v>
      </c>
      <c r="L401" s="70">
        <v>0</v>
      </c>
      <c r="M401" s="70">
        <v>0</v>
      </c>
      <c r="N401" s="70">
        <v>0</v>
      </c>
      <c r="O401" s="45">
        <v>0</v>
      </c>
    </row>
    <row r="402" spans="1:15" x14ac:dyDescent="0.35">
      <c r="A402" s="93">
        <v>9009170100</v>
      </c>
      <c r="B402" s="73" t="s">
        <v>120</v>
      </c>
      <c r="C402" s="84" t="s">
        <v>104</v>
      </c>
      <c r="D402" s="44">
        <v>15409.842909120001</v>
      </c>
      <c r="E402" s="44">
        <v>24.64</v>
      </c>
      <c r="F402" s="70">
        <f>Table323[[#This Row],[Single Family]]+Table323[[#This Row],[2-4 Units]]+Table323[[#This Row],[&gt;4 Units]]</f>
        <v>0</v>
      </c>
      <c r="G402" s="70">
        <v>0</v>
      </c>
      <c r="H402" s="70">
        <v>0</v>
      </c>
      <c r="I402" s="70">
        <v>0</v>
      </c>
      <c r="J402" s="45">
        <v>0</v>
      </c>
      <c r="K402">
        <f t="shared" si="6"/>
        <v>0</v>
      </c>
      <c r="L402" s="70">
        <v>0</v>
      </c>
      <c r="M402" s="70">
        <v>0</v>
      </c>
      <c r="N402" s="70">
        <v>0</v>
      </c>
      <c r="O402" s="45">
        <v>0</v>
      </c>
    </row>
    <row r="403" spans="1:15" hidden="1" x14ac:dyDescent="0.35">
      <c r="A403" s="93">
        <v>9009170200</v>
      </c>
      <c r="B403" s="73" t="s">
        <v>120</v>
      </c>
      <c r="C403" s="84" t="s">
        <v>48</v>
      </c>
      <c r="D403" s="44">
        <v>27634.187327039999</v>
      </c>
      <c r="E403" s="44">
        <v>10720.27</v>
      </c>
      <c r="F403" s="70">
        <f>Table323[[#This Row],[Single Family]]+Table323[[#This Row],[2-4 Units]]+Table323[[#This Row],[&gt;4 Units]]</f>
        <v>0</v>
      </c>
      <c r="G403" s="70">
        <v>0</v>
      </c>
      <c r="H403" s="70">
        <v>0</v>
      </c>
      <c r="I403" s="70">
        <v>0</v>
      </c>
      <c r="J403" s="45">
        <v>0</v>
      </c>
      <c r="K403">
        <f t="shared" si="6"/>
        <v>0</v>
      </c>
      <c r="L403" s="70">
        <v>0</v>
      </c>
      <c r="M403" s="70">
        <v>0</v>
      </c>
      <c r="N403" s="70">
        <v>0</v>
      </c>
      <c r="O403" s="45">
        <v>0</v>
      </c>
    </row>
    <row r="404" spans="1:15" hidden="1" x14ac:dyDescent="0.35">
      <c r="A404" s="93">
        <v>9009170300</v>
      </c>
      <c r="B404" s="73" t="s">
        <v>120</v>
      </c>
      <c r="C404" s="84" t="s">
        <v>48</v>
      </c>
      <c r="D404" s="44">
        <v>26998.412106239997</v>
      </c>
      <c r="E404" s="44">
        <v>10029.17</v>
      </c>
      <c r="F404" s="70">
        <f>Table323[[#This Row],[Single Family]]+Table323[[#This Row],[2-4 Units]]+Table323[[#This Row],[&gt;4 Units]]</f>
        <v>3</v>
      </c>
      <c r="G404" s="70">
        <v>3</v>
      </c>
      <c r="H404" s="70">
        <v>0</v>
      </c>
      <c r="I404" s="70">
        <v>0</v>
      </c>
      <c r="J404" s="45">
        <v>1426.79</v>
      </c>
      <c r="K404">
        <f t="shared" si="6"/>
        <v>0</v>
      </c>
      <c r="L404" s="70">
        <v>0</v>
      </c>
      <c r="M404" s="70">
        <v>0</v>
      </c>
      <c r="N404" s="70">
        <v>0</v>
      </c>
      <c r="O404" s="45">
        <v>0</v>
      </c>
    </row>
    <row r="405" spans="1:15" hidden="1" x14ac:dyDescent="0.35">
      <c r="A405" s="93">
        <v>9009170400</v>
      </c>
      <c r="B405" s="73" t="s">
        <v>120</v>
      </c>
      <c r="C405" s="84" t="s">
        <v>48</v>
      </c>
      <c r="D405" s="44">
        <v>25467.548316479999</v>
      </c>
      <c r="E405" s="44">
        <v>90980.7</v>
      </c>
      <c r="F405" s="70">
        <f>Table323[[#This Row],[Single Family]]+Table323[[#This Row],[2-4 Units]]+Table323[[#This Row],[&gt;4 Units]]</f>
        <v>3</v>
      </c>
      <c r="G405" s="70">
        <v>3</v>
      </c>
      <c r="H405" s="70">
        <v>0</v>
      </c>
      <c r="I405" s="70">
        <v>0</v>
      </c>
      <c r="J405" s="45">
        <v>3007.49</v>
      </c>
      <c r="K405">
        <f t="shared" si="6"/>
        <v>0</v>
      </c>
      <c r="L405" s="70">
        <v>0</v>
      </c>
      <c r="M405" s="70">
        <v>0</v>
      </c>
      <c r="N405" s="70">
        <v>0</v>
      </c>
      <c r="O405" s="45">
        <v>0</v>
      </c>
    </row>
    <row r="406" spans="1:15" hidden="1" x14ac:dyDescent="0.35">
      <c r="A406" s="93">
        <v>9009170500</v>
      </c>
      <c r="B406" s="73" t="s">
        <v>120</v>
      </c>
      <c r="C406" s="84" t="s">
        <v>48</v>
      </c>
      <c r="D406" s="44">
        <v>96969.884918399999</v>
      </c>
      <c r="E406" s="44">
        <v>50845.675799999997</v>
      </c>
      <c r="F406" s="70">
        <f>Table323[[#This Row],[Single Family]]+Table323[[#This Row],[2-4 Units]]+Table323[[#This Row],[&gt;4 Units]]</f>
        <v>27</v>
      </c>
      <c r="G406" s="70">
        <v>27</v>
      </c>
      <c r="H406" s="70">
        <v>0</v>
      </c>
      <c r="I406" s="70">
        <v>0</v>
      </c>
      <c r="J406" s="45">
        <v>22222.805799999998</v>
      </c>
      <c r="K406">
        <f t="shared" si="6"/>
        <v>0</v>
      </c>
      <c r="L406" s="70">
        <v>0</v>
      </c>
      <c r="M406" s="70">
        <v>0</v>
      </c>
      <c r="N406" s="70">
        <v>0</v>
      </c>
      <c r="O406" s="45">
        <v>0</v>
      </c>
    </row>
    <row r="407" spans="1:15" hidden="1" x14ac:dyDescent="0.35">
      <c r="A407" s="93">
        <v>9009170600</v>
      </c>
      <c r="B407" s="73" t="s">
        <v>120</v>
      </c>
      <c r="C407" s="84" t="s">
        <v>48</v>
      </c>
      <c r="D407" s="44">
        <v>38795.349159359997</v>
      </c>
      <c r="E407" s="44">
        <v>5765.8999000000003</v>
      </c>
      <c r="F407" s="70">
        <f>Table323[[#This Row],[Single Family]]+Table323[[#This Row],[2-4 Units]]+Table323[[#This Row],[&gt;4 Units]]</f>
        <v>7</v>
      </c>
      <c r="G407" s="70">
        <v>7</v>
      </c>
      <c r="H407" s="70">
        <v>0</v>
      </c>
      <c r="I407" s="70">
        <v>0</v>
      </c>
      <c r="J407" s="45">
        <v>2079.3798999999999</v>
      </c>
      <c r="K407">
        <f t="shared" si="6"/>
        <v>0</v>
      </c>
      <c r="L407" s="70">
        <v>0</v>
      </c>
      <c r="M407" s="70">
        <v>0</v>
      </c>
      <c r="N407" s="70">
        <v>0</v>
      </c>
      <c r="O407" s="45">
        <v>0</v>
      </c>
    </row>
    <row r="408" spans="1:15" hidden="1" x14ac:dyDescent="0.35">
      <c r="A408" s="93">
        <v>9009170700</v>
      </c>
      <c r="B408" s="73" t="s">
        <v>120</v>
      </c>
      <c r="C408" s="84" t="s">
        <v>48</v>
      </c>
      <c r="D408" s="44">
        <v>41239.000774079999</v>
      </c>
      <c r="E408" s="44">
        <v>16580.21</v>
      </c>
      <c r="F408" s="70">
        <f>Table323[[#This Row],[Single Family]]+Table323[[#This Row],[2-4 Units]]+Table323[[#This Row],[&gt;4 Units]]</f>
        <v>10</v>
      </c>
      <c r="G408" s="70">
        <v>10</v>
      </c>
      <c r="H408" s="70">
        <v>0</v>
      </c>
      <c r="I408" s="70">
        <v>0</v>
      </c>
      <c r="J408" s="45">
        <v>7226.91</v>
      </c>
      <c r="K408">
        <f t="shared" si="6"/>
        <v>0</v>
      </c>
      <c r="L408" s="70">
        <v>0</v>
      </c>
      <c r="M408" s="70">
        <v>0</v>
      </c>
      <c r="N408" s="70">
        <v>0</v>
      </c>
      <c r="O408" s="45">
        <v>0</v>
      </c>
    </row>
    <row r="409" spans="1:15" hidden="1" x14ac:dyDescent="0.35">
      <c r="A409" s="93">
        <v>9009170800</v>
      </c>
      <c r="B409" s="73" t="s">
        <v>120</v>
      </c>
      <c r="C409" s="84" t="s">
        <v>48</v>
      </c>
      <c r="D409" s="44">
        <v>78850.006606080002</v>
      </c>
      <c r="E409" s="44">
        <v>25700.38</v>
      </c>
      <c r="F409" s="70">
        <f>Table323[[#This Row],[Single Family]]+Table323[[#This Row],[2-4 Units]]+Table323[[#This Row],[&gt;4 Units]]</f>
        <v>10</v>
      </c>
      <c r="G409" s="70">
        <v>10</v>
      </c>
      <c r="H409" s="70">
        <v>0</v>
      </c>
      <c r="I409" s="70">
        <v>0</v>
      </c>
      <c r="J409" s="45">
        <v>4995.01</v>
      </c>
      <c r="K409">
        <f t="shared" si="6"/>
        <v>0</v>
      </c>
      <c r="L409" s="70">
        <v>0</v>
      </c>
      <c r="M409" s="70">
        <v>0</v>
      </c>
      <c r="N409" s="70">
        <v>0</v>
      </c>
      <c r="O409" s="45">
        <v>0</v>
      </c>
    </row>
    <row r="410" spans="1:15" hidden="1" x14ac:dyDescent="0.35">
      <c r="A410" s="93">
        <v>9009170900</v>
      </c>
      <c r="B410" s="73" t="s">
        <v>120</v>
      </c>
      <c r="C410" s="84" t="s">
        <v>48</v>
      </c>
      <c r="D410" s="44">
        <v>25729.242598079996</v>
      </c>
      <c r="E410" s="44">
        <v>4202.71</v>
      </c>
      <c r="F410" s="70">
        <f>Table323[[#This Row],[Single Family]]+Table323[[#This Row],[2-4 Units]]+Table323[[#This Row],[&gt;4 Units]]</f>
        <v>3</v>
      </c>
      <c r="G410" s="70">
        <v>3</v>
      </c>
      <c r="H410" s="70">
        <v>0</v>
      </c>
      <c r="I410" s="70">
        <v>0</v>
      </c>
      <c r="J410" s="45">
        <v>2380.9899999999998</v>
      </c>
      <c r="K410">
        <f t="shared" si="6"/>
        <v>0</v>
      </c>
      <c r="L410" s="70">
        <v>0</v>
      </c>
      <c r="M410" s="70">
        <v>0</v>
      </c>
      <c r="N410" s="70">
        <v>0</v>
      </c>
      <c r="O410" s="45">
        <v>0</v>
      </c>
    </row>
    <row r="411" spans="1:15" hidden="1" x14ac:dyDescent="0.35">
      <c r="A411" s="93">
        <v>9009171000</v>
      </c>
      <c r="B411" s="73" t="s">
        <v>120</v>
      </c>
      <c r="C411" s="84" t="s">
        <v>48</v>
      </c>
      <c r="D411" s="44">
        <v>21095.331353280002</v>
      </c>
      <c r="E411" s="44">
        <v>11921.13</v>
      </c>
      <c r="F411" s="70">
        <f>Table323[[#This Row],[Single Family]]+Table323[[#This Row],[2-4 Units]]+Table323[[#This Row],[&gt;4 Units]]</f>
        <v>0</v>
      </c>
      <c r="G411" s="70">
        <v>0</v>
      </c>
      <c r="H411" s="70">
        <v>0</v>
      </c>
      <c r="I411" s="70">
        <v>0</v>
      </c>
      <c r="J411" s="45">
        <v>0</v>
      </c>
      <c r="K411">
        <f t="shared" si="6"/>
        <v>0</v>
      </c>
      <c r="L411" s="70">
        <v>0</v>
      </c>
      <c r="M411" s="70">
        <v>0</v>
      </c>
      <c r="N411" s="70">
        <v>0</v>
      </c>
      <c r="O411" s="45">
        <v>0</v>
      </c>
    </row>
    <row r="412" spans="1:15" hidden="1" x14ac:dyDescent="0.35">
      <c r="A412" s="93">
        <v>9009171100</v>
      </c>
      <c r="B412" s="73" t="s">
        <v>120</v>
      </c>
      <c r="C412" s="84" t="s">
        <v>48</v>
      </c>
      <c r="D412" s="44">
        <v>86641.140948479995</v>
      </c>
      <c r="E412" s="44">
        <v>71986.295199999993</v>
      </c>
      <c r="F412" s="70">
        <f>Table323[[#This Row],[Single Family]]+Table323[[#This Row],[2-4 Units]]+Table323[[#This Row],[&gt;4 Units]]</f>
        <v>21</v>
      </c>
      <c r="G412" s="70">
        <v>21</v>
      </c>
      <c r="H412" s="70">
        <v>0</v>
      </c>
      <c r="I412" s="70">
        <v>0</v>
      </c>
      <c r="J412" s="45">
        <v>16884.945199999998</v>
      </c>
      <c r="K412">
        <f t="shared" si="6"/>
        <v>0</v>
      </c>
      <c r="L412" s="70">
        <v>0</v>
      </c>
      <c r="M412" s="70">
        <v>0</v>
      </c>
      <c r="N412" s="70">
        <v>0</v>
      </c>
      <c r="O412" s="45">
        <v>0</v>
      </c>
    </row>
    <row r="413" spans="1:15" hidden="1" x14ac:dyDescent="0.35">
      <c r="A413" s="93">
        <v>9009171200</v>
      </c>
      <c r="B413" s="73" t="s">
        <v>120</v>
      </c>
      <c r="C413" s="84" t="s">
        <v>48</v>
      </c>
      <c r="D413" s="44">
        <v>174906.93235104001</v>
      </c>
      <c r="E413" s="44">
        <v>483872.49900000001</v>
      </c>
      <c r="F413" s="70">
        <f>Table323[[#This Row],[Single Family]]+Table323[[#This Row],[2-4 Units]]+Table323[[#This Row],[&gt;4 Units]]</f>
        <v>252</v>
      </c>
      <c r="G413" s="70">
        <v>47</v>
      </c>
      <c r="H413" s="70">
        <v>1</v>
      </c>
      <c r="I413" s="70">
        <v>204</v>
      </c>
      <c r="J413" s="45">
        <v>93160.575700000001</v>
      </c>
      <c r="K413">
        <f t="shared" si="6"/>
        <v>366</v>
      </c>
      <c r="L413" s="70">
        <v>323</v>
      </c>
      <c r="M413" s="70">
        <v>1</v>
      </c>
      <c r="N413" s="70">
        <v>42</v>
      </c>
      <c r="O413" s="45">
        <v>390709</v>
      </c>
    </row>
    <row r="414" spans="1:15" hidden="1" x14ac:dyDescent="0.35">
      <c r="A414" s="93">
        <v>9009171300</v>
      </c>
      <c r="B414" s="73" t="s">
        <v>120</v>
      </c>
      <c r="C414" s="84" t="s">
        <v>48</v>
      </c>
      <c r="D414" s="44">
        <v>72013.899225600006</v>
      </c>
      <c r="E414" s="44">
        <v>39596.46</v>
      </c>
      <c r="F414" s="70">
        <f>Table323[[#This Row],[Single Family]]+Table323[[#This Row],[2-4 Units]]+Table323[[#This Row],[&gt;4 Units]]</f>
        <v>5</v>
      </c>
      <c r="G414" s="70">
        <v>5</v>
      </c>
      <c r="H414" s="70">
        <v>0</v>
      </c>
      <c r="I414" s="70">
        <v>0</v>
      </c>
      <c r="J414" s="45">
        <v>4160.26</v>
      </c>
      <c r="K414">
        <f t="shared" si="6"/>
        <v>0</v>
      </c>
      <c r="L414" s="70">
        <v>0</v>
      </c>
      <c r="M414" s="70">
        <v>0</v>
      </c>
      <c r="N414" s="70">
        <v>0</v>
      </c>
      <c r="O414" s="45">
        <v>0</v>
      </c>
    </row>
    <row r="415" spans="1:15" hidden="1" x14ac:dyDescent="0.35">
      <c r="A415" s="93">
        <v>9009171400</v>
      </c>
      <c r="B415" s="73" t="s">
        <v>120</v>
      </c>
      <c r="C415" s="84" t="s">
        <v>48</v>
      </c>
      <c r="D415" s="44">
        <v>25513.065071999998</v>
      </c>
      <c r="E415" s="44">
        <v>677.99</v>
      </c>
      <c r="F415" s="70">
        <f>Table323[[#This Row],[Single Family]]+Table323[[#This Row],[2-4 Units]]+Table323[[#This Row],[&gt;4 Units]]</f>
        <v>0</v>
      </c>
      <c r="G415" s="70">
        <v>0</v>
      </c>
      <c r="H415" s="70">
        <v>0</v>
      </c>
      <c r="I415" s="70">
        <v>0</v>
      </c>
      <c r="J415" s="45">
        <v>0</v>
      </c>
      <c r="K415">
        <f t="shared" si="6"/>
        <v>0</v>
      </c>
      <c r="L415" s="70">
        <v>0</v>
      </c>
      <c r="M415" s="70">
        <v>0</v>
      </c>
      <c r="N415" s="70">
        <v>0</v>
      </c>
      <c r="O415" s="45">
        <v>0</v>
      </c>
    </row>
    <row r="416" spans="1:15" hidden="1" x14ac:dyDescent="0.35">
      <c r="A416" s="93">
        <v>9009171500</v>
      </c>
      <c r="B416" s="73" t="s">
        <v>120</v>
      </c>
      <c r="C416" s="84" t="s">
        <v>48</v>
      </c>
      <c r="D416" s="44">
        <v>39338.779705920009</v>
      </c>
      <c r="E416" s="44">
        <v>134145.59239999999</v>
      </c>
      <c r="F416" s="70">
        <f>Table323[[#This Row],[Single Family]]+Table323[[#This Row],[2-4 Units]]+Table323[[#This Row],[&gt;4 Units]]</f>
        <v>6</v>
      </c>
      <c r="G416" s="70">
        <v>6</v>
      </c>
      <c r="H416" s="70">
        <v>0</v>
      </c>
      <c r="I416" s="70">
        <v>0</v>
      </c>
      <c r="J416" s="45">
        <v>1380.4123999999999</v>
      </c>
      <c r="K416">
        <f t="shared" si="6"/>
        <v>0</v>
      </c>
      <c r="L416" s="70">
        <v>0</v>
      </c>
      <c r="M416" s="70">
        <v>0</v>
      </c>
      <c r="N416" s="70">
        <v>0</v>
      </c>
      <c r="O416" s="45">
        <v>0</v>
      </c>
    </row>
    <row r="417" spans="1:15" hidden="1" x14ac:dyDescent="0.35">
      <c r="A417" s="93">
        <v>9009171600</v>
      </c>
      <c r="B417" s="73" t="s">
        <v>120</v>
      </c>
      <c r="C417" s="84" t="s">
        <v>48</v>
      </c>
      <c r="D417" s="44">
        <v>74736.719772479992</v>
      </c>
      <c r="E417" s="44">
        <v>22467.59</v>
      </c>
      <c r="F417" s="70">
        <f>Table323[[#This Row],[Single Family]]+Table323[[#This Row],[2-4 Units]]+Table323[[#This Row],[&gt;4 Units]]</f>
        <v>10</v>
      </c>
      <c r="G417" s="70">
        <v>9</v>
      </c>
      <c r="H417" s="70">
        <v>1</v>
      </c>
      <c r="I417" s="70">
        <v>0</v>
      </c>
      <c r="J417" s="45">
        <v>7432.65</v>
      </c>
      <c r="K417">
        <f t="shared" si="6"/>
        <v>0</v>
      </c>
      <c r="L417" s="70">
        <v>0</v>
      </c>
      <c r="M417" s="70">
        <v>0</v>
      </c>
      <c r="N417" s="70">
        <v>0</v>
      </c>
      <c r="O417" s="45">
        <v>0</v>
      </c>
    </row>
    <row r="418" spans="1:15" hidden="1" x14ac:dyDescent="0.35">
      <c r="A418" s="93">
        <v>9009171700</v>
      </c>
      <c r="B418" s="73" t="s">
        <v>120</v>
      </c>
      <c r="C418" s="84" t="s">
        <v>48</v>
      </c>
      <c r="D418" s="44">
        <v>71849.104246079994</v>
      </c>
      <c r="E418" s="44">
        <v>40708.639999999999</v>
      </c>
      <c r="F418" s="70">
        <f>Table323[[#This Row],[Single Family]]+Table323[[#This Row],[2-4 Units]]+Table323[[#This Row],[&gt;4 Units]]</f>
        <v>33</v>
      </c>
      <c r="G418" s="70">
        <v>33</v>
      </c>
      <c r="H418" s="70">
        <v>0</v>
      </c>
      <c r="I418" s="70">
        <v>0</v>
      </c>
      <c r="J418" s="45">
        <v>24755.91</v>
      </c>
      <c r="K418">
        <f t="shared" si="6"/>
        <v>0</v>
      </c>
      <c r="L418" s="70">
        <v>0</v>
      </c>
      <c r="M418" s="70">
        <v>0</v>
      </c>
      <c r="N418" s="70">
        <v>0</v>
      </c>
      <c r="O418" s="45">
        <v>0</v>
      </c>
    </row>
    <row r="419" spans="1:15" hidden="1" x14ac:dyDescent="0.35">
      <c r="A419" s="93">
        <v>9009175400</v>
      </c>
      <c r="B419" s="73" t="s">
        <v>120</v>
      </c>
      <c r="C419" s="84" t="s">
        <v>48</v>
      </c>
      <c r="D419" s="44">
        <v>95.069462399999992</v>
      </c>
      <c r="E419" s="44">
        <v>0</v>
      </c>
      <c r="F419" s="70">
        <f>Table323[[#This Row],[Single Family]]+Table323[[#This Row],[2-4 Units]]+Table323[[#This Row],[&gt;4 Units]]</f>
        <v>0</v>
      </c>
      <c r="G419" s="70">
        <v>0</v>
      </c>
      <c r="H419" s="70">
        <v>0</v>
      </c>
      <c r="I419" s="70">
        <v>0</v>
      </c>
      <c r="J419" s="45">
        <v>0</v>
      </c>
      <c r="K419">
        <f t="shared" si="6"/>
        <v>0</v>
      </c>
      <c r="L419" s="70">
        <v>0</v>
      </c>
      <c r="M419" s="70">
        <v>0</v>
      </c>
      <c r="N419" s="70">
        <v>0</v>
      </c>
      <c r="O419" s="45">
        <v>0</v>
      </c>
    </row>
    <row r="420" spans="1:15" hidden="1" x14ac:dyDescent="0.35">
      <c r="A420" s="93">
        <v>9009175700</v>
      </c>
      <c r="B420" s="73" t="s">
        <v>120</v>
      </c>
      <c r="C420" s="84" t="s">
        <v>48</v>
      </c>
      <c r="D420" s="44">
        <v>292.10284799999999</v>
      </c>
      <c r="E420" s="44">
        <v>264.70999999999998</v>
      </c>
      <c r="F420" s="70">
        <f>Table323[[#This Row],[Single Family]]+Table323[[#This Row],[2-4 Units]]+Table323[[#This Row],[&gt;4 Units]]</f>
        <v>1</v>
      </c>
      <c r="G420" s="70">
        <v>1</v>
      </c>
      <c r="H420" s="70">
        <v>0</v>
      </c>
      <c r="I420" s="70">
        <v>0</v>
      </c>
      <c r="J420" s="45">
        <v>261.52</v>
      </c>
      <c r="K420">
        <f t="shared" si="6"/>
        <v>0</v>
      </c>
      <c r="L420" s="70">
        <v>0</v>
      </c>
      <c r="M420" s="70">
        <v>0</v>
      </c>
      <c r="N420" s="70">
        <v>0</v>
      </c>
      <c r="O420" s="45">
        <v>0</v>
      </c>
    </row>
    <row r="421" spans="1:15" hidden="1" x14ac:dyDescent="0.35">
      <c r="A421" s="93">
        <v>9009343101</v>
      </c>
      <c r="B421" s="73" t="s">
        <v>120</v>
      </c>
      <c r="C421" s="84" t="s">
        <v>48</v>
      </c>
      <c r="D421" s="44">
        <v>718.03117440000005</v>
      </c>
      <c r="E421" s="44">
        <v>0</v>
      </c>
      <c r="F421" s="70">
        <f>Table323[[#This Row],[Single Family]]+Table323[[#This Row],[2-4 Units]]+Table323[[#This Row],[&gt;4 Units]]</f>
        <v>0</v>
      </c>
      <c r="G421" s="70">
        <v>0</v>
      </c>
      <c r="H421" s="70">
        <v>0</v>
      </c>
      <c r="I421" s="70">
        <v>0</v>
      </c>
      <c r="J421" s="45">
        <v>0</v>
      </c>
      <c r="K421">
        <f t="shared" si="6"/>
        <v>0</v>
      </c>
      <c r="L421" s="70">
        <v>0</v>
      </c>
      <c r="M421" s="70">
        <v>0</v>
      </c>
      <c r="N421" s="70">
        <v>0</v>
      </c>
      <c r="O421" s="45">
        <v>0</v>
      </c>
    </row>
    <row r="422" spans="1:15" hidden="1" x14ac:dyDescent="0.35">
      <c r="A422" s="93">
        <v>9009344100</v>
      </c>
      <c r="B422" s="73" t="s">
        <v>121</v>
      </c>
      <c r="C422" s="84" t="s">
        <v>48</v>
      </c>
      <c r="D422" s="44">
        <v>107042.57984448002</v>
      </c>
      <c r="E422" s="44">
        <v>48404.012999999999</v>
      </c>
      <c r="F422" s="70">
        <f>Table323[[#This Row],[Single Family]]+Table323[[#This Row],[2-4 Units]]+Table323[[#This Row],[&gt;4 Units]]</f>
        <v>26</v>
      </c>
      <c r="G422" s="70">
        <v>26</v>
      </c>
      <c r="H422" s="70">
        <v>0</v>
      </c>
      <c r="I422" s="70">
        <v>0</v>
      </c>
      <c r="J422" s="45">
        <v>27858.343000000001</v>
      </c>
      <c r="K422">
        <f t="shared" si="6"/>
        <v>8</v>
      </c>
      <c r="L422" s="70">
        <v>8</v>
      </c>
      <c r="M422" s="70">
        <v>0</v>
      </c>
      <c r="N422" s="70">
        <v>0</v>
      </c>
      <c r="O422" s="45">
        <v>10237</v>
      </c>
    </row>
    <row r="423" spans="1:15" hidden="1" x14ac:dyDescent="0.35">
      <c r="A423" s="93">
        <v>9009344200</v>
      </c>
      <c r="B423" s="73" t="s">
        <v>121</v>
      </c>
      <c r="C423" s="84" t="s">
        <v>48</v>
      </c>
      <c r="D423" s="44">
        <v>66473.724133440017</v>
      </c>
      <c r="E423" s="44">
        <v>18638.996200000001</v>
      </c>
      <c r="F423" s="70">
        <f>Table323[[#This Row],[Single Family]]+Table323[[#This Row],[2-4 Units]]+Table323[[#This Row],[&gt;4 Units]]</f>
        <v>20</v>
      </c>
      <c r="G423" s="70">
        <v>20</v>
      </c>
      <c r="H423" s="70">
        <v>0</v>
      </c>
      <c r="I423" s="70">
        <v>0</v>
      </c>
      <c r="J423" s="45">
        <v>13039.8262</v>
      </c>
      <c r="K423">
        <f t="shared" si="6"/>
        <v>0</v>
      </c>
      <c r="L423" s="70">
        <v>0</v>
      </c>
      <c r="M423" s="70">
        <v>0</v>
      </c>
      <c r="N423" s="70">
        <v>0</v>
      </c>
      <c r="O423" s="45">
        <v>0</v>
      </c>
    </row>
    <row r="424" spans="1:15" hidden="1" x14ac:dyDescent="0.35">
      <c r="A424" s="93">
        <v>9009345400</v>
      </c>
      <c r="B424" s="73" t="s">
        <v>121</v>
      </c>
      <c r="C424" s="84" t="s">
        <v>48</v>
      </c>
      <c r="D424" s="44">
        <v>381.09985920000003</v>
      </c>
      <c r="E424" s="44">
        <v>0</v>
      </c>
      <c r="F424" s="70">
        <f>Table323[[#This Row],[Single Family]]+Table323[[#This Row],[2-4 Units]]+Table323[[#This Row],[&gt;4 Units]]</f>
        <v>0</v>
      </c>
      <c r="G424" s="70">
        <v>0</v>
      </c>
      <c r="H424" s="70">
        <v>0</v>
      </c>
      <c r="I424" s="70">
        <v>0</v>
      </c>
      <c r="J424" s="45">
        <v>0</v>
      </c>
      <c r="K424">
        <f t="shared" si="6"/>
        <v>0</v>
      </c>
      <c r="L424" s="70">
        <v>0</v>
      </c>
      <c r="M424" s="70">
        <v>0</v>
      </c>
      <c r="N424" s="70">
        <v>0</v>
      </c>
      <c r="O424" s="45">
        <v>0</v>
      </c>
    </row>
    <row r="425" spans="1:15" hidden="1" x14ac:dyDescent="0.35">
      <c r="A425" s="93">
        <v>9007580100</v>
      </c>
      <c r="B425" s="73" t="s">
        <v>122</v>
      </c>
      <c r="C425" s="84" t="s">
        <v>48</v>
      </c>
      <c r="D425" s="44">
        <v>98224.217153280013</v>
      </c>
      <c r="E425" s="44">
        <v>53267.192600000002</v>
      </c>
      <c r="F425" s="70">
        <f>Table323[[#This Row],[Single Family]]+Table323[[#This Row],[2-4 Units]]+Table323[[#This Row],[&gt;4 Units]]</f>
        <v>42</v>
      </c>
      <c r="G425" s="70">
        <v>22</v>
      </c>
      <c r="H425" s="70">
        <v>0</v>
      </c>
      <c r="I425" s="70">
        <v>20</v>
      </c>
      <c r="J425" s="45">
        <v>22272.012699999999</v>
      </c>
      <c r="K425">
        <f t="shared" si="6"/>
        <v>6</v>
      </c>
      <c r="L425" s="70">
        <v>6</v>
      </c>
      <c r="M425" s="70">
        <v>0</v>
      </c>
      <c r="N425" s="70">
        <v>0</v>
      </c>
      <c r="O425" s="45">
        <v>15974.6</v>
      </c>
    </row>
    <row r="426" spans="1:15" hidden="1" x14ac:dyDescent="0.35">
      <c r="A426" s="93">
        <v>9007585100</v>
      </c>
      <c r="B426" s="73" t="s">
        <v>122</v>
      </c>
      <c r="C426" s="84" t="s">
        <v>48</v>
      </c>
      <c r="D426" s="44">
        <v>395.59501440000003</v>
      </c>
      <c r="E426" s="44">
        <v>0</v>
      </c>
      <c r="F426" s="70">
        <f>Table323[[#This Row],[Single Family]]+Table323[[#This Row],[2-4 Units]]+Table323[[#This Row],[&gt;4 Units]]</f>
        <v>0</v>
      </c>
      <c r="G426" s="70">
        <v>0</v>
      </c>
      <c r="H426" s="70">
        <v>0</v>
      </c>
      <c r="I426" s="70">
        <v>0</v>
      </c>
      <c r="J426" s="45">
        <v>0</v>
      </c>
      <c r="K426">
        <f t="shared" si="6"/>
        <v>0</v>
      </c>
      <c r="L426" s="70">
        <v>0</v>
      </c>
      <c r="M426" s="70">
        <v>0</v>
      </c>
      <c r="N426" s="70">
        <v>0</v>
      </c>
      <c r="O426" s="45">
        <v>0</v>
      </c>
    </row>
    <row r="427" spans="1:15" hidden="1" x14ac:dyDescent="0.35">
      <c r="A427" s="93">
        <v>9007541100</v>
      </c>
      <c r="B427" s="73" t="s">
        <v>123</v>
      </c>
      <c r="C427" s="84" t="s">
        <v>48</v>
      </c>
      <c r="D427" s="44">
        <v>32734.81420416</v>
      </c>
      <c r="E427" s="44">
        <v>3801.79</v>
      </c>
      <c r="F427" s="70">
        <f>Table323[[#This Row],[Single Family]]+Table323[[#This Row],[2-4 Units]]+Table323[[#This Row],[&gt;4 Units]]</f>
        <v>7</v>
      </c>
      <c r="G427" s="70">
        <v>7</v>
      </c>
      <c r="H427" s="70">
        <v>0</v>
      </c>
      <c r="I427" s="70">
        <v>0</v>
      </c>
      <c r="J427" s="45">
        <v>2899.41</v>
      </c>
      <c r="K427">
        <f t="shared" si="6"/>
        <v>0</v>
      </c>
      <c r="L427" s="70">
        <v>0</v>
      </c>
      <c r="M427" s="70">
        <v>0</v>
      </c>
      <c r="N427" s="70">
        <v>0</v>
      </c>
      <c r="O427" s="45">
        <v>0</v>
      </c>
    </row>
    <row r="428" spans="1:15" hidden="1" x14ac:dyDescent="0.35">
      <c r="A428" s="93">
        <v>9007541200</v>
      </c>
      <c r="B428" s="73" t="s">
        <v>123</v>
      </c>
      <c r="C428" s="84" t="s">
        <v>48</v>
      </c>
      <c r="D428" s="44">
        <v>93768.011069760003</v>
      </c>
      <c r="E428" s="44">
        <v>34895.177799999998</v>
      </c>
      <c r="F428" s="70">
        <f>Table323[[#This Row],[Single Family]]+Table323[[#This Row],[2-4 Units]]+Table323[[#This Row],[&gt;4 Units]]</f>
        <v>30</v>
      </c>
      <c r="G428" s="70">
        <v>30</v>
      </c>
      <c r="H428" s="70">
        <v>0</v>
      </c>
      <c r="I428" s="70">
        <v>0</v>
      </c>
      <c r="J428" s="45">
        <v>16292.497799999999</v>
      </c>
      <c r="K428">
        <f t="shared" si="6"/>
        <v>0</v>
      </c>
      <c r="L428" s="70">
        <v>0</v>
      </c>
      <c r="M428" s="70">
        <v>0</v>
      </c>
      <c r="N428" s="70">
        <v>0</v>
      </c>
      <c r="O428" s="45">
        <v>0</v>
      </c>
    </row>
    <row r="429" spans="1:15" hidden="1" x14ac:dyDescent="0.35">
      <c r="A429" s="93">
        <v>9007541300</v>
      </c>
      <c r="B429" s="73" t="s">
        <v>123</v>
      </c>
      <c r="C429" s="84" t="s">
        <v>48</v>
      </c>
      <c r="D429" s="44">
        <v>160261.99079328001</v>
      </c>
      <c r="E429" s="44">
        <v>356256.52659999998</v>
      </c>
      <c r="F429" s="70">
        <f>Table323[[#This Row],[Single Family]]+Table323[[#This Row],[2-4 Units]]+Table323[[#This Row],[&gt;4 Units]]</f>
        <v>510</v>
      </c>
      <c r="G429" s="70">
        <v>12</v>
      </c>
      <c r="H429" s="70">
        <v>3</v>
      </c>
      <c r="I429" s="70">
        <v>495</v>
      </c>
      <c r="J429" s="45">
        <v>106144.0543</v>
      </c>
      <c r="K429">
        <f t="shared" si="6"/>
        <v>464</v>
      </c>
      <c r="L429" s="70">
        <v>141</v>
      </c>
      <c r="M429" s="70">
        <v>2</v>
      </c>
      <c r="N429" s="70">
        <v>321</v>
      </c>
      <c r="O429" s="45">
        <v>250108</v>
      </c>
    </row>
    <row r="430" spans="1:15" hidden="1" x14ac:dyDescent="0.35">
      <c r="A430" s="93">
        <v>9007541401</v>
      </c>
      <c r="B430" s="73" t="s">
        <v>123</v>
      </c>
      <c r="C430" s="84" t="s">
        <v>48</v>
      </c>
      <c r="D430" s="44">
        <v>69095.818402559991</v>
      </c>
      <c r="E430" s="44">
        <v>17537.349699999999</v>
      </c>
      <c r="F430" s="70">
        <f>Table323[[#This Row],[Single Family]]+Table323[[#This Row],[2-4 Units]]+Table323[[#This Row],[&gt;4 Units]]</f>
        <v>26</v>
      </c>
      <c r="G430" s="70">
        <v>26</v>
      </c>
      <c r="H430" s="70">
        <v>0</v>
      </c>
      <c r="I430" s="70">
        <v>0</v>
      </c>
      <c r="J430" s="45">
        <v>13799.4997</v>
      </c>
      <c r="K430">
        <f t="shared" si="6"/>
        <v>0</v>
      </c>
      <c r="L430" s="70">
        <v>0</v>
      </c>
      <c r="M430" s="70">
        <v>0</v>
      </c>
      <c r="N430" s="70">
        <v>0</v>
      </c>
      <c r="O430" s="45">
        <v>0</v>
      </c>
    </row>
    <row r="431" spans="1:15" hidden="1" x14ac:dyDescent="0.35">
      <c r="A431" s="93">
        <v>9007541402</v>
      </c>
      <c r="B431" s="73" t="s">
        <v>123</v>
      </c>
      <c r="C431" s="84" t="s">
        <v>48</v>
      </c>
      <c r="D431" s="44">
        <v>112928.96280384</v>
      </c>
      <c r="E431" s="44">
        <v>285103.42810000002</v>
      </c>
      <c r="F431" s="70">
        <f>Table323[[#This Row],[Single Family]]+Table323[[#This Row],[2-4 Units]]+Table323[[#This Row],[&gt;4 Units]]</f>
        <v>20</v>
      </c>
      <c r="G431" s="70">
        <v>20</v>
      </c>
      <c r="H431" s="70">
        <v>0</v>
      </c>
      <c r="I431" s="70">
        <v>0</v>
      </c>
      <c r="J431" s="45">
        <v>14949.7788</v>
      </c>
      <c r="K431">
        <f t="shared" si="6"/>
        <v>0</v>
      </c>
      <c r="L431" s="70">
        <v>0</v>
      </c>
      <c r="M431" s="70">
        <v>0</v>
      </c>
      <c r="N431" s="70">
        <v>0</v>
      </c>
      <c r="O431" s="45">
        <v>0</v>
      </c>
    </row>
    <row r="432" spans="1:15" hidden="1" x14ac:dyDescent="0.35">
      <c r="A432" s="93">
        <v>9007541500</v>
      </c>
      <c r="B432" s="73" t="s">
        <v>123</v>
      </c>
      <c r="C432" s="84" t="s">
        <v>48</v>
      </c>
      <c r="D432" s="44">
        <v>21092.82943392</v>
      </c>
      <c r="E432" s="44">
        <v>7092.3125</v>
      </c>
      <c r="F432" s="70">
        <f>Table323[[#This Row],[Single Family]]+Table323[[#This Row],[2-4 Units]]+Table323[[#This Row],[&gt;4 Units]]</f>
        <v>14</v>
      </c>
      <c r="G432" s="70">
        <v>12</v>
      </c>
      <c r="H432" s="70">
        <v>2</v>
      </c>
      <c r="I432" s="70">
        <v>0</v>
      </c>
      <c r="J432" s="45">
        <v>5800.0524999999998</v>
      </c>
      <c r="K432">
        <f t="shared" si="6"/>
        <v>0</v>
      </c>
      <c r="L432" s="70">
        <v>0</v>
      </c>
      <c r="M432" s="70">
        <v>0</v>
      </c>
      <c r="N432" s="70">
        <v>0</v>
      </c>
      <c r="O432" s="45">
        <v>0</v>
      </c>
    </row>
    <row r="433" spans="1:15" hidden="1" x14ac:dyDescent="0.35">
      <c r="A433" s="93">
        <v>9007541600</v>
      </c>
      <c r="B433" s="73" t="s">
        <v>123</v>
      </c>
      <c r="C433" s="84" t="s">
        <v>48</v>
      </c>
      <c r="D433" s="44">
        <v>15013.82183904</v>
      </c>
      <c r="E433" s="44">
        <v>37706.81</v>
      </c>
      <c r="F433" s="70">
        <f>Table323[[#This Row],[Single Family]]+Table323[[#This Row],[2-4 Units]]+Table323[[#This Row],[&gt;4 Units]]</f>
        <v>0</v>
      </c>
      <c r="G433" s="70">
        <v>0</v>
      </c>
      <c r="H433" s="70">
        <v>0</v>
      </c>
      <c r="I433" s="70">
        <v>0</v>
      </c>
      <c r="J433" s="45">
        <v>0</v>
      </c>
      <c r="K433">
        <f t="shared" si="6"/>
        <v>0</v>
      </c>
      <c r="L433" s="70">
        <v>0</v>
      </c>
      <c r="M433" s="70">
        <v>0</v>
      </c>
      <c r="N433" s="70">
        <v>0</v>
      </c>
      <c r="O433" s="45">
        <v>0</v>
      </c>
    </row>
    <row r="434" spans="1:15" hidden="1" x14ac:dyDescent="0.35">
      <c r="A434" s="93">
        <v>9007541700</v>
      </c>
      <c r="B434" s="73" t="s">
        <v>123</v>
      </c>
      <c r="C434" s="84" t="s">
        <v>48</v>
      </c>
      <c r="D434" s="44">
        <v>36521.771909760006</v>
      </c>
      <c r="E434" s="44">
        <v>4608.43</v>
      </c>
      <c r="F434" s="70">
        <f>Table323[[#This Row],[Single Family]]+Table323[[#This Row],[2-4 Units]]+Table323[[#This Row],[&gt;4 Units]]</f>
        <v>6</v>
      </c>
      <c r="G434" s="70">
        <v>5</v>
      </c>
      <c r="H434" s="70">
        <v>1</v>
      </c>
      <c r="I434" s="70">
        <v>0</v>
      </c>
      <c r="J434" s="45">
        <v>2847.05</v>
      </c>
      <c r="K434">
        <f t="shared" si="6"/>
        <v>0</v>
      </c>
      <c r="L434" s="70">
        <v>0</v>
      </c>
      <c r="M434" s="70">
        <v>0</v>
      </c>
      <c r="N434" s="70">
        <v>0</v>
      </c>
      <c r="O434" s="45">
        <v>0</v>
      </c>
    </row>
    <row r="435" spans="1:15" hidden="1" x14ac:dyDescent="0.35">
      <c r="A435" s="93">
        <v>9007542000</v>
      </c>
      <c r="B435" s="73" t="s">
        <v>123</v>
      </c>
      <c r="C435" s="84" t="s">
        <v>48</v>
      </c>
      <c r="D435" s="44">
        <v>71103.73662144001</v>
      </c>
      <c r="E435" s="44">
        <v>22533.360000000001</v>
      </c>
      <c r="F435" s="70">
        <f>Table323[[#This Row],[Single Family]]+Table323[[#This Row],[2-4 Units]]+Table323[[#This Row],[&gt;4 Units]]</f>
        <v>20</v>
      </c>
      <c r="G435" s="70">
        <v>20</v>
      </c>
      <c r="H435" s="70">
        <v>0</v>
      </c>
      <c r="I435" s="70">
        <v>0</v>
      </c>
      <c r="J435" s="45">
        <v>14793.35</v>
      </c>
      <c r="K435">
        <f t="shared" si="6"/>
        <v>0</v>
      </c>
      <c r="L435" s="70">
        <v>0</v>
      </c>
      <c r="M435" s="70">
        <v>0</v>
      </c>
      <c r="N435" s="70">
        <v>0</v>
      </c>
      <c r="O435" s="45">
        <v>0</v>
      </c>
    </row>
    <row r="436" spans="1:15" hidden="1" x14ac:dyDescent="0.35">
      <c r="A436" s="93">
        <v>9007542100</v>
      </c>
      <c r="B436" s="73" t="s">
        <v>123</v>
      </c>
      <c r="C436" s="84" t="s">
        <v>48</v>
      </c>
      <c r="D436" s="44">
        <v>59097.286108800006</v>
      </c>
      <c r="E436" s="44">
        <v>30046.16</v>
      </c>
      <c r="F436" s="70">
        <f>Table323[[#This Row],[Single Family]]+Table323[[#This Row],[2-4 Units]]+Table323[[#This Row],[&gt;4 Units]]</f>
        <v>15</v>
      </c>
      <c r="G436" s="70">
        <v>15</v>
      </c>
      <c r="H436" s="70">
        <v>0</v>
      </c>
      <c r="I436" s="70">
        <v>0</v>
      </c>
      <c r="J436" s="45">
        <v>6797.01</v>
      </c>
      <c r="K436">
        <f t="shared" si="6"/>
        <v>0</v>
      </c>
      <c r="L436" s="70">
        <v>0</v>
      </c>
      <c r="M436" s="70">
        <v>0</v>
      </c>
      <c r="N436" s="70">
        <v>0</v>
      </c>
      <c r="O436" s="45">
        <v>0</v>
      </c>
    </row>
    <row r="437" spans="1:15" hidden="1" x14ac:dyDescent="0.35">
      <c r="A437" s="93">
        <v>9007542200</v>
      </c>
      <c r="B437" s="73" t="s">
        <v>123</v>
      </c>
      <c r="C437" s="84" t="s">
        <v>48</v>
      </c>
      <c r="D437" s="44">
        <v>46529.618961600005</v>
      </c>
      <c r="E437" s="44">
        <v>11053.972100000001</v>
      </c>
      <c r="F437" s="70">
        <f>Table323[[#This Row],[Single Family]]+Table323[[#This Row],[2-4 Units]]+Table323[[#This Row],[&gt;4 Units]]</f>
        <v>15</v>
      </c>
      <c r="G437" s="70">
        <v>15</v>
      </c>
      <c r="H437" s="70">
        <v>0</v>
      </c>
      <c r="I437" s="70">
        <v>0</v>
      </c>
      <c r="J437" s="45">
        <v>11053.042100000001</v>
      </c>
      <c r="K437">
        <f t="shared" si="6"/>
        <v>0</v>
      </c>
      <c r="L437" s="70">
        <v>0</v>
      </c>
      <c r="M437" s="70">
        <v>0</v>
      </c>
      <c r="N437" s="70">
        <v>0</v>
      </c>
      <c r="O437" s="45">
        <v>0</v>
      </c>
    </row>
    <row r="438" spans="1:15" hidden="1" x14ac:dyDescent="0.35">
      <c r="A438" s="93">
        <v>9007580100</v>
      </c>
      <c r="B438" s="73" t="s">
        <v>123</v>
      </c>
      <c r="C438" s="84" t="s">
        <v>48</v>
      </c>
      <c r="D438" s="44">
        <v>289.41684480000004</v>
      </c>
      <c r="E438" s="44">
        <v>0</v>
      </c>
      <c r="F438" s="70">
        <f>Table323[[#This Row],[Single Family]]+Table323[[#This Row],[2-4 Units]]+Table323[[#This Row],[&gt;4 Units]]</f>
        <v>0</v>
      </c>
      <c r="G438" s="70">
        <v>0</v>
      </c>
      <c r="H438" s="70">
        <v>0</v>
      </c>
      <c r="I438" s="70">
        <v>0</v>
      </c>
      <c r="J438" s="45">
        <v>0</v>
      </c>
      <c r="K438">
        <f t="shared" si="6"/>
        <v>0</v>
      </c>
      <c r="L438" s="70">
        <v>0</v>
      </c>
      <c r="M438" s="70">
        <v>0</v>
      </c>
      <c r="N438" s="70">
        <v>0</v>
      </c>
      <c r="O438" s="45">
        <v>0</v>
      </c>
    </row>
    <row r="439" spans="1:15" hidden="1" x14ac:dyDescent="0.35">
      <c r="A439" s="93">
        <v>9007590100</v>
      </c>
      <c r="B439" s="73" t="s">
        <v>123</v>
      </c>
      <c r="C439" s="84" t="s">
        <v>48</v>
      </c>
      <c r="D439" s="44">
        <v>599.83545600000002</v>
      </c>
      <c r="E439" s="44">
        <v>0</v>
      </c>
      <c r="F439" s="70">
        <f>Table323[[#This Row],[Single Family]]+Table323[[#This Row],[2-4 Units]]+Table323[[#This Row],[&gt;4 Units]]</f>
        <v>0</v>
      </c>
      <c r="G439" s="70">
        <v>0</v>
      </c>
      <c r="H439" s="70">
        <v>0</v>
      </c>
      <c r="I439" s="70">
        <v>0</v>
      </c>
      <c r="J439" s="45">
        <v>0</v>
      </c>
      <c r="K439">
        <f t="shared" si="6"/>
        <v>0</v>
      </c>
      <c r="L439" s="70">
        <v>0</v>
      </c>
      <c r="M439" s="70">
        <v>0</v>
      </c>
      <c r="N439" s="70">
        <v>0</v>
      </c>
      <c r="O439" s="45">
        <v>0</v>
      </c>
    </row>
    <row r="440" spans="1:15" hidden="1" x14ac:dyDescent="0.35">
      <c r="A440" s="93">
        <v>9007680200</v>
      </c>
      <c r="B440" s="73" t="s">
        <v>123</v>
      </c>
      <c r="C440" s="84" t="s">
        <v>48</v>
      </c>
      <c r="D440" s="44">
        <v>109151.62550496</v>
      </c>
      <c r="E440" s="44">
        <v>359384.16</v>
      </c>
      <c r="F440" s="70">
        <f>Table323[[#This Row],[Single Family]]+Table323[[#This Row],[2-4 Units]]+Table323[[#This Row],[&gt;4 Units]]</f>
        <v>37</v>
      </c>
      <c r="G440" s="70">
        <v>37</v>
      </c>
      <c r="H440" s="70">
        <v>0</v>
      </c>
      <c r="I440" s="70">
        <v>0</v>
      </c>
      <c r="J440" s="45">
        <v>35186.730000000003</v>
      </c>
      <c r="K440">
        <f t="shared" si="6"/>
        <v>0</v>
      </c>
      <c r="L440" s="70">
        <v>0</v>
      </c>
      <c r="M440" s="70">
        <v>0</v>
      </c>
      <c r="N440" s="70">
        <v>0</v>
      </c>
      <c r="O440" s="45">
        <v>0</v>
      </c>
    </row>
    <row r="441" spans="1:15" hidden="1" x14ac:dyDescent="0.35">
      <c r="A441" s="93">
        <v>9001100100</v>
      </c>
      <c r="B441" s="73" t="s">
        <v>124</v>
      </c>
      <c r="C441" s="84" t="s">
        <v>48</v>
      </c>
      <c r="D441" s="44">
        <v>100563.03417888001</v>
      </c>
      <c r="E441" s="44">
        <v>20403.166799999999</v>
      </c>
      <c r="F441" s="70">
        <f>Table323[[#This Row],[Single Family]]+Table323[[#This Row],[2-4 Units]]+Table323[[#This Row],[&gt;4 Units]]</f>
        <v>14</v>
      </c>
      <c r="G441" s="70">
        <v>14</v>
      </c>
      <c r="H441" s="70">
        <v>0</v>
      </c>
      <c r="I441" s="70">
        <v>0</v>
      </c>
      <c r="J441" s="45">
        <v>10862.6368</v>
      </c>
      <c r="K441">
        <f t="shared" si="6"/>
        <v>0</v>
      </c>
      <c r="L441" s="70">
        <v>0</v>
      </c>
      <c r="M441" s="70">
        <v>0</v>
      </c>
      <c r="N441" s="70">
        <v>0</v>
      </c>
      <c r="O441" s="45">
        <v>0</v>
      </c>
    </row>
    <row r="442" spans="1:15" hidden="1" x14ac:dyDescent="0.35">
      <c r="A442" s="93">
        <v>9001100200</v>
      </c>
      <c r="B442" s="73" t="s">
        <v>124</v>
      </c>
      <c r="C442" s="84" t="s">
        <v>48</v>
      </c>
      <c r="D442" s="44">
        <v>133580.15600255999</v>
      </c>
      <c r="E442" s="44">
        <v>32119.5658</v>
      </c>
      <c r="F442" s="70">
        <f>Table323[[#This Row],[Single Family]]+Table323[[#This Row],[2-4 Units]]+Table323[[#This Row],[&gt;4 Units]]</f>
        <v>24</v>
      </c>
      <c r="G442" s="70">
        <v>24</v>
      </c>
      <c r="H442" s="70">
        <v>0</v>
      </c>
      <c r="I442" s="70">
        <v>0</v>
      </c>
      <c r="J442" s="45">
        <v>23647.355800000001</v>
      </c>
      <c r="K442">
        <f t="shared" si="6"/>
        <v>0</v>
      </c>
      <c r="L442" s="70">
        <v>0</v>
      </c>
      <c r="M442" s="70">
        <v>0</v>
      </c>
      <c r="N442" s="70">
        <v>0</v>
      </c>
      <c r="O442" s="45">
        <v>0</v>
      </c>
    </row>
    <row r="443" spans="1:15" hidden="1" x14ac:dyDescent="0.35">
      <c r="A443" s="93">
        <v>9001100300</v>
      </c>
      <c r="B443" s="73" t="s">
        <v>124</v>
      </c>
      <c r="C443" s="84" t="s">
        <v>48</v>
      </c>
      <c r="D443" s="44">
        <v>139355.86752576</v>
      </c>
      <c r="E443" s="44">
        <v>96915.585000000006</v>
      </c>
      <c r="F443" s="70">
        <f>Table323[[#This Row],[Single Family]]+Table323[[#This Row],[2-4 Units]]+Table323[[#This Row],[&gt;4 Units]]</f>
        <v>24</v>
      </c>
      <c r="G443" s="70">
        <v>24</v>
      </c>
      <c r="H443" s="70">
        <v>0</v>
      </c>
      <c r="I443" s="70">
        <v>0</v>
      </c>
      <c r="J443" s="45">
        <v>17456.03</v>
      </c>
      <c r="K443">
        <f t="shared" si="6"/>
        <v>24</v>
      </c>
      <c r="L443" s="70">
        <v>24</v>
      </c>
      <c r="M443" s="70">
        <v>0</v>
      </c>
      <c r="N443" s="70">
        <v>0</v>
      </c>
      <c r="O443" s="45">
        <v>37376</v>
      </c>
    </row>
    <row r="444" spans="1:15" hidden="1" x14ac:dyDescent="0.35">
      <c r="A444" s="93">
        <v>9001105200</v>
      </c>
      <c r="B444" s="73" t="s">
        <v>124</v>
      </c>
      <c r="C444" s="84" t="s">
        <v>48</v>
      </c>
      <c r="D444" s="44">
        <v>279.45432000000005</v>
      </c>
      <c r="E444" s="44">
        <v>0</v>
      </c>
      <c r="F444" s="70">
        <f>Table323[[#This Row],[Single Family]]+Table323[[#This Row],[2-4 Units]]+Table323[[#This Row],[&gt;4 Units]]</f>
        <v>0</v>
      </c>
      <c r="G444" s="70">
        <v>0</v>
      </c>
      <c r="H444" s="70">
        <v>0</v>
      </c>
      <c r="I444" s="70">
        <v>0</v>
      </c>
      <c r="J444" s="45">
        <v>0</v>
      </c>
      <c r="K444">
        <f t="shared" si="6"/>
        <v>0</v>
      </c>
      <c r="L444" s="70">
        <v>0</v>
      </c>
      <c r="M444" s="70">
        <v>0</v>
      </c>
      <c r="N444" s="70">
        <v>0</v>
      </c>
      <c r="O444" s="45">
        <v>0</v>
      </c>
    </row>
    <row r="445" spans="1:15" hidden="1" x14ac:dyDescent="0.35">
      <c r="A445" s="93">
        <v>9001110500</v>
      </c>
      <c r="B445" s="73" t="s">
        <v>124</v>
      </c>
      <c r="C445" s="84" t="s">
        <v>48</v>
      </c>
      <c r="D445" s="44">
        <v>763.01015040000004</v>
      </c>
      <c r="E445" s="44">
        <v>0</v>
      </c>
      <c r="F445" s="70">
        <f>Table323[[#This Row],[Single Family]]+Table323[[#This Row],[2-4 Units]]+Table323[[#This Row],[&gt;4 Units]]</f>
        <v>0</v>
      </c>
      <c r="G445" s="70">
        <v>0</v>
      </c>
      <c r="H445" s="70">
        <v>0</v>
      </c>
      <c r="I445" s="70">
        <v>0</v>
      </c>
      <c r="J445" s="45">
        <v>0</v>
      </c>
      <c r="K445">
        <f t="shared" si="6"/>
        <v>0</v>
      </c>
      <c r="L445" s="70">
        <v>0</v>
      </c>
      <c r="M445" s="70">
        <v>0</v>
      </c>
      <c r="N445" s="70">
        <v>0</v>
      </c>
      <c r="O445" s="45">
        <v>0</v>
      </c>
    </row>
    <row r="446" spans="1:15" hidden="1" x14ac:dyDescent="0.35">
      <c r="A446" s="93">
        <v>9001230400</v>
      </c>
      <c r="B446" s="73" t="s">
        <v>124</v>
      </c>
      <c r="C446" s="84" t="s">
        <v>48</v>
      </c>
      <c r="D446" s="44">
        <v>408.54455999999999</v>
      </c>
      <c r="E446" s="44">
        <v>1374.16</v>
      </c>
      <c r="F446" s="70">
        <f>Table323[[#This Row],[Single Family]]+Table323[[#This Row],[2-4 Units]]+Table323[[#This Row],[&gt;4 Units]]</f>
        <v>0</v>
      </c>
      <c r="G446" s="70">
        <v>0</v>
      </c>
      <c r="H446" s="70">
        <v>0</v>
      </c>
      <c r="I446" s="70">
        <v>0</v>
      </c>
      <c r="J446" s="45">
        <v>0</v>
      </c>
      <c r="K446">
        <f t="shared" si="6"/>
        <v>0</v>
      </c>
      <c r="L446" s="70">
        <v>0</v>
      </c>
      <c r="M446" s="70">
        <v>0</v>
      </c>
      <c r="N446" s="70">
        <v>0</v>
      </c>
      <c r="O446" s="45">
        <v>0</v>
      </c>
    </row>
    <row r="447" spans="1:15" hidden="1" x14ac:dyDescent="0.35">
      <c r="A447" s="93">
        <v>9011693600</v>
      </c>
      <c r="B447" s="73" t="s">
        <v>125</v>
      </c>
      <c r="C447" s="84" t="s">
        <v>48</v>
      </c>
      <c r="D447" s="44">
        <v>386.32135679999999</v>
      </c>
      <c r="E447" s="44">
        <v>467.33</v>
      </c>
      <c r="F447" s="70">
        <f>Table323[[#This Row],[Single Family]]+Table323[[#This Row],[2-4 Units]]+Table323[[#This Row],[&gt;4 Units]]</f>
        <v>1</v>
      </c>
      <c r="G447" s="70">
        <v>1</v>
      </c>
      <c r="H447" s="70">
        <v>0</v>
      </c>
      <c r="I447" s="70">
        <v>0</v>
      </c>
      <c r="J447" s="45">
        <v>465.14</v>
      </c>
      <c r="K447">
        <f t="shared" si="6"/>
        <v>0</v>
      </c>
      <c r="L447" s="70">
        <v>0</v>
      </c>
      <c r="M447" s="70">
        <v>0</v>
      </c>
      <c r="N447" s="70">
        <v>0</v>
      </c>
      <c r="O447" s="45">
        <v>0</v>
      </c>
    </row>
    <row r="448" spans="1:15" hidden="1" x14ac:dyDescent="0.35">
      <c r="A448" s="93">
        <v>9011695201</v>
      </c>
      <c r="B448" s="73" t="s">
        <v>125</v>
      </c>
      <c r="C448" s="84" t="s">
        <v>48</v>
      </c>
      <c r="D448" s="44">
        <v>106350.08885568001</v>
      </c>
      <c r="E448" s="44">
        <v>162569.386</v>
      </c>
      <c r="F448" s="70">
        <f>Table323[[#This Row],[Single Family]]+Table323[[#This Row],[2-4 Units]]+Table323[[#This Row],[&gt;4 Units]]</f>
        <v>28</v>
      </c>
      <c r="G448" s="70">
        <v>27</v>
      </c>
      <c r="H448" s="70">
        <v>1</v>
      </c>
      <c r="I448" s="70">
        <v>0</v>
      </c>
      <c r="J448" s="45">
        <v>22611.7</v>
      </c>
      <c r="K448">
        <f t="shared" si="6"/>
        <v>11</v>
      </c>
      <c r="L448" s="70">
        <v>11</v>
      </c>
      <c r="M448" s="70">
        <v>0</v>
      </c>
      <c r="N448" s="70">
        <v>0</v>
      </c>
      <c r="O448" s="45">
        <v>7505.95</v>
      </c>
    </row>
    <row r="449" spans="1:15" hidden="1" x14ac:dyDescent="0.35">
      <c r="A449" s="93">
        <v>9011695202</v>
      </c>
      <c r="B449" s="73" t="s">
        <v>125</v>
      </c>
      <c r="C449" s="84" t="s">
        <v>48</v>
      </c>
      <c r="D449" s="44">
        <v>99676.927511999995</v>
      </c>
      <c r="E449" s="44">
        <v>14638.392099999999</v>
      </c>
      <c r="F449" s="70">
        <f>Table323[[#This Row],[Single Family]]+Table323[[#This Row],[2-4 Units]]+Table323[[#This Row],[&gt;4 Units]]</f>
        <v>27</v>
      </c>
      <c r="G449" s="70">
        <v>27</v>
      </c>
      <c r="H449" s="70">
        <v>0</v>
      </c>
      <c r="I449" s="70">
        <v>0</v>
      </c>
      <c r="J449" s="45">
        <v>14152.402099999999</v>
      </c>
      <c r="K449">
        <f t="shared" si="6"/>
        <v>0</v>
      </c>
      <c r="L449" s="70">
        <v>0</v>
      </c>
      <c r="M449" s="70">
        <v>0</v>
      </c>
      <c r="N449" s="70">
        <v>0</v>
      </c>
      <c r="O449" s="45">
        <v>0</v>
      </c>
    </row>
    <row r="450" spans="1:15" hidden="1" x14ac:dyDescent="0.35">
      <c r="A450" s="93">
        <v>9011715100</v>
      </c>
      <c r="B450" s="73" t="s">
        <v>125</v>
      </c>
      <c r="C450" s="84" t="s">
        <v>48</v>
      </c>
      <c r="D450" s="44">
        <v>663.31543680000004</v>
      </c>
      <c r="E450" s="44">
        <v>0</v>
      </c>
      <c r="F450" s="70">
        <f>Table323[[#This Row],[Single Family]]+Table323[[#This Row],[2-4 Units]]+Table323[[#This Row],[&gt;4 Units]]</f>
        <v>0</v>
      </c>
      <c r="G450" s="70">
        <v>0</v>
      </c>
      <c r="H450" s="70">
        <v>0</v>
      </c>
      <c r="I450" s="70">
        <v>0</v>
      </c>
      <c r="J450" s="45">
        <v>0</v>
      </c>
      <c r="K450">
        <f t="shared" si="6"/>
        <v>0</v>
      </c>
      <c r="L450" s="70">
        <v>0</v>
      </c>
      <c r="M450" s="70">
        <v>0</v>
      </c>
      <c r="N450" s="70">
        <v>0</v>
      </c>
      <c r="O450" s="45">
        <v>0</v>
      </c>
    </row>
    <row r="451" spans="1:15" hidden="1" x14ac:dyDescent="0.35">
      <c r="A451" s="93">
        <v>9011716102</v>
      </c>
      <c r="B451" s="73" t="s">
        <v>125</v>
      </c>
      <c r="C451" s="84" t="s">
        <v>48</v>
      </c>
      <c r="D451" s="44">
        <v>658.65545280000003</v>
      </c>
      <c r="E451" s="44">
        <v>0</v>
      </c>
      <c r="F451" s="70">
        <f>Table323[[#This Row],[Single Family]]+Table323[[#This Row],[2-4 Units]]+Table323[[#This Row],[&gt;4 Units]]</f>
        <v>0</v>
      </c>
      <c r="G451" s="70">
        <v>0</v>
      </c>
      <c r="H451" s="70">
        <v>0</v>
      </c>
      <c r="I451" s="70">
        <v>0</v>
      </c>
      <c r="J451" s="45">
        <v>0</v>
      </c>
      <c r="K451">
        <f t="shared" si="6"/>
        <v>0</v>
      </c>
      <c r="L451" s="70">
        <v>0</v>
      </c>
      <c r="M451" s="70">
        <v>0</v>
      </c>
      <c r="N451" s="70">
        <v>0</v>
      </c>
      <c r="O451" s="45">
        <v>0</v>
      </c>
    </row>
    <row r="452" spans="1:15" hidden="1" x14ac:dyDescent="0.35">
      <c r="A452" s="93">
        <v>9011870501</v>
      </c>
      <c r="B452" s="73" t="s">
        <v>125</v>
      </c>
      <c r="C452" s="84" t="s">
        <v>48</v>
      </c>
      <c r="D452" s="44">
        <v>80574.145113599996</v>
      </c>
      <c r="E452" s="44">
        <v>31425.54</v>
      </c>
      <c r="F452" s="70">
        <f>Table323[[#This Row],[Single Family]]+Table323[[#This Row],[2-4 Units]]+Table323[[#This Row],[&gt;4 Units]]</f>
        <v>38</v>
      </c>
      <c r="G452" s="70">
        <v>38</v>
      </c>
      <c r="H452" s="70">
        <v>0</v>
      </c>
      <c r="I452" s="70">
        <v>0</v>
      </c>
      <c r="J452" s="45">
        <v>29718.23</v>
      </c>
      <c r="K452">
        <f t="shared" si="6"/>
        <v>0</v>
      </c>
      <c r="L452" s="70">
        <v>0</v>
      </c>
      <c r="M452" s="70">
        <v>0</v>
      </c>
      <c r="N452" s="70">
        <v>0</v>
      </c>
      <c r="O452" s="45">
        <v>0</v>
      </c>
    </row>
    <row r="453" spans="1:15" hidden="1" x14ac:dyDescent="0.35">
      <c r="A453" s="93">
        <v>9011870502</v>
      </c>
      <c r="B453" s="73" t="s">
        <v>125</v>
      </c>
      <c r="C453" s="84" t="s">
        <v>48</v>
      </c>
      <c r="D453" s="44">
        <v>40248.384848640002</v>
      </c>
      <c r="E453" s="44">
        <v>10395.2546</v>
      </c>
      <c r="F453" s="70">
        <f>Table323[[#This Row],[Single Family]]+Table323[[#This Row],[2-4 Units]]+Table323[[#This Row],[&gt;4 Units]]</f>
        <v>12</v>
      </c>
      <c r="G453" s="70">
        <v>12</v>
      </c>
      <c r="H453" s="70">
        <v>0</v>
      </c>
      <c r="I453" s="70">
        <v>0</v>
      </c>
      <c r="J453" s="45">
        <v>10184.524600000001</v>
      </c>
      <c r="K453">
        <f t="shared" si="6"/>
        <v>0</v>
      </c>
      <c r="L453" s="70">
        <v>0</v>
      </c>
      <c r="M453" s="70">
        <v>0</v>
      </c>
      <c r="N453" s="70">
        <v>0</v>
      </c>
      <c r="O453" s="45">
        <v>0</v>
      </c>
    </row>
    <row r="454" spans="1:15" hidden="1" x14ac:dyDescent="0.35">
      <c r="A454" s="93">
        <v>9005300100</v>
      </c>
      <c r="B454" s="73" t="s">
        <v>126</v>
      </c>
      <c r="C454" s="84" t="s">
        <v>48</v>
      </c>
      <c r="D454" s="44">
        <v>536.4886176</v>
      </c>
      <c r="E454" s="44">
        <v>0</v>
      </c>
      <c r="F454" s="70">
        <f>Table323[[#This Row],[Single Family]]+Table323[[#This Row],[2-4 Units]]+Table323[[#This Row],[&gt;4 Units]]</f>
        <v>0</v>
      </c>
      <c r="G454" s="70">
        <v>0</v>
      </c>
      <c r="H454" s="70">
        <v>0</v>
      </c>
      <c r="I454" s="70">
        <v>0</v>
      </c>
      <c r="J454" s="45">
        <v>0</v>
      </c>
      <c r="K454">
        <f t="shared" ref="K454:K517" si="7">L454+M454+N454</f>
        <v>0</v>
      </c>
      <c r="L454" s="70">
        <v>0</v>
      </c>
      <c r="M454" s="70">
        <v>0</v>
      </c>
      <c r="N454" s="70">
        <v>0</v>
      </c>
      <c r="O454" s="45">
        <v>0</v>
      </c>
    </row>
    <row r="455" spans="1:15" hidden="1" x14ac:dyDescent="0.35">
      <c r="A455" s="93">
        <v>9005303100</v>
      </c>
      <c r="B455" s="73" t="s">
        <v>126</v>
      </c>
      <c r="C455" s="84" t="s">
        <v>48</v>
      </c>
      <c r="D455" s="44">
        <v>58713.956403840006</v>
      </c>
      <c r="E455" s="44">
        <v>31889.019799999998</v>
      </c>
      <c r="F455" s="70">
        <f>Table323[[#This Row],[Single Family]]+Table323[[#This Row],[2-4 Units]]+Table323[[#This Row],[&gt;4 Units]]</f>
        <v>25</v>
      </c>
      <c r="G455" s="70">
        <v>25</v>
      </c>
      <c r="H455" s="70">
        <v>0</v>
      </c>
      <c r="I455" s="70">
        <v>0</v>
      </c>
      <c r="J455" s="45">
        <v>20374.376799999998</v>
      </c>
      <c r="K455">
        <f t="shared" si="7"/>
        <v>1</v>
      </c>
      <c r="L455" s="70">
        <v>1</v>
      </c>
      <c r="M455" s="70">
        <v>0</v>
      </c>
      <c r="N455" s="70">
        <v>0</v>
      </c>
      <c r="O455" s="45">
        <v>852.7</v>
      </c>
    </row>
    <row r="456" spans="1:15" hidden="1" x14ac:dyDescent="0.35">
      <c r="A456" s="93">
        <v>9009344100</v>
      </c>
      <c r="B456" s="73" t="s">
        <v>127</v>
      </c>
      <c r="C456" s="84" t="s">
        <v>48</v>
      </c>
      <c r="D456" s="44">
        <v>231.36675839999998</v>
      </c>
      <c r="E456" s="44">
        <v>0</v>
      </c>
      <c r="F456" s="70">
        <f>Table323[[#This Row],[Single Family]]+Table323[[#This Row],[2-4 Units]]+Table323[[#This Row],[&gt;4 Units]]</f>
        <v>0</v>
      </c>
      <c r="G456" s="70">
        <v>0</v>
      </c>
      <c r="H456" s="70">
        <v>0</v>
      </c>
      <c r="I456" s="70">
        <v>0</v>
      </c>
      <c r="J456" s="45">
        <v>0</v>
      </c>
      <c r="K456">
        <f t="shared" si="7"/>
        <v>0</v>
      </c>
      <c r="L456" s="70">
        <v>0</v>
      </c>
      <c r="M456" s="70">
        <v>0</v>
      </c>
      <c r="N456" s="70">
        <v>0</v>
      </c>
      <c r="O456" s="45">
        <v>0</v>
      </c>
    </row>
    <row r="457" spans="1:15" hidden="1" x14ac:dyDescent="0.35">
      <c r="A457" s="93">
        <v>9009345100</v>
      </c>
      <c r="B457" s="73" t="s">
        <v>127</v>
      </c>
      <c r="C457" s="84" t="s">
        <v>48</v>
      </c>
      <c r="D457" s="44">
        <v>115340.70307968001</v>
      </c>
      <c r="E457" s="44">
        <v>53359.099099999999</v>
      </c>
      <c r="F457" s="70">
        <f>Table323[[#This Row],[Single Family]]+Table323[[#This Row],[2-4 Units]]+Table323[[#This Row],[&gt;4 Units]]</f>
        <v>23</v>
      </c>
      <c r="G457" s="70">
        <v>23</v>
      </c>
      <c r="H457" s="70">
        <v>0</v>
      </c>
      <c r="I457" s="70">
        <v>0</v>
      </c>
      <c r="J457" s="45">
        <v>16613.419099999999</v>
      </c>
      <c r="K457">
        <f t="shared" si="7"/>
        <v>0</v>
      </c>
      <c r="L457" s="70">
        <v>0</v>
      </c>
      <c r="M457" s="70">
        <v>0</v>
      </c>
      <c r="N457" s="70">
        <v>0</v>
      </c>
      <c r="O457" s="45">
        <v>0</v>
      </c>
    </row>
    <row r="458" spans="1:15" hidden="1" x14ac:dyDescent="0.35">
      <c r="A458" s="93">
        <v>9009345201</v>
      </c>
      <c r="B458" s="73" t="s">
        <v>127</v>
      </c>
      <c r="C458" s="84" t="s">
        <v>48</v>
      </c>
      <c r="D458" s="44">
        <v>120430.25714015999</v>
      </c>
      <c r="E458" s="44">
        <v>55301.3724</v>
      </c>
      <c r="F458" s="70">
        <f>Table323[[#This Row],[Single Family]]+Table323[[#This Row],[2-4 Units]]+Table323[[#This Row],[&gt;4 Units]]</f>
        <v>52</v>
      </c>
      <c r="G458" s="70">
        <v>45</v>
      </c>
      <c r="H458" s="70">
        <v>7</v>
      </c>
      <c r="I458" s="70">
        <v>0</v>
      </c>
      <c r="J458" s="45">
        <v>40285.402399999999</v>
      </c>
      <c r="K458">
        <f t="shared" si="7"/>
        <v>0</v>
      </c>
      <c r="L458" s="70">
        <v>0</v>
      </c>
      <c r="M458" s="70">
        <v>0</v>
      </c>
      <c r="N458" s="70">
        <v>0</v>
      </c>
      <c r="O458" s="45">
        <v>0</v>
      </c>
    </row>
    <row r="459" spans="1:15" hidden="1" x14ac:dyDescent="0.35">
      <c r="A459" s="93">
        <v>9009345202</v>
      </c>
      <c r="B459" s="73" t="s">
        <v>127</v>
      </c>
      <c r="C459" s="84" t="s">
        <v>48</v>
      </c>
      <c r="D459" s="44">
        <v>76552.852731840016</v>
      </c>
      <c r="E459" s="44">
        <v>51535.862300000001</v>
      </c>
      <c r="F459" s="70">
        <f>Table323[[#This Row],[Single Family]]+Table323[[#This Row],[2-4 Units]]+Table323[[#This Row],[&gt;4 Units]]</f>
        <v>26</v>
      </c>
      <c r="G459" s="70">
        <v>25</v>
      </c>
      <c r="H459" s="70">
        <v>1</v>
      </c>
      <c r="I459" s="70">
        <v>0</v>
      </c>
      <c r="J459" s="45">
        <v>16787.272300000001</v>
      </c>
      <c r="K459">
        <f t="shared" si="7"/>
        <v>0</v>
      </c>
      <c r="L459" s="70">
        <v>0</v>
      </c>
      <c r="M459" s="70">
        <v>0</v>
      </c>
      <c r="N459" s="70">
        <v>0</v>
      </c>
      <c r="O459" s="45">
        <v>0</v>
      </c>
    </row>
    <row r="460" spans="1:15" hidden="1" x14ac:dyDescent="0.35">
      <c r="A460" s="93">
        <v>9009345300</v>
      </c>
      <c r="B460" s="73" t="s">
        <v>127</v>
      </c>
      <c r="C460" s="84" t="s">
        <v>48</v>
      </c>
      <c r="D460" s="44">
        <v>93771.541079999995</v>
      </c>
      <c r="E460" s="44">
        <v>25594.8802</v>
      </c>
      <c r="F460" s="70">
        <f>Table323[[#This Row],[Single Family]]+Table323[[#This Row],[2-4 Units]]+Table323[[#This Row],[&gt;4 Units]]</f>
        <v>27</v>
      </c>
      <c r="G460" s="70">
        <v>26</v>
      </c>
      <c r="H460" s="70">
        <v>1</v>
      </c>
      <c r="I460" s="70">
        <v>0</v>
      </c>
      <c r="J460" s="45">
        <v>15631.120199999999</v>
      </c>
      <c r="K460">
        <f t="shared" si="7"/>
        <v>0</v>
      </c>
      <c r="L460" s="70">
        <v>0</v>
      </c>
      <c r="M460" s="70">
        <v>0</v>
      </c>
      <c r="N460" s="70">
        <v>0</v>
      </c>
      <c r="O460" s="45">
        <v>0</v>
      </c>
    </row>
    <row r="461" spans="1:15" hidden="1" x14ac:dyDescent="0.35">
      <c r="A461" s="93">
        <v>9009345400</v>
      </c>
      <c r="B461" s="73" t="s">
        <v>127</v>
      </c>
      <c r="C461" s="84" t="s">
        <v>48</v>
      </c>
      <c r="D461" s="44">
        <v>141079.32990144001</v>
      </c>
      <c r="E461" s="44">
        <v>1079229.5663000001</v>
      </c>
      <c r="F461" s="70">
        <f>Table323[[#This Row],[Single Family]]+Table323[[#This Row],[2-4 Units]]+Table323[[#This Row],[&gt;4 Units]]</f>
        <v>374</v>
      </c>
      <c r="G461" s="70">
        <v>51</v>
      </c>
      <c r="H461" s="70">
        <v>4</v>
      </c>
      <c r="I461" s="70">
        <v>319</v>
      </c>
      <c r="J461" s="45">
        <v>46516.534399999997</v>
      </c>
      <c r="K461">
        <f t="shared" si="7"/>
        <v>331</v>
      </c>
      <c r="L461" s="70">
        <v>107</v>
      </c>
      <c r="M461" s="70">
        <v>6</v>
      </c>
      <c r="N461" s="70">
        <v>218</v>
      </c>
      <c r="O461" s="45">
        <v>994053</v>
      </c>
    </row>
    <row r="462" spans="1:15" hidden="1" x14ac:dyDescent="0.35">
      <c r="A462" s="93">
        <v>9009346102</v>
      </c>
      <c r="B462" s="73" t="s">
        <v>127</v>
      </c>
      <c r="C462" s="84" t="s">
        <v>48</v>
      </c>
      <c r="D462" s="44">
        <v>364.28918399999998</v>
      </c>
      <c r="E462" s="44">
        <v>0</v>
      </c>
      <c r="F462" s="70">
        <f>Table323[[#This Row],[Single Family]]+Table323[[#This Row],[2-4 Units]]+Table323[[#This Row],[&gt;4 Units]]</f>
        <v>0</v>
      </c>
      <c r="G462" s="70">
        <v>0</v>
      </c>
      <c r="H462" s="70">
        <v>0</v>
      </c>
      <c r="I462" s="70">
        <v>0</v>
      </c>
      <c r="J462" s="45">
        <v>0</v>
      </c>
      <c r="K462">
        <f t="shared" si="7"/>
        <v>0</v>
      </c>
      <c r="L462" s="70">
        <v>0</v>
      </c>
      <c r="M462" s="70">
        <v>0</v>
      </c>
      <c r="N462" s="70">
        <v>0</v>
      </c>
      <c r="O462" s="45">
        <v>0</v>
      </c>
    </row>
    <row r="463" spans="1:15" hidden="1" x14ac:dyDescent="0.35">
      <c r="A463" s="93">
        <v>9009347200</v>
      </c>
      <c r="B463" s="73" t="s">
        <v>127</v>
      </c>
      <c r="C463" s="84" t="s">
        <v>48</v>
      </c>
      <c r="D463" s="44">
        <v>782.27527680000003</v>
      </c>
      <c r="E463" s="44">
        <v>0</v>
      </c>
      <c r="F463" s="70">
        <f>Table323[[#This Row],[Single Family]]+Table323[[#This Row],[2-4 Units]]+Table323[[#This Row],[&gt;4 Units]]</f>
        <v>0</v>
      </c>
      <c r="G463" s="70">
        <v>0</v>
      </c>
      <c r="H463" s="70">
        <v>0</v>
      </c>
      <c r="I463" s="70">
        <v>0</v>
      </c>
      <c r="J463" s="45">
        <v>0</v>
      </c>
      <c r="K463">
        <f t="shared" si="7"/>
        <v>0</v>
      </c>
      <c r="L463" s="70">
        <v>0</v>
      </c>
      <c r="M463" s="70">
        <v>0</v>
      </c>
      <c r="N463" s="70">
        <v>0</v>
      </c>
      <c r="O463" s="45">
        <v>0</v>
      </c>
    </row>
    <row r="464" spans="1:15" hidden="1" x14ac:dyDescent="0.35">
      <c r="A464" s="93">
        <v>9009351900</v>
      </c>
      <c r="B464" s="73" t="s">
        <v>127</v>
      </c>
      <c r="C464" s="84" t="s">
        <v>48</v>
      </c>
      <c r="D464" s="44">
        <v>679.60511999999994</v>
      </c>
      <c r="E464" s="44">
        <v>0</v>
      </c>
      <c r="F464" s="70">
        <f>Table323[[#This Row],[Single Family]]+Table323[[#This Row],[2-4 Units]]+Table323[[#This Row],[&gt;4 Units]]</f>
        <v>0</v>
      </c>
      <c r="G464" s="70">
        <v>0</v>
      </c>
      <c r="H464" s="70">
        <v>0</v>
      </c>
      <c r="I464" s="70">
        <v>0</v>
      </c>
      <c r="J464" s="45">
        <v>0</v>
      </c>
      <c r="K464">
        <f t="shared" si="7"/>
        <v>0</v>
      </c>
      <c r="L464" s="70">
        <v>0</v>
      </c>
      <c r="M464" s="70">
        <v>0</v>
      </c>
      <c r="N464" s="70">
        <v>0</v>
      </c>
      <c r="O464" s="45">
        <v>0</v>
      </c>
    </row>
    <row r="465" spans="1:15" hidden="1" x14ac:dyDescent="0.35">
      <c r="A465" s="93">
        <v>9003400300</v>
      </c>
      <c r="B465" s="73" t="s">
        <v>128</v>
      </c>
      <c r="C465" s="84" t="s">
        <v>48</v>
      </c>
      <c r="D465" s="44">
        <v>617.43919679999999</v>
      </c>
      <c r="E465" s="44">
        <v>436.28</v>
      </c>
      <c r="F465" s="70">
        <f>Table323[[#This Row],[Single Family]]+Table323[[#This Row],[2-4 Units]]+Table323[[#This Row],[&gt;4 Units]]</f>
        <v>0</v>
      </c>
      <c r="G465" s="70">
        <v>0</v>
      </c>
      <c r="H465" s="70">
        <v>0</v>
      </c>
      <c r="I465" s="70">
        <v>0</v>
      </c>
      <c r="J465" s="45">
        <v>0</v>
      </c>
      <c r="K465">
        <f t="shared" si="7"/>
        <v>0</v>
      </c>
      <c r="L465" s="70">
        <v>0</v>
      </c>
      <c r="M465" s="70">
        <v>0</v>
      </c>
      <c r="N465" s="70">
        <v>0</v>
      </c>
      <c r="O465" s="45">
        <v>0</v>
      </c>
    </row>
    <row r="466" spans="1:15" hidden="1" x14ac:dyDescent="0.35">
      <c r="A466" s="93">
        <v>9003415300</v>
      </c>
      <c r="B466" s="73" t="s">
        <v>128</v>
      </c>
      <c r="C466" s="84" t="s">
        <v>48</v>
      </c>
      <c r="D466" s="44">
        <v>61846.119786240008</v>
      </c>
      <c r="E466" s="44">
        <v>907.27</v>
      </c>
      <c r="F466" s="70">
        <f>Table323[[#This Row],[Single Family]]+Table323[[#This Row],[2-4 Units]]+Table323[[#This Row],[&gt;4 Units]]</f>
        <v>3</v>
      </c>
      <c r="G466" s="70">
        <v>2</v>
      </c>
      <c r="H466" s="70">
        <v>1</v>
      </c>
      <c r="I466" s="70">
        <v>0</v>
      </c>
      <c r="J466" s="45">
        <v>620.98</v>
      </c>
      <c r="K466">
        <f t="shared" si="7"/>
        <v>0</v>
      </c>
      <c r="L466" s="70">
        <v>0</v>
      </c>
      <c r="M466" s="70">
        <v>0</v>
      </c>
      <c r="N466" s="70">
        <v>0</v>
      </c>
      <c r="O466" s="45">
        <v>0</v>
      </c>
    </row>
    <row r="467" spans="1:15" hidden="1" x14ac:dyDescent="0.35">
      <c r="A467" s="93">
        <v>9003415400</v>
      </c>
      <c r="B467" s="73" t="s">
        <v>128</v>
      </c>
      <c r="C467" s="84" t="s">
        <v>48</v>
      </c>
      <c r="D467" s="44">
        <v>60029.682335999998</v>
      </c>
      <c r="E467" s="44">
        <v>7314.39</v>
      </c>
      <c r="F467" s="70">
        <f>Table323[[#This Row],[Single Family]]+Table323[[#This Row],[2-4 Units]]+Table323[[#This Row],[&gt;4 Units]]</f>
        <v>11</v>
      </c>
      <c r="G467" s="70">
        <v>10</v>
      </c>
      <c r="H467" s="70">
        <v>1</v>
      </c>
      <c r="I467" s="70">
        <v>0</v>
      </c>
      <c r="J467" s="45">
        <v>2665.31</v>
      </c>
      <c r="K467">
        <f t="shared" si="7"/>
        <v>0</v>
      </c>
      <c r="L467" s="70">
        <v>0</v>
      </c>
      <c r="M467" s="70">
        <v>0</v>
      </c>
      <c r="N467" s="70">
        <v>0</v>
      </c>
      <c r="O467" s="45">
        <v>0</v>
      </c>
    </row>
    <row r="468" spans="1:15" hidden="1" x14ac:dyDescent="0.35">
      <c r="A468" s="93">
        <v>9003415500</v>
      </c>
      <c r="B468" s="73" t="s">
        <v>128</v>
      </c>
      <c r="C468" s="84" t="s">
        <v>48</v>
      </c>
      <c r="D468" s="44">
        <v>30047.905635839998</v>
      </c>
      <c r="E468" s="44">
        <v>2366.27</v>
      </c>
      <c r="F468" s="70">
        <f>Table323[[#This Row],[Single Family]]+Table323[[#This Row],[2-4 Units]]+Table323[[#This Row],[&gt;4 Units]]</f>
        <v>2</v>
      </c>
      <c r="G468" s="70">
        <v>2</v>
      </c>
      <c r="H468" s="70">
        <v>0</v>
      </c>
      <c r="I468" s="70">
        <v>0</v>
      </c>
      <c r="J468" s="45">
        <v>1385.66</v>
      </c>
      <c r="K468">
        <f t="shared" si="7"/>
        <v>0</v>
      </c>
      <c r="L468" s="70">
        <v>0</v>
      </c>
      <c r="M468" s="70">
        <v>0</v>
      </c>
      <c r="N468" s="70">
        <v>0</v>
      </c>
      <c r="O468" s="45">
        <v>0</v>
      </c>
    </row>
    <row r="469" spans="1:15" hidden="1" x14ac:dyDescent="0.35">
      <c r="A469" s="93">
        <v>9003415600</v>
      </c>
      <c r="B469" s="73" t="s">
        <v>128</v>
      </c>
      <c r="C469" s="84" t="s">
        <v>48</v>
      </c>
      <c r="D469" s="44">
        <v>37751.387126400004</v>
      </c>
      <c r="E469" s="44">
        <v>1307.4318000000001</v>
      </c>
      <c r="F469" s="70">
        <f>Table323[[#This Row],[Single Family]]+Table323[[#This Row],[2-4 Units]]+Table323[[#This Row],[&gt;4 Units]]</f>
        <v>3</v>
      </c>
      <c r="G469" s="70">
        <v>3</v>
      </c>
      <c r="H469" s="70">
        <v>0</v>
      </c>
      <c r="I469" s="70">
        <v>0</v>
      </c>
      <c r="J469" s="45">
        <v>971.07180000000005</v>
      </c>
      <c r="K469">
        <f t="shared" si="7"/>
        <v>0</v>
      </c>
      <c r="L469" s="70">
        <v>0</v>
      </c>
      <c r="M469" s="70">
        <v>0</v>
      </c>
      <c r="N469" s="70">
        <v>0</v>
      </c>
      <c r="O469" s="45">
        <v>0</v>
      </c>
    </row>
    <row r="470" spans="1:15" hidden="1" x14ac:dyDescent="0.35">
      <c r="A470" s="93">
        <v>9003415700</v>
      </c>
      <c r="B470" s="73" t="s">
        <v>128</v>
      </c>
      <c r="C470" s="84" t="s">
        <v>48</v>
      </c>
      <c r="D470" s="44">
        <v>35649.427536000003</v>
      </c>
      <c r="E470" s="44">
        <v>7072.64</v>
      </c>
      <c r="F470" s="70">
        <f>Table323[[#This Row],[Single Family]]+Table323[[#This Row],[2-4 Units]]+Table323[[#This Row],[&gt;4 Units]]</f>
        <v>1</v>
      </c>
      <c r="G470" s="70">
        <v>0</v>
      </c>
      <c r="H470" s="70">
        <v>1</v>
      </c>
      <c r="I470" s="70">
        <v>0</v>
      </c>
      <c r="J470" s="45">
        <v>284.02999999999997</v>
      </c>
      <c r="K470">
        <f t="shared" si="7"/>
        <v>0</v>
      </c>
      <c r="L470" s="70">
        <v>0</v>
      </c>
      <c r="M470" s="70">
        <v>0</v>
      </c>
      <c r="N470" s="70">
        <v>0</v>
      </c>
      <c r="O470" s="45">
        <v>0</v>
      </c>
    </row>
    <row r="471" spans="1:15" hidden="1" x14ac:dyDescent="0.35">
      <c r="A471" s="93">
        <v>9003415800</v>
      </c>
      <c r="B471" s="73" t="s">
        <v>128</v>
      </c>
      <c r="C471" s="84" t="s">
        <v>48</v>
      </c>
      <c r="D471" s="44">
        <v>33526.124061120005</v>
      </c>
      <c r="E471" s="44">
        <v>4495.78</v>
      </c>
      <c r="F471" s="70">
        <f>Table323[[#This Row],[Single Family]]+Table323[[#This Row],[2-4 Units]]+Table323[[#This Row],[&gt;4 Units]]</f>
        <v>3</v>
      </c>
      <c r="G471" s="70">
        <v>3</v>
      </c>
      <c r="H471" s="70">
        <v>0</v>
      </c>
      <c r="I471" s="70">
        <v>0</v>
      </c>
      <c r="J471" s="45">
        <v>1062.1300000000001</v>
      </c>
      <c r="K471">
        <f t="shared" si="7"/>
        <v>0</v>
      </c>
      <c r="L471" s="70">
        <v>0</v>
      </c>
      <c r="M471" s="70">
        <v>0</v>
      </c>
      <c r="N471" s="70">
        <v>0</v>
      </c>
      <c r="O471" s="45">
        <v>0</v>
      </c>
    </row>
    <row r="472" spans="1:15" x14ac:dyDescent="0.35">
      <c r="A472" s="93">
        <v>9003415900</v>
      </c>
      <c r="B472" s="73" t="s">
        <v>128</v>
      </c>
      <c r="C472" s="84" t="s">
        <v>104</v>
      </c>
      <c r="D472" s="44">
        <v>13994.03441376</v>
      </c>
      <c r="E472" s="44">
        <v>1500.57</v>
      </c>
      <c r="F472" s="70">
        <f>Table323[[#This Row],[Single Family]]+Table323[[#This Row],[2-4 Units]]+Table323[[#This Row],[&gt;4 Units]]</f>
        <v>2</v>
      </c>
      <c r="G472" s="70">
        <v>2</v>
      </c>
      <c r="H472" s="70">
        <v>0</v>
      </c>
      <c r="I472" s="70">
        <v>0</v>
      </c>
      <c r="J472" s="45">
        <v>1418.55</v>
      </c>
      <c r="K472">
        <f t="shared" si="7"/>
        <v>0</v>
      </c>
      <c r="L472" s="70">
        <v>0</v>
      </c>
      <c r="M472" s="70">
        <v>0</v>
      </c>
      <c r="N472" s="70">
        <v>0</v>
      </c>
      <c r="O472" s="45">
        <v>0</v>
      </c>
    </row>
    <row r="473" spans="1:15" hidden="1" x14ac:dyDescent="0.35">
      <c r="A473" s="93">
        <v>9003416000</v>
      </c>
      <c r="B473" s="73" t="s">
        <v>128</v>
      </c>
      <c r="C473" s="84" t="s">
        <v>48</v>
      </c>
      <c r="D473" s="44">
        <v>53175.932429759996</v>
      </c>
      <c r="E473" s="44">
        <v>772.94</v>
      </c>
      <c r="F473" s="70">
        <f>Table323[[#This Row],[Single Family]]+Table323[[#This Row],[2-4 Units]]+Table323[[#This Row],[&gt;4 Units]]</f>
        <v>1</v>
      </c>
      <c r="G473" s="70">
        <v>1</v>
      </c>
      <c r="H473" s="70">
        <v>0</v>
      </c>
      <c r="I473" s="70">
        <v>0</v>
      </c>
      <c r="J473" s="45">
        <v>66.400000000000006</v>
      </c>
      <c r="K473">
        <f t="shared" si="7"/>
        <v>0</v>
      </c>
      <c r="L473" s="70">
        <v>0</v>
      </c>
      <c r="M473" s="70">
        <v>0</v>
      </c>
      <c r="N473" s="70">
        <v>0</v>
      </c>
      <c r="O473" s="45">
        <v>0</v>
      </c>
    </row>
    <row r="474" spans="1:15" hidden="1" x14ac:dyDescent="0.35">
      <c r="A474" s="93">
        <v>9003416100</v>
      </c>
      <c r="B474" s="73" t="s">
        <v>128</v>
      </c>
      <c r="C474" s="84" t="s">
        <v>48</v>
      </c>
      <c r="D474" s="44">
        <v>45937.126019520001</v>
      </c>
      <c r="E474" s="44">
        <v>2835.0911999999998</v>
      </c>
      <c r="F474" s="70">
        <f>Table323[[#This Row],[Single Family]]+Table323[[#This Row],[2-4 Units]]+Table323[[#This Row],[&gt;4 Units]]</f>
        <v>6</v>
      </c>
      <c r="G474" s="70">
        <v>6</v>
      </c>
      <c r="H474" s="70">
        <v>0</v>
      </c>
      <c r="I474" s="70">
        <v>0</v>
      </c>
      <c r="J474" s="45">
        <v>1935.5812000000001</v>
      </c>
      <c r="K474">
        <f t="shared" si="7"/>
        <v>0</v>
      </c>
      <c r="L474" s="70">
        <v>0</v>
      </c>
      <c r="M474" s="70">
        <v>0</v>
      </c>
      <c r="N474" s="70">
        <v>0</v>
      </c>
      <c r="O474" s="45">
        <v>0</v>
      </c>
    </row>
    <row r="475" spans="1:15" hidden="1" x14ac:dyDescent="0.35">
      <c r="A475" s="93">
        <v>9003416200</v>
      </c>
      <c r="B475" s="73" t="s">
        <v>128</v>
      </c>
      <c r="C475" s="84" t="s">
        <v>48</v>
      </c>
      <c r="D475" s="44">
        <v>25037.862480000003</v>
      </c>
      <c r="E475" s="44">
        <v>31916.26</v>
      </c>
      <c r="F475" s="70">
        <f>Table323[[#This Row],[Single Family]]+Table323[[#This Row],[2-4 Units]]+Table323[[#This Row],[&gt;4 Units]]</f>
        <v>0</v>
      </c>
      <c r="G475" s="70">
        <v>0</v>
      </c>
      <c r="H475" s="70">
        <v>0</v>
      </c>
      <c r="I475" s="70">
        <v>0</v>
      </c>
      <c r="J475" s="45">
        <v>0</v>
      </c>
      <c r="K475">
        <f t="shared" si="7"/>
        <v>0</v>
      </c>
      <c r="L475" s="70">
        <v>0</v>
      </c>
      <c r="M475" s="70">
        <v>0</v>
      </c>
      <c r="N475" s="70">
        <v>0</v>
      </c>
      <c r="O475" s="45">
        <v>0</v>
      </c>
    </row>
    <row r="476" spans="1:15" hidden="1" x14ac:dyDescent="0.35">
      <c r="A476" s="93">
        <v>9003416300</v>
      </c>
      <c r="B476" s="73" t="s">
        <v>128</v>
      </c>
      <c r="C476" s="84" t="s">
        <v>48</v>
      </c>
      <c r="D476" s="44">
        <v>46612.013846400005</v>
      </c>
      <c r="E476" s="44">
        <v>7464.55</v>
      </c>
      <c r="F476" s="70">
        <f>Table323[[#This Row],[Single Family]]+Table323[[#This Row],[2-4 Units]]+Table323[[#This Row],[&gt;4 Units]]</f>
        <v>8</v>
      </c>
      <c r="G476" s="70">
        <v>8</v>
      </c>
      <c r="H476" s="70">
        <v>0</v>
      </c>
      <c r="I476" s="70">
        <v>0</v>
      </c>
      <c r="J476" s="45">
        <v>3940.8</v>
      </c>
      <c r="K476">
        <f t="shared" si="7"/>
        <v>0</v>
      </c>
      <c r="L476" s="70">
        <v>0</v>
      </c>
      <c r="M476" s="70">
        <v>0</v>
      </c>
      <c r="N476" s="70">
        <v>0</v>
      </c>
      <c r="O476" s="45">
        <v>0</v>
      </c>
    </row>
    <row r="477" spans="1:15" hidden="1" x14ac:dyDescent="0.35">
      <c r="A477" s="93">
        <v>9003416400</v>
      </c>
      <c r="B477" s="73" t="s">
        <v>128</v>
      </c>
      <c r="C477" s="84" t="s">
        <v>48</v>
      </c>
      <c r="D477" s="44">
        <v>55528.130845440013</v>
      </c>
      <c r="E477" s="44">
        <v>6996.7744000000002</v>
      </c>
      <c r="F477" s="70">
        <f>Table323[[#This Row],[Single Family]]+Table323[[#This Row],[2-4 Units]]+Table323[[#This Row],[&gt;4 Units]]</f>
        <v>14</v>
      </c>
      <c r="G477" s="70">
        <v>14</v>
      </c>
      <c r="H477" s="70">
        <v>0</v>
      </c>
      <c r="I477" s="70">
        <v>0</v>
      </c>
      <c r="J477" s="45">
        <v>5722.2043999999996</v>
      </c>
      <c r="K477">
        <f t="shared" si="7"/>
        <v>0</v>
      </c>
      <c r="L477" s="70">
        <v>0</v>
      </c>
      <c r="M477" s="70">
        <v>0</v>
      </c>
      <c r="N477" s="70">
        <v>0</v>
      </c>
      <c r="O477" s="45">
        <v>0</v>
      </c>
    </row>
    <row r="478" spans="1:15" hidden="1" x14ac:dyDescent="0.35">
      <c r="A478" s="93">
        <v>9003416500</v>
      </c>
      <c r="B478" s="73" t="s">
        <v>128</v>
      </c>
      <c r="C478" s="84" t="s">
        <v>48</v>
      </c>
      <c r="D478" s="44">
        <v>58902.579241920001</v>
      </c>
      <c r="E478" s="44">
        <v>9258.3799999999992</v>
      </c>
      <c r="F478" s="70">
        <f>Table323[[#This Row],[Single Family]]+Table323[[#This Row],[2-4 Units]]+Table323[[#This Row],[&gt;4 Units]]</f>
        <v>18</v>
      </c>
      <c r="G478" s="70">
        <v>18</v>
      </c>
      <c r="H478" s="70">
        <v>0</v>
      </c>
      <c r="I478" s="70">
        <v>0</v>
      </c>
      <c r="J478" s="45">
        <v>7415.66</v>
      </c>
      <c r="K478">
        <f t="shared" si="7"/>
        <v>0</v>
      </c>
      <c r="L478" s="70">
        <v>0</v>
      </c>
      <c r="M478" s="70">
        <v>0</v>
      </c>
      <c r="N478" s="70">
        <v>0</v>
      </c>
      <c r="O478" s="45">
        <v>0</v>
      </c>
    </row>
    <row r="479" spans="1:15" hidden="1" x14ac:dyDescent="0.35">
      <c r="A479" s="93">
        <v>9003416600</v>
      </c>
      <c r="B479" s="73" t="s">
        <v>128</v>
      </c>
      <c r="C479" s="84" t="s">
        <v>48</v>
      </c>
      <c r="D479" s="44">
        <v>21919.58064</v>
      </c>
      <c r="E479" s="44">
        <v>3646.41</v>
      </c>
      <c r="F479" s="70">
        <f>Table323[[#This Row],[Single Family]]+Table323[[#This Row],[2-4 Units]]+Table323[[#This Row],[&gt;4 Units]]</f>
        <v>2</v>
      </c>
      <c r="G479" s="70">
        <v>2</v>
      </c>
      <c r="H479" s="70">
        <v>0</v>
      </c>
      <c r="I479" s="70">
        <v>0</v>
      </c>
      <c r="J479" s="45">
        <v>3554.94</v>
      </c>
      <c r="K479">
        <f t="shared" si="7"/>
        <v>0</v>
      </c>
      <c r="L479" s="70">
        <v>0</v>
      </c>
      <c r="M479" s="70">
        <v>0</v>
      </c>
      <c r="N479" s="70">
        <v>0</v>
      </c>
      <c r="O479" s="45">
        <v>0</v>
      </c>
    </row>
    <row r="480" spans="1:15" hidden="1" x14ac:dyDescent="0.35">
      <c r="A480" s="93">
        <v>9003416700</v>
      </c>
      <c r="B480" s="73" t="s">
        <v>128</v>
      </c>
      <c r="C480" s="84" t="s">
        <v>48</v>
      </c>
      <c r="D480" s="44">
        <v>134497.11755232001</v>
      </c>
      <c r="E480" s="44">
        <v>572786.77769999998</v>
      </c>
      <c r="F480" s="70">
        <f>Table323[[#This Row],[Single Family]]+Table323[[#This Row],[2-4 Units]]+Table323[[#This Row],[&gt;4 Units]]</f>
        <v>358</v>
      </c>
      <c r="G480" s="70">
        <v>22</v>
      </c>
      <c r="H480" s="70">
        <v>2</v>
      </c>
      <c r="I480" s="70">
        <v>334</v>
      </c>
      <c r="J480" s="45">
        <v>126359.5722</v>
      </c>
      <c r="K480">
        <f t="shared" si="7"/>
        <v>1025</v>
      </c>
      <c r="L480" s="70">
        <v>100</v>
      </c>
      <c r="M480" s="70">
        <v>2</v>
      </c>
      <c r="N480" s="70">
        <v>923</v>
      </c>
      <c r="O480" s="45">
        <v>446346</v>
      </c>
    </row>
    <row r="481" spans="1:15" hidden="1" x14ac:dyDescent="0.35">
      <c r="A481" s="93">
        <v>9003416800</v>
      </c>
      <c r="B481" s="73" t="s">
        <v>128</v>
      </c>
      <c r="C481" s="84" t="s">
        <v>48</v>
      </c>
      <c r="D481" s="44">
        <v>37524.223036800002</v>
      </c>
      <c r="E481" s="44">
        <v>42090.9902</v>
      </c>
      <c r="F481" s="70">
        <f>Table323[[#This Row],[Single Family]]+Table323[[#This Row],[2-4 Units]]+Table323[[#This Row],[&gt;4 Units]]</f>
        <v>9</v>
      </c>
      <c r="G481" s="70">
        <v>9</v>
      </c>
      <c r="H481" s="70">
        <v>0</v>
      </c>
      <c r="I481" s="70">
        <v>0</v>
      </c>
      <c r="J481" s="45">
        <v>2611.8501999999999</v>
      </c>
      <c r="K481">
        <f t="shared" si="7"/>
        <v>0</v>
      </c>
      <c r="L481" s="70">
        <v>0</v>
      </c>
      <c r="M481" s="70">
        <v>0</v>
      </c>
      <c r="N481" s="70">
        <v>0</v>
      </c>
      <c r="O481" s="45">
        <v>0</v>
      </c>
    </row>
    <row r="482" spans="1:15" x14ac:dyDescent="0.35">
      <c r="A482" s="93">
        <v>9003417100</v>
      </c>
      <c r="B482" s="73" t="s">
        <v>128</v>
      </c>
      <c r="C482" s="84" t="s">
        <v>104</v>
      </c>
      <c r="D482" s="44">
        <v>18956.984523840001</v>
      </c>
      <c r="E482" s="44">
        <v>1649.1361999999999</v>
      </c>
      <c r="F482" s="70">
        <f>Table323[[#This Row],[Single Family]]+Table323[[#This Row],[2-4 Units]]+Table323[[#This Row],[&gt;4 Units]]</f>
        <v>2</v>
      </c>
      <c r="G482" s="70">
        <v>2</v>
      </c>
      <c r="H482" s="70">
        <v>0</v>
      </c>
      <c r="I482" s="70">
        <v>0</v>
      </c>
      <c r="J482" s="45">
        <v>982.43619999999999</v>
      </c>
      <c r="K482">
        <f t="shared" si="7"/>
        <v>0</v>
      </c>
      <c r="L482" s="70">
        <v>0</v>
      </c>
      <c r="M482" s="70">
        <v>0</v>
      </c>
      <c r="N482" s="70">
        <v>0</v>
      </c>
      <c r="O482" s="45">
        <v>0</v>
      </c>
    </row>
    <row r="483" spans="1:15" hidden="1" x14ac:dyDescent="0.35">
      <c r="A483" s="93">
        <v>9003417200</v>
      </c>
      <c r="B483" s="73" t="s">
        <v>128</v>
      </c>
      <c r="C483" s="84" t="s">
        <v>48</v>
      </c>
      <c r="D483" s="44">
        <v>25307.12677536</v>
      </c>
      <c r="E483" s="44">
        <v>29318.762900000002</v>
      </c>
      <c r="F483" s="70">
        <f>Table323[[#This Row],[Single Family]]+Table323[[#This Row],[2-4 Units]]+Table323[[#This Row],[&gt;4 Units]]</f>
        <v>2</v>
      </c>
      <c r="G483" s="70">
        <v>2</v>
      </c>
      <c r="H483" s="70">
        <v>0</v>
      </c>
      <c r="I483" s="70">
        <v>0</v>
      </c>
      <c r="J483" s="45">
        <v>1590.7928999999999</v>
      </c>
      <c r="K483">
        <f t="shared" si="7"/>
        <v>0</v>
      </c>
      <c r="L483" s="70">
        <v>0</v>
      </c>
      <c r="M483" s="70">
        <v>0</v>
      </c>
      <c r="N483" s="70">
        <v>0</v>
      </c>
      <c r="O483" s="45">
        <v>0</v>
      </c>
    </row>
    <row r="484" spans="1:15" x14ac:dyDescent="0.35">
      <c r="A484" s="93">
        <v>9003417300</v>
      </c>
      <c r="B484" s="73" t="s">
        <v>128</v>
      </c>
      <c r="C484" s="84" t="s">
        <v>104</v>
      </c>
      <c r="D484" s="44">
        <v>1344.3822288000001</v>
      </c>
      <c r="E484" s="44">
        <v>0</v>
      </c>
      <c r="F484" s="70">
        <f>Table323[[#This Row],[Single Family]]+Table323[[#This Row],[2-4 Units]]+Table323[[#This Row],[&gt;4 Units]]</f>
        <v>0</v>
      </c>
      <c r="G484" s="70">
        <v>0</v>
      </c>
      <c r="H484" s="70">
        <v>0</v>
      </c>
      <c r="I484" s="70">
        <v>0</v>
      </c>
      <c r="J484" s="45">
        <v>0</v>
      </c>
      <c r="K484">
        <f t="shared" si="7"/>
        <v>0</v>
      </c>
      <c r="L484" s="70">
        <v>0</v>
      </c>
      <c r="M484" s="70">
        <v>0</v>
      </c>
      <c r="N484" s="70">
        <v>0</v>
      </c>
      <c r="O484" s="45">
        <v>0</v>
      </c>
    </row>
    <row r="485" spans="1:15" hidden="1" x14ac:dyDescent="0.35">
      <c r="A485" s="93">
        <v>9003417400</v>
      </c>
      <c r="B485" s="73" t="s">
        <v>128</v>
      </c>
      <c r="C485" s="84" t="s">
        <v>48</v>
      </c>
      <c r="D485" s="44">
        <v>42183.385027200005</v>
      </c>
      <c r="E485" s="44">
        <v>6750.4196000000002</v>
      </c>
      <c r="F485" s="70">
        <f>Table323[[#This Row],[Single Family]]+Table323[[#This Row],[2-4 Units]]+Table323[[#This Row],[&gt;4 Units]]</f>
        <v>11</v>
      </c>
      <c r="G485" s="70">
        <v>11</v>
      </c>
      <c r="H485" s="70">
        <v>0</v>
      </c>
      <c r="I485" s="70">
        <v>0</v>
      </c>
      <c r="J485" s="45">
        <v>6622.0096000000003</v>
      </c>
      <c r="K485">
        <f t="shared" si="7"/>
        <v>0</v>
      </c>
      <c r="L485" s="70">
        <v>0</v>
      </c>
      <c r="M485" s="70">
        <v>0</v>
      </c>
      <c r="N485" s="70">
        <v>0</v>
      </c>
      <c r="O485" s="45">
        <v>0</v>
      </c>
    </row>
    <row r="486" spans="1:15" hidden="1" x14ac:dyDescent="0.35">
      <c r="A486" s="93">
        <v>9003417500</v>
      </c>
      <c r="B486" s="73" t="s">
        <v>128</v>
      </c>
      <c r="C486" s="84" t="s">
        <v>48</v>
      </c>
      <c r="D486" s="44">
        <v>60109.840428480005</v>
      </c>
      <c r="E486" s="44">
        <v>6313.4265999999998</v>
      </c>
      <c r="F486" s="70">
        <f>Table323[[#This Row],[Single Family]]+Table323[[#This Row],[2-4 Units]]+Table323[[#This Row],[&gt;4 Units]]</f>
        <v>12</v>
      </c>
      <c r="G486" s="70">
        <v>12</v>
      </c>
      <c r="H486" s="70">
        <v>0</v>
      </c>
      <c r="I486" s="70">
        <v>0</v>
      </c>
      <c r="J486" s="45">
        <v>5297.0266000000001</v>
      </c>
      <c r="K486">
        <f t="shared" si="7"/>
        <v>0</v>
      </c>
      <c r="L486" s="70">
        <v>0</v>
      </c>
      <c r="M486" s="70">
        <v>0</v>
      </c>
      <c r="N486" s="70">
        <v>0</v>
      </c>
      <c r="O486" s="45">
        <v>0</v>
      </c>
    </row>
    <row r="487" spans="1:15" hidden="1" x14ac:dyDescent="0.35">
      <c r="A487" s="93">
        <v>9003460100</v>
      </c>
      <c r="B487" s="73" t="s">
        <v>128</v>
      </c>
      <c r="C487" s="84" t="s">
        <v>48</v>
      </c>
      <c r="D487" s="44">
        <v>481.512384</v>
      </c>
      <c r="E487" s="44">
        <v>0</v>
      </c>
      <c r="F487" s="70">
        <f>Table323[[#This Row],[Single Family]]+Table323[[#This Row],[2-4 Units]]+Table323[[#This Row],[&gt;4 Units]]</f>
        <v>0</v>
      </c>
      <c r="G487" s="70">
        <v>0</v>
      </c>
      <c r="H487" s="70">
        <v>0</v>
      </c>
      <c r="I487" s="70">
        <v>0</v>
      </c>
      <c r="J487" s="45">
        <v>0</v>
      </c>
      <c r="K487">
        <f t="shared" si="7"/>
        <v>0</v>
      </c>
      <c r="L487" s="70">
        <v>0</v>
      </c>
      <c r="M487" s="70">
        <v>0</v>
      </c>
      <c r="N487" s="70">
        <v>0</v>
      </c>
      <c r="O487" s="45">
        <v>0</v>
      </c>
    </row>
    <row r="488" spans="1:15" hidden="1" x14ac:dyDescent="0.35">
      <c r="A488" s="93">
        <v>9003460202</v>
      </c>
      <c r="B488" s="73" t="s">
        <v>128</v>
      </c>
      <c r="C488" s="84" t="s">
        <v>48</v>
      </c>
      <c r="D488" s="44">
        <v>647.01417600000002</v>
      </c>
      <c r="E488" s="44">
        <v>5360.46</v>
      </c>
      <c r="F488" s="70">
        <f>Table323[[#This Row],[Single Family]]+Table323[[#This Row],[2-4 Units]]+Table323[[#This Row],[&gt;4 Units]]</f>
        <v>0</v>
      </c>
      <c r="G488" s="70">
        <v>0</v>
      </c>
      <c r="H488" s="70">
        <v>0</v>
      </c>
      <c r="I488" s="70">
        <v>0</v>
      </c>
      <c r="J488" s="45">
        <v>222.14</v>
      </c>
      <c r="K488">
        <f t="shared" si="7"/>
        <v>0</v>
      </c>
      <c r="L488" s="70">
        <v>0</v>
      </c>
      <c r="M488" s="70">
        <v>0</v>
      </c>
      <c r="N488" s="70">
        <v>0</v>
      </c>
      <c r="O488" s="45">
        <v>0</v>
      </c>
    </row>
    <row r="489" spans="1:15" hidden="1" x14ac:dyDescent="0.35">
      <c r="A489" s="93">
        <v>9003494300</v>
      </c>
      <c r="B489" s="73" t="s">
        <v>128</v>
      </c>
      <c r="C489" s="84" t="s">
        <v>48</v>
      </c>
      <c r="D489" s="44">
        <v>144.546336</v>
      </c>
      <c r="E489" s="44">
        <v>0</v>
      </c>
      <c r="F489" s="70">
        <f>Table323[[#This Row],[Single Family]]+Table323[[#This Row],[2-4 Units]]+Table323[[#This Row],[&gt;4 Units]]</f>
        <v>0</v>
      </c>
      <c r="G489" s="70">
        <v>0</v>
      </c>
      <c r="H489" s="70">
        <v>0</v>
      </c>
      <c r="I489" s="70">
        <v>0</v>
      </c>
      <c r="J489" s="45">
        <v>0</v>
      </c>
      <c r="K489">
        <f t="shared" si="7"/>
        <v>0</v>
      </c>
      <c r="L489" s="70">
        <v>0</v>
      </c>
      <c r="M489" s="70">
        <v>0</v>
      </c>
      <c r="N489" s="70">
        <v>0</v>
      </c>
      <c r="O489" s="45">
        <v>0</v>
      </c>
    </row>
    <row r="490" spans="1:15" hidden="1" x14ac:dyDescent="0.35">
      <c r="A490" s="93">
        <v>9001035100</v>
      </c>
      <c r="B490" s="73" t="s">
        <v>129</v>
      </c>
      <c r="C490" s="84" t="s">
        <v>48</v>
      </c>
      <c r="D490" s="44">
        <v>247121.76314016001</v>
      </c>
      <c r="E490" s="44">
        <v>87927.7071</v>
      </c>
      <c r="F490" s="70">
        <f>Table323[[#This Row],[Single Family]]+Table323[[#This Row],[2-4 Units]]+Table323[[#This Row],[&gt;4 Units]]</f>
        <v>43</v>
      </c>
      <c r="G490" s="70">
        <v>40</v>
      </c>
      <c r="H490" s="70">
        <v>3</v>
      </c>
      <c r="I490" s="70">
        <v>0</v>
      </c>
      <c r="J490" s="45">
        <v>33443.722099999999</v>
      </c>
      <c r="K490">
        <f t="shared" si="7"/>
        <v>3</v>
      </c>
      <c r="L490" s="70">
        <v>3</v>
      </c>
      <c r="M490" s="70">
        <v>0</v>
      </c>
      <c r="N490" s="70">
        <v>0</v>
      </c>
      <c r="O490" s="45">
        <v>23905.9</v>
      </c>
    </row>
    <row r="491" spans="1:15" hidden="1" x14ac:dyDescent="0.35">
      <c r="A491" s="93">
        <v>9001035200</v>
      </c>
      <c r="B491" s="73" t="s">
        <v>129</v>
      </c>
      <c r="C491" s="84" t="s">
        <v>48</v>
      </c>
      <c r="D491" s="44">
        <v>168416.02037664002</v>
      </c>
      <c r="E491" s="44">
        <v>16177.38</v>
      </c>
      <c r="F491" s="70">
        <f>Table323[[#This Row],[Single Family]]+Table323[[#This Row],[2-4 Units]]+Table323[[#This Row],[&gt;4 Units]]</f>
        <v>11</v>
      </c>
      <c r="G491" s="70">
        <v>11</v>
      </c>
      <c r="H491" s="70">
        <v>0</v>
      </c>
      <c r="I491" s="70">
        <v>0</v>
      </c>
      <c r="J491" s="45">
        <v>16176.650000000001</v>
      </c>
      <c r="K491">
        <f t="shared" si="7"/>
        <v>0</v>
      </c>
      <c r="L491" s="70">
        <v>0</v>
      </c>
      <c r="M491" s="70">
        <v>0</v>
      </c>
      <c r="N491" s="70">
        <v>0</v>
      </c>
      <c r="O491" s="45">
        <v>0</v>
      </c>
    </row>
    <row r="492" spans="1:15" hidden="1" x14ac:dyDescent="0.35">
      <c r="A492" s="93">
        <v>9001035300</v>
      </c>
      <c r="B492" s="73" t="s">
        <v>129</v>
      </c>
      <c r="C492" s="84" t="s">
        <v>48</v>
      </c>
      <c r="D492" s="44">
        <v>138484.17728639999</v>
      </c>
      <c r="E492" s="44">
        <v>18915.32</v>
      </c>
      <c r="F492" s="70">
        <f>Table323[[#This Row],[Single Family]]+Table323[[#This Row],[2-4 Units]]+Table323[[#This Row],[&gt;4 Units]]</f>
        <v>16</v>
      </c>
      <c r="G492" s="70">
        <v>16</v>
      </c>
      <c r="H492" s="70">
        <v>0</v>
      </c>
      <c r="I492" s="70">
        <v>0</v>
      </c>
      <c r="J492" s="45">
        <v>18909.53</v>
      </c>
      <c r="K492">
        <f t="shared" si="7"/>
        <v>0</v>
      </c>
      <c r="L492" s="70">
        <v>0</v>
      </c>
      <c r="M492" s="70">
        <v>0</v>
      </c>
      <c r="N492" s="70">
        <v>0</v>
      </c>
      <c r="O492" s="45">
        <v>0</v>
      </c>
    </row>
    <row r="493" spans="1:15" hidden="1" x14ac:dyDescent="0.35">
      <c r="A493" s="93">
        <v>9001035400</v>
      </c>
      <c r="B493" s="73" t="s">
        <v>129</v>
      </c>
      <c r="C493" s="84" t="s">
        <v>48</v>
      </c>
      <c r="D493" s="44">
        <v>198378.27666432</v>
      </c>
      <c r="E493" s="44">
        <v>65011.672400000003</v>
      </c>
      <c r="F493" s="70">
        <f>Table323[[#This Row],[Single Family]]+Table323[[#This Row],[2-4 Units]]+Table323[[#This Row],[&gt;4 Units]]</f>
        <v>24</v>
      </c>
      <c r="G493" s="70">
        <v>24</v>
      </c>
      <c r="H493" s="70">
        <v>0</v>
      </c>
      <c r="I493" s="70">
        <v>0</v>
      </c>
      <c r="J493" s="45">
        <v>38194.862399999998</v>
      </c>
      <c r="K493">
        <f t="shared" si="7"/>
        <v>0</v>
      </c>
      <c r="L493" s="70">
        <v>0</v>
      </c>
      <c r="M493" s="70">
        <v>0</v>
      </c>
      <c r="N493" s="70">
        <v>0</v>
      </c>
      <c r="O493" s="45">
        <v>0</v>
      </c>
    </row>
    <row r="494" spans="1:15" hidden="1" x14ac:dyDescent="0.35">
      <c r="A494" s="93">
        <v>9001210900</v>
      </c>
      <c r="B494" s="73" t="s">
        <v>130</v>
      </c>
      <c r="C494" s="84" t="s">
        <v>48</v>
      </c>
      <c r="D494" s="44">
        <v>1348.85928672</v>
      </c>
      <c r="E494" s="44">
        <v>0</v>
      </c>
      <c r="F494" s="70">
        <f>Table323[[#This Row],[Single Family]]+Table323[[#This Row],[2-4 Units]]+Table323[[#This Row],[&gt;4 Units]]</f>
        <v>0</v>
      </c>
      <c r="G494" s="70">
        <v>0</v>
      </c>
      <c r="H494" s="70">
        <v>0</v>
      </c>
      <c r="I494" s="70">
        <v>0</v>
      </c>
      <c r="J494" s="45">
        <v>0</v>
      </c>
      <c r="K494">
        <f t="shared" si="7"/>
        <v>0</v>
      </c>
      <c r="L494" s="70">
        <v>0</v>
      </c>
      <c r="M494" s="70">
        <v>0</v>
      </c>
      <c r="N494" s="70">
        <v>0</v>
      </c>
      <c r="O494" s="45">
        <v>0</v>
      </c>
    </row>
    <row r="495" spans="1:15" hidden="1" x14ac:dyDescent="0.35">
      <c r="A495" s="93">
        <v>9001211000</v>
      </c>
      <c r="B495" s="73" t="s">
        <v>130</v>
      </c>
      <c r="C495" s="84" t="s">
        <v>48</v>
      </c>
      <c r="D495" s="44">
        <v>2135.6677728000004</v>
      </c>
      <c r="E495" s="44">
        <v>0</v>
      </c>
      <c r="F495" s="70">
        <f>Table323[[#This Row],[Single Family]]+Table323[[#This Row],[2-4 Units]]+Table323[[#This Row],[&gt;4 Units]]</f>
        <v>0</v>
      </c>
      <c r="G495" s="70">
        <v>0</v>
      </c>
      <c r="H495" s="70">
        <v>0</v>
      </c>
      <c r="I495" s="70">
        <v>0</v>
      </c>
      <c r="J495" s="45">
        <v>0</v>
      </c>
      <c r="K495">
        <f t="shared" si="7"/>
        <v>0</v>
      </c>
      <c r="L495" s="70">
        <v>0</v>
      </c>
      <c r="M495" s="70">
        <v>0</v>
      </c>
      <c r="N495" s="70">
        <v>0</v>
      </c>
      <c r="O495" s="45">
        <v>0</v>
      </c>
    </row>
    <row r="496" spans="1:15" hidden="1" x14ac:dyDescent="0.35">
      <c r="A496" s="93">
        <v>9001220100</v>
      </c>
      <c r="B496" s="73" t="s">
        <v>130</v>
      </c>
      <c r="C496" s="84" t="s">
        <v>48</v>
      </c>
      <c r="D496" s="44">
        <v>108677.484</v>
      </c>
      <c r="E496" s="44">
        <v>12699.62</v>
      </c>
      <c r="F496" s="70">
        <f>Table323[[#This Row],[Single Family]]+Table323[[#This Row],[2-4 Units]]+Table323[[#This Row],[&gt;4 Units]]</f>
        <v>9</v>
      </c>
      <c r="G496" s="70">
        <v>9</v>
      </c>
      <c r="H496" s="70">
        <v>0</v>
      </c>
      <c r="I496" s="70">
        <v>0</v>
      </c>
      <c r="J496" s="45">
        <v>7759.99</v>
      </c>
      <c r="K496">
        <f t="shared" si="7"/>
        <v>0</v>
      </c>
      <c r="L496" s="70">
        <v>0</v>
      </c>
      <c r="M496" s="70">
        <v>0</v>
      </c>
      <c r="N496" s="70">
        <v>0</v>
      </c>
      <c r="O496" s="45">
        <v>0</v>
      </c>
    </row>
    <row r="497" spans="1:15" hidden="1" x14ac:dyDescent="0.35">
      <c r="A497" s="93">
        <v>9001220200</v>
      </c>
      <c r="B497" s="73" t="s">
        <v>130</v>
      </c>
      <c r="C497" s="84" t="s">
        <v>48</v>
      </c>
      <c r="D497" s="44">
        <v>129933.76251744</v>
      </c>
      <c r="E497" s="44">
        <v>41482.424299999999</v>
      </c>
      <c r="F497" s="70">
        <f>Table323[[#This Row],[Single Family]]+Table323[[#This Row],[2-4 Units]]+Table323[[#This Row],[&gt;4 Units]]</f>
        <v>12</v>
      </c>
      <c r="G497" s="70">
        <v>12</v>
      </c>
      <c r="H497" s="70">
        <v>0</v>
      </c>
      <c r="I497" s="70">
        <v>0</v>
      </c>
      <c r="J497" s="45">
        <v>10225.9</v>
      </c>
      <c r="K497">
        <f t="shared" si="7"/>
        <v>4</v>
      </c>
      <c r="L497" s="70">
        <v>4</v>
      </c>
      <c r="M497" s="70">
        <v>0</v>
      </c>
      <c r="N497" s="70">
        <v>0</v>
      </c>
      <c r="O497" s="45">
        <v>5550.6</v>
      </c>
    </row>
    <row r="498" spans="1:15" hidden="1" x14ac:dyDescent="0.35">
      <c r="A498" s="93">
        <v>9001220300</v>
      </c>
      <c r="B498" s="73" t="s">
        <v>130</v>
      </c>
      <c r="C498" s="84" t="s">
        <v>48</v>
      </c>
      <c r="D498" s="44">
        <v>102730.65265440001</v>
      </c>
      <c r="E498" s="44">
        <v>5080.6705000000002</v>
      </c>
      <c r="F498" s="70">
        <f>Table323[[#This Row],[Single Family]]+Table323[[#This Row],[2-4 Units]]+Table323[[#This Row],[&gt;4 Units]]</f>
        <v>6</v>
      </c>
      <c r="G498" s="70">
        <v>6</v>
      </c>
      <c r="H498" s="70">
        <v>0</v>
      </c>
      <c r="I498" s="70">
        <v>0</v>
      </c>
      <c r="J498" s="45">
        <v>5070.8504999999996</v>
      </c>
      <c r="K498">
        <f t="shared" si="7"/>
        <v>0</v>
      </c>
      <c r="L498" s="70">
        <v>0</v>
      </c>
      <c r="M498" s="70">
        <v>0</v>
      </c>
      <c r="N498" s="70">
        <v>0</v>
      </c>
      <c r="O498" s="45">
        <v>0</v>
      </c>
    </row>
    <row r="499" spans="1:15" hidden="1" x14ac:dyDescent="0.35">
      <c r="A499" s="93">
        <v>9001257100</v>
      </c>
      <c r="B499" s="73" t="s">
        <v>130</v>
      </c>
      <c r="C499" s="84" t="s">
        <v>48</v>
      </c>
      <c r="D499" s="44">
        <v>2100.1940064</v>
      </c>
      <c r="E499" s="44">
        <v>0</v>
      </c>
      <c r="F499" s="70">
        <f>Table323[[#This Row],[Single Family]]+Table323[[#This Row],[2-4 Units]]+Table323[[#This Row],[&gt;4 Units]]</f>
        <v>0</v>
      </c>
      <c r="G499" s="70">
        <v>0</v>
      </c>
      <c r="H499" s="70">
        <v>0</v>
      </c>
      <c r="I499" s="70">
        <v>0</v>
      </c>
      <c r="J499" s="45">
        <v>0</v>
      </c>
      <c r="K499">
        <f t="shared" si="7"/>
        <v>0</v>
      </c>
      <c r="L499" s="70">
        <v>0</v>
      </c>
      <c r="M499" s="70">
        <v>0</v>
      </c>
      <c r="N499" s="70">
        <v>0</v>
      </c>
      <c r="O499" s="45">
        <v>0</v>
      </c>
    </row>
    <row r="500" spans="1:15" hidden="1" x14ac:dyDescent="0.35">
      <c r="A500" s="93">
        <v>9005290100</v>
      </c>
      <c r="B500" s="73" t="s">
        <v>131</v>
      </c>
      <c r="C500" s="84" t="s">
        <v>48</v>
      </c>
      <c r="D500" s="44">
        <v>265.45121280000001</v>
      </c>
      <c r="E500" s="44">
        <v>0</v>
      </c>
      <c r="F500" s="70">
        <f>Table323[[#This Row],[Single Family]]+Table323[[#This Row],[2-4 Units]]+Table323[[#This Row],[&gt;4 Units]]</f>
        <v>0</v>
      </c>
      <c r="G500" s="70">
        <v>0</v>
      </c>
      <c r="H500" s="70">
        <v>0</v>
      </c>
      <c r="I500" s="70">
        <v>0</v>
      </c>
      <c r="J500" s="45">
        <v>0</v>
      </c>
      <c r="K500">
        <f t="shared" si="7"/>
        <v>0</v>
      </c>
      <c r="L500" s="70">
        <v>0</v>
      </c>
      <c r="M500" s="70">
        <v>0</v>
      </c>
      <c r="N500" s="70">
        <v>0</v>
      </c>
      <c r="O500" s="45">
        <v>0</v>
      </c>
    </row>
    <row r="501" spans="1:15" hidden="1" x14ac:dyDescent="0.35">
      <c r="A501" s="93">
        <v>9005306100</v>
      </c>
      <c r="B501" s="73" t="s">
        <v>131</v>
      </c>
      <c r="C501" s="84" t="s">
        <v>48</v>
      </c>
      <c r="D501" s="44">
        <v>143068.34421504001</v>
      </c>
      <c r="E501" s="44">
        <v>178001.4547</v>
      </c>
      <c r="F501" s="70">
        <f>Table323[[#This Row],[Single Family]]+Table323[[#This Row],[2-4 Units]]+Table323[[#This Row],[&gt;4 Units]]</f>
        <v>43</v>
      </c>
      <c r="G501" s="70">
        <v>26</v>
      </c>
      <c r="H501" s="70">
        <v>0</v>
      </c>
      <c r="I501" s="70">
        <v>17</v>
      </c>
      <c r="J501" s="45">
        <v>29231.165300000001</v>
      </c>
      <c r="K501">
        <f t="shared" si="7"/>
        <v>3</v>
      </c>
      <c r="L501" s="70">
        <v>3</v>
      </c>
      <c r="M501" s="70">
        <v>0</v>
      </c>
      <c r="N501" s="70">
        <v>0</v>
      </c>
      <c r="O501" s="45">
        <v>10070.5</v>
      </c>
    </row>
    <row r="502" spans="1:15" hidden="1" x14ac:dyDescent="0.35">
      <c r="A502" s="93">
        <v>9011690300</v>
      </c>
      <c r="B502" s="73" t="s">
        <v>132</v>
      </c>
      <c r="C502" s="84" t="s">
        <v>48</v>
      </c>
      <c r="D502" s="44">
        <v>79342.157646720007</v>
      </c>
      <c r="E502" s="44">
        <v>20285.972600000001</v>
      </c>
      <c r="F502" s="70">
        <f>Table323[[#This Row],[Single Family]]+Table323[[#This Row],[2-4 Units]]+Table323[[#This Row],[&gt;4 Units]]</f>
        <v>21</v>
      </c>
      <c r="G502" s="70">
        <v>19</v>
      </c>
      <c r="H502" s="70">
        <v>2</v>
      </c>
      <c r="I502" s="70">
        <v>0</v>
      </c>
      <c r="J502" s="45">
        <v>9729.7126000000007</v>
      </c>
      <c r="K502">
        <f t="shared" si="7"/>
        <v>0</v>
      </c>
      <c r="L502" s="70">
        <v>0</v>
      </c>
      <c r="M502" s="70">
        <v>0</v>
      </c>
      <c r="N502" s="70">
        <v>0</v>
      </c>
      <c r="O502" s="45">
        <v>0</v>
      </c>
    </row>
    <row r="503" spans="1:15" hidden="1" x14ac:dyDescent="0.35">
      <c r="A503" s="93">
        <v>9011690400</v>
      </c>
      <c r="B503" s="73" t="s">
        <v>132</v>
      </c>
      <c r="C503" s="84" t="s">
        <v>48</v>
      </c>
      <c r="D503" s="44">
        <v>39959.697971520007</v>
      </c>
      <c r="E503" s="44">
        <v>4461.97</v>
      </c>
      <c r="F503" s="70">
        <f>Table323[[#This Row],[Single Family]]+Table323[[#This Row],[2-4 Units]]+Table323[[#This Row],[&gt;4 Units]]</f>
        <v>8</v>
      </c>
      <c r="G503" s="70">
        <v>4</v>
      </c>
      <c r="H503" s="70">
        <v>4</v>
      </c>
      <c r="I503" s="70">
        <v>0</v>
      </c>
      <c r="J503" s="45">
        <v>3830.49</v>
      </c>
      <c r="K503">
        <f t="shared" si="7"/>
        <v>0</v>
      </c>
      <c r="L503" s="70">
        <v>0</v>
      </c>
      <c r="M503" s="70">
        <v>0</v>
      </c>
      <c r="N503" s="70">
        <v>0</v>
      </c>
      <c r="O503" s="45">
        <v>0</v>
      </c>
    </row>
    <row r="504" spans="1:15" hidden="1" x14ac:dyDescent="0.35">
      <c r="A504" s="93">
        <v>9011690500</v>
      </c>
      <c r="B504" s="73" t="s">
        <v>132</v>
      </c>
      <c r="C504" s="84" t="s">
        <v>48</v>
      </c>
      <c r="D504" s="44">
        <v>41927.549011199997</v>
      </c>
      <c r="E504" s="44">
        <v>16842.5</v>
      </c>
      <c r="F504" s="70">
        <f>Table323[[#This Row],[Single Family]]+Table323[[#This Row],[2-4 Units]]+Table323[[#This Row],[&gt;4 Units]]</f>
        <v>8</v>
      </c>
      <c r="G504" s="70">
        <v>4</v>
      </c>
      <c r="H504" s="70">
        <v>4</v>
      </c>
      <c r="I504" s="70">
        <v>0</v>
      </c>
      <c r="J504" s="45">
        <v>2723.16</v>
      </c>
      <c r="K504">
        <f t="shared" si="7"/>
        <v>0</v>
      </c>
      <c r="L504" s="70">
        <v>0</v>
      </c>
      <c r="M504" s="70">
        <v>0</v>
      </c>
      <c r="N504" s="70">
        <v>0</v>
      </c>
      <c r="O504" s="45">
        <v>0</v>
      </c>
    </row>
    <row r="505" spans="1:15" hidden="1" x14ac:dyDescent="0.35">
      <c r="A505" s="93">
        <v>9011690700</v>
      </c>
      <c r="B505" s="73" t="s">
        <v>132</v>
      </c>
      <c r="C505" s="84" t="s">
        <v>48</v>
      </c>
      <c r="D505" s="44">
        <v>14847.8146848</v>
      </c>
      <c r="E505" s="44">
        <v>4541.3999999999996</v>
      </c>
      <c r="F505" s="70">
        <f>Table323[[#This Row],[Single Family]]+Table323[[#This Row],[2-4 Units]]+Table323[[#This Row],[&gt;4 Units]]</f>
        <v>5</v>
      </c>
      <c r="G505" s="70">
        <v>5</v>
      </c>
      <c r="H505" s="70">
        <v>0</v>
      </c>
      <c r="I505" s="70">
        <v>0</v>
      </c>
      <c r="J505" s="45">
        <v>3722.43</v>
      </c>
      <c r="K505">
        <f t="shared" si="7"/>
        <v>0</v>
      </c>
      <c r="L505" s="70">
        <v>0</v>
      </c>
      <c r="M505" s="70">
        <v>0</v>
      </c>
      <c r="N505" s="70">
        <v>0</v>
      </c>
      <c r="O505" s="45">
        <v>0</v>
      </c>
    </row>
    <row r="506" spans="1:15" hidden="1" x14ac:dyDescent="0.35">
      <c r="A506" s="93">
        <v>9011690800</v>
      </c>
      <c r="B506" s="73" t="s">
        <v>132</v>
      </c>
      <c r="C506" s="84" t="s">
        <v>48</v>
      </c>
      <c r="D506" s="44">
        <v>43011.512809920001</v>
      </c>
      <c r="E506" s="44">
        <v>11641.346100000001</v>
      </c>
      <c r="F506" s="70">
        <f>Table323[[#This Row],[Single Family]]+Table323[[#This Row],[2-4 Units]]+Table323[[#This Row],[&gt;4 Units]]</f>
        <v>9</v>
      </c>
      <c r="G506" s="70">
        <v>9</v>
      </c>
      <c r="H506" s="70">
        <v>0</v>
      </c>
      <c r="I506" s="70">
        <v>0</v>
      </c>
      <c r="J506" s="45">
        <v>3961.4160999999999</v>
      </c>
      <c r="K506">
        <f t="shared" si="7"/>
        <v>0</v>
      </c>
      <c r="L506" s="70">
        <v>0</v>
      </c>
      <c r="M506" s="70">
        <v>0</v>
      </c>
      <c r="N506" s="70">
        <v>0</v>
      </c>
      <c r="O506" s="45">
        <v>0</v>
      </c>
    </row>
    <row r="507" spans="1:15" hidden="1" x14ac:dyDescent="0.35">
      <c r="A507" s="93">
        <v>9011690900</v>
      </c>
      <c r="B507" s="73" t="s">
        <v>132</v>
      </c>
      <c r="C507" s="84" t="s">
        <v>48</v>
      </c>
      <c r="D507" s="44">
        <v>104774.03190432</v>
      </c>
      <c r="E507" s="44">
        <v>113608.8646</v>
      </c>
      <c r="F507" s="70">
        <f>Table323[[#This Row],[Single Family]]+Table323[[#This Row],[2-4 Units]]+Table323[[#This Row],[&gt;4 Units]]</f>
        <v>433</v>
      </c>
      <c r="G507" s="70">
        <v>31</v>
      </c>
      <c r="H507" s="70">
        <v>2</v>
      </c>
      <c r="I507" s="70">
        <v>400</v>
      </c>
      <c r="J507" s="45">
        <v>62332.984199999999</v>
      </c>
      <c r="K507">
        <f t="shared" si="7"/>
        <v>128</v>
      </c>
      <c r="L507" s="70">
        <v>26</v>
      </c>
      <c r="M507" s="70">
        <v>1</v>
      </c>
      <c r="N507" s="70">
        <v>101</v>
      </c>
      <c r="O507" s="45">
        <v>51275.5</v>
      </c>
    </row>
    <row r="508" spans="1:15" hidden="1" x14ac:dyDescent="0.35">
      <c r="A508" s="93">
        <v>9011693400</v>
      </c>
      <c r="B508" s="73" t="s">
        <v>132</v>
      </c>
      <c r="C508" s="84" t="s">
        <v>48</v>
      </c>
      <c r="D508" s="44">
        <v>472.06506239999999</v>
      </c>
      <c r="E508" s="44">
        <v>0</v>
      </c>
      <c r="F508" s="70">
        <f>Table323[[#This Row],[Single Family]]+Table323[[#This Row],[2-4 Units]]+Table323[[#This Row],[&gt;4 Units]]</f>
        <v>0</v>
      </c>
      <c r="G508" s="70">
        <v>0</v>
      </c>
      <c r="H508" s="70">
        <v>0</v>
      </c>
      <c r="I508" s="70">
        <v>0</v>
      </c>
      <c r="J508" s="45">
        <v>0</v>
      </c>
      <c r="K508">
        <f t="shared" si="7"/>
        <v>0</v>
      </c>
      <c r="L508" s="70">
        <v>0</v>
      </c>
      <c r="M508" s="70">
        <v>0</v>
      </c>
      <c r="N508" s="70">
        <v>0</v>
      </c>
      <c r="O508" s="45">
        <v>0</v>
      </c>
    </row>
    <row r="509" spans="1:15" hidden="1" x14ac:dyDescent="0.35">
      <c r="A509" s="93">
        <v>9011693600</v>
      </c>
      <c r="B509" s="73" t="s">
        <v>132</v>
      </c>
      <c r="C509" s="84" t="s">
        <v>48</v>
      </c>
      <c r="D509" s="44">
        <v>117.425808</v>
      </c>
      <c r="E509" s="44">
        <v>0</v>
      </c>
      <c r="F509" s="70">
        <f>Table323[[#This Row],[Single Family]]+Table323[[#This Row],[2-4 Units]]+Table323[[#This Row],[&gt;4 Units]]</f>
        <v>0</v>
      </c>
      <c r="G509" s="70">
        <v>0</v>
      </c>
      <c r="H509" s="70">
        <v>0</v>
      </c>
      <c r="I509" s="70">
        <v>0</v>
      </c>
      <c r="J509" s="45">
        <v>0</v>
      </c>
      <c r="K509">
        <f t="shared" si="7"/>
        <v>0</v>
      </c>
      <c r="L509" s="70">
        <v>0</v>
      </c>
      <c r="M509" s="70">
        <v>0</v>
      </c>
      <c r="N509" s="70">
        <v>0</v>
      </c>
      <c r="O509" s="45">
        <v>0</v>
      </c>
    </row>
    <row r="510" spans="1:15" hidden="1" x14ac:dyDescent="0.35">
      <c r="A510" s="93">
        <v>9011870300</v>
      </c>
      <c r="B510" s="73" t="s">
        <v>132</v>
      </c>
      <c r="C510" s="84" t="s">
        <v>48</v>
      </c>
      <c r="D510" s="44">
        <v>41310.163071360003</v>
      </c>
      <c r="E510" s="44">
        <v>21513.050299999999</v>
      </c>
      <c r="F510" s="70">
        <f>Table323[[#This Row],[Single Family]]+Table323[[#This Row],[2-4 Units]]+Table323[[#This Row],[&gt;4 Units]]</f>
        <v>2</v>
      </c>
      <c r="G510" s="70">
        <v>2</v>
      </c>
      <c r="H510" s="70">
        <v>0</v>
      </c>
      <c r="I510" s="70">
        <v>0</v>
      </c>
      <c r="J510" s="45">
        <v>1607.07</v>
      </c>
      <c r="K510">
        <f t="shared" si="7"/>
        <v>0</v>
      </c>
      <c r="L510" s="70">
        <v>0</v>
      </c>
      <c r="M510" s="70">
        <v>0</v>
      </c>
      <c r="N510" s="70">
        <v>0</v>
      </c>
      <c r="O510" s="45">
        <v>0</v>
      </c>
    </row>
    <row r="511" spans="1:15" hidden="1" x14ac:dyDescent="0.35">
      <c r="A511" s="93">
        <v>9005253100</v>
      </c>
      <c r="B511" s="73" t="s">
        <v>133</v>
      </c>
      <c r="C511" s="84" t="s">
        <v>48</v>
      </c>
      <c r="D511" s="44">
        <v>96741.50344416</v>
      </c>
      <c r="E511" s="44">
        <v>48216.78</v>
      </c>
      <c r="F511" s="70">
        <f>Table323[[#This Row],[Single Family]]+Table323[[#This Row],[2-4 Units]]+Table323[[#This Row],[&gt;4 Units]]</f>
        <v>8</v>
      </c>
      <c r="G511" s="70">
        <v>8</v>
      </c>
      <c r="H511" s="70">
        <v>0</v>
      </c>
      <c r="I511" s="70">
        <v>0</v>
      </c>
      <c r="J511" s="45">
        <v>9355.99</v>
      </c>
      <c r="K511">
        <f t="shared" si="7"/>
        <v>0</v>
      </c>
      <c r="L511" s="70">
        <v>0</v>
      </c>
      <c r="M511" s="70">
        <v>0</v>
      </c>
      <c r="N511" s="70">
        <v>0</v>
      </c>
      <c r="O511" s="45">
        <v>0</v>
      </c>
    </row>
    <row r="512" spans="1:15" hidden="1" x14ac:dyDescent="0.35">
      <c r="A512" s="93">
        <v>9005253200</v>
      </c>
      <c r="B512" s="73" t="s">
        <v>133</v>
      </c>
      <c r="C512" s="84" t="s">
        <v>48</v>
      </c>
      <c r="D512" s="44">
        <v>182694.0880512</v>
      </c>
      <c r="E512" s="44">
        <v>376294.26130000001</v>
      </c>
      <c r="F512" s="70">
        <f>Table323[[#This Row],[Single Family]]+Table323[[#This Row],[2-4 Units]]+Table323[[#This Row],[&gt;4 Units]]</f>
        <v>22</v>
      </c>
      <c r="G512" s="70">
        <v>22</v>
      </c>
      <c r="H512" s="70">
        <v>0</v>
      </c>
      <c r="I512" s="70">
        <v>0</v>
      </c>
      <c r="J512" s="45">
        <v>22153.32</v>
      </c>
      <c r="K512">
        <f t="shared" si="7"/>
        <v>163</v>
      </c>
      <c r="L512" s="70">
        <v>30</v>
      </c>
      <c r="M512" s="70">
        <v>1</v>
      </c>
      <c r="N512" s="70">
        <v>132</v>
      </c>
      <c r="O512" s="45">
        <v>304709</v>
      </c>
    </row>
    <row r="513" spans="1:15" hidden="1" x14ac:dyDescent="0.35">
      <c r="A513" s="93">
        <v>9005253300</v>
      </c>
      <c r="B513" s="73" t="s">
        <v>133</v>
      </c>
      <c r="C513" s="84" t="s">
        <v>48</v>
      </c>
      <c r="D513" s="44">
        <v>51696.375353280004</v>
      </c>
      <c r="E513" s="44">
        <v>13320.82</v>
      </c>
      <c r="F513" s="70">
        <f>Table323[[#This Row],[Single Family]]+Table323[[#This Row],[2-4 Units]]+Table323[[#This Row],[&gt;4 Units]]</f>
        <v>3</v>
      </c>
      <c r="G513" s="70">
        <v>3</v>
      </c>
      <c r="H513" s="70">
        <v>0</v>
      </c>
      <c r="I513" s="70">
        <v>0</v>
      </c>
      <c r="J513" s="45">
        <v>3164.02</v>
      </c>
      <c r="K513">
        <f t="shared" si="7"/>
        <v>0</v>
      </c>
      <c r="L513" s="70">
        <v>0</v>
      </c>
      <c r="M513" s="70">
        <v>0</v>
      </c>
      <c r="N513" s="70">
        <v>0</v>
      </c>
      <c r="O513" s="45">
        <v>0</v>
      </c>
    </row>
    <row r="514" spans="1:15" hidden="1" x14ac:dyDescent="0.35">
      <c r="A514" s="93">
        <v>9005253400</v>
      </c>
      <c r="B514" s="73" t="s">
        <v>133</v>
      </c>
      <c r="C514" s="84" t="s">
        <v>48</v>
      </c>
      <c r="D514" s="44">
        <v>154010.8821744</v>
      </c>
      <c r="E514" s="44">
        <v>19810.52</v>
      </c>
      <c r="F514" s="70">
        <f>Table323[[#This Row],[Single Family]]+Table323[[#This Row],[2-4 Units]]+Table323[[#This Row],[&gt;4 Units]]</f>
        <v>18</v>
      </c>
      <c r="G514" s="70">
        <v>18</v>
      </c>
      <c r="H514" s="70">
        <v>0</v>
      </c>
      <c r="I514" s="70">
        <v>0</v>
      </c>
      <c r="J514" s="45">
        <v>14580.28</v>
      </c>
      <c r="K514">
        <f t="shared" si="7"/>
        <v>0</v>
      </c>
      <c r="L514" s="70">
        <v>0</v>
      </c>
      <c r="M514" s="70">
        <v>0</v>
      </c>
      <c r="N514" s="70">
        <v>0</v>
      </c>
      <c r="O514" s="45">
        <v>0</v>
      </c>
    </row>
    <row r="515" spans="1:15" hidden="1" x14ac:dyDescent="0.35">
      <c r="A515" s="93">
        <v>9005253500</v>
      </c>
      <c r="B515" s="73" t="s">
        <v>133</v>
      </c>
      <c r="C515" s="84" t="s">
        <v>48</v>
      </c>
      <c r="D515" s="44">
        <v>147618.1887696</v>
      </c>
      <c r="E515" s="44">
        <v>29305.079600000001</v>
      </c>
      <c r="F515" s="70">
        <f>Table323[[#This Row],[Single Family]]+Table323[[#This Row],[2-4 Units]]+Table323[[#This Row],[&gt;4 Units]]</f>
        <v>32</v>
      </c>
      <c r="G515" s="70">
        <v>32</v>
      </c>
      <c r="H515" s="70">
        <v>0</v>
      </c>
      <c r="I515" s="70">
        <v>0</v>
      </c>
      <c r="J515" s="45">
        <v>21172.869600000002</v>
      </c>
      <c r="K515">
        <f t="shared" si="7"/>
        <v>0</v>
      </c>
      <c r="L515" s="70">
        <v>0</v>
      </c>
      <c r="M515" s="70">
        <v>0</v>
      </c>
      <c r="N515" s="70">
        <v>0</v>
      </c>
      <c r="O515" s="45">
        <v>0</v>
      </c>
    </row>
    <row r="516" spans="1:15" hidden="1" x14ac:dyDescent="0.35">
      <c r="A516" s="93">
        <v>9005253600</v>
      </c>
      <c r="B516" s="73" t="s">
        <v>133</v>
      </c>
      <c r="C516" s="84" t="s">
        <v>48</v>
      </c>
      <c r="D516" s="44">
        <v>49566.037328640006</v>
      </c>
      <c r="E516" s="44">
        <v>7377.73</v>
      </c>
      <c r="F516" s="70">
        <f>Table323[[#This Row],[Single Family]]+Table323[[#This Row],[2-4 Units]]+Table323[[#This Row],[&gt;4 Units]]</f>
        <v>3</v>
      </c>
      <c r="G516" s="70">
        <v>3</v>
      </c>
      <c r="H516" s="70">
        <v>0</v>
      </c>
      <c r="I516" s="70">
        <v>0</v>
      </c>
      <c r="J516" s="45">
        <v>1479.62</v>
      </c>
      <c r="K516">
        <f t="shared" si="7"/>
        <v>0</v>
      </c>
      <c r="L516" s="70">
        <v>0</v>
      </c>
      <c r="M516" s="70">
        <v>0</v>
      </c>
      <c r="N516" s="70">
        <v>0</v>
      </c>
      <c r="O516" s="45">
        <v>0</v>
      </c>
    </row>
    <row r="517" spans="1:15" hidden="1" x14ac:dyDescent="0.35">
      <c r="A517" s="93">
        <v>9005266100</v>
      </c>
      <c r="B517" s="73" t="s">
        <v>133</v>
      </c>
      <c r="C517" s="84" t="s">
        <v>48</v>
      </c>
      <c r="D517" s="44">
        <v>101.72079360000001</v>
      </c>
      <c r="E517" s="44">
        <v>0</v>
      </c>
      <c r="F517" s="70">
        <f>Table323[[#This Row],[Single Family]]+Table323[[#This Row],[2-4 Units]]+Table323[[#This Row],[&gt;4 Units]]</f>
        <v>0</v>
      </c>
      <c r="G517" s="70">
        <v>0</v>
      </c>
      <c r="H517" s="70">
        <v>0</v>
      </c>
      <c r="I517" s="70">
        <v>0</v>
      </c>
      <c r="J517" s="45">
        <v>0</v>
      </c>
      <c r="K517">
        <f t="shared" si="7"/>
        <v>0</v>
      </c>
      <c r="L517" s="70">
        <v>0</v>
      </c>
      <c r="M517" s="70">
        <v>0</v>
      </c>
      <c r="N517" s="70">
        <v>0</v>
      </c>
      <c r="O517" s="45">
        <v>0</v>
      </c>
    </row>
    <row r="518" spans="1:15" hidden="1" x14ac:dyDescent="0.35">
      <c r="A518" s="93">
        <v>9005267100</v>
      </c>
      <c r="B518" s="73" t="s">
        <v>133</v>
      </c>
      <c r="C518" s="84" t="s">
        <v>48</v>
      </c>
      <c r="D518" s="44">
        <v>644.94757440000012</v>
      </c>
      <c r="E518" s="44">
        <v>0</v>
      </c>
      <c r="F518" s="70">
        <f>Table323[[#This Row],[Single Family]]+Table323[[#This Row],[2-4 Units]]+Table323[[#This Row],[&gt;4 Units]]</f>
        <v>0</v>
      </c>
      <c r="G518" s="70">
        <v>0</v>
      </c>
      <c r="H518" s="70">
        <v>0</v>
      </c>
      <c r="I518" s="70">
        <v>0</v>
      </c>
      <c r="J518" s="45">
        <v>0</v>
      </c>
      <c r="K518">
        <f t="shared" ref="K518:K581" si="8">L518+M518+N518</f>
        <v>0</v>
      </c>
      <c r="L518" s="70">
        <v>0</v>
      </c>
      <c r="M518" s="70">
        <v>0</v>
      </c>
      <c r="N518" s="70">
        <v>0</v>
      </c>
      <c r="O518" s="45">
        <v>0</v>
      </c>
    </row>
    <row r="519" spans="1:15" hidden="1" x14ac:dyDescent="0.35">
      <c r="A519" s="93">
        <v>9005268100</v>
      </c>
      <c r="B519" s="73" t="s">
        <v>133</v>
      </c>
      <c r="C519" s="84" t="s">
        <v>48</v>
      </c>
      <c r="D519" s="44">
        <v>82.426723199999998</v>
      </c>
      <c r="E519" s="44">
        <v>0</v>
      </c>
      <c r="F519" s="70">
        <f>Table323[[#This Row],[Single Family]]+Table323[[#This Row],[2-4 Units]]+Table323[[#This Row],[&gt;4 Units]]</f>
        <v>0</v>
      </c>
      <c r="G519" s="70">
        <v>0</v>
      </c>
      <c r="H519" s="70">
        <v>0</v>
      </c>
      <c r="I519" s="70">
        <v>0</v>
      </c>
      <c r="J519" s="45">
        <v>0</v>
      </c>
      <c r="K519">
        <f t="shared" si="8"/>
        <v>0</v>
      </c>
      <c r="L519" s="70">
        <v>0</v>
      </c>
      <c r="M519" s="70">
        <v>0</v>
      </c>
      <c r="N519" s="70">
        <v>0</v>
      </c>
      <c r="O519" s="45">
        <v>0</v>
      </c>
    </row>
    <row r="520" spans="1:15" hidden="1" x14ac:dyDescent="0.35">
      <c r="A520" s="93">
        <v>9003400100</v>
      </c>
      <c r="B520" s="73" t="s">
        <v>134</v>
      </c>
      <c r="C520" s="84" t="s">
        <v>48</v>
      </c>
      <c r="D520" s="44">
        <v>585.9944352</v>
      </c>
      <c r="E520" s="44">
        <v>0</v>
      </c>
      <c r="F520" s="70">
        <f>Table323[[#This Row],[Single Family]]+Table323[[#This Row],[2-4 Units]]+Table323[[#This Row],[&gt;4 Units]]</f>
        <v>0</v>
      </c>
      <c r="G520" s="70">
        <v>0</v>
      </c>
      <c r="H520" s="70">
        <v>0</v>
      </c>
      <c r="I520" s="70">
        <v>0</v>
      </c>
      <c r="J520" s="45">
        <v>0</v>
      </c>
      <c r="K520">
        <f t="shared" si="8"/>
        <v>0</v>
      </c>
      <c r="L520" s="70">
        <v>0</v>
      </c>
      <c r="M520" s="70">
        <v>0</v>
      </c>
      <c r="N520" s="70">
        <v>0</v>
      </c>
      <c r="O520" s="45">
        <v>0</v>
      </c>
    </row>
    <row r="521" spans="1:15" hidden="1" x14ac:dyDescent="0.35">
      <c r="A521" s="93">
        <v>9003416300</v>
      </c>
      <c r="B521" s="73" t="s">
        <v>134</v>
      </c>
      <c r="C521" s="84" t="s">
        <v>48</v>
      </c>
      <c r="D521" s="44">
        <v>152.5175136</v>
      </c>
      <c r="E521" s="44">
        <v>0</v>
      </c>
      <c r="F521" s="70">
        <f>Table323[[#This Row],[Single Family]]+Table323[[#This Row],[2-4 Units]]+Table323[[#This Row],[&gt;4 Units]]</f>
        <v>0</v>
      </c>
      <c r="G521" s="70">
        <v>0</v>
      </c>
      <c r="H521" s="70">
        <v>0</v>
      </c>
      <c r="I521" s="70">
        <v>0</v>
      </c>
      <c r="J521" s="45">
        <v>0</v>
      </c>
      <c r="K521">
        <f t="shared" si="8"/>
        <v>0</v>
      </c>
      <c r="L521" s="70">
        <v>0</v>
      </c>
      <c r="M521" s="70">
        <v>0</v>
      </c>
      <c r="N521" s="70">
        <v>0</v>
      </c>
      <c r="O521" s="45">
        <v>0</v>
      </c>
    </row>
    <row r="522" spans="1:15" hidden="1" x14ac:dyDescent="0.35">
      <c r="A522" s="93">
        <v>9003492600</v>
      </c>
      <c r="B522" s="73" t="s">
        <v>134</v>
      </c>
      <c r="C522" s="84" t="s">
        <v>48</v>
      </c>
      <c r="D522" s="44">
        <v>234.1974816</v>
      </c>
      <c r="E522" s="44">
        <v>0</v>
      </c>
      <c r="F522" s="70">
        <f>Table323[[#This Row],[Single Family]]+Table323[[#This Row],[2-4 Units]]+Table323[[#This Row],[&gt;4 Units]]</f>
        <v>0</v>
      </c>
      <c r="G522" s="70">
        <v>0</v>
      </c>
      <c r="H522" s="70">
        <v>0</v>
      </c>
      <c r="I522" s="70">
        <v>0</v>
      </c>
      <c r="J522" s="45">
        <v>0</v>
      </c>
      <c r="K522">
        <f t="shared" si="8"/>
        <v>0</v>
      </c>
      <c r="L522" s="70">
        <v>0</v>
      </c>
      <c r="M522" s="70">
        <v>0</v>
      </c>
      <c r="N522" s="70">
        <v>0</v>
      </c>
      <c r="O522" s="45">
        <v>0</v>
      </c>
    </row>
    <row r="523" spans="1:15" hidden="1" x14ac:dyDescent="0.35">
      <c r="A523" s="93">
        <v>9003494100</v>
      </c>
      <c r="B523" s="73" t="s">
        <v>134</v>
      </c>
      <c r="C523" s="84" t="s">
        <v>48</v>
      </c>
      <c r="D523" s="44">
        <v>100798.62502464</v>
      </c>
      <c r="E523" s="44">
        <v>230400.13449999999</v>
      </c>
      <c r="F523" s="70">
        <f>Table323[[#This Row],[Single Family]]+Table323[[#This Row],[2-4 Units]]+Table323[[#This Row],[&gt;4 Units]]</f>
        <v>23</v>
      </c>
      <c r="G523" s="70">
        <v>22</v>
      </c>
      <c r="H523" s="70">
        <v>1</v>
      </c>
      <c r="I523" s="70">
        <v>0</v>
      </c>
      <c r="J523" s="45">
        <v>21210.649099999999</v>
      </c>
      <c r="K523">
        <f t="shared" si="8"/>
        <v>72</v>
      </c>
      <c r="L523" s="70">
        <v>32</v>
      </c>
      <c r="M523" s="70">
        <v>0</v>
      </c>
      <c r="N523" s="70">
        <v>40</v>
      </c>
      <c r="O523" s="45">
        <v>167979.8</v>
      </c>
    </row>
    <row r="524" spans="1:15" hidden="1" x14ac:dyDescent="0.35">
      <c r="A524" s="93">
        <v>9003494201</v>
      </c>
      <c r="B524" s="73" t="s">
        <v>134</v>
      </c>
      <c r="C524" s="84" t="s">
        <v>48</v>
      </c>
      <c r="D524" s="44">
        <v>75520.036454400019</v>
      </c>
      <c r="E524" s="44">
        <v>9254.0817000000006</v>
      </c>
      <c r="F524" s="70">
        <f>Table323[[#This Row],[Single Family]]+Table323[[#This Row],[2-4 Units]]+Table323[[#This Row],[&gt;4 Units]]</f>
        <v>17</v>
      </c>
      <c r="G524" s="70">
        <v>15</v>
      </c>
      <c r="H524" s="70">
        <v>2</v>
      </c>
      <c r="I524" s="70">
        <v>0</v>
      </c>
      <c r="J524" s="45">
        <v>5578.2217000000001</v>
      </c>
      <c r="K524">
        <f t="shared" si="8"/>
        <v>0</v>
      </c>
      <c r="L524" s="70">
        <v>0</v>
      </c>
      <c r="M524" s="70">
        <v>0</v>
      </c>
      <c r="N524" s="70">
        <v>0</v>
      </c>
      <c r="O524" s="45">
        <v>0</v>
      </c>
    </row>
    <row r="525" spans="1:15" hidden="1" x14ac:dyDescent="0.35">
      <c r="A525" s="93">
        <v>9003494202</v>
      </c>
      <c r="B525" s="73" t="s">
        <v>134</v>
      </c>
      <c r="C525" s="84" t="s">
        <v>48</v>
      </c>
      <c r="D525" s="44">
        <v>49848.942931199999</v>
      </c>
      <c r="E525" s="44">
        <v>7119.7650000000003</v>
      </c>
      <c r="F525" s="70">
        <f>Table323[[#This Row],[Single Family]]+Table323[[#This Row],[2-4 Units]]+Table323[[#This Row],[&gt;4 Units]]</f>
        <v>12</v>
      </c>
      <c r="G525" s="70">
        <v>12</v>
      </c>
      <c r="H525" s="70">
        <v>0</v>
      </c>
      <c r="I525" s="70">
        <v>0</v>
      </c>
      <c r="J525" s="45">
        <v>5569.0249999999996</v>
      </c>
      <c r="K525">
        <f t="shared" si="8"/>
        <v>0</v>
      </c>
      <c r="L525" s="70">
        <v>0</v>
      </c>
      <c r="M525" s="70">
        <v>0</v>
      </c>
      <c r="N525" s="70">
        <v>0</v>
      </c>
      <c r="O525" s="45">
        <v>0</v>
      </c>
    </row>
    <row r="526" spans="1:15" hidden="1" x14ac:dyDescent="0.35">
      <c r="A526" s="93">
        <v>9003494300</v>
      </c>
      <c r="B526" s="73" t="s">
        <v>134</v>
      </c>
      <c r="C526" s="84" t="s">
        <v>48</v>
      </c>
      <c r="D526" s="44">
        <v>64243.089359999998</v>
      </c>
      <c r="E526" s="44">
        <v>12201.13</v>
      </c>
      <c r="F526" s="70">
        <f>Table323[[#This Row],[Single Family]]+Table323[[#This Row],[2-4 Units]]+Table323[[#This Row],[&gt;4 Units]]</f>
        <v>9</v>
      </c>
      <c r="G526" s="70">
        <v>9</v>
      </c>
      <c r="H526" s="70">
        <v>0</v>
      </c>
      <c r="I526" s="70">
        <v>0</v>
      </c>
      <c r="J526" s="45">
        <v>4663.5200000000004</v>
      </c>
      <c r="K526">
        <f t="shared" si="8"/>
        <v>0</v>
      </c>
      <c r="L526" s="70">
        <v>0</v>
      </c>
      <c r="M526" s="70">
        <v>0</v>
      </c>
      <c r="N526" s="70">
        <v>0</v>
      </c>
      <c r="O526" s="45">
        <v>0</v>
      </c>
    </row>
    <row r="527" spans="1:15" hidden="1" x14ac:dyDescent="0.35">
      <c r="A527" s="93">
        <v>9003494400</v>
      </c>
      <c r="B527" s="73" t="s">
        <v>134</v>
      </c>
      <c r="C527" s="84" t="s">
        <v>48</v>
      </c>
      <c r="D527" s="44">
        <v>83406.999749759998</v>
      </c>
      <c r="E527" s="44">
        <v>52850.414900000003</v>
      </c>
      <c r="F527" s="70">
        <f>Table323[[#This Row],[Single Family]]+Table323[[#This Row],[2-4 Units]]+Table323[[#This Row],[&gt;4 Units]]</f>
        <v>22</v>
      </c>
      <c r="G527" s="70">
        <v>22</v>
      </c>
      <c r="H527" s="70">
        <v>0</v>
      </c>
      <c r="I527" s="70">
        <v>0</v>
      </c>
      <c r="J527" s="45">
        <v>12058.054899999999</v>
      </c>
      <c r="K527">
        <f t="shared" si="8"/>
        <v>0</v>
      </c>
      <c r="L527" s="70">
        <v>0</v>
      </c>
      <c r="M527" s="70">
        <v>0</v>
      </c>
      <c r="N527" s="70">
        <v>0</v>
      </c>
      <c r="O527" s="45">
        <v>0</v>
      </c>
    </row>
    <row r="528" spans="1:15" hidden="1" x14ac:dyDescent="0.35">
      <c r="A528" s="93">
        <v>9003494500</v>
      </c>
      <c r="B528" s="73" t="s">
        <v>134</v>
      </c>
      <c r="C528" s="84" t="s">
        <v>48</v>
      </c>
      <c r="D528" s="44">
        <v>67984.732339200011</v>
      </c>
      <c r="E528" s="44">
        <v>18676.55</v>
      </c>
      <c r="F528" s="70">
        <f>Table323[[#This Row],[Single Family]]+Table323[[#This Row],[2-4 Units]]+Table323[[#This Row],[&gt;4 Units]]</f>
        <v>22</v>
      </c>
      <c r="G528" s="70">
        <v>22</v>
      </c>
      <c r="H528" s="70">
        <v>0</v>
      </c>
      <c r="I528" s="70">
        <v>0</v>
      </c>
      <c r="J528" s="45">
        <v>13992.57</v>
      </c>
      <c r="K528">
        <f t="shared" si="8"/>
        <v>0</v>
      </c>
      <c r="L528" s="70">
        <v>0</v>
      </c>
      <c r="M528" s="70">
        <v>0</v>
      </c>
      <c r="N528" s="70">
        <v>0</v>
      </c>
      <c r="O528" s="45">
        <v>0</v>
      </c>
    </row>
    <row r="529" spans="1:15" hidden="1" x14ac:dyDescent="0.35">
      <c r="A529" s="93">
        <v>9003494600</v>
      </c>
      <c r="B529" s="73" t="s">
        <v>134</v>
      </c>
      <c r="C529" s="84" t="s">
        <v>48</v>
      </c>
      <c r="D529" s="44">
        <v>56666.718339840008</v>
      </c>
      <c r="E529" s="44">
        <v>14589.277</v>
      </c>
      <c r="F529" s="70">
        <f>Table323[[#This Row],[Single Family]]+Table323[[#This Row],[2-4 Units]]+Table323[[#This Row],[&gt;4 Units]]</f>
        <v>22</v>
      </c>
      <c r="G529" s="70">
        <v>22</v>
      </c>
      <c r="H529" s="70">
        <v>0</v>
      </c>
      <c r="I529" s="70">
        <v>0</v>
      </c>
      <c r="J529" s="45">
        <v>8331.4171000000006</v>
      </c>
      <c r="K529">
        <f t="shared" si="8"/>
        <v>0</v>
      </c>
      <c r="L529" s="70">
        <v>0</v>
      </c>
      <c r="M529" s="70">
        <v>0</v>
      </c>
      <c r="N529" s="70">
        <v>0</v>
      </c>
      <c r="O529" s="45">
        <v>0</v>
      </c>
    </row>
    <row r="530" spans="1:15" hidden="1" x14ac:dyDescent="0.35">
      <c r="A530" s="93">
        <v>9001100100</v>
      </c>
      <c r="B530" s="73" t="s">
        <v>135</v>
      </c>
      <c r="C530" s="84" t="s">
        <v>48</v>
      </c>
      <c r="D530" s="44">
        <v>355.06762559999999</v>
      </c>
      <c r="E530" s="44">
        <v>0</v>
      </c>
      <c r="F530" s="70">
        <f>Table323[[#This Row],[Single Family]]+Table323[[#This Row],[2-4 Units]]+Table323[[#This Row],[&gt;4 Units]]</f>
        <v>0</v>
      </c>
      <c r="G530" s="70">
        <v>0</v>
      </c>
      <c r="H530" s="70">
        <v>0</v>
      </c>
      <c r="I530" s="70">
        <v>0</v>
      </c>
      <c r="J530" s="45">
        <v>0</v>
      </c>
      <c r="K530">
        <f t="shared" si="8"/>
        <v>0</v>
      </c>
      <c r="L530" s="70">
        <v>0</v>
      </c>
      <c r="M530" s="70">
        <v>0</v>
      </c>
      <c r="N530" s="70">
        <v>0</v>
      </c>
      <c r="O530" s="45">
        <v>0</v>
      </c>
    </row>
    <row r="531" spans="1:15" hidden="1" x14ac:dyDescent="0.35">
      <c r="A531" s="93">
        <v>9001100300</v>
      </c>
      <c r="B531" s="73" t="s">
        <v>135</v>
      </c>
      <c r="C531" s="84" t="s">
        <v>48</v>
      </c>
      <c r="D531" s="44">
        <v>1648.5344640000001</v>
      </c>
      <c r="E531" s="44">
        <v>0</v>
      </c>
      <c r="F531" s="70">
        <f>Table323[[#This Row],[Single Family]]+Table323[[#This Row],[2-4 Units]]+Table323[[#This Row],[&gt;4 Units]]</f>
        <v>0</v>
      </c>
      <c r="G531" s="70">
        <v>0</v>
      </c>
      <c r="H531" s="70">
        <v>0</v>
      </c>
      <c r="I531" s="70">
        <v>0</v>
      </c>
      <c r="J531" s="45">
        <v>0</v>
      </c>
      <c r="K531">
        <f t="shared" si="8"/>
        <v>0</v>
      </c>
      <c r="L531" s="70">
        <v>0</v>
      </c>
      <c r="M531" s="70">
        <v>0</v>
      </c>
      <c r="N531" s="70">
        <v>0</v>
      </c>
      <c r="O531" s="45">
        <v>0</v>
      </c>
    </row>
    <row r="532" spans="1:15" hidden="1" x14ac:dyDescent="0.35">
      <c r="A532" s="93">
        <v>9001200302</v>
      </c>
      <c r="B532" s="73" t="s">
        <v>135</v>
      </c>
      <c r="C532" s="84" t="s">
        <v>48</v>
      </c>
      <c r="D532" s="44">
        <v>293.72371199999998</v>
      </c>
      <c r="E532" s="44">
        <v>0</v>
      </c>
      <c r="F532" s="70">
        <f>Table323[[#This Row],[Single Family]]+Table323[[#This Row],[2-4 Units]]+Table323[[#This Row],[&gt;4 Units]]</f>
        <v>0</v>
      </c>
      <c r="G532" s="70">
        <v>0</v>
      </c>
      <c r="H532" s="70">
        <v>0</v>
      </c>
      <c r="I532" s="70">
        <v>0</v>
      </c>
      <c r="J532" s="45">
        <v>0</v>
      </c>
      <c r="K532">
        <f t="shared" si="8"/>
        <v>0</v>
      </c>
      <c r="L532" s="70">
        <v>0</v>
      </c>
      <c r="M532" s="70">
        <v>0</v>
      </c>
      <c r="N532" s="70">
        <v>0</v>
      </c>
      <c r="O532" s="45">
        <v>0</v>
      </c>
    </row>
    <row r="533" spans="1:15" hidden="1" x14ac:dyDescent="0.35">
      <c r="A533" s="93">
        <v>9001205200</v>
      </c>
      <c r="B533" s="73" t="s">
        <v>135</v>
      </c>
      <c r="C533" s="84" t="s">
        <v>48</v>
      </c>
      <c r="D533" s="44">
        <v>816.99071040000001</v>
      </c>
      <c r="E533" s="44">
        <v>0</v>
      </c>
      <c r="F533" s="70">
        <f>Table323[[#This Row],[Single Family]]+Table323[[#This Row],[2-4 Units]]+Table323[[#This Row],[&gt;4 Units]]</f>
        <v>0</v>
      </c>
      <c r="G533" s="70">
        <v>0</v>
      </c>
      <c r="H533" s="70">
        <v>0</v>
      </c>
      <c r="I533" s="70">
        <v>0</v>
      </c>
      <c r="J533" s="45">
        <v>0</v>
      </c>
      <c r="K533">
        <f t="shared" si="8"/>
        <v>0</v>
      </c>
      <c r="L533" s="70">
        <v>0</v>
      </c>
      <c r="M533" s="70">
        <v>0</v>
      </c>
      <c r="N533" s="70">
        <v>0</v>
      </c>
      <c r="O533" s="45">
        <v>0</v>
      </c>
    </row>
    <row r="534" spans="1:15" hidden="1" x14ac:dyDescent="0.35">
      <c r="A534" s="93">
        <v>9001205300</v>
      </c>
      <c r="B534" s="73" t="s">
        <v>135</v>
      </c>
      <c r="C534" s="84" t="s">
        <v>48</v>
      </c>
      <c r="D534" s="44">
        <v>755.54259840000009</v>
      </c>
      <c r="E534" s="44">
        <v>0</v>
      </c>
      <c r="F534" s="70">
        <f>Table323[[#This Row],[Single Family]]+Table323[[#This Row],[2-4 Units]]+Table323[[#This Row],[&gt;4 Units]]</f>
        <v>0</v>
      </c>
      <c r="G534" s="70">
        <v>0</v>
      </c>
      <c r="H534" s="70">
        <v>0</v>
      </c>
      <c r="I534" s="70">
        <v>0</v>
      </c>
      <c r="J534" s="45">
        <v>0</v>
      </c>
      <c r="K534">
        <f t="shared" si="8"/>
        <v>0</v>
      </c>
      <c r="L534" s="70">
        <v>0</v>
      </c>
      <c r="M534" s="70">
        <v>0</v>
      </c>
      <c r="N534" s="70">
        <v>0</v>
      </c>
      <c r="O534" s="45">
        <v>0</v>
      </c>
    </row>
    <row r="535" spans="1:15" hidden="1" x14ac:dyDescent="0.35">
      <c r="A535" s="93">
        <v>9001230100</v>
      </c>
      <c r="B535" s="73" t="s">
        <v>135</v>
      </c>
      <c r="C535" s="84" t="s">
        <v>48</v>
      </c>
      <c r="D535" s="44">
        <v>176786.57828736003</v>
      </c>
      <c r="E535" s="44">
        <v>93877.471000000005</v>
      </c>
      <c r="F535" s="70">
        <f>Table323[[#This Row],[Single Family]]+Table323[[#This Row],[2-4 Units]]+Table323[[#This Row],[&gt;4 Units]]</f>
        <v>24</v>
      </c>
      <c r="G535" s="70">
        <v>24</v>
      </c>
      <c r="H535" s="70">
        <v>0</v>
      </c>
      <c r="I535" s="70">
        <v>0</v>
      </c>
      <c r="J535" s="45">
        <v>18104.113000000001</v>
      </c>
      <c r="K535">
        <f t="shared" si="8"/>
        <v>10</v>
      </c>
      <c r="L535" s="70">
        <v>10</v>
      </c>
      <c r="M535" s="70">
        <v>0</v>
      </c>
      <c r="N535" s="70">
        <v>0</v>
      </c>
      <c r="O535" s="45">
        <v>12073.1</v>
      </c>
    </row>
    <row r="536" spans="1:15" hidden="1" x14ac:dyDescent="0.35">
      <c r="A536" s="93">
        <v>9001230200</v>
      </c>
      <c r="B536" s="73" t="s">
        <v>135</v>
      </c>
      <c r="C536" s="84" t="s">
        <v>48</v>
      </c>
      <c r="D536" s="44">
        <v>46297.806465599999</v>
      </c>
      <c r="E536" s="44">
        <v>12190.543</v>
      </c>
      <c r="F536" s="70">
        <f>Table323[[#This Row],[Single Family]]+Table323[[#This Row],[2-4 Units]]+Table323[[#This Row],[&gt;4 Units]]</f>
        <v>9</v>
      </c>
      <c r="G536" s="70">
        <v>9</v>
      </c>
      <c r="H536" s="70">
        <v>0</v>
      </c>
      <c r="I536" s="70">
        <v>0</v>
      </c>
      <c r="J536" s="45">
        <v>9195.7929999999997</v>
      </c>
      <c r="K536">
        <f t="shared" si="8"/>
        <v>0</v>
      </c>
      <c r="L536" s="70">
        <v>0</v>
      </c>
      <c r="M536" s="70">
        <v>0</v>
      </c>
      <c r="N536" s="70">
        <v>0</v>
      </c>
      <c r="O536" s="45">
        <v>0</v>
      </c>
    </row>
    <row r="537" spans="1:15" hidden="1" x14ac:dyDescent="0.35">
      <c r="A537" s="93">
        <v>9001230300</v>
      </c>
      <c r="B537" s="73" t="s">
        <v>135</v>
      </c>
      <c r="C537" s="84" t="s">
        <v>48</v>
      </c>
      <c r="D537" s="44">
        <v>78817.512913920014</v>
      </c>
      <c r="E537" s="44">
        <v>22507.883300000001</v>
      </c>
      <c r="F537" s="70">
        <f>Table323[[#This Row],[Single Family]]+Table323[[#This Row],[2-4 Units]]+Table323[[#This Row],[&gt;4 Units]]</f>
        <v>20</v>
      </c>
      <c r="G537" s="70">
        <v>20</v>
      </c>
      <c r="H537" s="70">
        <v>0</v>
      </c>
      <c r="I537" s="70">
        <v>0</v>
      </c>
      <c r="J537" s="45">
        <v>22506.433300000001</v>
      </c>
      <c r="K537">
        <f t="shared" si="8"/>
        <v>0</v>
      </c>
      <c r="L537" s="70">
        <v>0</v>
      </c>
      <c r="M537" s="70">
        <v>0</v>
      </c>
      <c r="N537" s="70">
        <v>0</v>
      </c>
      <c r="O537" s="45">
        <v>0</v>
      </c>
    </row>
    <row r="538" spans="1:15" hidden="1" x14ac:dyDescent="0.35">
      <c r="A538" s="93">
        <v>9001230400</v>
      </c>
      <c r="B538" s="73" t="s">
        <v>135</v>
      </c>
      <c r="C538" s="84" t="s">
        <v>48</v>
      </c>
      <c r="D538" s="44">
        <v>125089.12448064002</v>
      </c>
      <c r="E538" s="44">
        <v>19995.774300000001</v>
      </c>
      <c r="F538" s="70">
        <f>Table323[[#This Row],[Single Family]]+Table323[[#This Row],[2-4 Units]]+Table323[[#This Row],[&gt;4 Units]]</f>
        <v>19</v>
      </c>
      <c r="G538" s="70">
        <v>19</v>
      </c>
      <c r="H538" s="70">
        <v>0</v>
      </c>
      <c r="I538" s="70">
        <v>0</v>
      </c>
      <c r="J538" s="45">
        <v>15110.7243</v>
      </c>
      <c r="K538">
        <f t="shared" si="8"/>
        <v>0</v>
      </c>
      <c r="L538" s="70">
        <v>0</v>
      </c>
      <c r="M538" s="70">
        <v>0</v>
      </c>
      <c r="N538" s="70">
        <v>0</v>
      </c>
      <c r="O538" s="45">
        <v>0</v>
      </c>
    </row>
    <row r="539" spans="1:15" hidden="1" x14ac:dyDescent="0.35">
      <c r="A539" s="93">
        <v>9001230501</v>
      </c>
      <c r="B539" s="73" t="s">
        <v>135</v>
      </c>
      <c r="C539" s="84" t="s">
        <v>48</v>
      </c>
      <c r="D539" s="44">
        <v>88437.196612800006</v>
      </c>
      <c r="E539" s="44">
        <v>18717.475399999999</v>
      </c>
      <c r="F539" s="70">
        <f>Table323[[#This Row],[Single Family]]+Table323[[#This Row],[2-4 Units]]+Table323[[#This Row],[&gt;4 Units]]</f>
        <v>17</v>
      </c>
      <c r="G539" s="70">
        <v>17</v>
      </c>
      <c r="H539" s="70">
        <v>0</v>
      </c>
      <c r="I539" s="70">
        <v>0</v>
      </c>
      <c r="J539" s="45">
        <v>18714.225399999999</v>
      </c>
      <c r="K539">
        <f t="shared" si="8"/>
        <v>0</v>
      </c>
      <c r="L539" s="70">
        <v>0</v>
      </c>
      <c r="M539" s="70">
        <v>0</v>
      </c>
      <c r="N539" s="70">
        <v>0</v>
      </c>
      <c r="O539" s="45">
        <v>0</v>
      </c>
    </row>
    <row r="540" spans="1:15" hidden="1" x14ac:dyDescent="0.35">
      <c r="A540" s="93">
        <v>9001230502</v>
      </c>
      <c r="B540" s="73" t="s">
        <v>135</v>
      </c>
      <c r="C540" s="84" t="s">
        <v>48</v>
      </c>
      <c r="D540" s="44">
        <v>84605.596839359991</v>
      </c>
      <c r="E540" s="44">
        <v>9151.4843000000001</v>
      </c>
      <c r="F540" s="70">
        <f>Table323[[#This Row],[Single Family]]+Table323[[#This Row],[2-4 Units]]+Table323[[#This Row],[&gt;4 Units]]</f>
        <v>9</v>
      </c>
      <c r="G540" s="70">
        <v>9</v>
      </c>
      <c r="H540" s="70">
        <v>0</v>
      </c>
      <c r="I540" s="70">
        <v>0</v>
      </c>
      <c r="J540" s="45">
        <v>9150.0943000000007</v>
      </c>
      <c r="K540">
        <f t="shared" si="8"/>
        <v>0</v>
      </c>
      <c r="L540" s="70">
        <v>0</v>
      </c>
      <c r="M540" s="70">
        <v>0</v>
      </c>
      <c r="N540" s="70">
        <v>0</v>
      </c>
      <c r="O540" s="45">
        <v>0</v>
      </c>
    </row>
    <row r="541" spans="1:15" hidden="1" x14ac:dyDescent="0.35">
      <c r="A541" s="93">
        <v>9005296100</v>
      </c>
      <c r="B541" s="73" t="s">
        <v>136</v>
      </c>
      <c r="C541" s="84" t="s">
        <v>48</v>
      </c>
      <c r="D541" s="44">
        <v>153.95313599999997</v>
      </c>
      <c r="E541" s="44">
        <v>0</v>
      </c>
      <c r="F541" s="70">
        <f>Table323[[#This Row],[Single Family]]+Table323[[#This Row],[2-4 Units]]+Table323[[#This Row],[&gt;4 Units]]</f>
        <v>0</v>
      </c>
      <c r="G541" s="70">
        <v>0</v>
      </c>
      <c r="H541" s="70">
        <v>0</v>
      </c>
      <c r="I541" s="70">
        <v>0</v>
      </c>
      <c r="J541" s="45">
        <v>0</v>
      </c>
      <c r="K541">
        <f t="shared" si="8"/>
        <v>0</v>
      </c>
      <c r="L541" s="70">
        <v>0</v>
      </c>
      <c r="M541" s="70">
        <v>0</v>
      </c>
      <c r="N541" s="70">
        <v>0</v>
      </c>
      <c r="O541" s="45">
        <v>0</v>
      </c>
    </row>
    <row r="542" spans="1:15" hidden="1" x14ac:dyDescent="0.35">
      <c r="A542" s="93">
        <v>9005425600</v>
      </c>
      <c r="B542" s="73" t="s">
        <v>136</v>
      </c>
      <c r="C542" s="84" t="s">
        <v>48</v>
      </c>
      <c r="D542" s="44">
        <v>40182.115245120003</v>
      </c>
      <c r="E542" s="44">
        <v>13119.833199999999</v>
      </c>
      <c r="F542" s="70">
        <f>Table323[[#This Row],[Single Family]]+Table323[[#This Row],[2-4 Units]]+Table323[[#This Row],[&gt;4 Units]]</f>
        <v>5</v>
      </c>
      <c r="G542" s="70">
        <v>5</v>
      </c>
      <c r="H542" s="70">
        <v>0</v>
      </c>
      <c r="I542" s="70">
        <v>0</v>
      </c>
      <c r="J542" s="45">
        <v>6733.3832000000002</v>
      </c>
      <c r="K542">
        <f t="shared" si="8"/>
        <v>5</v>
      </c>
      <c r="L542" s="70">
        <v>5</v>
      </c>
      <c r="M542" s="70">
        <v>0</v>
      </c>
      <c r="N542" s="70">
        <v>0</v>
      </c>
      <c r="O542" s="45">
        <v>5247.91</v>
      </c>
    </row>
    <row r="543" spans="1:15" hidden="1" x14ac:dyDescent="0.35">
      <c r="A543" s="93">
        <v>9005260200</v>
      </c>
      <c r="B543" s="73" t="s">
        <v>137</v>
      </c>
      <c r="C543" s="84" t="s">
        <v>48</v>
      </c>
      <c r="D543" s="44">
        <v>54207.331608959998</v>
      </c>
      <c r="E543" s="44">
        <v>18834.362000000001</v>
      </c>
      <c r="F543" s="70">
        <f>Table323[[#This Row],[Single Family]]+Table323[[#This Row],[2-4 Units]]+Table323[[#This Row],[&gt;4 Units]]</f>
        <v>1</v>
      </c>
      <c r="G543" s="70">
        <v>1</v>
      </c>
      <c r="H543" s="70">
        <v>0</v>
      </c>
      <c r="I543" s="70">
        <v>0</v>
      </c>
      <c r="J543" s="45">
        <v>4243.05</v>
      </c>
      <c r="K543">
        <f t="shared" si="8"/>
        <v>4</v>
      </c>
      <c r="L543" s="70">
        <v>4</v>
      </c>
      <c r="M543" s="70">
        <v>0</v>
      </c>
      <c r="N543" s="70">
        <v>0</v>
      </c>
      <c r="O543" s="45">
        <v>10571.7</v>
      </c>
    </row>
    <row r="544" spans="1:15" hidden="1" x14ac:dyDescent="0.35">
      <c r="A544" s="93">
        <v>9011707100</v>
      </c>
      <c r="B544" s="73" t="s">
        <v>138</v>
      </c>
      <c r="C544" s="84" t="s">
        <v>48</v>
      </c>
      <c r="D544" s="44">
        <v>113517.0539424</v>
      </c>
      <c r="E544" s="44">
        <v>51278.805999999997</v>
      </c>
      <c r="F544" s="70">
        <f>Table323[[#This Row],[Single Family]]+Table323[[#This Row],[2-4 Units]]+Table323[[#This Row],[&gt;4 Units]]</f>
        <v>30</v>
      </c>
      <c r="G544" s="70">
        <v>30</v>
      </c>
      <c r="H544" s="70">
        <v>0</v>
      </c>
      <c r="I544" s="70">
        <v>0</v>
      </c>
      <c r="J544" s="45">
        <v>19357.905999999999</v>
      </c>
      <c r="K544">
        <f t="shared" si="8"/>
        <v>1</v>
      </c>
      <c r="L544" s="70">
        <v>1</v>
      </c>
      <c r="M544" s="70">
        <v>0</v>
      </c>
      <c r="N544" s="70">
        <v>0</v>
      </c>
      <c r="O544" s="45">
        <v>499.36</v>
      </c>
    </row>
    <row r="545" spans="1:15" hidden="1" x14ac:dyDescent="0.35">
      <c r="A545" s="93">
        <v>9011708100</v>
      </c>
      <c r="B545" s="73" t="s">
        <v>138</v>
      </c>
      <c r="C545" s="84" t="s">
        <v>48</v>
      </c>
      <c r="D545" s="44">
        <v>176.22264960000001</v>
      </c>
      <c r="E545" s="44">
        <v>0</v>
      </c>
      <c r="F545" s="70">
        <f>Table323[[#This Row],[Single Family]]+Table323[[#This Row],[2-4 Units]]+Table323[[#This Row],[&gt;4 Units]]</f>
        <v>0</v>
      </c>
      <c r="G545" s="70">
        <v>0</v>
      </c>
      <c r="H545" s="70">
        <v>0</v>
      </c>
      <c r="I545" s="70">
        <v>0</v>
      </c>
      <c r="J545" s="45">
        <v>0</v>
      </c>
      <c r="K545">
        <f t="shared" si="8"/>
        <v>0</v>
      </c>
      <c r="L545" s="70">
        <v>0</v>
      </c>
      <c r="M545" s="70">
        <v>0</v>
      </c>
      <c r="N545" s="70">
        <v>0</v>
      </c>
      <c r="O545" s="45">
        <v>0</v>
      </c>
    </row>
    <row r="546" spans="1:15" hidden="1" x14ac:dyDescent="0.35">
      <c r="A546" s="93">
        <v>9001035300</v>
      </c>
      <c r="B546" s="73" t="s">
        <v>139</v>
      </c>
      <c r="C546" s="84" t="s">
        <v>48</v>
      </c>
      <c r="D546" s="44">
        <v>1061.2722816</v>
      </c>
      <c r="E546" s="44">
        <v>0</v>
      </c>
      <c r="F546" s="70">
        <f>Table323[[#This Row],[Single Family]]+Table323[[#This Row],[2-4 Units]]+Table323[[#This Row],[&gt;4 Units]]</f>
        <v>0</v>
      </c>
      <c r="G546" s="70">
        <v>0</v>
      </c>
      <c r="H546" s="70">
        <v>0</v>
      </c>
      <c r="I546" s="70">
        <v>0</v>
      </c>
      <c r="J546" s="45">
        <v>0</v>
      </c>
      <c r="K546">
        <f t="shared" si="8"/>
        <v>0</v>
      </c>
      <c r="L546" s="70">
        <v>0</v>
      </c>
      <c r="M546" s="70">
        <v>0</v>
      </c>
      <c r="N546" s="70">
        <v>0</v>
      </c>
      <c r="O546" s="45">
        <v>0</v>
      </c>
    </row>
    <row r="547" spans="1:15" hidden="1" x14ac:dyDescent="0.35">
      <c r="A547" s="93">
        <v>9001035400</v>
      </c>
      <c r="B547" s="73" t="s">
        <v>139</v>
      </c>
      <c r="C547" s="84" t="s">
        <v>48</v>
      </c>
      <c r="D547" s="44">
        <v>3028.5282326400002</v>
      </c>
      <c r="E547" s="44">
        <v>0</v>
      </c>
      <c r="F547" s="70">
        <f>Table323[[#This Row],[Single Family]]+Table323[[#This Row],[2-4 Units]]+Table323[[#This Row],[&gt;4 Units]]</f>
        <v>0</v>
      </c>
      <c r="G547" s="70">
        <v>0</v>
      </c>
      <c r="H547" s="70">
        <v>0</v>
      </c>
      <c r="I547" s="70">
        <v>0</v>
      </c>
      <c r="J547" s="45">
        <v>0</v>
      </c>
      <c r="K547">
        <f t="shared" si="8"/>
        <v>0</v>
      </c>
      <c r="L547" s="70">
        <v>0</v>
      </c>
      <c r="M547" s="70">
        <v>0</v>
      </c>
      <c r="N547" s="70">
        <v>0</v>
      </c>
      <c r="O547" s="45">
        <v>0</v>
      </c>
    </row>
    <row r="548" spans="1:15" hidden="1" x14ac:dyDescent="0.35">
      <c r="A548" s="93">
        <v>9001042500</v>
      </c>
      <c r="B548" s="73" t="s">
        <v>139</v>
      </c>
      <c r="C548" s="84" t="s">
        <v>48</v>
      </c>
      <c r="D548" s="44">
        <v>83103.254467200008</v>
      </c>
      <c r="E548" s="44">
        <v>25488.235000000001</v>
      </c>
      <c r="F548" s="70">
        <f>Table323[[#This Row],[Single Family]]+Table323[[#This Row],[2-4 Units]]+Table323[[#This Row],[&gt;4 Units]]</f>
        <v>11</v>
      </c>
      <c r="G548" s="70">
        <v>11</v>
      </c>
      <c r="H548" s="70">
        <v>0</v>
      </c>
      <c r="I548" s="70">
        <v>0</v>
      </c>
      <c r="J548" s="45">
        <v>14094.434999999999</v>
      </c>
      <c r="K548">
        <f t="shared" si="8"/>
        <v>0</v>
      </c>
      <c r="L548" s="70">
        <v>0</v>
      </c>
      <c r="M548" s="70">
        <v>0</v>
      </c>
      <c r="N548" s="70">
        <v>0</v>
      </c>
      <c r="O548" s="45">
        <v>0</v>
      </c>
    </row>
    <row r="549" spans="1:15" hidden="1" x14ac:dyDescent="0.35">
      <c r="A549" s="93">
        <v>9001042600</v>
      </c>
      <c r="B549" s="73" t="s">
        <v>139</v>
      </c>
      <c r="C549" s="84" t="s">
        <v>48</v>
      </c>
      <c r="D549" s="44">
        <v>81284.181955200009</v>
      </c>
      <c r="E549" s="44">
        <v>15735.29</v>
      </c>
      <c r="F549" s="70">
        <f>Table323[[#This Row],[Single Family]]+Table323[[#This Row],[2-4 Units]]+Table323[[#This Row],[&gt;4 Units]]</f>
        <v>15</v>
      </c>
      <c r="G549" s="70">
        <v>14</v>
      </c>
      <c r="H549" s="70">
        <v>1</v>
      </c>
      <c r="I549" s="70">
        <v>0</v>
      </c>
      <c r="J549" s="45">
        <v>15732.74</v>
      </c>
      <c r="K549">
        <f t="shared" si="8"/>
        <v>0</v>
      </c>
      <c r="L549" s="70">
        <v>0</v>
      </c>
      <c r="M549" s="70">
        <v>0</v>
      </c>
      <c r="N549" s="70">
        <v>0</v>
      </c>
      <c r="O549" s="45">
        <v>0</v>
      </c>
    </row>
    <row r="550" spans="1:15" hidden="1" x14ac:dyDescent="0.35">
      <c r="A550" s="93">
        <v>9001042700</v>
      </c>
      <c r="B550" s="73" t="s">
        <v>139</v>
      </c>
      <c r="C550" s="84" t="s">
        <v>48</v>
      </c>
      <c r="D550" s="44">
        <v>85645.313366399991</v>
      </c>
      <c r="E550" s="44">
        <v>11611.1448</v>
      </c>
      <c r="F550" s="70">
        <f>Table323[[#This Row],[Single Family]]+Table323[[#This Row],[2-4 Units]]+Table323[[#This Row],[&gt;4 Units]]</f>
        <v>8</v>
      </c>
      <c r="G550" s="70">
        <v>8</v>
      </c>
      <c r="H550" s="70">
        <v>0</v>
      </c>
      <c r="I550" s="70">
        <v>0</v>
      </c>
      <c r="J550" s="45">
        <v>10908.3748</v>
      </c>
      <c r="K550">
        <f t="shared" si="8"/>
        <v>0</v>
      </c>
      <c r="L550" s="70">
        <v>0</v>
      </c>
      <c r="M550" s="70">
        <v>0</v>
      </c>
      <c r="N550" s="70">
        <v>0</v>
      </c>
      <c r="O550" s="45">
        <v>0</v>
      </c>
    </row>
    <row r="551" spans="1:15" hidden="1" x14ac:dyDescent="0.35">
      <c r="A551" s="93">
        <v>9001042800</v>
      </c>
      <c r="B551" s="73" t="s">
        <v>139</v>
      </c>
      <c r="C551" s="84" t="s">
        <v>48</v>
      </c>
      <c r="D551" s="44">
        <v>115974.89911584</v>
      </c>
      <c r="E551" s="44">
        <v>22248.071899999999</v>
      </c>
      <c r="F551" s="70">
        <f>Table323[[#This Row],[Single Family]]+Table323[[#This Row],[2-4 Units]]+Table323[[#This Row],[&gt;4 Units]]</f>
        <v>16</v>
      </c>
      <c r="G551" s="70">
        <v>16</v>
      </c>
      <c r="H551" s="70">
        <v>0</v>
      </c>
      <c r="I551" s="70">
        <v>0</v>
      </c>
      <c r="J551" s="45">
        <v>14726.231900000001</v>
      </c>
      <c r="K551">
        <f t="shared" si="8"/>
        <v>0</v>
      </c>
      <c r="L551" s="70">
        <v>0</v>
      </c>
      <c r="M551" s="70">
        <v>0</v>
      </c>
      <c r="N551" s="70">
        <v>0</v>
      </c>
      <c r="O551" s="45">
        <v>0</v>
      </c>
    </row>
    <row r="552" spans="1:15" hidden="1" x14ac:dyDescent="0.35">
      <c r="A552" s="93">
        <v>9001042900</v>
      </c>
      <c r="B552" s="73" t="s">
        <v>139</v>
      </c>
      <c r="C552" s="84" t="s">
        <v>48</v>
      </c>
      <c r="D552" s="44">
        <v>41161.070211839993</v>
      </c>
      <c r="E552" s="44">
        <v>22228.298200000001</v>
      </c>
      <c r="F552" s="70">
        <f>Table323[[#This Row],[Single Family]]+Table323[[#This Row],[2-4 Units]]+Table323[[#This Row],[&gt;4 Units]]</f>
        <v>11</v>
      </c>
      <c r="G552" s="70">
        <v>11</v>
      </c>
      <c r="H552" s="70">
        <v>0</v>
      </c>
      <c r="I552" s="70">
        <v>0</v>
      </c>
      <c r="J552" s="45">
        <v>12179.698200000001</v>
      </c>
      <c r="K552">
        <f t="shared" si="8"/>
        <v>0</v>
      </c>
      <c r="L552" s="70">
        <v>0</v>
      </c>
      <c r="M552" s="70">
        <v>0</v>
      </c>
      <c r="N552" s="70">
        <v>0</v>
      </c>
      <c r="O552" s="45">
        <v>0</v>
      </c>
    </row>
    <row r="553" spans="1:15" hidden="1" x14ac:dyDescent="0.35">
      <c r="A553" s="93">
        <v>9001043000</v>
      </c>
      <c r="B553" s="73" t="s">
        <v>139</v>
      </c>
      <c r="C553" s="84" t="s">
        <v>48</v>
      </c>
      <c r="D553" s="44">
        <v>63115.726927679993</v>
      </c>
      <c r="E553" s="44">
        <v>13700.7127</v>
      </c>
      <c r="F553" s="70">
        <f>Table323[[#This Row],[Single Family]]+Table323[[#This Row],[2-4 Units]]+Table323[[#This Row],[&gt;4 Units]]</f>
        <v>15</v>
      </c>
      <c r="G553" s="70">
        <v>15</v>
      </c>
      <c r="H553" s="70">
        <v>0</v>
      </c>
      <c r="I553" s="70">
        <v>0</v>
      </c>
      <c r="J553" s="45">
        <v>13700.172699999999</v>
      </c>
      <c r="K553">
        <f t="shared" si="8"/>
        <v>0</v>
      </c>
      <c r="L553" s="70">
        <v>0</v>
      </c>
      <c r="M553" s="70">
        <v>0</v>
      </c>
      <c r="N553" s="70">
        <v>0</v>
      </c>
      <c r="O553" s="45">
        <v>0</v>
      </c>
    </row>
    <row r="554" spans="1:15" hidden="1" x14ac:dyDescent="0.35">
      <c r="A554" s="93">
        <v>9001043100</v>
      </c>
      <c r="B554" s="73" t="s">
        <v>139</v>
      </c>
      <c r="C554" s="84" t="s">
        <v>48</v>
      </c>
      <c r="D554" s="44">
        <v>104499.4986432</v>
      </c>
      <c r="E554" s="44">
        <v>28444.488799999999</v>
      </c>
      <c r="F554" s="70">
        <f>Table323[[#This Row],[Single Family]]+Table323[[#This Row],[2-4 Units]]+Table323[[#This Row],[&gt;4 Units]]</f>
        <v>17</v>
      </c>
      <c r="G554" s="70">
        <v>17</v>
      </c>
      <c r="H554" s="70">
        <v>0</v>
      </c>
      <c r="I554" s="70">
        <v>0</v>
      </c>
      <c r="J554" s="45">
        <v>20558.578799999999</v>
      </c>
      <c r="K554">
        <f t="shared" si="8"/>
        <v>0</v>
      </c>
      <c r="L554" s="70">
        <v>0</v>
      </c>
      <c r="M554" s="70">
        <v>0</v>
      </c>
      <c r="N554" s="70">
        <v>0</v>
      </c>
      <c r="O554" s="45">
        <v>0</v>
      </c>
    </row>
    <row r="555" spans="1:15" hidden="1" x14ac:dyDescent="0.35">
      <c r="A555" s="93">
        <v>9001043200</v>
      </c>
      <c r="B555" s="73" t="s">
        <v>139</v>
      </c>
      <c r="C555" s="84" t="s">
        <v>48</v>
      </c>
      <c r="D555" s="44">
        <v>59452.694694720005</v>
      </c>
      <c r="E555" s="44">
        <v>4285.76</v>
      </c>
      <c r="F555" s="70">
        <f>Table323[[#This Row],[Single Family]]+Table323[[#This Row],[2-4 Units]]+Table323[[#This Row],[&gt;4 Units]]</f>
        <v>5</v>
      </c>
      <c r="G555" s="70">
        <v>5</v>
      </c>
      <c r="H555" s="70">
        <v>0</v>
      </c>
      <c r="I555" s="70">
        <v>0</v>
      </c>
      <c r="J555" s="45">
        <v>4278.71</v>
      </c>
      <c r="K555">
        <f t="shared" si="8"/>
        <v>0</v>
      </c>
      <c r="L555" s="70">
        <v>0</v>
      </c>
      <c r="M555" s="70">
        <v>0</v>
      </c>
      <c r="N555" s="70">
        <v>0</v>
      </c>
      <c r="O555" s="45">
        <v>0</v>
      </c>
    </row>
    <row r="556" spans="1:15" hidden="1" x14ac:dyDescent="0.35">
      <c r="A556" s="93">
        <v>9001043300</v>
      </c>
      <c r="B556" s="73" t="s">
        <v>139</v>
      </c>
      <c r="C556" s="84" t="s">
        <v>48</v>
      </c>
      <c r="D556" s="44">
        <v>64142.895072960004</v>
      </c>
      <c r="E556" s="44">
        <v>25985.81</v>
      </c>
      <c r="F556" s="70">
        <f>Table323[[#This Row],[Single Family]]+Table323[[#This Row],[2-4 Units]]+Table323[[#This Row],[&gt;4 Units]]</f>
        <v>10</v>
      </c>
      <c r="G556" s="70">
        <v>10</v>
      </c>
      <c r="H556" s="70">
        <v>0</v>
      </c>
      <c r="I556" s="70">
        <v>0</v>
      </c>
      <c r="J556" s="45">
        <v>7910.63</v>
      </c>
      <c r="K556">
        <f t="shared" si="8"/>
        <v>0</v>
      </c>
      <c r="L556" s="70">
        <v>0</v>
      </c>
      <c r="M556" s="70">
        <v>0</v>
      </c>
      <c r="N556" s="70">
        <v>0</v>
      </c>
      <c r="O556" s="45">
        <v>0</v>
      </c>
    </row>
    <row r="557" spans="1:15" hidden="1" x14ac:dyDescent="0.35">
      <c r="A557" s="93">
        <v>9001043400</v>
      </c>
      <c r="B557" s="73" t="s">
        <v>139</v>
      </c>
      <c r="C557" s="84" t="s">
        <v>48</v>
      </c>
      <c r="D557" s="44">
        <v>65534.864711040005</v>
      </c>
      <c r="E557" s="44">
        <v>6121.5024000000003</v>
      </c>
      <c r="F557" s="70">
        <f>Table323[[#This Row],[Single Family]]+Table323[[#This Row],[2-4 Units]]+Table323[[#This Row],[&gt;4 Units]]</f>
        <v>1</v>
      </c>
      <c r="G557" s="70">
        <v>1</v>
      </c>
      <c r="H557" s="70">
        <v>0</v>
      </c>
      <c r="I557" s="70">
        <v>0</v>
      </c>
      <c r="J557" s="45">
        <v>76.260000000000005</v>
      </c>
      <c r="K557">
        <f t="shared" si="8"/>
        <v>0</v>
      </c>
      <c r="L557" s="70">
        <v>0</v>
      </c>
      <c r="M557" s="70">
        <v>0</v>
      </c>
      <c r="N557" s="70">
        <v>0</v>
      </c>
      <c r="O557" s="45">
        <v>0</v>
      </c>
    </row>
    <row r="558" spans="1:15" hidden="1" x14ac:dyDescent="0.35">
      <c r="A558" s="93">
        <v>9001043500</v>
      </c>
      <c r="B558" s="73" t="s">
        <v>139</v>
      </c>
      <c r="C558" s="84" t="s">
        <v>48</v>
      </c>
      <c r="D558" s="44">
        <v>43101.77930496</v>
      </c>
      <c r="E558" s="44">
        <v>5348.7452000000003</v>
      </c>
      <c r="F558" s="70">
        <f>Table323[[#This Row],[Single Family]]+Table323[[#This Row],[2-4 Units]]+Table323[[#This Row],[&gt;4 Units]]</f>
        <v>6</v>
      </c>
      <c r="G558" s="70">
        <v>6</v>
      </c>
      <c r="H558" s="70">
        <v>0</v>
      </c>
      <c r="I558" s="70">
        <v>0</v>
      </c>
      <c r="J558" s="45">
        <v>2973.5952000000002</v>
      </c>
      <c r="K558">
        <f t="shared" si="8"/>
        <v>0</v>
      </c>
      <c r="L558" s="70">
        <v>0</v>
      </c>
      <c r="M558" s="70">
        <v>0</v>
      </c>
      <c r="N558" s="70">
        <v>0</v>
      </c>
      <c r="O558" s="45">
        <v>0</v>
      </c>
    </row>
    <row r="559" spans="1:15" hidden="1" x14ac:dyDescent="0.35">
      <c r="A559" s="93">
        <v>9001043600</v>
      </c>
      <c r="B559" s="73" t="s">
        <v>139</v>
      </c>
      <c r="C559" s="84" t="s">
        <v>48</v>
      </c>
      <c r="D559" s="44">
        <v>52708.824316800004</v>
      </c>
      <c r="E559" s="44">
        <v>17760.28</v>
      </c>
      <c r="F559" s="70">
        <f>Table323[[#This Row],[Single Family]]+Table323[[#This Row],[2-4 Units]]+Table323[[#This Row],[&gt;4 Units]]</f>
        <v>12</v>
      </c>
      <c r="G559" s="70">
        <v>12</v>
      </c>
      <c r="H559" s="70">
        <v>0</v>
      </c>
      <c r="I559" s="70">
        <v>0</v>
      </c>
      <c r="J559" s="45">
        <v>7302.55</v>
      </c>
      <c r="K559">
        <f t="shared" si="8"/>
        <v>0</v>
      </c>
      <c r="L559" s="70">
        <v>0</v>
      </c>
      <c r="M559" s="70">
        <v>0</v>
      </c>
      <c r="N559" s="70">
        <v>0</v>
      </c>
      <c r="O559" s="45">
        <v>0</v>
      </c>
    </row>
    <row r="560" spans="1:15" hidden="1" x14ac:dyDescent="0.35">
      <c r="A560" s="93">
        <v>9001043700</v>
      </c>
      <c r="B560" s="73" t="s">
        <v>139</v>
      </c>
      <c r="C560" s="84" t="s">
        <v>48</v>
      </c>
      <c r="D560" s="44">
        <v>48043.2251808</v>
      </c>
      <c r="E560" s="44">
        <v>204.88</v>
      </c>
      <c r="F560" s="70">
        <f>Table323[[#This Row],[Single Family]]+Table323[[#This Row],[2-4 Units]]+Table323[[#This Row],[&gt;4 Units]]</f>
        <v>1</v>
      </c>
      <c r="G560" s="70">
        <v>1</v>
      </c>
      <c r="H560" s="70">
        <v>0</v>
      </c>
      <c r="I560" s="70">
        <v>0</v>
      </c>
      <c r="J560" s="45">
        <v>202.64</v>
      </c>
      <c r="K560">
        <f t="shared" si="8"/>
        <v>0</v>
      </c>
      <c r="L560" s="70">
        <v>0</v>
      </c>
      <c r="M560" s="70">
        <v>0</v>
      </c>
      <c r="N560" s="70">
        <v>0</v>
      </c>
      <c r="O560" s="45">
        <v>0</v>
      </c>
    </row>
    <row r="561" spans="1:15" hidden="1" x14ac:dyDescent="0.35">
      <c r="A561" s="93">
        <v>9001043800</v>
      </c>
      <c r="B561" s="73" t="s">
        <v>139</v>
      </c>
      <c r="C561" s="84" t="s">
        <v>48</v>
      </c>
      <c r="D561" s="44">
        <v>111989.26689984</v>
      </c>
      <c r="E561" s="44">
        <v>20916.12</v>
      </c>
      <c r="F561" s="70">
        <f>Table323[[#This Row],[Single Family]]+Table323[[#This Row],[2-4 Units]]+Table323[[#This Row],[&gt;4 Units]]</f>
        <v>14</v>
      </c>
      <c r="G561" s="70">
        <v>13</v>
      </c>
      <c r="H561" s="70">
        <v>1</v>
      </c>
      <c r="I561" s="70">
        <v>0</v>
      </c>
      <c r="J561" s="45">
        <v>10391.48</v>
      </c>
      <c r="K561">
        <f t="shared" si="8"/>
        <v>0</v>
      </c>
      <c r="L561" s="70">
        <v>0</v>
      </c>
      <c r="M561" s="70">
        <v>0</v>
      </c>
      <c r="N561" s="70">
        <v>0</v>
      </c>
      <c r="O561" s="45">
        <v>0</v>
      </c>
    </row>
    <row r="562" spans="1:15" hidden="1" x14ac:dyDescent="0.35">
      <c r="A562" s="93">
        <v>9001043900</v>
      </c>
      <c r="B562" s="73" t="s">
        <v>139</v>
      </c>
      <c r="C562" s="84" t="s">
        <v>48</v>
      </c>
      <c r="D562" s="44">
        <v>84960.330451200018</v>
      </c>
      <c r="E562" s="44">
        <v>29575.041700000002</v>
      </c>
      <c r="F562" s="70">
        <f>Table323[[#This Row],[Single Family]]+Table323[[#This Row],[2-4 Units]]+Table323[[#This Row],[&gt;4 Units]]</f>
        <v>19</v>
      </c>
      <c r="G562" s="70">
        <v>18</v>
      </c>
      <c r="H562" s="70">
        <v>1</v>
      </c>
      <c r="I562" s="70">
        <v>0</v>
      </c>
      <c r="J562" s="45">
        <v>15287.1517</v>
      </c>
      <c r="K562">
        <f t="shared" si="8"/>
        <v>0</v>
      </c>
      <c r="L562" s="70">
        <v>0</v>
      </c>
      <c r="M562" s="70">
        <v>0</v>
      </c>
      <c r="N562" s="70">
        <v>0</v>
      </c>
      <c r="O562" s="45">
        <v>0</v>
      </c>
    </row>
    <row r="563" spans="1:15" hidden="1" x14ac:dyDescent="0.35">
      <c r="A563" s="93">
        <v>9001044000</v>
      </c>
      <c r="B563" s="73" t="s">
        <v>139</v>
      </c>
      <c r="C563" s="84" t="s">
        <v>48</v>
      </c>
      <c r="D563" s="44">
        <v>9493.4351807999992</v>
      </c>
      <c r="E563" s="44">
        <v>1151.32</v>
      </c>
      <c r="F563" s="70">
        <f>Table323[[#This Row],[Single Family]]+Table323[[#This Row],[2-4 Units]]+Table323[[#This Row],[&gt;4 Units]]</f>
        <v>1</v>
      </c>
      <c r="G563" s="70">
        <v>1</v>
      </c>
      <c r="H563" s="70">
        <v>0</v>
      </c>
      <c r="I563" s="70">
        <v>0</v>
      </c>
      <c r="J563" s="45">
        <v>1143.79</v>
      </c>
      <c r="K563">
        <f t="shared" si="8"/>
        <v>0</v>
      </c>
      <c r="L563" s="70">
        <v>0</v>
      </c>
      <c r="M563" s="70">
        <v>0</v>
      </c>
      <c r="N563" s="70">
        <v>0</v>
      </c>
      <c r="O563" s="45">
        <v>0</v>
      </c>
    </row>
    <row r="564" spans="1:15" hidden="1" x14ac:dyDescent="0.35">
      <c r="A564" s="93">
        <v>9001044200</v>
      </c>
      <c r="B564" s="73" t="s">
        <v>139</v>
      </c>
      <c r="C564" s="84" t="s">
        <v>48</v>
      </c>
      <c r="D564" s="44">
        <v>1613.0028096000001</v>
      </c>
      <c r="E564" s="44">
        <v>0</v>
      </c>
      <c r="F564" s="70">
        <f>Table323[[#This Row],[Single Family]]+Table323[[#This Row],[2-4 Units]]+Table323[[#This Row],[&gt;4 Units]]</f>
        <v>0</v>
      </c>
      <c r="G564" s="70">
        <v>0</v>
      </c>
      <c r="H564" s="70">
        <v>0</v>
      </c>
      <c r="I564" s="70">
        <v>0</v>
      </c>
      <c r="J564" s="45">
        <v>0</v>
      </c>
      <c r="K564">
        <f t="shared" si="8"/>
        <v>0</v>
      </c>
      <c r="L564" s="70">
        <v>0</v>
      </c>
      <c r="M564" s="70">
        <v>0</v>
      </c>
      <c r="N564" s="70">
        <v>0</v>
      </c>
      <c r="O564" s="45">
        <v>0</v>
      </c>
    </row>
    <row r="565" spans="1:15" hidden="1" x14ac:dyDescent="0.35">
      <c r="A565" s="93">
        <v>9001044300</v>
      </c>
      <c r="B565" s="73" t="s">
        <v>139</v>
      </c>
      <c r="C565" s="84" t="s">
        <v>48</v>
      </c>
      <c r="D565" s="44">
        <v>5216.0098175999992</v>
      </c>
      <c r="E565" s="44">
        <v>0</v>
      </c>
      <c r="F565" s="70">
        <f>Table323[[#This Row],[Single Family]]+Table323[[#This Row],[2-4 Units]]+Table323[[#This Row],[&gt;4 Units]]</f>
        <v>0</v>
      </c>
      <c r="G565" s="70">
        <v>0</v>
      </c>
      <c r="H565" s="70">
        <v>0</v>
      </c>
      <c r="I565" s="70">
        <v>0</v>
      </c>
      <c r="J565" s="45">
        <v>0</v>
      </c>
      <c r="K565">
        <f t="shared" si="8"/>
        <v>0</v>
      </c>
      <c r="L565" s="70">
        <v>0</v>
      </c>
      <c r="M565" s="70">
        <v>0</v>
      </c>
      <c r="N565" s="70">
        <v>0</v>
      </c>
      <c r="O565" s="45">
        <v>0</v>
      </c>
    </row>
    <row r="566" spans="1:15" hidden="1" x14ac:dyDescent="0.35">
      <c r="A566" s="93">
        <v>9001044400</v>
      </c>
      <c r="B566" s="73" t="s">
        <v>139</v>
      </c>
      <c r="C566" s="84" t="s">
        <v>48</v>
      </c>
      <c r="D566" s="44">
        <v>12491.628364799999</v>
      </c>
      <c r="E566" s="44">
        <v>297.27</v>
      </c>
      <c r="F566" s="70">
        <f>Table323[[#This Row],[Single Family]]+Table323[[#This Row],[2-4 Units]]+Table323[[#This Row],[&gt;4 Units]]</f>
        <v>1</v>
      </c>
      <c r="G566" s="70">
        <v>1</v>
      </c>
      <c r="H566" s="70">
        <v>0</v>
      </c>
      <c r="I566" s="70">
        <v>0</v>
      </c>
      <c r="J566" s="45">
        <v>296.18</v>
      </c>
      <c r="K566">
        <f t="shared" si="8"/>
        <v>0</v>
      </c>
      <c r="L566" s="70">
        <v>0</v>
      </c>
      <c r="M566" s="70">
        <v>0</v>
      </c>
      <c r="N566" s="70">
        <v>0</v>
      </c>
      <c r="O566" s="45">
        <v>0</v>
      </c>
    </row>
    <row r="567" spans="1:15" hidden="1" x14ac:dyDescent="0.35">
      <c r="A567" s="93">
        <v>9001044500</v>
      </c>
      <c r="B567" s="73" t="s">
        <v>139</v>
      </c>
      <c r="C567" s="84" t="s">
        <v>48</v>
      </c>
      <c r="D567" s="44">
        <v>22822.7260608</v>
      </c>
      <c r="E567" s="44">
        <v>1502.88</v>
      </c>
      <c r="F567" s="70">
        <f>Table323[[#This Row],[Single Family]]+Table323[[#This Row],[2-4 Units]]+Table323[[#This Row],[&gt;4 Units]]</f>
        <v>0</v>
      </c>
      <c r="G567" s="70">
        <v>0</v>
      </c>
      <c r="H567" s="70">
        <v>0</v>
      </c>
      <c r="I567" s="70">
        <v>0</v>
      </c>
      <c r="J567" s="45">
        <v>0</v>
      </c>
      <c r="K567">
        <f t="shared" si="8"/>
        <v>0</v>
      </c>
      <c r="L567" s="70">
        <v>0</v>
      </c>
      <c r="M567" s="70">
        <v>0</v>
      </c>
      <c r="N567" s="70">
        <v>0</v>
      </c>
      <c r="O567" s="45">
        <v>0</v>
      </c>
    </row>
    <row r="568" spans="1:15" hidden="1" x14ac:dyDescent="0.35">
      <c r="A568" s="93">
        <v>9001044600</v>
      </c>
      <c r="B568" s="73" t="s">
        <v>139</v>
      </c>
      <c r="C568" s="84" t="s">
        <v>48</v>
      </c>
      <c r="D568" s="44">
        <v>156777.56272223999</v>
      </c>
      <c r="E568" s="44">
        <v>950399.07779999904</v>
      </c>
      <c r="F568" s="70">
        <f>Table323[[#This Row],[Single Family]]+Table323[[#This Row],[2-4 Units]]+Table323[[#This Row],[&gt;4 Units]]</f>
        <v>159</v>
      </c>
      <c r="G568" s="70">
        <v>19</v>
      </c>
      <c r="H568" s="70">
        <v>0</v>
      </c>
      <c r="I568" s="70">
        <v>140</v>
      </c>
      <c r="J568" s="45">
        <v>36460.29</v>
      </c>
      <c r="K568">
        <f t="shared" si="8"/>
        <v>98</v>
      </c>
      <c r="L568" s="70">
        <v>71</v>
      </c>
      <c r="M568" s="70">
        <v>0</v>
      </c>
      <c r="N568" s="70">
        <v>27</v>
      </c>
      <c r="O568" s="45">
        <v>683694</v>
      </c>
    </row>
    <row r="569" spans="1:15" hidden="1" x14ac:dyDescent="0.35">
      <c r="A569" s="93">
        <v>9001045300</v>
      </c>
      <c r="B569" s="73" t="s">
        <v>139</v>
      </c>
      <c r="C569" s="84" t="s">
        <v>48</v>
      </c>
      <c r="D569" s="44">
        <v>471.47460479999995</v>
      </c>
      <c r="E569" s="44">
        <v>0</v>
      </c>
      <c r="F569" s="70">
        <f>Table323[[#This Row],[Single Family]]+Table323[[#This Row],[2-4 Units]]+Table323[[#This Row],[&gt;4 Units]]</f>
        <v>0</v>
      </c>
      <c r="G569" s="70">
        <v>0</v>
      </c>
      <c r="H569" s="70">
        <v>0</v>
      </c>
      <c r="I569" s="70">
        <v>0</v>
      </c>
      <c r="J569" s="45">
        <v>0</v>
      </c>
      <c r="K569">
        <f t="shared" si="8"/>
        <v>0</v>
      </c>
      <c r="L569" s="70">
        <v>0</v>
      </c>
      <c r="M569" s="70">
        <v>0</v>
      </c>
      <c r="N569" s="70">
        <v>0</v>
      </c>
      <c r="O569" s="45">
        <v>0</v>
      </c>
    </row>
    <row r="570" spans="1:15" hidden="1" x14ac:dyDescent="0.35">
      <c r="A570" s="93">
        <v>9001045400</v>
      </c>
      <c r="B570" s="73" t="s">
        <v>139</v>
      </c>
      <c r="C570" s="84" t="s">
        <v>48</v>
      </c>
      <c r="D570" s="44">
        <v>3578.4509184000003</v>
      </c>
      <c r="E570" s="44">
        <v>0</v>
      </c>
      <c r="F570" s="70">
        <f>Table323[[#This Row],[Single Family]]+Table323[[#This Row],[2-4 Units]]+Table323[[#This Row],[&gt;4 Units]]</f>
        <v>0</v>
      </c>
      <c r="G570" s="70">
        <v>0</v>
      </c>
      <c r="H570" s="70">
        <v>0</v>
      </c>
      <c r="I570" s="70">
        <v>0</v>
      </c>
      <c r="J570" s="45">
        <v>0</v>
      </c>
      <c r="K570">
        <f t="shared" si="8"/>
        <v>0</v>
      </c>
      <c r="L570" s="70">
        <v>0</v>
      </c>
      <c r="M570" s="70">
        <v>0</v>
      </c>
      <c r="N570" s="70">
        <v>0</v>
      </c>
      <c r="O570" s="45">
        <v>0</v>
      </c>
    </row>
    <row r="571" spans="1:15" hidden="1" x14ac:dyDescent="0.35">
      <c r="A571" s="93">
        <v>9001050400</v>
      </c>
      <c r="B571" s="73" t="s">
        <v>139</v>
      </c>
      <c r="C571" s="84" t="s">
        <v>48</v>
      </c>
      <c r="D571" s="44">
        <v>42.460847999999999</v>
      </c>
      <c r="E571" s="44">
        <v>0</v>
      </c>
      <c r="F571" s="70">
        <f>Table323[[#This Row],[Single Family]]+Table323[[#This Row],[2-4 Units]]+Table323[[#This Row],[&gt;4 Units]]</f>
        <v>0</v>
      </c>
      <c r="G571" s="70">
        <v>0</v>
      </c>
      <c r="H571" s="70">
        <v>0</v>
      </c>
      <c r="I571" s="70">
        <v>0</v>
      </c>
      <c r="J571" s="45">
        <v>0</v>
      </c>
      <c r="K571">
        <f t="shared" si="8"/>
        <v>0</v>
      </c>
      <c r="L571" s="70">
        <v>0</v>
      </c>
      <c r="M571" s="70">
        <v>0</v>
      </c>
      <c r="N571" s="70">
        <v>0</v>
      </c>
      <c r="O571" s="45">
        <v>0</v>
      </c>
    </row>
    <row r="572" spans="1:15" hidden="1" x14ac:dyDescent="0.35">
      <c r="A572" s="93">
        <v>9011650100</v>
      </c>
      <c r="B572" s="73" t="s">
        <v>140</v>
      </c>
      <c r="C572" s="84" t="s">
        <v>48</v>
      </c>
      <c r="D572" s="44">
        <v>4295.9437343999998</v>
      </c>
      <c r="E572" s="44">
        <v>4218.2299999999996</v>
      </c>
      <c r="F572" s="70">
        <f>Table323[[#This Row],[Single Family]]+Table323[[#This Row],[2-4 Units]]+Table323[[#This Row],[&gt;4 Units]]</f>
        <v>2</v>
      </c>
      <c r="G572" s="70">
        <v>2</v>
      </c>
      <c r="H572" s="70">
        <v>0</v>
      </c>
      <c r="I572" s="70">
        <v>0</v>
      </c>
      <c r="J572" s="45">
        <v>1376.22</v>
      </c>
      <c r="K572">
        <f t="shared" si="8"/>
        <v>0</v>
      </c>
      <c r="L572" s="70">
        <v>0</v>
      </c>
      <c r="M572" s="70">
        <v>0</v>
      </c>
      <c r="N572" s="70">
        <v>0</v>
      </c>
      <c r="O572" s="45">
        <v>0</v>
      </c>
    </row>
    <row r="573" spans="1:15" hidden="1" x14ac:dyDescent="0.35">
      <c r="A573" s="93">
        <v>9011660101</v>
      </c>
      <c r="B573" s="73" t="s">
        <v>140</v>
      </c>
      <c r="C573" s="84" t="s">
        <v>48</v>
      </c>
      <c r="D573" s="44">
        <v>111864.65082335999</v>
      </c>
      <c r="E573" s="44">
        <v>24522.071</v>
      </c>
      <c r="F573" s="70">
        <f>Table323[[#This Row],[Single Family]]+Table323[[#This Row],[2-4 Units]]+Table323[[#This Row],[&gt;4 Units]]</f>
        <v>22</v>
      </c>
      <c r="G573" s="70">
        <v>22</v>
      </c>
      <c r="H573" s="70">
        <v>0</v>
      </c>
      <c r="I573" s="70">
        <v>0</v>
      </c>
      <c r="J573" s="45">
        <v>23137.580999999998</v>
      </c>
      <c r="K573">
        <f t="shared" si="8"/>
        <v>0</v>
      </c>
      <c r="L573" s="70">
        <v>0</v>
      </c>
      <c r="M573" s="70">
        <v>0</v>
      </c>
      <c r="N573" s="70">
        <v>0</v>
      </c>
      <c r="O573" s="45">
        <v>0</v>
      </c>
    </row>
    <row r="574" spans="1:15" hidden="1" x14ac:dyDescent="0.35">
      <c r="A574" s="93">
        <v>9011660102</v>
      </c>
      <c r="B574" s="73" t="s">
        <v>140</v>
      </c>
      <c r="C574" s="84" t="s">
        <v>48</v>
      </c>
      <c r="D574" s="44">
        <v>118541.5152624</v>
      </c>
      <c r="E574" s="44">
        <v>90947.921300000002</v>
      </c>
      <c r="F574" s="70">
        <f>Table323[[#This Row],[Single Family]]+Table323[[#This Row],[2-4 Units]]+Table323[[#This Row],[&gt;4 Units]]</f>
        <v>31</v>
      </c>
      <c r="G574" s="70">
        <v>31</v>
      </c>
      <c r="H574" s="70">
        <v>0</v>
      </c>
      <c r="I574" s="70">
        <v>0</v>
      </c>
      <c r="J574" s="45">
        <v>30414.032800000001</v>
      </c>
      <c r="K574">
        <f t="shared" si="8"/>
        <v>6</v>
      </c>
      <c r="L574" s="70">
        <v>6</v>
      </c>
      <c r="M574" s="70">
        <v>0</v>
      </c>
      <c r="N574" s="70">
        <v>0</v>
      </c>
      <c r="O574" s="45">
        <v>10133.200000000001</v>
      </c>
    </row>
    <row r="575" spans="1:15" hidden="1" x14ac:dyDescent="0.35">
      <c r="A575" s="93">
        <v>9007670100</v>
      </c>
      <c r="B575" s="73" t="s">
        <v>141</v>
      </c>
      <c r="C575" s="84" t="s">
        <v>48</v>
      </c>
      <c r="D575" s="44">
        <v>123009.35741279999</v>
      </c>
      <c r="E575" s="44">
        <v>22006.809000000001</v>
      </c>
      <c r="F575" s="70">
        <f>Table323[[#This Row],[Single Family]]+Table323[[#This Row],[2-4 Units]]+Table323[[#This Row],[&gt;4 Units]]</f>
        <v>24</v>
      </c>
      <c r="G575" s="70">
        <v>24</v>
      </c>
      <c r="H575" s="70">
        <v>0</v>
      </c>
      <c r="I575" s="70">
        <v>0</v>
      </c>
      <c r="J575" s="45">
        <v>22002.329000000002</v>
      </c>
      <c r="K575">
        <f t="shared" si="8"/>
        <v>0</v>
      </c>
      <c r="L575" s="70">
        <v>0</v>
      </c>
      <c r="M575" s="70">
        <v>0</v>
      </c>
      <c r="N575" s="70">
        <v>0</v>
      </c>
      <c r="O575" s="45">
        <v>0</v>
      </c>
    </row>
    <row r="576" spans="1:15" hidden="1" x14ac:dyDescent="0.35">
      <c r="A576" s="93">
        <v>9007670200</v>
      </c>
      <c r="B576" s="73" t="s">
        <v>141</v>
      </c>
      <c r="C576" s="84" t="s">
        <v>48</v>
      </c>
      <c r="D576" s="44">
        <v>157721.84972351999</v>
      </c>
      <c r="E576" s="44">
        <v>155264.5803</v>
      </c>
      <c r="F576" s="70">
        <f>Table323[[#This Row],[Single Family]]+Table323[[#This Row],[2-4 Units]]+Table323[[#This Row],[&gt;4 Units]]</f>
        <v>41</v>
      </c>
      <c r="G576" s="70">
        <v>40</v>
      </c>
      <c r="H576" s="70">
        <v>1</v>
      </c>
      <c r="I576" s="70">
        <v>0</v>
      </c>
      <c r="J576" s="45">
        <v>37150.775500000003</v>
      </c>
      <c r="K576">
        <f t="shared" si="8"/>
        <v>21</v>
      </c>
      <c r="L576" s="70">
        <v>7</v>
      </c>
      <c r="M576" s="70">
        <v>0</v>
      </c>
      <c r="N576" s="70">
        <v>14</v>
      </c>
      <c r="O576" s="45">
        <v>13942</v>
      </c>
    </row>
    <row r="577" spans="1:15" hidden="1" x14ac:dyDescent="0.35">
      <c r="A577" s="93">
        <v>9009344200</v>
      </c>
      <c r="B577" s="73" t="s">
        <v>142</v>
      </c>
      <c r="C577" s="84" t="s">
        <v>48</v>
      </c>
      <c r="D577" s="44">
        <v>587.51688960000001</v>
      </c>
      <c r="E577" s="44">
        <v>0</v>
      </c>
      <c r="F577" s="70">
        <f>Table323[[#This Row],[Single Family]]+Table323[[#This Row],[2-4 Units]]+Table323[[#This Row],[&gt;4 Units]]</f>
        <v>0</v>
      </c>
      <c r="G577" s="70">
        <v>0</v>
      </c>
      <c r="H577" s="70">
        <v>0</v>
      </c>
      <c r="I577" s="70">
        <v>0</v>
      </c>
      <c r="J577" s="45">
        <v>0</v>
      </c>
      <c r="K577">
        <f t="shared" si="8"/>
        <v>0</v>
      </c>
      <c r="L577" s="70">
        <v>0</v>
      </c>
      <c r="M577" s="70">
        <v>0</v>
      </c>
      <c r="N577" s="70">
        <v>0</v>
      </c>
      <c r="O577" s="45">
        <v>0</v>
      </c>
    </row>
    <row r="578" spans="1:15" hidden="1" x14ac:dyDescent="0.35">
      <c r="A578" s="93">
        <v>9009345300</v>
      </c>
      <c r="B578" s="73" t="s">
        <v>142</v>
      </c>
      <c r="C578" s="84" t="s">
        <v>48</v>
      </c>
      <c r="D578" s="44">
        <v>114.8034816</v>
      </c>
      <c r="E578" s="44">
        <v>0</v>
      </c>
      <c r="F578" s="70">
        <f>Table323[[#This Row],[Single Family]]+Table323[[#This Row],[2-4 Units]]+Table323[[#This Row],[&gt;4 Units]]</f>
        <v>0</v>
      </c>
      <c r="G578" s="70">
        <v>0</v>
      </c>
      <c r="H578" s="70">
        <v>0</v>
      </c>
      <c r="I578" s="70">
        <v>0</v>
      </c>
      <c r="J578" s="45">
        <v>0</v>
      </c>
      <c r="K578">
        <f t="shared" si="8"/>
        <v>0</v>
      </c>
      <c r="L578" s="70">
        <v>0</v>
      </c>
      <c r="M578" s="70">
        <v>0</v>
      </c>
      <c r="N578" s="70">
        <v>0</v>
      </c>
      <c r="O578" s="45">
        <v>0</v>
      </c>
    </row>
    <row r="579" spans="1:15" hidden="1" x14ac:dyDescent="0.35">
      <c r="A579" s="93">
        <v>9009346101</v>
      </c>
      <c r="B579" s="73" t="s">
        <v>142</v>
      </c>
      <c r="C579" s="84" t="s">
        <v>48</v>
      </c>
      <c r="D579" s="44">
        <v>140941.94141664001</v>
      </c>
      <c r="E579" s="44">
        <v>109352.74800000001</v>
      </c>
      <c r="F579" s="70">
        <f>Table323[[#This Row],[Single Family]]+Table323[[#This Row],[2-4 Units]]+Table323[[#This Row],[&gt;4 Units]]</f>
        <v>30</v>
      </c>
      <c r="G579" s="70">
        <v>30</v>
      </c>
      <c r="H579" s="70">
        <v>0</v>
      </c>
      <c r="I579" s="70">
        <v>0</v>
      </c>
      <c r="J579" s="45">
        <v>21610.13</v>
      </c>
      <c r="K579">
        <f t="shared" si="8"/>
        <v>12</v>
      </c>
      <c r="L579" s="70">
        <v>12</v>
      </c>
      <c r="M579" s="70">
        <v>0</v>
      </c>
      <c r="N579" s="70">
        <v>0</v>
      </c>
      <c r="O579" s="45">
        <v>50310</v>
      </c>
    </row>
    <row r="580" spans="1:15" hidden="1" x14ac:dyDescent="0.35">
      <c r="A580" s="93">
        <v>9009346102</v>
      </c>
      <c r="B580" s="73" t="s">
        <v>142</v>
      </c>
      <c r="C580" s="84" t="s">
        <v>48</v>
      </c>
      <c r="D580" s="44">
        <v>131498.69918400003</v>
      </c>
      <c r="E580" s="44">
        <v>33188.762199999997</v>
      </c>
      <c r="F580" s="70">
        <f>Table323[[#This Row],[Single Family]]+Table323[[#This Row],[2-4 Units]]+Table323[[#This Row],[&gt;4 Units]]</f>
        <v>26</v>
      </c>
      <c r="G580" s="70">
        <v>26</v>
      </c>
      <c r="H580" s="70">
        <v>0</v>
      </c>
      <c r="I580" s="70">
        <v>0</v>
      </c>
      <c r="J580" s="45">
        <v>26044.912199999999</v>
      </c>
      <c r="K580">
        <f t="shared" si="8"/>
        <v>0</v>
      </c>
      <c r="L580" s="70">
        <v>0</v>
      </c>
      <c r="M580" s="70">
        <v>0</v>
      </c>
      <c r="N580" s="70">
        <v>0</v>
      </c>
      <c r="O580" s="45">
        <v>0</v>
      </c>
    </row>
    <row r="581" spans="1:15" hidden="1" x14ac:dyDescent="0.35">
      <c r="A581" s="93">
        <v>9011709100</v>
      </c>
      <c r="B581" s="73" t="s">
        <v>143</v>
      </c>
      <c r="C581" s="84" t="s">
        <v>48</v>
      </c>
      <c r="D581" s="44">
        <v>651.14737919999993</v>
      </c>
      <c r="E581" s="44">
        <v>0</v>
      </c>
      <c r="F581" s="70">
        <f>Table323[[#This Row],[Single Family]]+Table323[[#This Row],[2-4 Units]]+Table323[[#This Row],[&gt;4 Units]]</f>
        <v>0</v>
      </c>
      <c r="G581" s="70">
        <v>0</v>
      </c>
      <c r="H581" s="70">
        <v>0</v>
      </c>
      <c r="I581" s="70">
        <v>0</v>
      </c>
      <c r="J581" s="45">
        <v>0</v>
      </c>
      <c r="K581">
        <f t="shared" si="8"/>
        <v>0</v>
      </c>
      <c r="L581" s="70">
        <v>0</v>
      </c>
      <c r="M581" s="70">
        <v>0</v>
      </c>
      <c r="N581" s="70">
        <v>0</v>
      </c>
      <c r="O581" s="45">
        <v>0</v>
      </c>
    </row>
    <row r="582" spans="1:15" hidden="1" x14ac:dyDescent="0.35">
      <c r="A582" s="93">
        <v>9015906100</v>
      </c>
      <c r="B582" s="73" t="s">
        <v>143</v>
      </c>
      <c r="C582" s="84" t="s">
        <v>48</v>
      </c>
      <c r="D582" s="44">
        <v>366.52944960000002</v>
      </c>
      <c r="E582" s="44">
        <v>0</v>
      </c>
      <c r="F582" s="70">
        <f>Table323[[#This Row],[Single Family]]+Table323[[#This Row],[2-4 Units]]+Table323[[#This Row],[&gt;4 Units]]</f>
        <v>0</v>
      </c>
      <c r="G582" s="70">
        <v>0</v>
      </c>
      <c r="H582" s="70">
        <v>0</v>
      </c>
      <c r="I582" s="70">
        <v>0</v>
      </c>
      <c r="J582" s="45">
        <v>0</v>
      </c>
      <c r="K582">
        <f t="shared" ref="K582:K645" si="9">L582+M582+N582</f>
        <v>0</v>
      </c>
      <c r="L582" s="70">
        <v>0</v>
      </c>
      <c r="M582" s="70">
        <v>0</v>
      </c>
      <c r="N582" s="70">
        <v>0</v>
      </c>
      <c r="O582" s="45">
        <v>0</v>
      </c>
    </row>
    <row r="583" spans="1:15" hidden="1" x14ac:dyDescent="0.35">
      <c r="A583" s="93">
        <v>9015907100</v>
      </c>
      <c r="B583" s="73" t="s">
        <v>143</v>
      </c>
      <c r="C583" s="84" t="s">
        <v>48</v>
      </c>
      <c r="D583" s="44">
        <v>72711.842685120006</v>
      </c>
      <c r="E583" s="44">
        <v>10386.07</v>
      </c>
      <c r="F583" s="70">
        <f>Table323[[#This Row],[Single Family]]+Table323[[#This Row],[2-4 Units]]+Table323[[#This Row],[&gt;4 Units]]</f>
        <v>14</v>
      </c>
      <c r="G583" s="70">
        <v>14</v>
      </c>
      <c r="H583" s="70">
        <v>0</v>
      </c>
      <c r="I583" s="70">
        <v>0</v>
      </c>
      <c r="J583" s="45">
        <v>8968.93</v>
      </c>
      <c r="K583">
        <f t="shared" si="9"/>
        <v>0</v>
      </c>
      <c r="L583" s="70">
        <v>0</v>
      </c>
      <c r="M583" s="70">
        <v>0</v>
      </c>
      <c r="N583" s="70">
        <v>0</v>
      </c>
      <c r="O583" s="45">
        <v>0</v>
      </c>
    </row>
    <row r="584" spans="1:15" hidden="1" x14ac:dyDescent="0.35">
      <c r="A584" s="93">
        <v>9015907200</v>
      </c>
      <c r="B584" s="73" t="s">
        <v>143</v>
      </c>
      <c r="C584" s="84" t="s">
        <v>48</v>
      </c>
      <c r="D584" s="44">
        <v>94817.697647040011</v>
      </c>
      <c r="E584" s="44">
        <v>24022.759900000001</v>
      </c>
      <c r="F584" s="70">
        <f>Table323[[#This Row],[Single Family]]+Table323[[#This Row],[2-4 Units]]+Table323[[#This Row],[&gt;4 Units]]</f>
        <v>17</v>
      </c>
      <c r="G584" s="70">
        <v>17</v>
      </c>
      <c r="H584" s="70">
        <v>0</v>
      </c>
      <c r="I584" s="70">
        <v>0</v>
      </c>
      <c r="J584" s="45">
        <v>14681.999900000001</v>
      </c>
      <c r="K584">
        <f t="shared" si="9"/>
        <v>0</v>
      </c>
      <c r="L584" s="70">
        <v>0</v>
      </c>
      <c r="M584" s="70">
        <v>0</v>
      </c>
      <c r="N584" s="70">
        <v>0</v>
      </c>
      <c r="O584" s="45">
        <v>0</v>
      </c>
    </row>
    <row r="585" spans="1:15" hidden="1" x14ac:dyDescent="0.35">
      <c r="A585" s="93">
        <v>9015907300</v>
      </c>
      <c r="B585" s="73" t="s">
        <v>143</v>
      </c>
      <c r="C585" s="84" t="s">
        <v>48</v>
      </c>
      <c r="D585" s="44">
        <v>111292.48525248001</v>
      </c>
      <c r="E585" s="44">
        <v>140557.81229999999</v>
      </c>
      <c r="F585" s="70">
        <f>Table323[[#This Row],[Single Family]]+Table323[[#This Row],[2-4 Units]]+Table323[[#This Row],[&gt;4 Units]]</f>
        <v>19</v>
      </c>
      <c r="G585" s="70">
        <v>19</v>
      </c>
      <c r="H585" s="70">
        <v>0</v>
      </c>
      <c r="I585" s="70">
        <v>0</v>
      </c>
      <c r="J585" s="45">
        <v>16171.983099999999</v>
      </c>
      <c r="K585">
        <f t="shared" si="9"/>
        <v>31</v>
      </c>
      <c r="L585" s="70">
        <v>21</v>
      </c>
      <c r="M585" s="70">
        <v>0</v>
      </c>
      <c r="N585" s="70">
        <v>10</v>
      </c>
      <c r="O585" s="45">
        <v>91170.3</v>
      </c>
    </row>
    <row r="586" spans="1:15" hidden="1" x14ac:dyDescent="0.35">
      <c r="A586" s="93">
        <v>9015908100</v>
      </c>
      <c r="B586" s="73" t="s">
        <v>143</v>
      </c>
      <c r="C586" s="84" t="s">
        <v>48</v>
      </c>
      <c r="D586" s="44">
        <v>115.2897408</v>
      </c>
      <c r="E586" s="44">
        <v>0</v>
      </c>
      <c r="F586" s="70">
        <f>Table323[[#This Row],[Single Family]]+Table323[[#This Row],[2-4 Units]]+Table323[[#This Row],[&gt;4 Units]]</f>
        <v>0</v>
      </c>
      <c r="G586" s="70">
        <v>0</v>
      </c>
      <c r="H586" s="70">
        <v>0</v>
      </c>
      <c r="I586" s="70">
        <v>0</v>
      </c>
      <c r="J586" s="45">
        <v>0</v>
      </c>
      <c r="K586">
        <f t="shared" si="9"/>
        <v>0</v>
      </c>
      <c r="L586" s="70">
        <v>0</v>
      </c>
      <c r="M586" s="70">
        <v>0</v>
      </c>
      <c r="N586" s="70">
        <v>0</v>
      </c>
      <c r="O586" s="45">
        <v>0</v>
      </c>
    </row>
    <row r="587" spans="1:15" hidden="1" x14ac:dyDescent="0.35">
      <c r="A587" s="93">
        <v>9003405401</v>
      </c>
      <c r="B587" s="73" t="s">
        <v>144</v>
      </c>
      <c r="C587" s="84" t="s">
        <v>48</v>
      </c>
      <c r="D587" s="44">
        <v>1739.9048831999999</v>
      </c>
      <c r="E587" s="44">
        <v>0</v>
      </c>
      <c r="F587" s="70">
        <f>Table323[[#This Row],[Single Family]]+Table323[[#This Row],[2-4 Units]]+Table323[[#This Row],[&gt;4 Units]]</f>
        <v>0</v>
      </c>
      <c r="G587" s="70">
        <v>0</v>
      </c>
      <c r="H587" s="70">
        <v>0</v>
      </c>
      <c r="I587" s="70">
        <v>0</v>
      </c>
      <c r="J587" s="45">
        <v>0</v>
      </c>
      <c r="K587">
        <f t="shared" si="9"/>
        <v>0</v>
      </c>
      <c r="L587" s="70">
        <v>0</v>
      </c>
      <c r="M587" s="70">
        <v>0</v>
      </c>
      <c r="N587" s="70">
        <v>0</v>
      </c>
      <c r="O587" s="45">
        <v>0</v>
      </c>
    </row>
    <row r="588" spans="1:15" hidden="1" x14ac:dyDescent="0.35">
      <c r="A588" s="93">
        <v>9003420400</v>
      </c>
      <c r="B588" s="73" t="s">
        <v>144</v>
      </c>
      <c r="C588" s="84" t="s">
        <v>48</v>
      </c>
      <c r="D588" s="44">
        <v>59279.313767040003</v>
      </c>
      <c r="E588" s="44">
        <v>16805.87</v>
      </c>
      <c r="F588" s="70">
        <f>Table323[[#This Row],[Single Family]]+Table323[[#This Row],[2-4 Units]]+Table323[[#This Row],[&gt;4 Units]]</f>
        <v>10</v>
      </c>
      <c r="G588" s="70">
        <v>10</v>
      </c>
      <c r="H588" s="70">
        <v>0</v>
      </c>
      <c r="I588" s="70">
        <v>0</v>
      </c>
      <c r="J588" s="45">
        <v>4254.38</v>
      </c>
      <c r="K588">
        <f t="shared" si="9"/>
        <v>0</v>
      </c>
      <c r="L588" s="70">
        <v>0</v>
      </c>
      <c r="M588" s="70">
        <v>0</v>
      </c>
      <c r="N588" s="70">
        <v>0</v>
      </c>
      <c r="O588" s="45">
        <v>0</v>
      </c>
    </row>
    <row r="589" spans="1:15" hidden="1" x14ac:dyDescent="0.35">
      <c r="A589" s="93">
        <v>9003420500</v>
      </c>
      <c r="B589" s="73" t="s">
        <v>144</v>
      </c>
      <c r="C589" s="84" t="s">
        <v>48</v>
      </c>
      <c r="D589" s="44">
        <v>98461.290510719991</v>
      </c>
      <c r="E589" s="44">
        <v>15583.0162</v>
      </c>
      <c r="F589" s="70">
        <f>Table323[[#This Row],[Single Family]]+Table323[[#This Row],[2-4 Units]]+Table323[[#This Row],[&gt;4 Units]]</f>
        <v>17</v>
      </c>
      <c r="G589" s="70">
        <v>17</v>
      </c>
      <c r="H589" s="70">
        <v>0</v>
      </c>
      <c r="I589" s="70">
        <v>0</v>
      </c>
      <c r="J589" s="45">
        <v>8818.4662000000008</v>
      </c>
      <c r="K589">
        <f t="shared" si="9"/>
        <v>0</v>
      </c>
      <c r="L589" s="70">
        <v>0</v>
      </c>
      <c r="M589" s="70">
        <v>0</v>
      </c>
      <c r="N589" s="70">
        <v>0</v>
      </c>
      <c r="O589" s="45">
        <v>0</v>
      </c>
    </row>
    <row r="590" spans="1:15" hidden="1" x14ac:dyDescent="0.35">
      <c r="A590" s="93">
        <v>9003420600</v>
      </c>
      <c r="B590" s="73" t="s">
        <v>144</v>
      </c>
      <c r="C590" s="84" t="s">
        <v>48</v>
      </c>
      <c r="D590" s="44">
        <v>112485.94246655999</v>
      </c>
      <c r="E590" s="44">
        <v>169878.43229999999</v>
      </c>
      <c r="F590" s="70">
        <f>Table323[[#This Row],[Single Family]]+Table323[[#This Row],[2-4 Units]]+Table323[[#This Row],[&gt;4 Units]]</f>
        <v>121</v>
      </c>
      <c r="G590" s="70">
        <v>20</v>
      </c>
      <c r="H590" s="70">
        <v>1</v>
      </c>
      <c r="I590" s="70">
        <v>100</v>
      </c>
      <c r="J590" s="45">
        <v>16612.588899999999</v>
      </c>
      <c r="K590">
        <f t="shared" si="9"/>
        <v>46</v>
      </c>
      <c r="L590" s="70">
        <v>18</v>
      </c>
      <c r="M590" s="70">
        <v>0</v>
      </c>
      <c r="N590" s="70">
        <v>28</v>
      </c>
      <c r="O590" s="45">
        <v>14593.9</v>
      </c>
    </row>
    <row r="591" spans="1:15" hidden="1" x14ac:dyDescent="0.35">
      <c r="A591" s="93">
        <v>9003420700</v>
      </c>
      <c r="B591" s="73" t="s">
        <v>144</v>
      </c>
      <c r="C591" s="84" t="s">
        <v>48</v>
      </c>
      <c r="D591" s="44">
        <v>69727.892843520007</v>
      </c>
      <c r="E591" s="44">
        <v>8228.0300000000007</v>
      </c>
      <c r="F591" s="70">
        <f>Table323[[#This Row],[Single Family]]+Table323[[#This Row],[2-4 Units]]+Table323[[#This Row],[&gt;4 Units]]</f>
        <v>11</v>
      </c>
      <c r="G591" s="70">
        <v>11</v>
      </c>
      <c r="H591" s="70">
        <v>0</v>
      </c>
      <c r="I591" s="70">
        <v>0</v>
      </c>
      <c r="J591" s="45">
        <v>6894.28</v>
      </c>
      <c r="K591">
        <f t="shared" si="9"/>
        <v>0</v>
      </c>
      <c r="L591" s="70">
        <v>0</v>
      </c>
      <c r="M591" s="70">
        <v>0</v>
      </c>
      <c r="N591" s="70">
        <v>0</v>
      </c>
      <c r="O591" s="45">
        <v>0</v>
      </c>
    </row>
    <row r="592" spans="1:15" hidden="1" x14ac:dyDescent="0.35">
      <c r="A592" s="93">
        <v>9005349100</v>
      </c>
      <c r="B592" s="73" t="s">
        <v>145</v>
      </c>
      <c r="C592" s="84" t="s">
        <v>48</v>
      </c>
      <c r="D592" s="44">
        <v>116.615376</v>
      </c>
      <c r="E592" s="44">
        <v>0</v>
      </c>
      <c r="F592" s="70">
        <f>Table323[[#This Row],[Single Family]]+Table323[[#This Row],[2-4 Units]]+Table323[[#This Row],[&gt;4 Units]]</f>
        <v>0</v>
      </c>
      <c r="G592" s="70">
        <v>0</v>
      </c>
      <c r="H592" s="70">
        <v>0</v>
      </c>
      <c r="I592" s="70">
        <v>0</v>
      </c>
      <c r="J592" s="45">
        <v>0</v>
      </c>
      <c r="K592">
        <f t="shared" si="9"/>
        <v>0</v>
      </c>
      <c r="L592" s="70">
        <v>0</v>
      </c>
      <c r="M592" s="70">
        <v>0</v>
      </c>
      <c r="N592" s="70">
        <v>0</v>
      </c>
      <c r="O592" s="45">
        <v>0</v>
      </c>
    </row>
    <row r="593" spans="1:15" hidden="1" x14ac:dyDescent="0.35">
      <c r="A593" s="93">
        <v>9005349200</v>
      </c>
      <c r="B593" s="73" t="s">
        <v>145</v>
      </c>
      <c r="C593" s="84" t="s">
        <v>48</v>
      </c>
      <c r="D593" s="44">
        <v>69.610320000000002</v>
      </c>
      <c r="E593" s="44">
        <v>0</v>
      </c>
      <c r="F593" s="70">
        <f>Table323[[#This Row],[Single Family]]+Table323[[#This Row],[2-4 Units]]+Table323[[#This Row],[&gt;4 Units]]</f>
        <v>0</v>
      </c>
      <c r="G593" s="70">
        <v>0</v>
      </c>
      <c r="H593" s="70">
        <v>0</v>
      </c>
      <c r="I593" s="70">
        <v>0</v>
      </c>
      <c r="J593" s="45">
        <v>0</v>
      </c>
      <c r="K593">
        <f t="shared" si="9"/>
        <v>0</v>
      </c>
      <c r="L593" s="70">
        <v>0</v>
      </c>
      <c r="M593" s="70">
        <v>0</v>
      </c>
      <c r="N593" s="70">
        <v>0</v>
      </c>
      <c r="O593" s="45">
        <v>0</v>
      </c>
    </row>
    <row r="594" spans="1:15" hidden="1" x14ac:dyDescent="0.35">
      <c r="A594" s="93">
        <v>9005425300</v>
      </c>
      <c r="B594" s="73" t="s">
        <v>145</v>
      </c>
      <c r="C594" s="84" t="s">
        <v>48</v>
      </c>
      <c r="D594" s="44">
        <v>75679.634828159993</v>
      </c>
      <c r="E594" s="44">
        <v>12089.58</v>
      </c>
      <c r="F594" s="70">
        <f>Table323[[#This Row],[Single Family]]+Table323[[#This Row],[2-4 Units]]+Table323[[#This Row],[&gt;4 Units]]</f>
        <v>14</v>
      </c>
      <c r="G594" s="70">
        <v>14</v>
      </c>
      <c r="H594" s="70">
        <v>0</v>
      </c>
      <c r="I594" s="70">
        <v>0</v>
      </c>
      <c r="J594" s="45">
        <v>8418.73</v>
      </c>
      <c r="K594">
        <f t="shared" si="9"/>
        <v>0</v>
      </c>
      <c r="L594" s="70">
        <v>0</v>
      </c>
      <c r="M594" s="70">
        <v>0</v>
      </c>
      <c r="N594" s="70">
        <v>0</v>
      </c>
      <c r="O594" s="45">
        <v>0</v>
      </c>
    </row>
    <row r="595" spans="1:15" hidden="1" x14ac:dyDescent="0.35">
      <c r="A595" s="93">
        <v>9005425400</v>
      </c>
      <c r="B595" s="73" t="s">
        <v>145</v>
      </c>
      <c r="C595" s="84" t="s">
        <v>48</v>
      </c>
      <c r="D595" s="44">
        <v>109175.17492224001</v>
      </c>
      <c r="E595" s="44">
        <v>88599.410600000003</v>
      </c>
      <c r="F595" s="70">
        <f>Table323[[#This Row],[Single Family]]+Table323[[#This Row],[2-4 Units]]+Table323[[#This Row],[&gt;4 Units]]</f>
        <v>22</v>
      </c>
      <c r="G595" s="70">
        <v>22</v>
      </c>
      <c r="H595" s="70">
        <v>0</v>
      </c>
      <c r="I595" s="70">
        <v>0</v>
      </c>
      <c r="J595" s="45">
        <v>17921.243399999999</v>
      </c>
      <c r="K595">
        <f t="shared" si="9"/>
        <v>77</v>
      </c>
      <c r="L595" s="70">
        <v>17</v>
      </c>
      <c r="M595" s="70">
        <v>0</v>
      </c>
      <c r="N595" s="70">
        <v>60</v>
      </c>
      <c r="O595" s="45">
        <v>48302.1</v>
      </c>
    </row>
    <row r="596" spans="1:15" hidden="1" x14ac:dyDescent="0.35">
      <c r="A596" s="93">
        <v>9005425500</v>
      </c>
      <c r="B596" s="73" t="s">
        <v>145</v>
      </c>
      <c r="C596" s="84" t="s">
        <v>48</v>
      </c>
      <c r="D596" s="44">
        <v>59404.700332799999</v>
      </c>
      <c r="E596" s="44">
        <v>14947.95</v>
      </c>
      <c r="F596" s="70">
        <f>Table323[[#This Row],[Single Family]]+Table323[[#This Row],[2-4 Units]]+Table323[[#This Row],[&gt;4 Units]]</f>
        <v>12</v>
      </c>
      <c r="G596" s="70">
        <v>11</v>
      </c>
      <c r="H596" s="70">
        <v>1</v>
      </c>
      <c r="I596" s="70">
        <v>0</v>
      </c>
      <c r="J596" s="45">
        <v>7461.39</v>
      </c>
      <c r="K596">
        <f t="shared" si="9"/>
        <v>0</v>
      </c>
      <c r="L596" s="70">
        <v>0</v>
      </c>
      <c r="M596" s="70">
        <v>0</v>
      </c>
      <c r="N596" s="70">
        <v>0</v>
      </c>
      <c r="O596" s="45">
        <v>0</v>
      </c>
    </row>
    <row r="597" spans="1:15" hidden="1" x14ac:dyDescent="0.35">
      <c r="A597" s="93">
        <v>9015901100</v>
      </c>
      <c r="B597" s="73" t="s">
        <v>146</v>
      </c>
      <c r="C597" s="84" t="s">
        <v>48</v>
      </c>
      <c r="D597" s="44">
        <v>83.202422399999989</v>
      </c>
      <c r="E597" s="44">
        <v>0</v>
      </c>
      <c r="F597" s="70">
        <f>Table323[[#This Row],[Single Family]]+Table323[[#This Row],[2-4 Units]]+Table323[[#This Row],[&gt;4 Units]]</f>
        <v>0</v>
      </c>
      <c r="G597" s="70">
        <v>0</v>
      </c>
      <c r="H597" s="70">
        <v>0</v>
      </c>
      <c r="I597" s="70">
        <v>0</v>
      </c>
      <c r="J597" s="45">
        <v>0</v>
      </c>
      <c r="K597">
        <f t="shared" si="9"/>
        <v>0</v>
      </c>
      <c r="L597" s="70">
        <v>0</v>
      </c>
      <c r="M597" s="70">
        <v>0</v>
      </c>
      <c r="N597" s="70">
        <v>0</v>
      </c>
      <c r="O597" s="45">
        <v>0</v>
      </c>
    </row>
    <row r="598" spans="1:15" hidden="1" x14ac:dyDescent="0.35">
      <c r="A598" s="93">
        <v>9015902200</v>
      </c>
      <c r="B598" s="73" t="s">
        <v>146</v>
      </c>
      <c r="C598" s="84" t="s">
        <v>48</v>
      </c>
      <c r="D598" s="44">
        <v>150.11516160000002</v>
      </c>
      <c r="E598" s="44">
        <v>0</v>
      </c>
      <c r="F598" s="70">
        <f>Table323[[#This Row],[Single Family]]+Table323[[#This Row],[2-4 Units]]+Table323[[#This Row],[&gt;4 Units]]</f>
        <v>0</v>
      </c>
      <c r="G598" s="70">
        <v>0</v>
      </c>
      <c r="H598" s="70">
        <v>0</v>
      </c>
      <c r="I598" s="70">
        <v>0</v>
      </c>
      <c r="J598" s="45">
        <v>0</v>
      </c>
      <c r="K598">
        <f t="shared" si="9"/>
        <v>0</v>
      </c>
      <c r="L598" s="70">
        <v>0</v>
      </c>
      <c r="M598" s="70">
        <v>0</v>
      </c>
      <c r="N598" s="70">
        <v>0</v>
      </c>
      <c r="O598" s="45">
        <v>0</v>
      </c>
    </row>
    <row r="599" spans="1:15" hidden="1" x14ac:dyDescent="0.35">
      <c r="A599" s="93">
        <v>9015902500</v>
      </c>
      <c r="B599" s="73" t="s">
        <v>146</v>
      </c>
      <c r="C599" s="84" t="s">
        <v>48</v>
      </c>
      <c r="D599" s="44">
        <v>79728.11662464001</v>
      </c>
      <c r="E599" s="44">
        <v>49916.504200000003</v>
      </c>
      <c r="F599" s="70">
        <f>Table323[[#This Row],[Single Family]]+Table323[[#This Row],[2-4 Units]]+Table323[[#This Row],[&gt;4 Units]]</f>
        <v>20</v>
      </c>
      <c r="G599" s="70">
        <v>20</v>
      </c>
      <c r="H599" s="70">
        <v>0</v>
      </c>
      <c r="I599" s="70">
        <v>0</v>
      </c>
      <c r="J599" s="45">
        <v>20046.464199999999</v>
      </c>
      <c r="K599">
        <f t="shared" si="9"/>
        <v>1</v>
      </c>
      <c r="L599" s="70">
        <v>1</v>
      </c>
      <c r="M599" s="70">
        <v>0</v>
      </c>
      <c r="N599" s="70">
        <v>0</v>
      </c>
      <c r="O599" s="45">
        <v>13583.3</v>
      </c>
    </row>
    <row r="600" spans="1:15" hidden="1" x14ac:dyDescent="0.35">
      <c r="A600" s="93">
        <v>9015905100</v>
      </c>
      <c r="B600" s="73" t="s">
        <v>146</v>
      </c>
      <c r="C600" s="84" t="s">
        <v>48</v>
      </c>
      <c r="D600" s="44">
        <v>917.38586880000003</v>
      </c>
      <c r="E600" s="44">
        <v>0</v>
      </c>
      <c r="F600" s="70">
        <f>Table323[[#This Row],[Single Family]]+Table323[[#This Row],[2-4 Units]]+Table323[[#This Row],[&gt;4 Units]]</f>
        <v>0</v>
      </c>
      <c r="G600" s="70">
        <v>0</v>
      </c>
      <c r="H600" s="70">
        <v>0</v>
      </c>
      <c r="I600" s="70">
        <v>0</v>
      </c>
      <c r="J600" s="45">
        <v>0</v>
      </c>
      <c r="K600">
        <f t="shared" si="9"/>
        <v>0</v>
      </c>
      <c r="L600" s="70">
        <v>0</v>
      </c>
      <c r="M600" s="70">
        <v>0</v>
      </c>
      <c r="N600" s="70">
        <v>0</v>
      </c>
      <c r="O600" s="45">
        <v>0</v>
      </c>
    </row>
    <row r="601" spans="1:15" hidden="1" x14ac:dyDescent="0.35">
      <c r="A601" s="93">
        <v>9007560100</v>
      </c>
      <c r="B601" s="73" t="s">
        <v>147</v>
      </c>
      <c r="C601" s="84" t="s">
        <v>48</v>
      </c>
      <c r="D601" s="44">
        <v>125121.51976319999</v>
      </c>
      <c r="E601" s="44">
        <v>80210.659599999999</v>
      </c>
      <c r="F601" s="70">
        <f>Table323[[#This Row],[Single Family]]+Table323[[#This Row],[2-4 Units]]+Table323[[#This Row],[&gt;4 Units]]</f>
        <v>33</v>
      </c>
      <c r="G601" s="70">
        <v>33</v>
      </c>
      <c r="H601" s="70">
        <v>0</v>
      </c>
      <c r="I601" s="70">
        <v>0</v>
      </c>
      <c r="J601" s="45">
        <v>31755.66</v>
      </c>
      <c r="K601">
        <f t="shared" si="9"/>
        <v>11</v>
      </c>
      <c r="L601" s="70">
        <v>11</v>
      </c>
      <c r="M601" s="70">
        <v>0</v>
      </c>
      <c r="N601" s="70">
        <v>0</v>
      </c>
      <c r="O601" s="45">
        <v>12907.9</v>
      </c>
    </row>
    <row r="602" spans="1:15" hidden="1" x14ac:dyDescent="0.35">
      <c r="A602" s="93">
        <v>9007560200</v>
      </c>
      <c r="B602" s="73" t="s">
        <v>147</v>
      </c>
      <c r="C602" s="84" t="s">
        <v>48</v>
      </c>
      <c r="D602" s="44">
        <v>60508.24069536</v>
      </c>
      <c r="E602" s="44">
        <v>31057.98</v>
      </c>
      <c r="F602" s="70">
        <f>Table323[[#This Row],[Single Family]]+Table323[[#This Row],[2-4 Units]]+Table323[[#This Row],[&gt;4 Units]]</f>
        <v>21</v>
      </c>
      <c r="G602" s="70">
        <v>21</v>
      </c>
      <c r="H602" s="70">
        <v>0</v>
      </c>
      <c r="I602" s="70">
        <v>0</v>
      </c>
      <c r="J602" s="45">
        <v>18928.04</v>
      </c>
      <c r="K602">
        <f t="shared" si="9"/>
        <v>0</v>
      </c>
      <c r="L602" s="70">
        <v>0</v>
      </c>
      <c r="M602" s="70">
        <v>0</v>
      </c>
      <c r="N602" s="70">
        <v>0</v>
      </c>
      <c r="O602" s="45">
        <v>0</v>
      </c>
    </row>
    <row r="603" spans="1:15" hidden="1" x14ac:dyDescent="0.35">
      <c r="A603" s="93">
        <v>9011697000</v>
      </c>
      <c r="B603" s="73" t="s">
        <v>148</v>
      </c>
      <c r="C603" s="84" t="s">
        <v>48</v>
      </c>
      <c r="D603" s="44">
        <v>68.452560000000005</v>
      </c>
      <c r="E603" s="44">
        <v>0</v>
      </c>
      <c r="F603" s="70">
        <f>Table323[[#This Row],[Single Family]]+Table323[[#This Row],[2-4 Units]]+Table323[[#This Row],[&gt;4 Units]]</f>
        <v>0</v>
      </c>
      <c r="G603" s="70">
        <v>0</v>
      </c>
      <c r="H603" s="70">
        <v>0</v>
      </c>
      <c r="I603" s="70">
        <v>0</v>
      </c>
      <c r="J603" s="45">
        <v>0</v>
      </c>
      <c r="K603">
        <f t="shared" si="9"/>
        <v>0</v>
      </c>
      <c r="L603" s="70">
        <v>0</v>
      </c>
      <c r="M603" s="70">
        <v>0</v>
      </c>
      <c r="N603" s="70">
        <v>0</v>
      </c>
      <c r="O603" s="45">
        <v>0</v>
      </c>
    </row>
    <row r="604" spans="1:15" hidden="1" x14ac:dyDescent="0.35">
      <c r="A604" s="93">
        <v>9011700100</v>
      </c>
      <c r="B604" s="73" t="s">
        <v>148</v>
      </c>
      <c r="C604" s="84" t="s">
        <v>48</v>
      </c>
      <c r="D604" s="44">
        <v>106676.39367071999</v>
      </c>
      <c r="E604" s="44">
        <v>57765.007100000003</v>
      </c>
      <c r="F604" s="70">
        <f>Table323[[#This Row],[Single Family]]+Table323[[#This Row],[2-4 Units]]+Table323[[#This Row],[&gt;4 Units]]</f>
        <v>25</v>
      </c>
      <c r="G604" s="70">
        <v>25</v>
      </c>
      <c r="H604" s="70">
        <v>0</v>
      </c>
      <c r="I604" s="70">
        <v>0</v>
      </c>
      <c r="J604" s="45">
        <v>23511.867099999999</v>
      </c>
      <c r="K604">
        <f t="shared" si="9"/>
        <v>5</v>
      </c>
      <c r="L604" s="70">
        <v>5</v>
      </c>
      <c r="M604" s="70">
        <v>0</v>
      </c>
      <c r="N604" s="70">
        <v>0</v>
      </c>
      <c r="O604" s="45">
        <v>6345.2</v>
      </c>
    </row>
    <row r="605" spans="1:15" hidden="1" x14ac:dyDescent="0.35">
      <c r="A605" s="93">
        <v>9011707100</v>
      </c>
      <c r="B605" s="73" t="s">
        <v>148</v>
      </c>
      <c r="C605" s="84" t="s">
        <v>48</v>
      </c>
      <c r="D605" s="44">
        <v>751.86671039999999</v>
      </c>
      <c r="E605" s="44">
        <v>0</v>
      </c>
      <c r="F605" s="70">
        <f>Table323[[#This Row],[Single Family]]+Table323[[#This Row],[2-4 Units]]+Table323[[#This Row],[&gt;4 Units]]</f>
        <v>0</v>
      </c>
      <c r="G605" s="70">
        <v>0</v>
      </c>
      <c r="H605" s="70">
        <v>0</v>
      </c>
      <c r="I605" s="70">
        <v>0</v>
      </c>
      <c r="J605" s="45">
        <v>0</v>
      </c>
      <c r="K605">
        <f t="shared" si="9"/>
        <v>0</v>
      </c>
      <c r="L605" s="70">
        <v>0</v>
      </c>
      <c r="M605" s="70">
        <v>0</v>
      </c>
      <c r="N605" s="70">
        <v>0</v>
      </c>
      <c r="O605" s="45">
        <v>0</v>
      </c>
    </row>
    <row r="606" spans="1:15" hidden="1" x14ac:dyDescent="0.35">
      <c r="A606" s="93">
        <v>9009347100</v>
      </c>
      <c r="B606" s="73" t="s">
        <v>149</v>
      </c>
      <c r="C606" s="84" t="s">
        <v>48</v>
      </c>
      <c r="D606" s="44">
        <v>122291.37139104001</v>
      </c>
      <c r="E606" s="44">
        <v>100895.8768</v>
      </c>
      <c r="F606" s="70">
        <f>Table323[[#This Row],[Single Family]]+Table323[[#This Row],[2-4 Units]]+Table323[[#This Row],[&gt;4 Units]]</f>
        <v>23</v>
      </c>
      <c r="G606" s="70">
        <v>23</v>
      </c>
      <c r="H606" s="70">
        <v>0</v>
      </c>
      <c r="I606" s="70">
        <v>0</v>
      </c>
      <c r="J606" s="45">
        <v>23490.036800000002</v>
      </c>
      <c r="K606">
        <f t="shared" si="9"/>
        <v>24</v>
      </c>
      <c r="L606" s="70">
        <v>24</v>
      </c>
      <c r="M606" s="70">
        <v>0</v>
      </c>
      <c r="N606" s="70">
        <v>0</v>
      </c>
      <c r="O606" s="45">
        <v>59294.8</v>
      </c>
    </row>
    <row r="607" spans="1:15" hidden="1" x14ac:dyDescent="0.35">
      <c r="A607" s="93">
        <v>9009347200</v>
      </c>
      <c r="B607" s="73" t="s">
        <v>149</v>
      </c>
      <c r="C607" s="84" t="s">
        <v>48</v>
      </c>
      <c r="D607" s="44">
        <v>69819.393510719994</v>
      </c>
      <c r="E607" s="44">
        <v>19924.240000000002</v>
      </c>
      <c r="F607" s="70">
        <f>Table323[[#This Row],[Single Family]]+Table323[[#This Row],[2-4 Units]]+Table323[[#This Row],[&gt;4 Units]]</f>
        <v>10</v>
      </c>
      <c r="G607" s="70">
        <v>10</v>
      </c>
      <c r="H607" s="70">
        <v>0</v>
      </c>
      <c r="I607" s="70">
        <v>0</v>
      </c>
      <c r="J607" s="45">
        <v>8488.59</v>
      </c>
      <c r="K607">
        <f t="shared" si="9"/>
        <v>0</v>
      </c>
      <c r="L607" s="70">
        <v>0</v>
      </c>
      <c r="M607" s="70">
        <v>0</v>
      </c>
      <c r="N607" s="70">
        <v>0</v>
      </c>
      <c r="O607" s="45">
        <v>0</v>
      </c>
    </row>
    <row r="608" spans="1:15" hidden="1" x14ac:dyDescent="0.35">
      <c r="A608" s="93">
        <v>9009352800</v>
      </c>
      <c r="B608" s="73" t="s">
        <v>149</v>
      </c>
      <c r="C608" s="84" t="s">
        <v>48</v>
      </c>
      <c r="D608" s="44">
        <v>1536.5559168</v>
      </c>
      <c r="E608" s="44">
        <v>0</v>
      </c>
      <c r="F608" s="70">
        <f>Table323[[#This Row],[Single Family]]+Table323[[#This Row],[2-4 Units]]+Table323[[#This Row],[&gt;4 Units]]</f>
        <v>0</v>
      </c>
      <c r="G608" s="70">
        <v>0</v>
      </c>
      <c r="H608" s="70">
        <v>0</v>
      </c>
      <c r="I608" s="70">
        <v>0</v>
      </c>
      <c r="J608" s="45">
        <v>0</v>
      </c>
      <c r="K608">
        <f t="shared" si="9"/>
        <v>0</v>
      </c>
      <c r="L608" s="70">
        <v>0</v>
      </c>
      <c r="M608" s="70">
        <v>0</v>
      </c>
      <c r="N608" s="70">
        <v>0</v>
      </c>
      <c r="O608" s="45">
        <v>0</v>
      </c>
    </row>
    <row r="609" spans="1:15" hidden="1" x14ac:dyDescent="0.35">
      <c r="A609" s="93">
        <v>9015901100</v>
      </c>
      <c r="B609" s="73" t="s">
        <v>150</v>
      </c>
      <c r="C609" s="84" t="s">
        <v>48</v>
      </c>
      <c r="D609" s="44">
        <v>253.86203520000004</v>
      </c>
      <c r="E609" s="44">
        <v>0</v>
      </c>
      <c r="F609" s="70">
        <f>Table323[[#This Row],[Single Family]]+Table323[[#This Row],[2-4 Units]]+Table323[[#This Row],[&gt;4 Units]]</f>
        <v>0</v>
      </c>
      <c r="G609" s="70">
        <v>0</v>
      </c>
      <c r="H609" s="70">
        <v>0</v>
      </c>
      <c r="I609" s="70">
        <v>0</v>
      </c>
      <c r="J609" s="45">
        <v>0</v>
      </c>
      <c r="K609">
        <f t="shared" si="9"/>
        <v>0</v>
      </c>
      <c r="L609" s="70">
        <v>0</v>
      </c>
      <c r="M609" s="70">
        <v>0</v>
      </c>
      <c r="N609" s="70">
        <v>0</v>
      </c>
      <c r="O609" s="45">
        <v>0</v>
      </c>
    </row>
    <row r="610" spans="1:15" hidden="1" x14ac:dyDescent="0.35">
      <c r="A610" s="93">
        <v>9015902500</v>
      </c>
      <c r="B610" s="73" t="s">
        <v>150</v>
      </c>
      <c r="C610" s="84" t="s">
        <v>48</v>
      </c>
      <c r="D610" s="44">
        <v>328.95955872000002</v>
      </c>
      <c r="E610" s="44">
        <v>0</v>
      </c>
      <c r="F610" s="70">
        <f>Table323[[#This Row],[Single Family]]+Table323[[#This Row],[2-4 Units]]+Table323[[#This Row],[&gt;4 Units]]</f>
        <v>1</v>
      </c>
      <c r="G610" s="70">
        <v>1</v>
      </c>
      <c r="H610" s="70">
        <v>0</v>
      </c>
      <c r="I610" s="70">
        <v>0</v>
      </c>
      <c r="J610" s="45">
        <v>0</v>
      </c>
      <c r="K610">
        <f t="shared" si="9"/>
        <v>0</v>
      </c>
      <c r="L610" s="70">
        <v>0</v>
      </c>
      <c r="M610" s="70">
        <v>0</v>
      </c>
      <c r="N610" s="70">
        <v>0</v>
      </c>
      <c r="O610" s="45">
        <v>0</v>
      </c>
    </row>
    <row r="611" spans="1:15" hidden="1" x14ac:dyDescent="0.35">
      <c r="A611" s="93">
        <v>9015903100</v>
      </c>
      <c r="B611" s="73" t="s">
        <v>150</v>
      </c>
      <c r="C611" s="84" t="s">
        <v>48</v>
      </c>
      <c r="D611" s="44">
        <v>126091.6010784</v>
      </c>
      <c r="E611" s="44">
        <v>270102.65519999998</v>
      </c>
      <c r="F611" s="70">
        <f>Table323[[#This Row],[Single Family]]+Table323[[#This Row],[2-4 Units]]+Table323[[#This Row],[&gt;4 Units]]</f>
        <v>13</v>
      </c>
      <c r="G611" s="70">
        <v>13</v>
      </c>
      <c r="H611" s="70">
        <v>0</v>
      </c>
      <c r="I611" s="70">
        <v>0</v>
      </c>
      <c r="J611" s="45">
        <v>5250.74</v>
      </c>
      <c r="K611">
        <f t="shared" si="9"/>
        <v>128</v>
      </c>
      <c r="L611" s="70">
        <v>25</v>
      </c>
      <c r="M611" s="70">
        <v>1</v>
      </c>
      <c r="N611" s="70">
        <v>102</v>
      </c>
      <c r="O611" s="45">
        <v>213939</v>
      </c>
    </row>
    <row r="612" spans="1:15" hidden="1" x14ac:dyDescent="0.35">
      <c r="A612" s="93">
        <v>9015903200</v>
      </c>
      <c r="B612" s="73" t="s">
        <v>150</v>
      </c>
      <c r="C612" s="84" t="s">
        <v>48</v>
      </c>
      <c r="D612" s="44">
        <v>45609.665760000004</v>
      </c>
      <c r="E612" s="44">
        <v>4946.6899999999996</v>
      </c>
      <c r="F612" s="70">
        <f>Table323[[#This Row],[Single Family]]+Table323[[#This Row],[2-4 Units]]+Table323[[#This Row],[&gt;4 Units]]</f>
        <v>5</v>
      </c>
      <c r="G612" s="70">
        <v>5</v>
      </c>
      <c r="H612" s="70">
        <v>0</v>
      </c>
      <c r="I612" s="70">
        <v>0</v>
      </c>
      <c r="J612" s="45">
        <v>4537.8500000000004</v>
      </c>
      <c r="K612">
        <f t="shared" si="9"/>
        <v>0</v>
      </c>
      <c r="L612" s="70">
        <v>0</v>
      </c>
      <c r="M612" s="70">
        <v>0</v>
      </c>
      <c r="N612" s="70">
        <v>0</v>
      </c>
      <c r="O612" s="45">
        <v>0</v>
      </c>
    </row>
    <row r="613" spans="1:15" hidden="1" x14ac:dyDescent="0.35">
      <c r="A613" s="93">
        <v>9015904100</v>
      </c>
      <c r="B613" s="73" t="s">
        <v>150</v>
      </c>
      <c r="C613" s="84" t="s">
        <v>48</v>
      </c>
      <c r="D613" s="44">
        <v>306.71377919999998</v>
      </c>
      <c r="E613" s="44">
        <v>0</v>
      </c>
      <c r="F613" s="70">
        <f>Table323[[#This Row],[Single Family]]+Table323[[#This Row],[2-4 Units]]+Table323[[#This Row],[&gt;4 Units]]</f>
        <v>0</v>
      </c>
      <c r="G613" s="70">
        <v>0</v>
      </c>
      <c r="H613" s="70">
        <v>0</v>
      </c>
      <c r="I613" s="70">
        <v>0</v>
      </c>
      <c r="J613" s="45">
        <v>0</v>
      </c>
      <c r="K613">
        <f t="shared" si="9"/>
        <v>0</v>
      </c>
      <c r="L613" s="70">
        <v>0</v>
      </c>
      <c r="M613" s="70">
        <v>0</v>
      </c>
      <c r="N613" s="70">
        <v>0</v>
      </c>
      <c r="O613" s="45">
        <v>0</v>
      </c>
    </row>
    <row r="614" spans="1:15" hidden="1" x14ac:dyDescent="0.35">
      <c r="A614" s="93">
        <v>9001055100</v>
      </c>
      <c r="B614" s="73" t="s">
        <v>151</v>
      </c>
      <c r="C614" s="84" t="s">
        <v>48</v>
      </c>
      <c r="D614" s="44">
        <v>6580.5052319999995</v>
      </c>
      <c r="E614" s="44">
        <v>3388.5</v>
      </c>
      <c r="F614" s="70">
        <f>Table323[[#This Row],[Single Family]]+Table323[[#This Row],[2-4 Units]]+Table323[[#This Row],[&gt;4 Units]]</f>
        <v>1</v>
      </c>
      <c r="G614" s="70">
        <v>1</v>
      </c>
      <c r="H614" s="70">
        <v>0</v>
      </c>
      <c r="I614" s="70">
        <v>0</v>
      </c>
      <c r="J614" s="45">
        <v>1422.46</v>
      </c>
      <c r="K614">
        <f t="shared" si="9"/>
        <v>0</v>
      </c>
      <c r="L614" s="70">
        <v>0</v>
      </c>
      <c r="M614" s="70">
        <v>0</v>
      </c>
      <c r="N614" s="70">
        <v>0</v>
      </c>
      <c r="O614" s="45">
        <v>0</v>
      </c>
    </row>
    <row r="615" spans="1:15" hidden="1" x14ac:dyDescent="0.35">
      <c r="A615" s="93">
        <v>9001240100</v>
      </c>
      <c r="B615" s="73" t="s">
        <v>151</v>
      </c>
      <c r="C615" s="84" t="s">
        <v>48</v>
      </c>
      <c r="D615" s="44">
        <v>105989.61333311998</v>
      </c>
      <c r="E615" s="44">
        <v>23180.573899999999</v>
      </c>
      <c r="F615" s="70">
        <f>Table323[[#This Row],[Single Family]]+Table323[[#This Row],[2-4 Units]]+Table323[[#This Row],[&gt;4 Units]]</f>
        <v>21</v>
      </c>
      <c r="G615" s="70">
        <v>21</v>
      </c>
      <c r="H615" s="70">
        <v>0</v>
      </c>
      <c r="I615" s="70">
        <v>0</v>
      </c>
      <c r="J615" s="45">
        <v>20906.5939</v>
      </c>
      <c r="K615">
        <f t="shared" si="9"/>
        <v>0</v>
      </c>
      <c r="L615" s="70">
        <v>0</v>
      </c>
      <c r="M615" s="70">
        <v>0</v>
      </c>
      <c r="N615" s="70">
        <v>0</v>
      </c>
      <c r="O615" s="45">
        <v>0</v>
      </c>
    </row>
    <row r="616" spans="1:15" hidden="1" x14ac:dyDescent="0.35">
      <c r="A616" s="93">
        <v>9001240200</v>
      </c>
      <c r="B616" s="73" t="s">
        <v>151</v>
      </c>
      <c r="C616" s="84" t="s">
        <v>48</v>
      </c>
      <c r="D616" s="44">
        <v>135659.58847776</v>
      </c>
      <c r="E616" s="44">
        <v>62433.157700000003</v>
      </c>
      <c r="F616" s="70">
        <f>Table323[[#This Row],[Single Family]]+Table323[[#This Row],[2-4 Units]]+Table323[[#This Row],[&gt;4 Units]]</f>
        <v>24</v>
      </c>
      <c r="G616" s="70">
        <v>24</v>
      </c>
      <c r="H616" s="70">
        <v>0</v>
      </c>
      <c r="I616" s="70">
        <v>0</v>
      </c>
      <c r="J616" s="45">
        <v>24776.487700000001</v>
      </c>
      <c r="K616">
        <f t="shared" si="9"/>
        <v>3</v>
      </c>
      <c r="L616" s="70">
        <v>3</v>
      </c>
      <c r="M616" s="70">
        <v>0</v>
      </c>
      <c r="N616" s="70">
        <v>0</v>
      </c>
      <c r="O616" s="45">
        <v>3295.04</v>
      </c>
    </row>
    <row r="617" spans="1:15" hidden="1" x14ac:dyDescent="0.35">
      <c r="A617" s="93">
        <v>9001245200</v>
      </c>
      <c r="B617" s="73" t="s">
        <v>151</v>
      </c>
      <c r="C617" s="84" t="s">
        <v>48</v>
      </c>
      <c r="D617" s="44">
        <v>324.96586560000003</v>
      </c>
      <c r="E617" s="44">
        <v>0</v>
      </c>
      <c r="F617" s="70">
        <f>Table323[[#This Row],[Single Family]]+Table323[[#This Row],[2-4 Units]]+Table323[[#This Row],[&gt;4 Units]]</f>
        <v>0</v>
      </c>
      <c r="G617" s="70">
        <v>0</v>
      </c>
      <c r="H617" s="70">
        <v>0</v>
      </c>
      <c r="I617" s="70">
        <v>0</v>
      </c>
      <c r="J617" s="45">
        <v>0</v>
      </c>
      <c r="K617">
        <f t="shared" si="9"/>
        <v>0</v>
      </c>
      <c r="L617" s="70">
        <v>0</v>
      </c>
      <c r="M617" s="70">
        <v>0</v>
      </c>
      <c r="N617" s="70">
        <v>0</v>
      </c>
      <c r="O617" s="45">
        <v>0</v>
      </c>
    </row>
    <row r="618" spans="1:15" hidden="1" x14ac:dyDescent="0.35">
      <c r="A618" s="93">
        <v>9001045102</v>
      </c>
      <c r="B618" s="73" t="s">
        <v>152</v>
      </c>
      <c r="C618" s="84" t="s">
        <v>48</v>
      </c>
      <c r="D618" s="44">
        <v>226.29576959999997</v>
      </c>
      <c r="E618" s="44">
        <v>0</v>
      </c>
      <c r="F618" s="70">
        <f>Table323[[#This Row],[Single Family]]+Table323[[#This Row],[2-4 Units]]+Table323[[#This Row],[&gt;4 Units]]</f>
        <v>0</v>
      </c>
      <c r="G618" s="70">
        <v>0</v>
      </c>
      <c r="H618" s="70">
        <v>0</v>
      </c>
      <c r="I618" s="70">
        <v>0</v>
      </c>
      <c r="J618" s="45">
        <v>0</v>
      </c>
      <c r="K618">
        <f t="shared" si="9"/>
        <v>0</v>
      </c>
      <c r="L618" s="70">
        <v>0</v>
      </c>
      <c r="M618" s="70">
        <v>0</v>
      </c>
      <c r="N618" s="70">
        <v>0</v>
      </c>
      <c r="O618" s="45">
        <v>0</v>
      </c>
    </row>
    <row r="619" spans="1:15" hidden="1" x14ac:dyDescent="0.35">
      <c r="A619" s="93">
        <v>9001210500</v>
      </c>
      <c r="B619" s="73" t="s">
        <v>152</v>
      </c>
      <c r="C619" s="84" t="s">
        <v>48</v>
      </c>
      <c r="D619" s="44">
        <v>1074.8122848</v>
      </c>
      <c r="E619" s="44">
        <v>0</v>
      </c>
      <c r="F619" s="70">
        <f>Table323[[#This Row],[Single Family]]+Table323[[#This Row],[2-4 Units]]+Table323[[#This Row],[&gt;4 Units]]</f>
        <v>0</v>
      </c>
      <c r="G619" s="70">
        <v>0</v>
      </c>
      <c r="H619" s="70">
        <v>0</v>
      </c>
      <c r="I619" s="70">
        <v>0</v>
      </c>
      <c r="J619" s="45">
        <v>0</v>
      </c>
      <c r="K619">
        <f t="shared" si="9"/>
        <v>0</v>
      </c>
      <c r="L619" s="70">
        <v>0</v>
      </c>
      <c r="M619" s="70">
        <v>0</v>
      </c>
      <c r="N619" s="70">
        <v>0</v>
      </c>
      <c r="O619" s="45">
        <v>0</v>
      </c>
    </row>
    <row r="620" spans="1:15" hidden="1" x14ac:dyDescent="0.35">
      <c r="A620" s="93">
        <v>9001240100</v>
      </c>
      <c r="B620" s="73" t="s">
        <v>152</v>
      </c>
      <c r="C620" s="84" t="s">
        <v>48</v>
      </c>
      <c r="D620" s="44">
        <v>1081.2262751999999</v>
      </c>
      <c r="E620" s="44">
        <v>0</v>
      </c>
      <c r="F620" s="70">
        <f>Table323[[#This Row],[Single Family]]+Table323[[#This Row],[2-4 Units]]+Table323[[#This Row],[&gt;4 Units]]</f>
        <v>0</v>
      </c>
      <c r="G620" s="70">
        <v>0</v>
      </c>
      <c r="H620" s="70">
        <v>0</v>
      </c>
      <c r="I620" s="70">
        <v>0</v>
      </c>
      <c r="J620" s="45">
        <v>0</v>
      </c>
      <c r="K620">
        <f t="shared" si="9"/>
        <v>0</v>
      </c>
      <c r="L620" s="70">
        <v>0</v>
      </c>
      <c r="M620" s="70">
        <v>0</v>
      </c>
      <c r="N620" s="70">
        <v>0</v>
      </c>
      <c r="O620" s="45">
        <v>0</v>
      </c>
    </row>
    <row r="621" spans="1:15" hidden="1" x14ac:dyDescent="0.35">
      <c r="A621" s="93">
        <v>9001245100</v>
      </c>
      <c r="B621" s="73" t="s">
        <v>152</v>
      </c>
      <c r="C621" s="84" t="s">
        <v>48</v>
      </c>
      <c r="D621" s="44">
        <v>57530.246371200003</v>
      </c>
      <c r="E621" s="44">
        <v>11748.259099999999</v>
      </c>
      <c r="F621" s="70">
        <f>Table323[[#This Row],[Single Family]]+Table323[[#This Row],[2-4 Units]]+Table323[[#This Row],[&gt;4 Units]]</f>
        <v>11</v>
      </c>
      <c r="G621" s="70">
        <v>11</v>
      </c>
      <c r="H621" s="70">
        <v>0</v>
      </c>
      <c r="I621" s="70">
        <v>0</v>
      </c>
      <c r="J621" s="45">
        <v>11743.7791</v>
      </c>
      <c r="K621">
        <f t="shared" si="9"/>
        <v>0</v>
      </c>
      <c r="L621" s="70">
        <v>0</v>
      </c>
      <c r="M621" s="70">
        <v>0</v>
      </c>
      <c r="N621" s="70">
        <v>0</v>
      </c>
      <c r="O621" s="45">
        <v>0</v>
      </c>
    </row>
    <row r="622" spans="1:15" hidden="1" x14ac:dyDescent="0.35">
      <c r="A622" s="93">
        <v>9001245200</v>
      </c>
      <c r="B622" s="73" t="s">
        <v>152</v>
      </c>
      <c r="C622" s="84" t="s">
        <v>48</v>
      </c>
      <c r="D622" s="44">
        <v>98395.787923199998</v>
      </c>
      <c r="E622" s="44">
        <v>10773.143099999999</v>
      </c>
      <c r="F622" s="70">
        <f>Table323[[#This Row],[Single Family]]+Table323[[#This Row],[2-4 Units]]+Table323[[#This Row],[&gt;4 Units]]</f>
        <v>17</v>
      </c>
      <c r="G622" s="70">
        <v>17</v>
      </c>
      <c r="H622" s="70">
        <v>0</v>
      </c>
      <c r="I622" s="70">
        <v>0</v>
      </c>
      <c r="J622" s="45">
        <v>10771.293100000001</v>
      </c>
      <c r="K622">
        <f t="shared" si="9"/>
        <v>0</v>
      </c>
      <c r="L622" s="70">
        <v>0</v>
      </c>
      <c r="M622" s="70">
        <v>0</v>
      </c>
      <c r="N622" s="70">
        <v>0</v>
      </c>
      <c r="O622" s="45">
        <v>0</v>
      </c>
    </row>
    <row r="623" spans="1:15" hidden="1" x14ac:dyDescent="0.35">
      <c r="A623" s="93">
        <v>9001245300</v>
      </c>
      <c r="B623" s="73" t="s">
        <v>152</v>
      </c>
      <c r="C623" s="84" t="s">
        <v>48</v>
      </c>
      <c r="D623" s="44">
        <v>134043.68142719998</v>
      </c>
      <c r="E623" s="44">
        <v>64446.402699999999</v>
      </c>
      <c r="F623" s="70">
        <f>Table323[[#This Row],[Single Family]]+Table323[[#This Row],[2-4 Units]]+Table323[[#This Row],[&gt;4 Units]]</f>
        <v>14</v>
      </c>
      <c r="G623" s="70">
        <v>14</v>
      </c>
      <c r="H623" s="70">
        <v>0</v>
      </c>
      <c r="I623" s="70">
        <v>0</v>
      </c>
      <c r="J623" s="45">
        <v>11990.9727</v>
      </c>
      <c r="K623">
        <f t="shared" si="9"/>
        <v>0</v>
      </c>
      <c r="L623" s="70">
        <v>0</v>
      </c>
      <c r="M623" s="70">
        <v>0</v>
      </c>
      <c r="N623" s="70">
        <v>0</v>
      </c>
      <c r="O623" s="45">
        <v>0</v>
      </c>
    </row>
    <row r="624" spans="1:15" hidden="1" x14ac:dyDescent="0.35">
      <c r="A624" s="93">
        <v>9001245400</v>
      </c>
      <c r="B624" s="73" t="s">
        <v>152</v>
      </c>
      <c r="C624" s="84" t="s">
        <v>48</v>
      </c>
      <c r="D624" s="44">
        <v>92011.664257919998</v>
      </c>
      <c r="E624" s="44">
        <v>15050.615299999999</v>
      </c>
      <c r="F624" s="70">
        <f>Table323[[#This Row],[Single Family]]+Table323[[#This Row],[2-4 Units]]+Table323[[#This Row],[&gt;4 Units]]</f>
        <v>14</v>
      </c>
      <c r="G624" s="70">
        <v>14</v>
      </c>
      <c r="H624" s="70">
        <v>0</v>
      </c>
      <c r="I624" s="70">
        <v>0</v>
      </c>
      <c r="J624" s="45">
        <v>15047.275299999999</v>
      </c>
      <c r="K624">
        <f t="shared" si="9"/>
        <v>0</v>
      </c>
      <c r="L624" s="70">
        <v>0</v>
      </c>
      <c r="M624" s="70">
        <v>0</v>
      </c>
      <c r="N624" s="70">
        <v>0</v>
      </c>
      <c r="O624" s="45">
        <v>0</v>
      </c>
    </row>
    <row r="625" spans="1:15" hidden="1" x14ac:dyDescent="0.35">
      <c r="A625" s="93">
        <v>9001245500</v>
      </c>
      <c r="B625" s="73" t="s">
        <v>152</v>
      </c>
      <c r="C625" s="84" t="s">
        <v>48</v>
      </c>
      <c r="D625" s="44">
        <v>81970.654328639997</v>
      </c>
      <c r="E625" s="44">
        <v>16745.104599999999</v>
      </c>
      <c r="F625" s="70">
        <f>Table323[[#This Row],[Single Family]]+Table323[[#This Row],[2-4 Units]]+Table323[[#This Row],[&gt;4 Units]]</f>
        <v>12</v>
      </c>
      <c r="G625" s="70">
        <v>12</v>
      </c>
      <c r="H625" s="70">
        <v>0</v>
      </c>
      <c r="I625" s="70">
        <v>0</v>
      </c>
      <c r="J625" s="45">
        <v>14820.6546</v>
      </c>
      <c r="K625">
        <f t="shared" si="9"/>
        <v>0</v>
      </c>
      <c r="L625" s="70">
        <v>0</v>
      </c>
      <c r="M625" s="70">
        <v>0</v>
      </c>
      <c r="N625" s="70">
        <v>0</v>
      </c>
      <c r="O625" s="45">
        <v>0</v>
      </c>
    </row>
    <row r="626" spans="1:15" hidden="1" x14ac:dyDescent="0.35">
      <c r="A626" s="93">
        <v>9001245600</v>
      </c>
      <c r="B626" s="73" t="s">
        <v>152</v>
      </c>
      <c r="C626" s="84" t="s">
        <v>48</v>
      </c>
      <c r="D626" s="44">
        <v>166942.71346751999</v>
      </c>
      <c r="E626" s="44">
        <v>112930.68610000001</v>
      </c>
      <c r="F626" s="70">
        <f>Table323[[#This Row],[Single Family]]+Table323[[#This Row],[2-4 Units]]+Table323[[#This Row],[&gt;4 Units]]</f>
        <v>30</v>
      </c>
      <c r="G626" s="70">
        <v>30</v>
      </c>
      <c r="H626" s="70">
        <v>0</v>
      </c>
      <c r="I626" s="70">
        <v>0</v>
      </c>
      <c r="J626" s="45">
        <v>28778.734100000001</v>
      </c>
      <c r="K626">
        <f t="shared" si="9"/>
        <v>157</v>
      </c>
      <c r="L626" s="70">
        <v>3</v>
      </c>
      <c r="M626" s="70">
        <v>0</v>
      </c>
      <c r="N626" s="70">
        <v>154</v>
      </c>
      <c r="O626" s="45">
        <v>17153.5</v>
      </c>
    </row>
    <row r="627" spans="1:15" hidden="1" x14ac:dyDescent="0.35">
      <c r="A627" s="93">
        <v>9003490100</v>
      </c>
      <c r="B627" s="73" t="s">
        <v>153</v>
      </c>
      <c r="C627" s="84" t="s">
        <v>48</v>
      </c>
      <c r="D627" s="44">
        <v>76843.239779519994</v>
      </c>
      <c r="E627" s="44">
        <v>22526.2637</v>
      </c>
      <c r="F627" s="70">
        <f>Table323[[#This Row],[Single Family]]+Table323[[#This Row],[2-4 Units]]+Table323[[#This Row],[&gt;4 Units]]</f>
        <v>22</v>
      </c>
      <c r="G627" s="70">
        <v>22</v>
      </c>
      <c r="H627" s="70">
        <v>0</v>
      </c>
      <c r="I627" s="70">
        <v>0</v>
      </c>
      <c r="J627" s="45">
        <v>20553.523700000002</v>
      </c>
      <c r="K627">
        <f t="shared" si="9"/>
        <v>0</v>
      </c>
      <c r="L627" s="70">
        <v>0</v>
      </c>
      <c r="M627" s="70">
        <v>0</v>
      </c>
      <c r="N627" s="70">
        <v>0</v>
      </c>
      <c r="O627" s="45">
        <v>0</v>
      </c>
    </row>
    <row r="628" spans="1:15" hidden="1" x14ac:dyDescent="0.35">
      <c r="A628" s="93">
        <v>9003490302</v>
      </c>
      <c r="B628" s="73" t="s">
        <v>153</v>
      </c>
      <c r="C628" s="84" t="s">
        <v>48</v>
      </c>
      <c r="D628" s="44">
        <v>159160.71558816</v>
      </c>
      <c r="E628" s="44">
        <v>98905.718500000003</v>
      </c>
      <c r="F628" s="70">
        <f>Table323[[#This Row],[Single Family]]+Table323[[#This Row],[2-4 Units]]+Table323[[#This Row],[&gt;4 Units]]</f>
        <v>289</v>
      </c>
      <c r="G628" s="70">
        <v>58</v>
      </c>
      <c r="H628" s="70">
        <v>0</v>
      </c>
      <c r="I628" s="70">
        <v>231</v>
      </c>
      <c r="J628" s="45">
        <v>34021.642399999997</v>
      </c>
      <c r="K628">
        <f t="shared" si="9"/>
        <v>13</v>
      </c>
      <c r="L628" s="70">
        <v>13</v>
      </c>
      <c r="M628" s="70">
        <v>0</v>
      </c>
      <c r="N628" s="70">
        <v>0</v>
      </c>
      <c r="O628" s="45">
        <v>11031.6</v>
      </c>
    </row>
    <row r="629" spans="1:15" hidden="1" x14ac:dyDescent="0.35">
      <c r="A629" s="93">
        <v>9003492600</v>
      </c>
      <c r="B629" s="73" t="s">
        <v>153</v>
      </c>
      <c r="C629" s="84" t="s">
        <v>48</v>
      </c>
      <c r="D629" s="44">
        <v>64.359878399999999</v>
      </c>
      <c r="E629" s="44">
        <v>0</v>
      </c>
      <c r="F629" s="70">
        <f>Table323[[#This Row],[Single Family]]+Table323[[#This Row],[2-4 Units]]+Table323[[#This Row],[&gt;4 Units]]</f>
        <v>0</v>
      </c>
      <c r="G629" s="70">
        <v>0</v>
      </c>
      <c r="H629" s="70">
        <v>0</v>
      </c>
      <c r="I629" s="70">
        <v>0</v>
      </c>
      <c r="J629" s="45">
        <v>0</v>
      </c>
      <c r="K629">
        <f t="shared" si="9"/>
        <v>0</v>
      </c>
      <c r="L629" s="70">
        <v>0</v>
      </c>
      <c r="M629" s="70">
        <v>0</v>
      </c>
      <c r="N629" s="70">
        <v>0</v>
      </c>
      <c r="O629" s="45">
        <v>0</v>
      </c>
    </row>
    <row r="630" spans="1:15" hidden="1" x14ac:dyDescent="0.35">
      <c r="A630" s="93">
        <v>9003524200</v>
      </c>
      <c r="B630" s="73" t="s">
        <v>153</v>
      </c>
      <c r="C630" s="84" t="s">
        <v>48</v>
      </c>
      <c r="D630" s="44">
        <v>97311.370861440024</v>
      </c>
      <c r="E630" s="44">
        <v>24959.3027</v>
      </c>
      <c r="F630" s="70">
        <f>Table323[[#This Row],[Single Family]]+Table323[[#This Row],[2-4 Units]]+Table323[[#This Row],[&gt;4 Units]]</f>
        <v>35</v>
      </c>
      <c r="G630" s="70">
        <v>35</v>
      </c>
      <c r="H630" s="70">
        <v>0</v>
      </c>
      <c r="I630" s="70">
        <v>0</v>
      </c>
      <c r="J630" s="45">
        <v>18329.952700000002</v>
      </c>
      <c r="K630">
        <f t="shared" si="9"/>
        <v>0</v>
      </c>
      <c r="L630" s="70">
        <v>0</v>
      </c>
      <c r="M630" s="70">
        <v>0</v>
      </c>
      <c r="N630" s="70">
        <v>0</v>
      </c>
      <c r="O630" s="45">
        <v>0</v>
      </c>
    </row>
    <row r="631" spans="1:15" hidden="1" x14ac:dyDescent="0.35">
      <c r="A631" s="93">
        <v>9005268100</v>
      </c>
      <c r="B631" s="73" t="s">
        <v>154</v>
      </c>
      <c r="C631" s="84" t="s">
        <v>48</v>
      </c>
      <c r="D631" s="44">
        <v>89712.105716160004</v>
      </c>
      <c r="E631" s="44">
        <v>17705.96</v>
      </c>
      <c r="F631" s="70">
        <f>Table323[[#This Row],[Single Family]]+Table323[[#This Row],[2-4 Units]]+Table323[[#This Row],[&gt;4 Units]]</f>
        <v>8</v>
      </c>
      <c r="G631" s="70">
        <v>8</v>
      </c>
      <c r="H631" s="70">
        <v>0</v>
      </c>
      <c r="I631" s="70">
        <v>0</v>
      </c>
      <c r="J631" s="45">
        <v>9139.77</v>
      </c>
      <c r="K631">
        <f t="shared" si="9"/>
        <v>0</v>
      </c>
      <c r="L631" s="70">
        <v>0</v>
      </c>
      <c r="M631" s="70">
        <v>0</v>
      </c>
      <c r="N631" s="70">
        <v>0</v>
      </c>
      <c r="O631" s="45">
        <v>0</v>
      </c>
    </row>
    <row r="632" spans="1:15" hidden="1" x14ac:dyDescent="0.35">
      <c r="A632" s="93">
        <v>9007595101</v>
      </c>
      <c r="B632" s="73" t="s">
        <v>155</v>
      </c>
      <c r="C632" s="84" t="s">
        <v>48</v>
      </c>
      <c r="D632" s="44">
        <v>784.89181440000004</v>
      </c>
      <c r="E632" s="44">
        <v>0</v>
      </c>
      <c r="F632" s="70">
        <f>Table323[[#This Row],[Single Family]]+Table323[[#This Row],[2-4 Units]]+Table323[[#This Row],[&gt;4 Units]]</f>
        <v>0</v>
      </c>
      <c r="G632" s="70">
        <v>0</v>
      </c>
      <c r="H632" s="70">
        <v>0</v>
      </c>
      <c r="I632" s="70">
        <v>0</v>
      </c>
      <c r="J632" s="45">
        <v>0</v>
      </c>
      <c r="K632">
        <f t="shared" si="9"/>
        <v>0</v>
      </c>
      <c r="L632" s="70">
        <v>0</v>
      </c>
      <c r="M632" s="70">
        <v>0</v>
      </c>
      <c r="N632" s="70">
        <v>0</v>
      </c>
      <c r="O632" s="45">
        <v>0</v>
      </c>
    </row>
    <row r="633" spans="1:15" hidden="1" x14ac:dyDescent="0.35">
      <c r="A633" s="93">
        <v>9011715100</v>
      </c>
      <c r="B633" s="73" t="s">
        <v>155</v>
      </c>
      <c r="C633" s="84" t="s">
        <v>48</v>
      </c>
      <c r="D633" s="44">
        <v>97402.728545280013</v>
      </c>
      <c r="E633" s="44">
        <v>47537.07</v>
      </c>
      <c r="F633" s="70">
        <f>Table323[[#This Row],[Single Family]]+Table323[[#This Row],[2-4 Units]]+Table323[[#This Row],[&gt;4 Units]]</f>
        <v>20</v>
      </c>
      <c r="G633" s="70">
        <v>20</v>
      </c>
      <c r="H633" s="70">
        <v>0</v>
      </c>
      <c r="I633" s="70">
        <v>0</v>
      </c>
      <c r="J633" s="45">
        <v>18991.28</v>
      </c>
      <c r="K633">
        <f t="shared" si="9"/>
        <v>3</v>
      </c>
      <c r="L633" s="70">
        <v>3</v>
      </c>
      <c r="M633" s="70">
        <v>0</v>
      </c>
      <c r="N633" s="70">
        <v>0</v>
      </c>
      <c r="O633" s="45">
        <v>2834.6</v>
      </c>
    </row>
    <row r="634" spans="1:15" hidden="1" x14ac:dyDescent="0.35">
      <c r="A634" s="93">
        <v>9005261100</v>
      </c>
      <c r="B634" s="73" t="s">
        <v>156</v>
      </c>
      <c r="C634" s="84" t="s">
        <v>48</v>
      </c>
      <c r="D634" s="44">
        <v>133901.08475904001</v>
      </c>
      <c r="E634" s="44">
        <v>71965.126900000003</v>
      </c>
      <c r="F634" s="70">
        <f>Table323[[#This Row],[Single Family]]+Table323[[#This Row],[2-4 Units]]+Table323[[#This Row],[&gt;4 Units]]</f>
        <v>14</v>
      </c>
      <c r="G634" s="70">
        <v>14</v>
      </c>
      <c r="H634" s="70">
        <v>0</v>
      </c>
      <c r="I634" s="70">
        <v>0</v>
      </c>
      <c r="J634" s="45">
        <v>15246.9969</v>
      </c>
      <c r="K634">
        <f t="shared" si="9"/>
        <v>5</v>
      </c>
      <c r="L634" s="70">
        <v>5</v>
      </c>
      <c r="M634" s="70">
        <v>0</v>
      </c>
      <c r="N634" s="70">
        <v>0</v>
      </c>
      <c r="O634" s="45">
        <v>44634.3</v>
      </c>
    </row>
    <row r="635" spans="1:15" hidden="1" x14ac:dyDescent="0.35">
      <c r="A635" s="93">
        <v>9005262100</v>
      </c>
      <c r="B635" s="73" t="s">
        <v>156</v>
      </c>
      <c r="C635" s="84" t="s">
        <v>48</v>
      </c>
      <c r="D635" s="44">
        <v>870.51974399999995</v>
      </c>
      <c r="E635" s="44">
        <v>254.5</v>
      </c>
      <c r="F635" s="70">
        <f>Table323[[#This Row],[Single Family]]+Table323[[#This Row],[2-4 Units]]+Table323[[#This Row],[&gt;4 Units]]</f>
        <v>1</v>
      </c>
      <c r="G635" s="70">
        <v>1</v>
      </c>
      <c r="H635" s="70">
        <v>0</v>
      </c>
      <c r="I635" s="70">
        <v>0</v>
      </c>
      <c r="J635" s="45">
        <v>251.31</v>
      </c>
      <c r="K635">
        <f t="shared" si="9"/>
        <v>0</v>
      </c>
      <c r="L635" s="70">
        <v>0</v>
      </c>
      <c r="M635" s="70">
        <v>0</v>
      </c>
      <c r="N635" s="70">
        <v>0</v>
      </c>
      <c r="O635" s="45">
        <v>0</v>
      </c>
    </row>
    <row r="636" spans="1:15" hidden="1" x14ac:dyDescent="0.35">
      <c r="A636" s="93">
        <v>9015825000</v>
      </c>
      <c r="B636" s="73" t="s">
        <v>157</v>
      </c>
      <c r="C636" s="84" t="s">
        <v>48</v>
      </c>
      <c r="D636" s="44">
        <v>30727.571538239998</v>
      </c>
      <c r="E636" s="44">
        <v>14083.63</v>
      </c>
      <c r="F636" s="70">
        <f>Table323[[#This Row],[Single Family]]+Table323[[#This Row],[2-4 Units]]+Table323[[#This Row],[&gt;4 Units]]</f>
        <v>4</v>
      </c>
      <c r="G636" s="70">
        <v>4</v>
      </c>
      <c r="H636" s="70">
        <v>0</v>
      </c>
      <c r="I636" s="70">
        <v>0</v>
      </c>
      <c r="J636" s="45">
        <v>5836.07</v>
      </c>
      <c r="K636">
        <f t="shared" si="9"/>
        <v>3</v>
      </c>
      <c r="L636" s="70">
        <v>3</v>
      </c>
      <c r="M636" s="70">
        <v>0</v>
      </c>
      <c r="N636" s="70">
        <v>0</v>
      </c>
      <c r="O636" s="45">
        <v>5120.0600000000004</v>
      </c>
    </row>
    <row r="637" spans="1:15" hidden="1" x14ac:dyDescent="0.35">
      <c r="A637" s="93">
        <v>9009120200</v>
      </c>
      <c r="B637" s="73" t="s">
        <v>158</v>
      </c>
      <c r="C637" s="84" t="s">
        <v>48</v>
      </c>
      <c r="D637" s="44">
        <v>167.08792319999998</v>
      </c>
      <c r="E637" s="44">
        <v>0</v>
      </c>
      <c r="F637" s="70">
        <f>Table323[[#This Row],[Single Family]]+Table323[[#This Row],[2-4 Units]]+Table323[[#This Row],[&gt;4 Units]]</f>
        <v>0</v>
      </c>
      <c r="G637" s="70">
        <v>0</v>
      </c>
      <c r="H637" s="70">
        <v>0</v>
      </c>
      <c r="I637" s="70">
        <v>0</v>
      </c>
      <c r="J637" s="45">
        <v>0</v>
      </c>
      <c r="K637">
        <f t="shared" si="9"/>
        <v>0</v>
      </c>
      <c r="L637" s="70">
        <v>0</v>
      </c>
      <c r="M637" s="70">
        <v>0</v>
      </c>
      <c r="N637" s="70">
        <v>0</v>
      </c>
      <c r="O637" s="45">
        <v>0</v>
      </c>
    </row>
    <row r="638" spans="1:15" hidden="1" x14ac:dyDescent="0.35">
      <c r="A638" s="93">
        <v>9009125300</v>
      </c>
      <c r="B638" s="73" t="s">
        <v>158</v>
      </c>
      <c r="C638" s="84" t="s">
        <v>48</v>
      </c>
      <c r="D638" s="44">
        <v>41.106268800000002</v>
      </c>
      <c r="E638" s="44">
        <v>0</v>
      </c>
      <c r="F638" s="70">
        <f>Table323[[#This Row],[Single Family]]+Table323[[#This Row],[2-4 Units]]+Table323[[#This Row],[&gt;4 Units]]</f>
        <v>0</v>
      </c>
      <c r="G638" s="70">
        <v>0</v>
      </c>
      <c r="H638" s="70">
        <v>0</v>
      </c>
      <c r="I638" s="70">
        <v>0</v>
      </c>
      <c r="J638" s="45">
        <v>0</v>
      </c>
      <c r="K638">
        <f t="shared" si="9"/>
        <v>0</v>
      </c>
      <c r="L638" s="70">
        <v>0</v>
      </c>
      <c r="M638" s="70">
        <v>0</v>
      </c>
      <c r="N638" s="70">
        <v>0</v>
      </c>
      <c r="O638" s="45">
        <v>0</v>
      </c>
    </row>
    <row r="639" spans="1:15" hidden="1" x14ac:dyDescent="0.35">
      <c r="A639" s="93">
        <v>9009125400</v>
      </c>
      <c r="B639" s="73" t="s">
        <v>158</v>
      </c>
      <c r="C639" s="84" t="s">
        <v>48</v>
      </c>
      <c r="D639" s="44">
        <v>876.93952319999994</v>
      </c>
      <c r="E639" s="44">
        <v>0</v>
      </c>
      <c r="F639" s="70">
        <f>Table323[[#This Row],[Single Family]]+Table323[[#This Row],[2-4 Units]]+Table323[[#This Row],[&gt;4 Units]]</f>
        <v>0</v>
      </c>
      <c r="G639" s="70">
        <v>0</v>
      </c>
      <c r="H639" s="70">
        <v>0</v>
      </c>
      <c r="I639" s="70">
        <v>0</v>
      </c>
      <c r="J639" s="45">
        <v>0</v>
      </c>
      <c r="K639">
        <f t="shared" si="9"/>
        <v>0</v>
      </c>
      <c r="L639" s="70">
        <v>0</v>
      </c>
      <c r="M639" s="70">
        <v>0</v>
      </c>
      <c r="N639" s="70">
        <v>0</v>
      </c>
      <c r="O639" s="45">
        <v>0</v>
      </c>
    </row>
    <row r="640" spans="1:15" hidden="1" x14ac:dyDescent="0.35">
      <c r="A640" s="93">
        <v>9009130101</v>
      </c>
      <c r="B640" s="73" t="s">
        <v>158</v>
      </c>
      <c r="C640" s="84" t="s">
        <v>48</v>
      </c>
      <c r="D640" s="44">
        <v>89614.184112000003</v>
      </c>
      <c r="E640" s="44">
        <v>38284.129999999997</v>
      </c>
      <c r="F640" s="70">
        <f>Table323[[#This Row],[Single Family]]+Table323[[#This Row],[2-4 Units]]+Table323[[#This Row],[&gt;4 Units]]</f>
        <v>20</v>
      </c>
      <c r="G640" s="70">
        <v>19</v>
      </c>
      <c r="H640" s="70">
        <v>1</v>
      </c>
      <c r="I640" s="70">
        <v>0</v>
      </c>
      <c r="J640" s="45">
        <v>21582.81</v>
      </c>
      <c r="K640">
        <f t="shared" si="9"/>
        <v>0</v>
      </c>
      <c r="L640" s="70">
        <v>0</v>
      </c>
      <c r="M640" s="70">
        <v>0</v>
      </c>
      <c r="N640" s="70">
        <v>0</v>
      </c>
      <c r="O640" s="45">
        <v>0</v>
      </c>
    </row>
    <row r="641" spans="1:15" hidden="1" x14ac:dyDescent="0.35">
      <c r="A641" s="93">
        <v>9009130102</v>
      </c>
      <c r="B641" s="73" t="s">
        <v>158</v>
      </c>
      <c r="C641" s="84" t="s">
        <v>48</v>
      </c>
      <c r="D641" s="44">
        <v>53976.907267200004</v>
      </c>
      <c r="E641" s="44">
        <v>13351.72</v>
      </c>
      <c r="F641" s="70">
        <f>Table323[[#This Row],[Single Family]]+Table323[[#This Row],[2-4 Units]]+Table323[[#This Row],[&gt;4 Units]]</f>
        <v>4</v>
      </c>
      <c r="G641" s="70">
        <v>4</v>
      </c>
      <c r="H641" s="70">
        <v>0</v>
      </c>
      <c r="I641" s="70">
        <v>0</v>
      </c>
      <c r="J641" s="45">
        <v>2357.27</v>
      </c>
      <c r="K641">
        <f t="shared" si="9"/>
        <v>0</v>
      </c>
      <c r="L641" s="70">
        <v>0</v>
      </c>
      <c r="M641" s="70">
        <v>0</v>
      </c>
      <c r="N641" s="70">
        <v>0</v>
      </c>
      <c r="O641" s="45">
        <v>0</v>
      </c>
    </row>
    <row r="642" spans="1:15" hidden="1" x14ac:dyDescent="0.35">
      <c r="A642" s="93">
        <v>9009130200</v>
      </c>
      <c r="B642" s="73" t="s">
        <v>158</v>
      </c>
      <c r="C642" s="84" t="s">
        <v>48</v>
      </c>
      <c r="D642" s="44">
        <v>167933.76007968001</v>
      </c>
      <c r="E642" s="44">
        <v>113997.1498</v>
      </c>
      <c r="F642" s="70">
        <f>Table323[[#This Row],[Single Family]]+Table323[[#This Row],[2-4 Units]]+Table323[[#This Row],[&gt;4 Units]]</f>
        <v>37</v>
      </c>
      <c r="G642" s="70">
        <v>37</v>
      </c>
      <c r="H642" s="70">
        <v>0</v>
      </c>
      <c r="I642" s="70">
        <v>0</v>
      </c>
      <c r="J642" s="45">
        <v>39469.339999999997</v>
      </c>
      <c r="K642">
        <f t="shared" si="9"/>
        <v>38</v>
      </c>
      <c r="L642" s="70">
        <v>38</v>
      </c>
      <c r="M642" s="70">
        <v>0</v>
      </c>
      <c r="N642" s="70">
        <v>0</v>
      </c>
      <c r="O642" s="45">
        <v>68806.100000000006</v>
      </c>
    </row>
    <row r="643" spans="1:15" hidden="1" x14ac:dyDescent="0.35">
      <c r="A643" s="93">
        <v>9005262100</v>
      </c>
      <c r="B643" s="73" t="s">
        <v>159</v>
      </c>
      <c r="C643" s="84" t="s">
        <v>48</v>
      </c>
      <c r="D643" s="44">
        <v>96003.921755520001</v>
      </c>
      <c r="E643" s="44">
        <v>24987.0278</v>
      </c>
      <c r="F643" s="70">
        <f>Table323[[#This Row],[Single Family]]+Table323[[#This Row],[2-4 Units]]+Table323[[#This Row],[&gt;4 Units]]</f>
        <v>13</v>
      </c>
      <c r="G643" s="70">
        <v>13</v>
      </c>
      <c r="H643" s="70">
        <v>0</v>
      </c>
      <c r="I643" s="70">
        <v>0</v>
      </c>
      <c r="J643" s="45">
        <v>11527.227800000001</v>
      </c>
      <c r="K643">
        <f t="shared" si="9"/>
        <v>1</v>
      </c>
      <c r="L643" s="70">
        <v>1</v>
      </c>
      <c r="M643" s="70">
        <v>0</v>
      </c>
      <c r="N643" s="70">
        <v>0</v>
      </c>
      <c r="O643" s="45">
        <v>766.06</v>
      </c>
    </row>
    <row r="644" spans="1:15" hidden="1" x14ac:dyDescent="0.35">
      <c r="A644" s="93">
        <v>9005266100</v>
      </c>
      <c r="B644" s="73" t="s">
        <v>159</v>
      </c>
      <c r="C644" s="84" t="s">
        <v>48</v>
      </c>
      <c r="D644" s="44">
        <v>572.91174720000004</v>
      </c>
      <c r="E644" s="44">
        <v>0</v>
      </c>
      <c r="F644" s="70">
        <f>Table323[[#This Row],[Single Family]]+Table323[[#This Row],[2-4 Units]]+Table323[[#This Row],[&gt;4 Units]]</f>
        <v>0</v>
      </c>
      <c r="G644" s="70">
        <v>0</v>
      </c>
      <c r="H644" s="70">
        <v>0</v>
      </c>
      <c r="I644" s="70">
        <v>0</v>
      </c>
      <c r="J644" s="45">
        <v>0</v>
      </c>
      <c r="K644">
        <f t="shared" si="9"/>
        <v>0</v>
      </c>
      <c r="L644" s="70">
        <v>0</v>
      </c>
      <c r="M644" s="70">
        <v>0</v>
      </c>
      <c r="N644" s="70">
        <v>0</v>
      </c>
      <c r="O644" s="45">
        <v>0</v>
      </c>
    </row>
    <row r="645" spans="1:15" hidden="1" x14ac:dyDescent="0.35">
      <c r="A645" s="93">
        <v>9001220200</v>
      </c>
      <c r="B645" s="73" t="s">
        <v>160</v>
      </c>
      <c r="C645" s="84" t="s">
        <v>48</v>
      </c>
      <c r="D645" s="44">
        <v>419.00492159999999</v>
      </c>
      <c r="E645" s="44">
        <v>0</v>
      </c>
      <c r="F645" s="70">
        <f>Table323[[#This Row],[Single Family]]+Table323[[#This Row],[2-4 Units]]+Table323[[#This Row],[&gt;4 Units]]</f>
        <v>0</v>
      </c>
      <c r="G645" s="70">
        <v>0</v>
      </c>
      <c r="H645" s="70">
        <v>0</v>
      </c>
      <c r="I645" s="70">
        <v>0</v>
      </c>
      <c r="J645" s="45">
        <v>0</v>
      </c>
      <c r="K645">
        <f t="shared" si="9"/>
        <v>0</v>
      </c>
      <c r="L645" s="70">
        <v>0</v>
      </c>
      <c r="M645" s="70">
        <v>0</v>
      </c>
      <c r="N645" s="70">
        <v>0</v>
      </c>
      <c r="O645" s="45">
        <v>0</v>
      </c>
    </row>
    <row r="646" spans="1:15" hidden="1" x14ac:dyDescent="0.35">
      <c r="A646" s="93">
        <v>9001220300</v>
      </c>
      <c r="B646" s="73" t="s">
        <v>160</v>
      </c>
      <c r="C646" s="84" t="s">
        <v>48</v>
      </c>
      <c r="D646" s="44">
        <v>1016.0791200000001</v>
      </c>
      <c r="E646" s="44">
        <v>0</v>
      </c>
      <c r="F646" s="70">
        <f>Table323[[#This Row],[Single Family]]+Table323[[#This Row],[2-4 Units]]+Table323[[#This Row],[&gt;4 Units]]</f>
        <v>0</v>
      </c>
      <c r="G646" s="70">
        <v>0</v>
      </c>
      <c r="H646" s="70">
        <v>0</v>
      </c>
      <c r="I646" s="70">
        <v>0</v>
      </c>
      <c r="J646" s="45">
        <v>0</v>
      </c>
      <c r="K646">
        <f t="shared" ref="K646:K709" si="10">L646+M646+N646</f>
        <v>0</v>
      </c>
      <c r="L646" s="70">
        <v>0</v>
      </c>
      <c r="M646" s="70">
        <v>0</v>
      </c>
      <c r="N646" s="70">
        <v>0</v>
      </c>
      <c r="O646" s="45">
        <v>0</v>
      </c>
    </row>
    <row r="647" spans="1:15" hidden="1" x14ac:dyDescent="0.35">
      <c r="A647" s="93">
        <v>9001257100</v>
      </c>
      <c r="B647" s="73" t="s">
        <v>160</v>
      </c>
      <c r="C647" s="84" t="s">
        <v>48</v>
      </c>
      <c r="D647" s="44">
        <v>114117.20257248002</v>
      </c>
      <c r="E647" s="44">
        <v>34462.43</v>
      </c>
      <c r="F647" s="70">
        <f>Table323[[#This Row],[Single Family]]+Table323[[#This Row],[2-4 Units]]+Table323[[#This Row],[&gt;4 Units]]</f>
        <v>11</v>
      </c>
      <c r="G647" s="70">
        <v>11</v>
      </c>
      <c r="H647" s="70">
        <v>0</v>
      </c>
      <c r="I647" s="70">
        <v>0</v>
      </c>
      <c r="J647" s="45">
        <v>13816.51</v>
      </c>
      <c r="K647">
        <f t="shared" si="10"/>
        <v>5</v>
      </c>
      <c r="L647" s="70">
        <v>5</v>
      </c>
      <c r="M647" s="70">
        <v>0</v>
      </c>
      <c r="N647" s="70">
        <v>0</v>
      </c>
      <c r="O647" s="45">
        <v>14831.6</v>
      </c>
    </row>
    <row r="648" spans="1:15" hidden="1" x14ac:dyDescent="0.35">
      <c r="A648" s="93">
        <v>9005253400</v>
      </c>
      <c r="B648" s="73" t="s">
        <v>160</v>
      </c>
      <c r="C648" s="84" t="s">
        <v>48</v>
      </c>
      <c r="D648" s="44">
        <v>1058.5747007999998</v>
      </c>
      <c r="E648" s="44">
        <v>0</v>
      </c>
      <c r="F648" s="70">
        <f>Table323[[#This Row],[Single Family]]+Table323[[#This Row],[2-4 Units]]+Table323[[#This Row],[&gt;4 Units]]</f>
        <v>0</v>
      </c>
      <c r="G648" s="70">
        <v>0</v>
      </c>
      <c r="H648" s="70">
        <v>0</v>
      </c>
      <c r="I648" s="70">
        <v>0</v>
      </c>
      <c r="J648" s="45">
        <v>0</v>
      </c>
      <c r="K648">
        <f t="shared" si="10"/>
        <v>0</v>
      </c>
      <c r="L648" s="70">
        <v>0</v>
      </c>
      <c r="M648" s="70">
        <v>0</v>
      </c>
      <c r="N648" s="70">
        <v>0</v>
      </c>
      <c r="O648" s="45">
        <v>0</v>
      </c>
    </row>
    <row r="649" spans="1:15" hidden="1" x14ac:dyDescent="0.35">
      <c r="A649" s="93">
        <v>9003464101</v>
      </c>
      <c r="B649" s="73" t="s">
        <v>161</v>
      </c>
      <c r="C649" s="84" t="s">
        <v>48</v>
      </c>
      <c r="D649" s="44">
        <v>1219.9722336</v>
      </c>
      <c r="E649" s="44">
        <v>0</v>
      </c>
      <c r="F649" s="70">
        <f>Table323[[#This Row],[Single Family]]+Table323[[#This Row],[2-4 Units]]+Table323[[#This Row],[&gt;4 Units]]</f>
        <v>0</v>
      </c>
      <c r="G649" s="70">
        <v>0</v>
      </c>
      <c r="H649" s="70">
        <v>0</v>
      </c>
      <c r="I649" s="70">
        <v>0</v>
      </c>
      <c r="J649" s="45">
        <v>0</v>
      </c>
      <c r="K649">
        <f t="shared" si="10"/>
        <v>0</v>
      </c>
      <c r="L649" s="70">
        <v>0</v>
      </c>
      <c r="M649" s="70">
        <v>0</v>
      </c>
      <c r="N649" s="70">
        <v>0</v>
      </c>
      <c r="O649" s="45">
        <v>0</v>
      </c>
    </row>
    <row r="650" spans="1:15" hidden="1" x14ac:dyDescent="0.35">
      <c r="A650" s="93">
        <v>9003466101</v>
      </c>
      <c r="B650" s="73" t="s">
        <v>161</v>
      </c>
      <c r="C650" s="84" t="s">
        <v>48</v>
      </c>
      <c r="D650" s="44">
        <v>89359.129584000009</v>
      </c>
      <c r="E650" s="44">
        <v>9945.31</v>
      </c>
      <c r="F650" s="70">
        <f>Table323[[#This Row],[Single Family]]+Table323[[#This Row],[2-4 Units]]+Table323[[#This Row],[&gt;4 Units]]</f>
        <v>11</v>
      </c>
      <c r="G650" s="70">
        <v>11</v>
      </c>
      <c r="H650" s="70">
        <v>0</v>
      </c>
      <c r="I650" s="70">
        <v>0</v>
      </c>
      <c r="J650" s="45">
        <v>9297.07</v>
      </c>
      <c r="K650">
        <f t="shared" si="10"/>
        <v>0</v>
      </c>
      <c r="L650" s="70">
        <v>0</v>
      </c>
      <c r="M650" s="70">
        <v>0</v>
      </c>
      <c r="N650" s="70">
        <v>0</v>
      </c>
      <c r="O650" s="45">
        <v>0</v>
      </c>
    </row>
    <row r="651" spans="1:15" hidden="1" x14ac:dyDescent="0.35">
      <c r="A651" s="93">
        <v>9003466102</v>
      </c>
      <c r="B651" s="73" t="s">
        <v>161</v>
      </c>
      <c r="C651" s="84" t="s">
        <v>48</v>
      </c>
      <c r="D651" s="44">
        <v>115211.62673280001</v>
      </c>
      <c r="E651" s="44">
        <v>225976.02679999999</v>
      </c>
      <c r="F651" s="70">
        <f>Table323[[#This Row],[Single Family]]+Table323[[#This Row],[2-4 Units]]+Table323[[#This Row],[&gt;4 Units]]</f>
        <v>118</v>
      </c>
      <c r="G651" s="70">
        <v>30</v>
      </c>
      <c r="H651" s="70">
        <v>0</v>
      </c>
      <c r="I651" s="70">
        <v>88</v>
      </c>
      <c r="J651" s="45">
        <v>34376.17</v>
      </c>
      <c r="K651">
        <f t="shared" si="10"/>
        <v>61</v>
      </c>
      <c r="L651" s="70">
        <v>11</v>
      </c>
      <c r="M651" s="70">
        <v>0</v>
      </c>
      <c r="N651" s="70">
        <v>50</v>
      </c>
      <c r="O651" s="45">
        <v>62042.7</v>
      </c>
    </row>
    <row r="652" spans="1:15" hidden="1" x14ac:dyDescent="0.35">
      <c r="A652" s="93">
        <v>9003466201</v>
      </c>
      <c r="B652" s="73" t="s">
        <v>161</v>
      </c>
      <c r="C652" s="84" t="s">
        <v>48</v>
      </c>
      <c r="D652" s="44">
        <v>49398.020303040008</v>
      </c>
      <c r="E652" s="44">
        <v>14239.196</v>
      </c>
      <c r="F652" s="70">
        <f>Table323[[#This Row],[Single Family]]+Table323[[#This Row],[2-4 Units]]+Table323[[#This Row],[&gt;4 Units]]</f>
        <v>11</v>
      </c>
      <c r="G652" s="70">
        <v>11</v>
      </c>
      <c r="H652" s="70">
        <v>0</v>
      </c>
      <c r="I652" s="70">
        <v>0</v>
      </c>
      <c r="J652" s="45">
        <v>12420.096</v>
      </c>
      <c r="K652">
        <f t="shared" si="10"/>
        <v>0</v>
      </c>
      <c r="L652" s="70">
        <v>0</v>
      </c>
      <c r="M652" s="70">
        <v>0</v>
      </c>
      <c r="N652" s="70">
        <v>0</v>
      </c>
      <c r="O652" s="45">
        <v>0</v>
      </c>
    </row>
    <row r="653" spans="1:15" hidden="1" x14ac:dyDescent="0.35">
      <c r="A653" s="93">
        <v>9003466202</v>
      </c>
      <c r="B653" s="73" t="s">
        <v>161</v>
      </c>
      <c r="C653" s="84" t="s">
        <v>48</v>
      </c>
      <c r="D653" s="44">
        <v>99425.036563200003</v>
      </c>
      <c r="E653" s="44">
        <v>14061.6337</v>
      </c>
      <c r="F653" s="70">
        <f>Table323[[#This Row],[Single Family]]+Table323[[#This Row],[2-4 Units]]+Table323[[#This Row],[&gt;4 Units]]</f>
        <v>18</v>
      </c>
      <c r="G653" s="70">
        <v>18</v>
      </c>
      <c r="H653" s="70">
        <v>0</v>
      </c>
      <c r="I653" s="70">
        <v>0</v>
      </c>
      <c r="J653" s="45">
        <v>14052.323700000001</v>
      </c>
      <c r="K653">
        <f t="shared" si="10"/>
        <v>0</v>
      </c>
      <c r="L653" s="70">
        <v>0</v>
      </c>
      <c r="M653" s="70">
        <v>0</v>
      </c>
      <c r="N653" s="70">
        <v>0</v>
      </c>
      <c r="O653" s="45">
        <v>0</v>
      </c>
    </row>
    <row r="654" spans="1:15" hidden="1" x14ac:dyDescent="0.35">
      <c r="A654" s="93">
        <v>9003466300</v>
      </c>
      <c r="B654" s="73" t="s">
        <v>161</v>
      </c>
      <c r="C654" s="84" t="s">
        <v>48</v>
      </c>
      <c r="D654" s="44">
        <v>101449.18831391999</v>
      </c>
      <c r="E654" s="44">
        <v>41323.4208</v>
      </c>
      <c r="F654" s="70">
        <f>Table323[[#This Row],[Single Family]]+Table323[[#This Row],[2-4 Units]]+Table323[[#This Row],[&gt;4 Units]]</f>
        <v>29</v>
      </c>
      <c r="G654" s="70">
        <v>29</v>
      </c>
      <c r="H654" s="70">
        <v>0</v>
      </c>
      <c r="I654" s="70">
        <v>0</v>
      </c>
      <c r="J654" s="45">
        <v>24270.5501</v>
      </c>
      <c r="K654">
        <f t="shared" si="10"/>
        <v>0</v>
      </c>
      <c r="L654" s="70">
        <v>0</v>
      </c>
      <c r="M654" s="70">
        <v>0</v>
      </c>
      <c r="N654" s="70">
        <v>0</v>
      </c>
      <c r="O654" s="45">
        <v>0</v>
      </c>
    </row>
    <row r="655" spans="1:15" hidden="1" x14ac:dyDescent="0.35">
      <c r="A655" s="93">
        <v>9003466400</v>
      </c>
      <c r="B655" s="73" t="s">
        <v>161</v>
      </c>
      <c r="C655" s="84" t="s">
        <v>48</v>
      </c>
      <c r="D655" s="44">
        <v>58695.277104000008</v>
      </c>
      <c r="E655" s="44">
        <v>6847.7622000000001</v>
      </c>
      <c r="F655" s="70">
        <f>Table323[[#This Row],[Single Family]]+Table323[[#This Row],[2-4 Units]]+Table323[[#This Row],[&gt;4 Units]]</f>
        <v>11</v>
      </c>
      <c r="G655" s="70">
        <v>11</v>
      </c>
      <c r="H655" s="70">
        <v>0</v>
      </c>
      <c r="I655" s="70">
        <v>0</v>
      </c>
      <c r="J655" s="45">
        <v>6833.6522000000004</v>
      </c>
      <c r="K655">
        <f t="shared" si="10"/>
        <v>0</v>
      </c>
      <c r="L655" s="70">
        <v>0</v>
      </c>
      <c r="M655" s="70">
        <v>0</v>
      </c>
      <c r="N655" s="70">
        <v>0</v>
      </c>
      <c r="O655" s="45">
        <v>0</v>
      </c>
    </row>
    <row r="656" spans="1:15" hidden="1" x14ac:dyDescent="0.35">
      <c r="A656" s="93">
        <v>9013538201</v>
      </c>
      <c r="B656" s="73" t="s">
        <v>162</v>
      </c>
      <c r="C656" s="84" t="s">
        <v>48</v>
      </c>
      <c r="D656" s="44">
        <v>114821.10560160001</v>
      </c>
      <c r="E656" s="44">
        <v>69334.025399999999</v>
      </c>
      <c r="F656" s="70">
        <f>Table323[[#This Row],[Single Family]]+Table323[[#This Row],[2-4 Units]]+Table323[[#This Row],[&gt;4 Units]]</f>
        <v>25</v>
      </c>
      <c r="G656" s="70">
        <v>25</v>
      </c>
      <c r="H656" s="70">
        <v>0</v>
      </c>
      <c r="I656" s="70">
        <v>0</v>
      </c>
      <c r="J656" s="45">
        <v>22207.289700000001</v>
      </c>
      <c r="K656">
        <f t="shared" si="10"/>
        <v>15</v>
      </c>
      <c r="L656" s="70">
        <v>15</v>
      </c>
      <c r="M656" s="70">
        <v>0</v>
      </c>
      <c r="N656" s="70">
        <v>0</v>
      </c>
      <c r="O656" s="45">
        <v>27631.7</v>
      </c>
    </row>
    <row r="657" spans="1:15" hidden="1" x14ac:dyDescent="0.35">
      <c r="A657" s="93">
        <v>9013538202</v>
      </c>
      <c r="B657" s="73" t="s">
        <v>162</v>
      </c>
      <c r="C657" s="84" t="s">
        <v>48</v>
      </c>
      <c r="D657" s="44">
        <v>88279.68047040001</v>
      </c>
      <c r="E657" s="44">
        <v>22506.682400000002</v>
      </c>
      <c r="F657" s="70">
        <f>Table323[[#This Row],[Single Family]]+Table323[[#This Row],[2-4 Units]]+Table323[[#This Row],[&gt;4 Units]]</f>
        <v>14</v>
      </c>
      <c r="G657" s="70">
        <v>14</v>
      </c>
      <c r="H657" s="70">
        <v>0</v>
      </c>
      <c r="I657" s="70">
        <v>0</v>
      </c>
      <c r="J657" s="45">
        <v>11259.6924</v>
      </c>
      <c r="K657">
        <f t="shared" si="10"/>
        <v>0</v>
      </c>
      <c r="L657" s="70">
        <v>0</v>
      </c>
      <c r="M657" s="70">
        <v>0</v>
      </c>
      <c r="N657" s="70">
        <v>0</v>
      </c>
      <c r="O657" s="45">
        <v>0</v>
      </c>
    </row>
    <row r="658" spans="1:15" hidden="1" x14ac:dyDescent="0.35">
      <c r="A658" s="93">
        <v>9013890202</v>
      </c>
      <c r="B658" s="73" t="s">
        <v>162</v>
      </c>
      <c r="C658" s="84" t="s">
        <v>48</v>
      </c>
      <c r="D658" s="44">
        <v>1114.67743488</v>
      </c>
      <c r="E658" s="44">
        <v>0</v>
      </c>
      <c r="F658" s="70">
        <f>Table323[[#This Row],[Single Family]]+Table323[[#This Row],[2-4 Units]]+Table323[[#This Row],[&gt;4 Units]]</f>
        <v>0</v>
      </c>
      <c r="G658" s="70">
        <v>0</v>
      </c>
      <c r="H658" s="70">
        <v>0</v>
      </c>
      <c r="I658" s="70">
        <v>0</v>
      </c>
      <c r="J658" s="45">
        <v>0</v>
      </c>
      <c r="K658">
        <f t="shared" si="10"/>
        <v>0</v>
      </c>
      <c r="L658" s="70">
        <v>0</v>
      </c>
      <c r="M658" s="70">
        <v>0</v>
      </c>
      <c r="N658" s="70">
        <v>0</v>
      </c>
      <c r="O658" s="45">
        <v>0</v>
      </c>
    </row>
    <row r="659" spans="1:15" hidden="1" x14ac:dyDescent="0.35">
      <c r="A659" s="93">
        <v>9003484200</v>
      </c>
      <c r="B659" s="73" t="s">
        <v>163</v>
      </c>
      <c r="C659" s="84" t="s">
        <v>48</v>
      </c>
      <c r="D659" s="44">
        <v>324.70536960000004</v>
      </c>
      <c r="E659" s="44">
        <v>0</v>
      </c>
      <c r="F659" s="70">
        <f>Table323[[#This Row],[Single Family]]+Table323[[#This Row],[2-4 Units]]+Table323[[#This Row],[&gt;4 Units]]</f>
        <v>0</v>
      </c>
      <c r="G659" s="70">
        <v>0</v>
      </c>
      <c r="H659" s="70">
        <v>0</v>
      </c>
      <c r="I659" s="70">
        <v>0</v>
      </c>
      <c r="J659" s="45">
        <v>0</v>
      </c>
      <c r="K659">
        <f t="shared" si="10"/>
        <v>0</v>
      </c>
      <c r="L659" s="70">
        <v>0</v>
      </c>
      <c r="M659" s="70">
        <v>0</v>
      </c>
      <c r="N659" s="70">
        <v>0</v>
      </c>
      <c r="O659" s="45">
        <v>0</v>
      </c>
    </row>
    <row r="660" spans="1:15" hidden="1" x14ac:dyDescent="0.35">
      <c r="A660" s="93">
        <v>9003487100</v>
      </c>
      <c r="B660" s="73" t="s">
        <v>163</v>
      </c>
      <c r="C660" s="84" t="s">
        <v>48</v>
      </c>
      <c r="D660" s="44">
        <v>120748.35112128001</v>
      </c>
      <c r="E660" s="44">
        <v>22797.2932</v>
      </c>
      <c r="F660" s="70">
        <f>Table323[[#This Row],[Single Family]]+Table323[[#This Row],[2-4 Units]]+Table323[[#This Row],[&gt;4 Units]]</f>
        <v>51</v>
      </c>
      <c r="G660" s="70">
        <v>51</v>
      </c>
      <c r="H660" s="70">
        <v>0</v>
      </c>
      <c r="I660" s="70">
        <v>0</v>
      </c>
      <c r="J660" s="45">
        <v>22789.443200000002</v>
      </c>
      <c r="K660">
        <f t="shared" si="10"/>
        <v>0</v>
      </c>
      <c r="L660" s="70">
        <v>0</v>
      </c>
      <c r="M660" s="70">
        <v>0</v>
      </c>
      <c r="N660" s="70">
        <v>0</v>
      </c>
      <c r="O660" s="45">
        <v>0</v>
      </c>
    </row>
    <row r="661" spans="1:15" hidden="1" x14ac:dyDescent="0.35">
      <c r="A661" s="93">
        <v>9003487201</v>
      </c>
      <c r="B661" s="73" t="s">
        <v>163</v>
      </c>
      <c r="C661" s="84" t="s">
        <v>48</v>
      </c>
      <c r="D661" s="44">
        <v>79853.237484479992</v>
      </c>
      <c r="E661" s="44">
        <v>21358.700199999999</v>
      </c>
      <c r="F661" s="70">
        <f>Table323[[#This Row],[Single Family]]+Table323[[#This Row],[2-4 Units]]+Table323[[#This Row],[&gt;4 Units]]</f>
        <v>33</v>
      </c>
      <c r="G661" s="70">
        <v>33</v>
      </c>
      <c r="H661" s="70">
        <v>0</v>
      </c>
      <c r="I661" s="70">
        <v>0</v>
      </c>
      <c r="J661" s="45">
        <v>21358.230200000002</v>
      </c>
      <c r="K661">
        <f t="shared" si="10"/>
        <v>0</v>
      </c>
      <c r="L661" s="70">
        <v>0</v>
      </c>
      <c r="M661" s="70">
        <v>0</v>
      </c>
      <c r="N661" s="70">
        <v>0</v>
      </c>
      <c r="O661" s="45">
        <v>0</v>
      </c>
    </row>
    <row r="662" spans="1:15" hidden="1" x14ac:dyDescent="0.35">
      <c r="A662" s="93">
        <v>9003487202</v>
      </c>
      <c r="B662" s="73" t="s">
        <v>163</v>
      </c>
      <c r="C662" s="84" t="s">
        <v>48</v>
      </c>
      <c r="D662" s="44">
        <v>60291.457660800006</v>
      </c>
      <c r="E662" s="44">
        <v>11518.674999999999</v>
      </c>
      <c r="F662" s="70">
        <f>Table323[[#This Row],[Single Family]]+Table323[[#This Row],[2-4 Units]]+Table323[[#This Row],[&gt;4 Units]]</f>
        <v>24</v>
      </c>
      <c r="G662" s="70">
        <v>24</v>
      </c>
      <c r="H662" s="70">
        <v>0</v>
      </c>
      <c r="I662" s="70">
        <v>0</v>
      </c>
      <c r="J662" s="45">
        <v>9818.6749999999993</v>
      </c>
      <c r="K662">
        <f t="shared" si="10"/>
        <v>0</v>
      </c>
      <c r="L662" s="70">
        <v>0</v>
      </c>
      <c r="M662" s="70">
        <v>0</v>
      </c>
      <c r="N662" s="70">
        <v>0</v>
      </c>
      <c r="O662" s="45">
        <v>0</v>
      </c>
    </row>
    <row r="663" spans="1:15" hidden="1" x14ac:dyDescent="0.35">
      <c r="A663" s="93">
        <v>9003487300</v>
      </c>
      <c r="B663" s="73" t="s">
        <v>163</v>
      </c>
      <c r="C663" s="84" t="s">
        <v>48</v>
      </c>
      <c r="D663" s="44">
        <v>30797.602703999997</v>
      </c>
      <c r="E663" s="44">
        <v>14270.43</v>
      </c>
      <c r="F663" s="70">
        <f>Table323[[#This Row],[Single Family]]+Table323[[#This Row],[2-4 Units]]+Table323[[#This Row],[&gt;4 Units]]</f>
        <v>11</v>
      </c>
      <c r="G663" s="70">
        <v>11</v>
      </c>
      <c r="H663" s="70">
        <v>0</v>
      </c>
      <c r="I663" s="70">
        <v>0</v>
      </c>
      <c r="J663" s="45">
        <v>9863.35</v>
      </c>
      <c r="K663">
        <f t="shared" si="10"/>
        <v>0</v>
      </c>
      <c r="L663" s="70">
        <v>0</v>
      </c>
      <c r="M663" s="70">
        <v>0</v>
      </c>
      <c r="N663" s="70">
        <v>0</v>
      </c>
      <c r="O663" s="45">
        <v>0</v>
      </c>
    </row>
    <row r="664" spans="1:15" hidden="1" x14ac:dyDescent="0.35">
      <c r="A664" s="93">
        <v>9003487400</v>
      </c>
      <c r="B664" s="73" t="s">
        <v>163</v>
      </c>
      <c r="C664" s="84" t="s">
        <v>48</v>
      </c>
      <c r="D664" s="44">
        <v>34129.392854400001</v>
      </c>
      <c r="E664" s="44">
        <v>5484.4790000000003</v>
      </c>
      <c r="F664" s="70">
        <f>Table323[[#This Row],[Single Family]]+Table323[[#This Row],[2-4 Units]]+Table323[[#This Row],[&gt;4 Units]]</f>
        <v>10</v>
      </c>
      <c r="G664" s="70">
        <v>10</v>
      </c>
      <c r="H664" s="70">
        <v>0</v>
      </c>
      <c r="I664" s="70">
        <v>0</v>
      </c>
      <c r="J664" s="45">
        <v>3652.8589999999999</v>
      </c>
      <c r="K664">
        <f t="shared" si="10"/>
        <v>0</v>
      </c>
      <c r="L664" s="70">
        <v>0</v>
      </c>
      <c r="M664" s="70">
        <v>0</v>
      </c>
      <c r="N664" s="70">
        <v>0</v>
      </c>
      <c r="O664" s="45">
        <v>0</v>
      </c>
    </row>
    <row r="665" spans="1:15" hidden="1" x14ac:dyDescent="0.35">
      <c r="A665" s="93">
        <v>9003487500</v>
      </c>
      <c r="B665" s="73" t="s">
        <v>163</v>
      </c>
      <c r="C665" s="84" t="s">
        <v>48</v>
      </c>
      <c r="D665" s="44">
        <v>141313.93954559998</v>
      </c>
      <c r="E665" s="44">
        <v>233869.0295</v>
      </c>
      <c r="F665" s="70">
        <f>Table323[[#This Row],[Single Family]]+Table323[[#This Row],[2-4 Units]]+Table323[[#This Row],[&gt;4 Units]]</f>
        <v>128</v>
      </c>
      <c r="G665" s="70">
        <v>52</v>
      </c>
      <c r="H665" s="70">
        <v>1</v>
      </c>
      <c r="I665" s="70">
        <v>75</v>
      </c>
      <c r="J665" s="45">
        <v>42206.071000000004</v>
      </c>
      <c r="K665">
        <f t="shared" si="10"/>
        <v>21</v>
      </c>
      <c r="L665" s="70">
        <v>21</v>
      </c>
      <c r="M665" s="70">
        <v>0</v>
      </c>
      <c r="N665" s="70">
        <v>0</v>
      </c>
      <c r="O665" s="45">
        <v>18005.2</v>
      </c>
    </row>
    <row r="666" spans="1:15" hidden="1" x14ac:dyDescent="0.35">
      <c r="A666" s="93">
        <v>9003514102</v>
      </c>
      <c r="B666" s="73" t="s">
        <v>163</v>
      </c>
      <c r="C666" s="84" t="s">
        <v>48</v>
      </c>
      <c r="D666" s="44">
        <v>361.9910304</v>
      </c>
      <c r="E666" s="44">
        <v>0</v>
      </c>
      <c r="F666" s="70">
        <f>Table323[[#This Row],[Single Family]]+Table323[[#This Row],[2-4 Units]]+Table323[[#This Row],[&gt;4 Units]]</f>
        <v>0</v>
      </c>
      <c r="G666" s="70">
        <v>0</v>
      </c>
      <c r="H666" s="70">
        <v>0</v>
      </c>
      <c r="I666" s="70">
        <v>0</v>
      </c>
      <c r="J666" s="45">
        <v>0</v>
      </c>
      <c r="K666">
        <f t="shared" si="10"/>
        <v>0</v>
      </c>
      <c r="L666" s="70">
        <v>0</v>
      </c>
      <c r="M666" s="70">
        <v>0</v>
      </c>
      <c r="N666" s="70">
        <v>0</v>
      </c>
      <c r="O666" s="45">
        <v>0</v>
      </c>
    </row>
    <row r="667" spans="1:15" hidden="1" x14ac:dyDescent="0.35">
      <c r="A667" s="93">
        <v>9013530301</v>
      </c>
      <c r="B667" s="73" t="s">
        <v>163</v>
      </c>
      <c r="C667" s="84" t="s">
        <v>48</v>
      </c>
      <c r="D667" s="44">
        <v>170.42227200000002</v>
      </c>
      <c r="E667" s="44">
        <v>0</v>
      </c>
      <c r="F667" s="70">
        <f>Table323[[#This Row],[Single Family]]+Table323[[#This Row],[2-4 Units]]+Table323[[#This Row],[&gt;4 Units]]</f>
        <v>0</v>
      </c>
      <c r="G667" s="70">
        <v>0</v>
      </c>
      <c r="H667" s="70">
        <v>0</v>
      </c>
      <c r="I667" s="70">
        <v>0</v>
      </c>
      <c r="J667" s="45">
        <v>0</v>
      </c>
      <c r="K667">
        <f t="shared" si="10"/>
        <v>0</v>
      </c>
      <c r="L667" s="70">
        <v>0</v>
      </c>
      <c r="M667" s="70">
        <v>0</v>
      </c>
      <c r="N667" s="70">
        <v>0</v>
      </c>
      <c r="O667" s="45">
        <v>0</v>
      </c>
    </row>
    <row r="668" spans="1:15" hidden="1" x14ac:dyDescent="0.35">
      <c r="A668" s="93">
        <v>9009346102</v>
      </c>
      <c r="B668" s="73" t="s">
        <v>164</v>
      </c>
      <c r="C668" s="84" t="s">
        <v>48</v>
      </c>
      <c r="D668" s="44">
        <v>418.067136</v>
      </c>
      <c r="E668" s="44">
        <v>3108.15</v>
      </c>
      <c r="F668" s="70">
        <f>Table323[[#This Row],[Single Family]]+Table323[[#This Row],[2-4 Units]]+Table323[[#This Row],[&gt;4 Units]]</f>
        <v>0</v>
      </c>
      <c r="G668" s="70">
        <v>0</v>
      </c>
      <c r="H668" s="70">
        <v>0</v>
      </c>
      <c r="I668" s="70">
        <v>0</v>
      </c>
      <c r="J668" s="45">
        <v>0</v>
      </c>
      <c r="K668">
        <f t="shared" si="10"/>
        <v>0</v>
      </c>
      <c r="L668" s="70">
        <v>0</v>
      </c>
      <c r="M668" s="70">
        <v>0</v>
      </c>
      <c r="N668" s="70">
        <v>0</v>
      </c>
      <c r="O668" s="45">
        <v>0</v>
      </c>
    </row>
    <row r="669" spans="1:15" hidden="1" x14ac:dyDescent="0.35">
      <c r="A669" s="93">
        <v>9009348111</v>
      </c>
      <c r="B669" s="73" t="s">
        <v>164</v>
      </c>
      <c r="C669" s="84" t="s">
        <v>48</v>
      </c>
      <c r="D669" s="44">
        <v>50315.399804159999</v>
      </c>
      <c r="E669" s="44">
        <v>14313.4704</v>
      </c>
      <c r="F669" s="70">
        <f>Table323[[#This Row],[Single Family]]+Table323[[#This Row],[2-4 Units]]+Table323[[#This Row],[&gt;4 Units]]</f>
        <v>13</v>
      </c>
      <c r="G669" s="70">
        <v>13</v>
      </c>
      <c r="H669" s="70">
        <v>0</v>
      </c>
      <c r="I669" s="70">
        <v>0</v>
      </c>
      <c r="J669" s="45">
        <v>13742.9704</v>
      </c>
      <c r="K669">
        <f t="shared" si="10"/>
        <v>0</v>
      </c>
      <c r="L669" s="70">
        <v>0</v>
      </c>
      <c r="M669" s="70">
        <v>0</v>
      </c>
      <c r="N669" s="70">
        <v>0</v>
      </c>
      <c r="O669" s="45">
        <v>0</v>
      </c>
    </row>
    <row r="670" spans="1:15" hidden="1" x14ac:dyDescent="0.35">
      <c r="A670" s="93">
        <v>9009348122</v>
      </c>
      <c r="B670" s="73" t="s">
        <v>164</v>
      </c>
      <c r="C670" s="84" t="s">
        <v>48</v>
      </c>
      <c r="D670" s="44">
        <v>93121.412529599998</v>
      </c>
      <c r="E670" s="44">
        <v>28005.930799999998</v>
      </c>
      <c r="F670" s="70">
        <f>Table323[[#This Row],[Single Family]]+Table323[[#This Row],[2-4 Units]]+Table323[[#This Row],[&gt;4 Units]]</f>
        <v>22</v>
      </c>
      <c r="G670" s="70">
        <v>22</v>
      </c>
      <c r="H670" s="70">
        <v>0</v>
      </c>
      <c r="I670" s="70">
        <v>0</v>
      </c>
      <c r="J670" s="45">
        <v>23769.1708</v>
      </c>
      <c r="K670">
        <f t="shared" si="10"/>
        <v>0</v>
      </c>
      <c r="L670" s="70">
        <v>0</v>
      </c>
      <c r="M670" s="70">
        <v>0</v>
      </c>
      <c r="N670" s="70">
        <v>0</v>
      </c>
      <c r="O670" s="45">
        <v>0</v>
      </c>
    </row>
    <row r="671" spans="1:15" hidden="1" x14ac:dyDescent="0.35">
      <c r="A671" s="93">
        <v>9009348123</v>
      </c>
      <c r="B671" s="73" t="s">
        <v>164</v>
      </c>
      <c r="C671" s="84" t="s">
        <v>48</v>
      </c>
      <c r="D671" s="44">
        <v>126415.91280960001</v>
      </c>
      <c r="E671" s="44">
        <v>17211.9856</v>
      </c>
      <c r="F671" s="70">
        <f>Table323[[#This Row],[Single Family]]+Table323[[#This Row],[2-4 Units]]+Table323[[#This Row],[&gt;4 Units]]</f>
        <v>21</v>
      </c>
      <c r="G671" s="70">
        <v>21</v>
      </c>
      <c r="H671" s="70">
        <v>0</v>
      </c>
      <c r="I671" s="70">
        <v>0</v>
      </c>
      <c r="J671" s="45">
        <v>17203.185600000001</v>
      </c>
      <c r="K671">
        <f t="shared" si="10"/>
        <v>0</v>
      </c>
      <c r="L671" s="70">
        <v>0</v>
      </c>
      <c r="M671" s="70">
        <v>0</v>
      </c>
      <c r="N671" s="70">
        <v>0</v>
      </c>
      <c r="O671" s="45">
        <v>0</v>
      </c>
    </row>
    <row r="672" spans="1:15" hidden="1" x14ac:dyDescent="0.35">
      <c r="A672" s="93">
        <v>9009348124</v>
      </c>
      <c r="B672" s="73" t="s">
        <v>164</v>
      </c>
      <c r="C672" s="84" t="s">
        <v>48</v>
      </c>
      <c r="D672" s="44">
        <v>139376.27825568002</v>
      </c>
      <c r="E672" s="44">
        <v>20548.512500000001</v>
      </c>
      <c r="F672" s="70">
        <f>Table323[[#This Row],[Single Family]]+Table323[[#This Row],[2-4 Units]]+Table323[[#This Row],[&gt;4 Units]]</f>
        <v>15</v>
      </c>
      <c r="G672" s="70">
        <v>15</v>
      </c>
      <c r="H672" s="70">
        <v>0</v>
      </c>
      <c r="I672" s="70">
        <v>0</v>
      </c>
      <c r="J672" s="45">
        <v>12545.112499999999</v>
      </c>
      <c r="K672">
        <f t="shared" si="10"/>
        <v>0</v>
      </c>
      <c r="L672" s="70">
        <v>0</v>
      </c>
      <c r="M672" s="70">
        <v>0</v>
      </c>
      <c r="N672" s="70">
        <v>0</v>
      </c>
      <c r="O672" s="45">
        <v>0</v>
      </c>
    </row>
    <row r="673" spans="1:15" hidden="1" x14ac:dyDescent="0.35">
      <c r="A673" s="93">
        <v>9009348125</v>
      </c>
      <c r="B673" s="73" t="s">
        <v>164</v>
      </c>
      <c r="C673" s="84" t="s">
        <v>48</v>
      </c>
      <c r="D673" s="44">
        <v>157866.03194399999</v>
      </c>
      <c r="E673" s="44">
        <v>162406.00870000001</v>
      </c>
      <c r="F673" s="70">
        <f>Table323[[#This Row],[Single Family]]+Table323[[#This Row],[2-4 Units]]+Table323[[#This Row],[&gt;4 Units]]</f>
        <v>34</v>
      </c>
      <c r="G673" s="70">
        <v>34</v>
      </c>
      <c r="H673" s="70">
        <v>0</v>
      </c>
      <c r="I673" s="70">
        <v>0</v>
      </c>
      <c r="J673" s="45">
        <v>102292.7187</v>
      </c>
      <c r="K673">
        <f t="shared" si="10"/>
        <v>14</v>
      </c>
      <c r="L673" s="70">
        <v>14</v>
      </c>
      <c r="M673" s="70">
        <v>0</v>
      </c>
      <c r="N673" s="70">
        <v>0</v>
      </c>
      <c r="O673" s="45">
        <v>12983.3</v>
      </c>
    </row>
    <row r="674" spans="1:15" hidden="1" x14ac:dyDescent="0.35">
      <c r="A674" s="93">
        <v>9003430100</v>
      </c>
      <c r="B674" s="73" t="s">
        <v>165</v>
      </c>
      <c r="C674" s="84" t="s">
        <v>48</v>
      </c>
      <c r="D674" s="44">
        <v>65457.047030400005</v>
      </c>
      <c r="E674" s="44">
        <v>15117.22</v>
      </c>
      <c r="F674" s="70">
        <f>Table323[[#This Row],[Single Family]]+Table323[[#This Row],[2-4 Units]]+Table323[[#This Row],[&gt;4 Units]]</f>
        <v>9</v>
      </c>
      <c r="G674" s="70">
        <v>9</v>
      </c>
      <c r="H674" s="70">
        <v>0</v>
      </c>
      <c r="I674" s="70">
        <v>0</v>
      </c>
      <c r="J674" s="45">
        <v>6377.95</v>
      </c>
      <c r="K674">
        <f t="shared" si="10"/>
        <v>0</v>
      </c>
      <c r="L674" s="70">
        <v>0</v>
      </c>
      <c r="M674" s="70">
        <v>0</v>
      </c>
      <c r="N674" s="70">
        <v>0</v>
      </c>
      <c r="O674" s="45">
        <v>0</v>
      </c>
    </row>
    <row r="675" spans="1:15" hidden="1" x14ac:dyDescent="0.35">
      <c r="A675" s="93">
        <v>9003430201</v>
      </c>
      <c r="B675" s="73" t="s">
        <v>165</v>
      </c>
      <c r="C675" s="84" t="s">
        <v>48</v>
      </c>
      <c r="D675" s="44">
        <v>64134.59972256</v>
      </c>
      <c r="E675" s="44">
        <v>15521.53</v>
      </c>
      <c r="F675" s="70">
        <f>Table323[[#This Row],[Single Family]]+Table323[[#This Row],[2-4 Units]]+Table323[[#This Row],[&gt;4 Units]]</f>
        <v>13</v>
      </c>
      <c r="G675" s="70">
        <v>13</v>
      </c>
      <c r="H675" s="70">
        <v>0</v>
      </c>
      <c r="I675" s="70">
        <v>0</v>
      </c>
      <c r="J675" s="45">
        <v>10204.469999999999</v>
      </c>
      <c r="K675">
        <f t="shared" si="10"/>
        <v>0</v>
      </c>
      <c r="L675" s="70">
        <v>0</v>
      </c>
      <c r="M675" s="70">
        <v>0</v>
      </c>
      <c r="N675" s="70">
        <v>0</v>
      </c>
      <c r="O675" s="45">
        <v>0</v>
      </c>
    </row>
    <row r="676" spans="1:15" hidden="1" x14ac:dyDescent="0.35">
      <c r="A676" s="93">
        <v>9003430202</v>
      </c>
      <c r="B676" s="73" t="s">
        <v>165</v>
      </c>
      <c r="C676" s="84" t="s">
        <v>48</v>
      </c>
      <c r="D676" s="44">
        <v>98483.855832000001</v>
      </c>
      <c r="E676" s="44">
        <v>11144.9805</v>
      </c>
      <c r="F676" s="70">
        <f>Table323[[#This Row],[Single Family]]+Table323[[#This Row],[2-4 Units]]+Table323[[#This Row],[&gt;4 Units]]</f>
        <v>19</v>
      </c>
      <c r="G676" s="70">
        <v>19</v>
      </c>
      <c r="H676" s="70">
        <v>0</v>
      </c>
      <c r="I676" s="70">
        <v>0</v>
      </c>
      <c r="J676" s="45">
        <v>11143.3505</v>
      </c>
      <c r="K676">
        <f t="shared" si="10"/>
        <v>0</v>
      </c>
      <c r="L676" s="70">
        <v>0</v>
      </c>
      <c r="M676" s="70">
        <v>0</v>
      </c>
      <c r="N676" s="70">
        <v>0</v>
      </c>
      <c r="O676" s="45">
        <v>0</v>
      </c>
    </row>
    <row r="677" spans="1:15" hidden="1" x14ac:dyDescent="0.35">
      <c r="A677" s="93">
        <v>9003430203</v>
      </c>
      <c r="B677" s="73" t="s">
        <v>165</v>
      </c>
      <c r="C677" s="84" t="s">
        <v>48</v>
      </c>
      <c r="D677" s="44">
        <v>75692.323877759991</v>
      </c>
      <c r="E677" s="44">
        <v>10154.0301</v>
      </c>
      <c r="F677" s="70">
        <f>Table323[[#This Row],[Single Family]]+Table323[[#This Row],[2-4 Units]]+Table323[[#This Row],[&gt;4 Units]]</f>
        <v>21</v>
      </c>
      <c r="G677" s="70">
        <v>21</v>
      </c>
      <c r="H677" s="70">
        <v>0</v>
      </c>
      <c r="I677" s="70">
        <v>0</v>
      </c>
      <c r="J677" s="45">
        <v>9477.7554999999993</v>
      </c>
      <c r="K677">
        <f t="shared" si="10"/>
        <v>0</v>
      </c>
      <c r="L677" s="70">
        <v>0</v>
      </c>
      <c r="M677" s="70">
        <v>0</v>
      </c>
      <c r="N677" s="70">
        <v>0</v>
      </c>
      <c r="O677" s="45">
        <v>0</v>
      </c>
    </row>
    <row r="678" spans="1:15" hidden="1" x14ac:dyDescent="0.35">
      <c r="A678" s="93">
        <v>9003430301</v>
      </c>
      <c r="B678" s="73" t="s">
        <v>165</v>
      </c>
      <c r="C678" s="84" t="s">
        <v>48</v>
      </c>
      <c r="D678" s="44">
        <v>75158.816492159996</v>
      </c>
      <c r="E678" s="44">
        <v>47875.1031</v>
      </c>
      <c r="F678" s="70">
        <f>Table323[[#This Row],[Single Family]]+Table323[[#This Row],[2-4 Units]]+Table323[[#This Row],[&gt;4 Units]]</f>
        <v>23</v>
      </c>
      <c r="G678" s="70">
        <v>23</v>
      </c>
      <c r="H678" s="70">
        <v>0</v>
      </c>
      <c r="I678" s="70">
        <v>0</v>
      </c>
      <c r="J678" s="45">
        <v>17199.7431</v>
      </c>
      <c r="K678">
        <f t="shared" si="10"/>
        <v>0</v>
      </c>
      <c r="L678" s="70">
        <v>0</v>
      </c>
      <c r="M678" s="70">
        <v>0</v>
      </c>
      <c r="N678" s="70">
        <v>0</v>
      </c>
      <c r="O678" s="45">
        <v>0</v>
      </c>
    </row>
    <row r="679" spans="1:15" hidden="1" x14ac:dyDescent="0.35">
      <c r="A679" s="93">
        <v>9003430302</v>
      </c>
      <c r="B679" s="73" t="s">
        <v>165</v>
      </c>
      <c r="C679" s="84" t="s">
        <v>48</v>
      </c>
      <c r="D679" s="44">
        <v>52046.875036800004</v>
      </c>
      <c r="E679" s="44">
        <v>11547.05</v>
      </c>
      <c r="F679" s="70">
        <f>Table323[[#This Row],[Single Family]]+Table323[[#This Row],[2-4 Units]]+Table323[[#This Row],[&gt;4 Units]]</f>
        <v>18</v>
      </c>
      <c r="G679" s="70">
        <v>18</v>
      </c>
      <c r="H679" s="70">
        <v>0</v>
      </c>
      <c r="I679" s="70">
        <v>0</v>
      </c>
      <c r="J679" s="45">
        <v>11479.38</v>
      </c>
      <c r="K679">
        <f t="shared" si="10"/>
        <v>0</v>
      </c>
      <c r="L679" s="70">
        <v>0</v>
      </c>
      <c r="M679" s="70">
        <v>0</v>
      </c>
      <c r="N679" s="70">
        <v>0</v>
      </c>
      <c r="O679" s="45">
        <v>0</v>
      </c>
    </row>
    <row r="680" spans="1:15" hidden="1" x14ac:dyDescent="0.35">
      <c r="A680" s="93">
        <v>9003430400</v>
      </c>
      <c r="B680" s="73" t="s">
        <v>165</v>
      </c>
      <c r="C680" s="84" t="s">
        <v>48</v>
      </c>
      <c r="D680" s="44">
        <v>88148.191930559988</v>
      </c>
      <c r="E680" s="44">
        <v>81530.634699999995</v>
      </c>
      <c r="F680" s="70">
        <f>Table323[[#This Row],[Single Family]]+Table323[[#This Row],[2-4 Units]]+Table323[[#This Row],[&gt;4 Units]]</f>
        <v>30</v>
      </c>
      <c r="G680" s="70">
        <v>29</v>
      </c>
      <c r="H680" s="70">
        <v>1</v>
      </c>
      <c r="I680" s="70">
        <v>0</v>
      </c>
      <c r="J680" s="45">
        <v>28698.010999999999</v>
      </c>
      <c r="K680">
        <f t="shared" si="10"/>
        <v>0</v>
      </c>
      <c r="L680" s="70">
        <v>0</v>
      </c>
      <c r="M680" s="70">
        <v>0</v>
      </c>
      <c r="N680" s="70">
        <v>0</v>
      </c>
      <c r="O680" s="45">
        <v>0</v>
      </c>
    </row>
    <row r="681" spans="1:15" hidden="1" x14ac:dyDescent="0.35">
      <c r="A681" s="93">
        <v>9003430500</v>
      </c>
      <c r="B681" s="73" t="s">
        <v>165</v>
      </c>
      <c r="C681" s="84" t="s">
        <v>48</v>
      </c>
      <c r="D681" s="44">
        <v>135829.38208608003</v>
      </c>
      <c r="E681" s="44">
        <v>621202.5257</v>
      </c>
      <c r="F681" s="70">
        <f>Table323[[#This Row],[Single Family]]+Table323[[#This Row],[2-4 Units]]+Table323[[#This Row],[&gt;4 Units]]</f>
        <v>156</v>
      </c>
      <c r="G681" s="70">
        <v>51</v>
      </c>
      <c r="H681" s="70">
        <v>0</v>
      </c>
      <c r="I681" s="70">
        <v>105</v>
      </c>
      <c r="J681" s="45">
        <v>94184.957699999999</v>
      </c>
      <c r="K681">
        <f t="shared" si="10"/>
        <v>193</v>
      </c>
      <c r="L681" s="70">
        <v>26</v>
      </c>
      <c r="M681" s="70">
        <v>0</v>
      </c>
      <c r="N681" s="70">
        <v>167</v>
      </c>
      <c r="O681" s="45">
        <v>513476</v>
      </c>
    </row>
    <row r="682" spans="1:15" hidden="1" x14ac:dyDescent="0.35">
      <c r="A682" s="93">
        <v>9003430601</v>
      </c>
      <c r="B682" s="73" t="s">
        <v>165</v>
      </c>
      <c r="C682" s="84" t="s">
        <v>48</v>
      </c>
      <c r="D682" s="44">
        <v>116361.36461376</v>
      </c>
      <c r="E682" s="44">
        <v>22448.91</v>
      </c>
      <c r="F682" s="70">
        <f>Table323[[#This Row],[Single Family]]+Table323[[#This Row],[2-4 Units]]+Table323[[#This Row],[&gt;4 Units]]</f>
        <v>22</v>
      </c>
      <c r="G682" s="70">
        <v>22</v>
      </c>
      <c r="H682" s="70">
        <v>0</v>
      </c>
      <c r="I682" s="70">
        <v>0</v>
      </c>
      <c r="J682" s="45">
        <v>12956.61</v>
      </c>
      <c r="K682">
        <f t="shared" si="10"/>
        <v>0</v>
      </c>
      <c r="L682" s="70">
        <v>0</v>
      </c>
      <c r="M682" s="70">
        <v>0</v>
      </c>
      <c r="N682" s="70">
        <v>0</v>
      </c>
      <c r="O682" s="45">
        <v>0</v>
      </c>
    </row>
    <row r="683" spans="1:15" hidden="1" x14ac:dyDescent="0.35">
      <c r="A683" s="93">
        <v>9003430602</v>
      </c>
      <c r="B683" s="73" t="s">
        <v>165</v>
      </c>
      <c r="C683" s="84" t="s">
        <v>48</v>
      </c>
      <c r="D683" s="44">
        <v>67101.176217600005</v>
      </c>
      <c r="E683" s="44">
        <v>15712.5005</v>
      </c>
      <c r="F683" s="70">
        <f>Table323[[#This Row],[Single Family]]+Table323[[#This Row],[2-4 Units]]+Table323[[#This Row],[&gt;4 Units]]</f>
        <v>23</v>
      </c>
      <c r="G683" s="70">
        <v>19</v>
      </c>
      <c r="H683" s="70">
        <v>4</v>
      </c>
      <c r="I683" s="70">
        <v>0</v>
      </c>
      <c r="J683" s="45">
        <v>15225.590200000001</v>
      </c>
      <c r="K683">
        <f t="shared" si="10"/>
        <v>0</v>
      </c>
      <c r="L683" s="70">
        <v>0</v>
      </c>
      <c r="M683" s="70">
        <v>0</v>
      </c>
      <c r="N683" s="70">
        <v>0</v>
      </c>
      <c r="O683" s="45">
        <v>0</v>
      </c>
    </row>
    <row r="684" spans="1:15" hidden="1" x14ac:dyDescent="0.35">
      <c r="A684" s="93">
        <v>9009343101</v>
      </c>
      <c r="B684" s="73" t="s">
        <v>165</v>
      </c>
      <c r="C684" s="84" t="s">
        <v>48</v>
      </c>
      <c r="D684" s="44">
        <v>670.55143679999992</v>
      </c>
      <c r="E684" s="44">
        <v>2495.44</v>
      </c>
      <c r="F684" s="70">
        <f>Table323[[#This Row],[Single Family]]+Table323[[#This Row],[2-4 Units]]+Table323[[#This Row],[&gt;4 Units]]</f>
        <v>1</v>
      </c>
      <c r="G684" s="70">
        <v>1</v>
      </c>
      <c r="H684" s="70">
        <v>0</v>
      </c>
      <c r="I684" s="70">
        <v>0</v>
      </c>
      <c r="J684" s="45">
        <v>1278.25</v>
      </c>
      <c r="K684">
        <f t="shared" si="10"/>
        <v>0</v>
      </c>
      <c r="L684" s="70">
        <v>0</v>
      </c>
      <c r="M684" s="70">
        <v>0</v>
      </c>
      <c r="N684" s="70">
        <v>0</v>
      </c>
      <c r="O684" s="45">
        <v>0</v>
      </c>
    </row>
    <row r="685" spans="1:15" hidden="1" x14ac:dyDescent="0.35">
      <c r="A685" s="93">
        <v>9011711100</v>
      </c>
      <c r="B685" s="73" t="s">
        <v>166</v>
      </c>
      <c r="C685" s="84" t="s">
        <v>48</v>
      </c>
      <c r="D685" s="44">
        <v>56322.814993920008</v>
      </c>
      <c r="E685" s="44">
        <v>15629.35</v>
      </c>
      <c r="F685" s="70">
        <f>Table323[[#This Row],[Single Family]]+Table323[[#This Row],[2-4 Units]]+Table323[[#This Row],[&gt;4 Units]]</f>
        <v>6</v>
      </c>
      <c r="G685" s="70">
        <v>4</v>
      </c>
      <c r="H685" s="70">
        <v>2</v>
      </c>
      <c r="I685" s="70">
        <v>0</v>
      </c>
      <c r="J685" s="45">
        <v>3221.59</v>
      </c>
      <c r="K685">
        <f t="shared" si="10"/>
        <v>3</v>
      </c>
      <c r="L685" s="70">
        <v>3</v>
      </c>
      <c r="M685" s="70">
        <v>0</v>
      </c>
      <c r="N685" s="70">
        <v>0</v>
      </c>
      <c r="O685" s="45">
        <v>5315.2</v>
      </c>
    </row>
    <row r="686" spans="1:15" hidden="1" x14ac:dyDescent="0.35">
      <c r="A686" s="93">
        <v>9011712100</v>
      </c>
      <c r="B686" s="73" t="s">
        <v>166</v>
      </c>
      <c r="C686" s="84" t="s">
        <v>48</v>
      </c>
      <c r="D686" s="44">
        <v>349.02411840000002</v>
      </c>
      <c r="E686" s="44">
        <v>0</v>
      </c>
      <c r="F686" s="70">
        <f>Table323[[#This Row],[Single Family]]+Table323[[#This Row],[2-4 Units]]+Table323[[#This Row],[&gt;4 Units]]</f>
        <v>0</v>
      </c>
      <c r="G686" s="70">
        <v>0</v>
      </c>
      <c r="H686" s="70">
        <v>0</v>
      </c>
      <c r="I686" s="70">
        <v>0</v>
      </c>
      <c r="J686" s="45">
        <v>0</v>
      </c>
      <c r="K686">
        <f t="shared" si="10"/>
        <v>0</v>
      </c>
      <c r="L686" s="70">
        <v>0</v>
      </c>
      <c r="M686" s="70">
        <v>0</v>
      </c>
      <c r="N686" s="70">
        <v>0</v>
      </c>
      <c r="O686" s="45">
        <v>0</v>
      </c>
    </row>
    <row r="687" spans="1:15" hidden="1" x14ac:dyDescent="0.35">
      <c r="A687" s="93">
        <v>9015825000</v>
      </c>
      <c r="B687" s="73" t="s">
        <v>166</v>
      </c>
      <c r="C687" s="84" t="s">
        <v>48</v>
      </c>
      <c r="D687" s="44">
        <v>631.76068800000007</v>
      </c>
      <c r="E687" s="44">
        <v>0</v>
      </c>
      <c r="F687" s="70">
        <f>Table323[[#This Row],[Single Family]]+Table323[[#This Row],[2-4 Units]]+Table323[[#This Row],[&gt;4 Units]]</f>
        <v>0</v>
      </c>
      <c r="G687" s="70">
        <v>0</v>
      </c>
      <c r="H687" s="70">
        <v>0</v>
      </c>
      <c r="I687" s="70">
        <v>0</v>
      </c>
      <c r="J687" s="45">
        <v>0</v>
      </c>
      <c r="K687">
        <f t="shared" si="10"/>
        <v>0</v>
      </c>
      <c r="L687" s="70">
        <v>0</v>
      </c>
      <c r="M687" s="70">
        <v>0</v>
      </c>
      <c r="N687" s="70">
        <v>0</v>
      </c>
      <c r="O687" s="45">
        <v>0</v>
      </c>
    </row>
    <row r="688" spans="1:15" hidden="1" x14ac:dyDescent="0.35">
      <c r="A688" s="93">
        <v>9013535200</v>
      </c>
      <c r="B688" s="73" t="s">
        <v>167</v>
      </c>
      <c r="C688" s="84" t="s">
        <v>48</v>
      </c>
      <c r="D688" s="44">
        <v>356.42799360000004</v>
      </c>
      <c r="E688" s="44">
        <v>0</v>
      </c>
      <c r="F688" s="70">
        <f>Table323[[#This Row],[Single Family]]+Table323[[#This Row],[2-4 Units]]+Table323[[#This Row],[&gt;4 Units]]</f>
        <v>0</v>
      </c>
      <c r="G688" s="70">
        <v>0</v>
      </c>
      <c r="H688" s="70">
        <v>0</v>
      </c>
      <c r="I688" s="70">
        <v>0</v>
      </c>
      <c r="J688" s="45">
        <v>0</v>
      </c>
      <c r="K688">
        <f t="shared" si="10"/>
        <v>0</v>
      </c>
      <c r="L688" s="70">
        <v>0</v>
      </c>
      <c r="M688" s="70">
        <v>0</v>
      </c>
      <c r="N688" s="70">
        <v>0</v>
      </c>
      <c r="O688" s="45">
        <v>0</v>
      </c>
    </row>
    <row r="689" spans="1:15" hidden="1" x14ac:dyDescent="0.35">
      <c r="A689" s="93">
        <v>9013840100</v>
      </c>
      <c r="B689" s="73" t="s">
        <v>167</v>
      </c>
      <c r="C689" s="84" t="s">
        <v>48</v>
      </c>
      <c r="D689" s="44">
        <v>363.05616960000003</v>
      </c>
      <c r="E689" s="44">
        <v>0</v>
      </c>
      <c r="F689" s="70">
        <f>Table323[[#This Row],[Single Family]]+Table323[[#This Row],[2-4 Units]]+Table323[[#This Row],[&gt;4 Units]]</f>
        <v>0</v>
      </c>
      <c r="G689" s="70">
        <v>0</v>
      </c>
      <c r="H689" s="70">
        <v>0</v>
      </c>
      <c r="I689" s="70">
        <v>0</v>
      </c>
      <c r="J689" s="45">
        <v>0</v>
      </c>
      <c r="K689">
        <f t="shared" si="10"/>
        <v>0</v>
      </c>
      <c r="L689" s="70">
        <v>0</v>
      </c>
      <c r="M689" s="70">
        <v>0</v>
      </c>
      <c r="N689" s="70">
        <v>0</v>
      </c>
      <c r="O689" s="45">
        <v>0</v>
      </c>
    </row>
    <row r="690" spans="1:15" hidden="1" x14ac:dyDescent="0.35">
      <c r="A690" s="93">
        <v>9013890100</v>
      </c>
      <c r="B690" s="73" t="s">
        <v>167</v>
      </c>
      <c r="C690" s="84" t="s">
        <v>48</v>
      </c>
      <c r="D690" s="44">
        <v>78029.483569920005</v>
      </c>
      <c r="E690" s="44">
        <v>10995.81</v>
      </c>
      <c r="F690" s="70">
        <f>Table323[[#This Row],[Single Family]]+Table323[[#This Row],[2-4 Units]]+Table323[[#This Row],[&gt;4 Units]]</f>
        <v>11</v>
      </c>
      <c r="G690" s="70">
        <v>10</v>
      </c>
      <c r="H690" s="70">
        <v>1</v>
      </c>
      <c r="I690" s="70">
        <v>0</v>
      </c>
      <c r="J690" s="45">
        <v>6890.41</v>
      </c>
      <c r="K690">
        <f t="shared" si="10"/>
        <v>0</v>
      </c>
      <c r="L690" s="70">
        <v>0</v>
      </c>
      <c r="M690" s="70">
        <v>0</v>
      </c>
      <c r="N690" s="70">
        <v>0</v>
      </c>
      <c r="O690" s="45">
        <v>0</v>
      </c>
    </row>
    <row r="691" spans="1:15" hidden="1" x14ac:dyDescent="0.35">
      <c r="A691" s="93">
        <v>9013890201</v>
      </c>
      <c r="B691" s="73" t="s">
        <v>167</v>
      </c>
      <c r="C691" s="84" t="s">
        <v>48</v>
      </c>
      <c r="D691" s="44">
        <v>55163.823716159997</v>
      </c>
      <c r="E691" s="44">
        <v>10087.122799999999</v>
      </c>
      <c r="F691" s="70">
        <f>Table323[[#This Row],[Single Family]]+Table323[[#This Row],[2-4 Units]]+Table323[[#This Row],[&gt;4 Units]]</f>
        <v>8</v>
      </c>
      <c r="G691" s="70">
        <v>8</v>
      </c>
      <c r="H691" s="70">
        <v>0</v>
      </c>
      <c r="I691" s="70">
        <v>0</v>
      </c>
      <c r="J691" s="45">
        <v>9123.8227999999999</v>
      </c>
      <c r="K691">
        <f t="shared" si="10"/>
        <v>0</v>
      </c>
      <c r="L691" s="70">
        <v>0</v>
      </c>
      <c r="M691" s="70">
        <v>0</v>
      </c>
      <c r="N691" s="70">
        <v>0</v>
      </c>
      <c r="O691" s="45">
        <v>0</v>
      </c>
    </row>
    <row r="692" spans="1:15" hidden="1" x14ac:dyDescent="0.35">
      <c r="A692" s="93">
        <v>9013890202</v>
      </c>
      <c r="B692" s="73" t="s">
        <v>167</v>
      </c>
      <c r="C692" s="84" t="s">
        <v>48</v>
      </c>
      <c r="D692" s="44">
        <v>99367.681132800004</v>
      </c>
      <c r="E692" s="44">
        <v>72712.240000000005</v>
      </c>
      <c r="F692" s="70">
        <f>Table323[[#This Row],[Single Family]]+Table323[[#This Row],[2-4 Units]]+Table323[[#This Row],[&gt;4 Units]]</f>
        <v>120</v>
      </c>
      <c r="G692" s="70">
        <v>20</v>
      </c>
      <c r="H692" s="70">
        <v>0</v>
      </c>
      <c r="I692" s="70">
        <v>100</v>
      </c>
      <c r="J692" s="45">
        <v>17810.63</v>
      </c>
      <c r="K692">
        <f t="shared" si="10"/>
        <v>19</v>
      </c>
      <c r="L692" s="70">
        <v>19</v>
      </c>
      <c r="M692" s="70">
        <v>0</v>
      </c>
      <c r="N692" s="70">
        <v>0</v>
      </c>
      <c r="O692" s="45">
        <v>29180.6</v>
      </c>
    </row>
    <row r="693" spans="1:15" hidden="1" x14ac:dyDescent="0.35">
      <c r="A693" s="93">
        <v>9001010202</v>
      </c>
      <c r="B693" s="73" t="s">
        <v>168</v>
      </c>
      <c r="C693" s="84" t="s">
        <v>48</v>
      </c>
      <c r="D693" s="44">
        <v>1173.3781824000002</v>
      </c>
      <c r="E693" s="44">
        <v>0</v>
      </c>
      <c r="F693" s="70">
        <f>Table323[[#This Row],[Single Family]]+Table323[[#This Row],[2-4 Units]]+Table323[[#This Row],[&gt;4 Units]]</f>
        <v>0</v>
      </c>
      <c r="G693" s="70">
        <v>0</v>
      </c>
      <c r="H693" s="70">
        <v>0</v>
      </c>
      <c r="I693" s="70">
        <v>0</v>
      </c>
      <c r="J693" s="45">
        <v>0</v>
      </c>
      <c r="K693">
        <f t="shared" si="10"/>
        <v>0</v>
      </c>
      <c r="L693" s="70">
        <v>0</v>
      </c>
      <c r="M693" s="70">
        <v>0</v>
      </c>
      <c r="N693" s="70">
        <v>0</v>
      </c>
      <c r="O693" s="45">
        <v>0</v>
      </c>
    </row>
    <row r="694" spans="1:15" x14ac:dyDescent="0.35">
      <c r="A694" s="93">
        <v>9001020100</v>
      </c>
      <c r="B694" s="73" t="s">
        <v>168</v>
      </c>
      <c r="C694" s="84" t="s">
        <v>104</v>
      </c>
      <c r="D694" s="44">
        <v>150821.6672736</v>
      </c>
      <c r="E694" s="44">
        <v>883.96</v>
      </c>
      <c r="F694" s="70">
        <f>Table323[[#This Row],[Single Family]]+Table323[[#This Row],[2-4 Units]]+Table323[[#This Row],[&gt;4 Units]]</f>
        <v>2</v>
      </c>
      <c r="G694" s="70">
        <v>2</v>
      </c>
      <c r="H694" s="70">
        <v>0</v>
      </c>
      <c r="I694" s="70">
        <v>0</v>
      </c>
      <c r="J694" s="45">
        <v>456.83</v>
      </c>
      <c r="K694">
        <f t="shared" si="10"/>
        <v>0</v>
      </c>
      <c r="L694" s="70">
        <v>0</v>
      </c>
      <c r="M694" s="70">
        <v>0</v>
      </c>
      <c r="N694" s="70">
        <v>0</v>
      </c>
      <c r="O694" s="45">
        <v>0</v>
      </c>
    </row>
    <row r="695" spans="1:15" hidden="1" x14ac:dyDescent="0.35">
      <c r="A695" s="93">
        <v>9001020200</v>
      </c>
      <c r="B695" s="73" t="s">
        <v>168</v>
      </c>
      <c r="C695" s="84" t="s">
        <v>48</v>
      </c>
      <c r="D695" s="44">
        <v>117012.98667456</v>
      </c>
      <c r="E695" s="44">
        <v>29147.88</v>
      </c>
      <c r="F695" s="70">
        <f>Table323[[#This Row],[Single Family]]+Table323[[#This Row],[2-4 Units]]+Table323[[#This Row],[&gt;4 Units]]</f>
        <v>19</v>
      </c>
      <c r="G695" s="70">
        <v>19</v>
      </c>
      <c r="H695" s="70">
        <v>0</v>
      </c>
      <c r="I695" s="70">
        <v>0</v>
      </c>
      <c r="J695" s="45">
        <v>29143.27</v>
      </c>
      <c r="K695">
        <f t="shared" si="10"/>
        <v>0</v>
      </c>
      <c r="L695" s="70">
        <v>0</v>
      </c>
      <c r="M695" s="70">
        <v>0</v>
      </c>
      <c r="N695" s="70">
        <v>0</v>
      </c>
      <c r="O695" s="45">
        <v>0</v>
      </c>
    </row>
    <row r="696" spans="1:15" hidden="1" x14ac:dyDescent="0.35">
      <c r="A696" s="93">
        <v>9001020300</v>
      </c>
      <c r="B696" s="73" t="s">
        <v>168</v>
      </c>
      <c r="C696" s="84" t="s">
        <v>48</v>
      </c>
      <c r="D696" s="44">
        <v>317290.94373311999</v>
      </c>
      <c r="E696" s="44">
        <v>847186.2023</v>
      </c>
      <c r="F696" s="70">
        <f>Table323[[#This Row],[Single Family]]+Table323[[#This Row],[2-4 Units]]+Table323[[#This Row],[&gt;4 Units]]</f>
        <v>1343</v>
      </c>
      <c r="G696" s="70">
        <v>36</v>
      </c>
      <c r="H696" s="70">
        <v>0</v>
      </c>
      <c r="I696" s="70">
        <v>1307</v>
      </c>
      <c r="J696" s="45">
        <v>278866.37969999999</v>
      </c>
      <c r="K696">
        <f t="shared" si="10"/>
        <v>272</v>
      </c>
      <c r="L696" s="70">
        <v>64</v>
      </c>
      <c r="M696" s="70">
        <v>0</v>
      </c>
      <c r="N696" s="70">
        <v>208</v>
      </c>
      <c r="O696" s="45">
        <v>567952</v>
      </c>
    </row>
    <row r="697" spans="1:15" hidden="1" x14ac:dyDescent="0.35">
      <c r="A697" s="93">
        <v>9001020400</v>
      </c>
      <c r="B697" s="73" t="s">
        <v>168</v>
      </c>
      <c r="C697" s="84" t="s">
        <v>48</v>
      </c>
      <c r="D697" s="44">
        <v>98807.302137599996</v>
      </c>
      <c r="E697" s="44">
        <v>11006.608099999999</v>
      </c>
      <c r="F697" s="70">
        <f>Table323[[#This Row],[Single Family]]+Table323[[#This Row],[2-4 Units]]+Table323[[#This Row],[&gt;4 Units]]</f>
        <v>11</v>
      </c>
      <c r="G697" s="70">
        <v>11</v>
      </c>
      <c r="H697" s="70">
        <v>0</v>
      </c>
      <c r="I697" s="70">
        <v>0</v>
      </c>
      <c r="J697" s="45">
        <v>8056.8680999999997</v>
      </c>
      <c r="K697">
        <f t="shared" si="10"/>
        <v>0</v>
      </c>
      <c r="L697" s="70">
        <v>0</v>
      </c>
      <c r="M697" s="70">
        <v>0</v>
      </c>
      <c r="N697" s="70">
        <v>0</v>
      </c>
      <c r="O697" s="45">
        <v>0</v>
      </c>
    </row>
    <row r="698" spans="1:15" hidden="1" x14ac:dyDescent="0.35">
      <c r="A698" s="93">
        <v>9001020500</v>
      </c>
      <c r="B698" s="73" t="s">
        <v>168</v>
      </c>
      <c r="C698" s="84" t="s">
        <v>48</v>
      </c>
      <c r="D698" s="44">
        <v>134841.29239295999</v>
      </c>
      <c r="E698" s="44">
        <v>23276.3524</v>
      </c>
      <c r="F698" s="70">
        <f>Table323[[#This Row],[Single Family]]+Table323[[#This Row],[2-4 Units]]+Table323[[#This Row],[&gt;4 Units]]</f>
        <v>26</v>
      </c>
      <c r="G698" s="70">
        <v>26</v>
      </c>
      <c r="H698" s="70">
        <v>0</v>
      </c>
      <c r="I698" s="70">
        <v>0</v>
      </c>
      <c r="J698" s="45">
        <v>19068.162400000001</v>
      </c>
      <c r="K698">
        <f t="shared" si="10"/>
        <v>0</v>
      </c>
      <c r="L698" s="70">
        <v>0</v>
      </c>
      <c r="M698" s="70">
        <v>0</v>
      </c>
      <c r="N698" s="70">
        <v>0</v>
      </c>
      <c r="O698" s="45">
        <v>0</v>
      </c>
    </row>
    <row r="699" spans="1:15" hidden="1" x14ac:dyDescent="0.35">
      <c r="A699" s="93">
        <v>9001020600</v>
      </c>
      <c r="B699" s="73" t="s">
        <v>168</v>
      </c>
      <c r="C699" s="84" t="s">
        <v>48</v>
      </c>
      <c r="D699" s="44">
        <v>109788.85834560001</v>
      </c>
      <c r="E699" s="44">
        <v>9380.7999999999993</v>
      </c>
      <c r="F699" s="70">
        <f>Table323[[#This Row],[Single Family]]+Table323[[#This Row],[2-4 Units]]+Table323[[#This Row],[&gt;4 Units]]</f>
        <v>12</v>
      </c>
      <c r="G699" s="70">
        <v>12</v>
      </c>
      <c r="H699" s="70">
        <v>0</v>
      </c>
      <c r="I699" s="70">
        <v>0</v>
      </c>
      <c r="J699" s="45">
        <v>8737.5400000000009</v>
      </c>
      <c r="K699">
        <f t="shared" si="10"/>
        <v>0</v>
      </c>
      <c r="L699" s="70">
        <v>0</v>
      </c>
      <c r="M699" s="70">
        <v>0</v>
      </c>
      <c r="N699" s="70">
        <v>0</v>
      </c>
      <c r="O699" s="45">
        <v>0</v>
      </c>
    </row>
    <row r="700" spans="1:15" hidden="1" x14ac:dyDescent="0.35">
      <c r="A700" s="93">
        <v>9001020700</v>
      </c>
      <c r="B700" s="73" t="s">
        <v>168</v>
      </c>
      <c r="C700" s="84" t="s">
        <v>48</v>
      </c>
      <c r="D700" s="44">
        <v>93484.321084800002</v>
      </c>
      <c r="E700" s="44">
        <v>7756.2</v>
      </c>
      <c r="F700" s="70">
        <f>Table323[[#This Row],[Single Family]]+Table323[[#This Row],[2-4 Units]]+Table323[[#This Row],[&gt;4 Units]]</f>
        <v>17</v>
      </c>
      <c r="G700" s="70">
        <v>17</v>
      </c>
      <c r="H700" s="70">
        <v>0</v>
      </c>
      <c r="I700" s="70">
        <v>0</v>
      </c>
      <c r="J700" s="45">
        <v>7746.42</v>
      </c>
      <c r="K700">
        <f t="shared" si="10"/>
        <v>0</v>
      </c>
      <c r="L700" s="70">
        <v>0</v>
      </c>
      <c r="M700" s="70">
        <v>0</v>
      </c>
      <c r="N700" s="70">
        <v>0</v>
      </c>
      <c r="O700" s="45">
        <v>0</v>
      </c>
    </row>
    <row r="701" spans="1:15" hidden="1" x14ac:dyDescent="0.35">
      <c r="A701" s="93">
        <v>9001020800</v>
      </c>
      <c r="B701" s="73" t="s">
        <v>168</v>
      </c>
      <c r="C701" s="84" t="s">
        <v>48</v>
      </c>
      <c r="D701" s="44">
        <v>60746.351405759997</v>
      </c>
      <c r="E701" s="44">
        <v>12748.1304</v>
      </c>
      <c r="F701" s="70">
        <f>Table323[[#This Row],[Single Family]]+Table323[[#This Row],[2-4 Units]]+Table323[[#This Row],[&gt;4 Units]]</f>
        <v>12</v>
      </c>
      <c r="G701" s="70">
        <v>12</v>
      </c>
      <c r="H701" s="70">
        <v>0</v>
      </c>
      <c r="I701" s="70">
        <v>0</v>
      </c>
      <c r="J701" s="45">
        <v>7706.5403999999999</v>
      </c>
      <c r="K701">
        <f t="shared" si="10"/>
        <v>0</v>
      </c>
      <c r="L701" s="70">
        <v>0</v>
      </c>
      <c r="M701" s="70">
        <v>0</v>
      </c>
      <c r="N701" s="70">
        <v>0</v>
      </c>
      <c r="O701" s="45">
        <v>0</v>
      </c>
    </row>
    <row r="702" spans="1:15" hidden="1" x14ac:dyDescent="0.35">
      <c r="A702" s="93">
        <v>9001020900</v>
      </c>
      <c r="B702" s="73" t="s">
        <v>168</v>
      </c>
      <c r="C702" s="84" t="s">
        <v>48</v>
      </c>
      <c r="D702" s="44">
        <v>109799.58904416001</v>
      </c>
      <c r="E702" s="44">
        <v>8620.5794999999998</v>
      </c>
      <c r="F702" s="70">
        <f>Table323[[#This Row],[Single Family]]+Table323[[#This Row],[2-4 Units]]+Table323[[#This Row],[&gt;4 Units]]</f>
        <v>11</v>
      </c>
      <c r="G702" s="70">
        <v>11</v>
      </c>
      <c r="H702" s="70">
        <v>0</v>
      </c>
      <c r="I702" s="70">
        <v>0</v>
      </c>
      <c r="J702" s="45">
        <v>6761.8095000000003</v>
      </c>
      <c r="K702">
        <f t="shared" si="10"/>
        <v>0</v>
      </c>
      <c r="L702" s="70">
        <v>0</v>
      </c>
      <c r="M702" s="70">
        <v>0</v>
      </c>
      <c r="N702" s="70">
        <v>0</v>
      </c>
      <c r="O702" s="45">
        <v>0</v>
      </c>
    </row>
    <row r="703" spans="1:15" hidden="1" x14ac:dyDescent="0.35">
      <c r="A703" s="93">
        <v>9001021000</v>
      </c>
      <c r="B703" s="73" t="s">
        <v>168</v>
      </c>
      <c r="C703" s="84" t="s">
        <v>48</v>
      </c>
      <c r="D703" s="44">
        <v>70717.539144959999</v>
      </c>
      <c r="E703" s="44">
        <v>2774.1374000000001</v>
      </c>
      <c r="F703" s="70">
        <f>Table323[[#This Row],[Single Family]]+Table323[[#This Row],[2-4 Units]]+Table323[[#This Row],[&gt;4 Units]]</f>
        <v>7</v>
      </c>
      <c r="G703" s="70">
        <v>7</v>
      </c>
      <c r="H703" s="70">
        <v>0</v>
      </c>
      <c r="I703" s="70">
        <v>0</v>
      </c>
      <c r="J703" s="45">
        <v>2771.2274000000002</v>
      </c>
      <c r="K703">
        <f t="shared" si="10"/>
        <v>0</v>
      </c>
      <c r="L703" s="70">
        <v>0</v>
      </c>
      <c r="M703" s="70">
        <v>0</v>
      </c>
      <c r="N703" s="70">
        <v>0</v>
      </c>
      <c r="O703" s="45">
        <v>0</v>
      </c>
    </row>
    <row r="704" spans="1:15" hidden="1" x14ac:dyDescent="0.35">
      <c r="A704" s="93">
        <v>9001021100</v>
      </c>
      <c r="B704" s="73" t="s">
        <v>168</v>
      </c>
      <c r="C704" s="84" t="s">
        <v>48</v>
      </c>
      <c r="D704" s="44">
        <v>115220.04017471999</v>
      </c>
      <c r="E704" s="44">
        <v>8369.6</v>
      </c>
      <c r="F704" s="70">
        <f>Table323[[#This Row],[Single Family]]+Table323[[#This Row],[2-4 Units]]+Table323[[#This Row],[&gt;4 Units]]</f>
        <v>12</v>
      </c>
      <c r="G704" s="70">
        <v>9</v>
      </c>
      <c r="H704" s="70">
        <v>3</v>
      </c>
      <c r="I704" s="70">
        <v>0</v>
      </c>
      <c r="J704" s="45">
        <v>6715.1</v>
      </c>
      <c r="K704">
        <f t="shared" si="10"/>
        <v>0</v>
      </c>
      <c r="L704" s="70">
        <v>0</v>
      </c>
      <c r="M704" s="70">
        <v>0</v>
      </c>
      <c r="N704" s="70">
        <v>0</v>
      </c>
      <c r="O704" s="45">
        <v>0</v>
      </c>
    </row>
    <row r="705" spans="1:15" hidden="1" x14ac:dyDescent="0.35">
      <c r="A705" s="93">
        <v>9001021200</v>
      </c>
      <c r="B705" s="73" t="s">
        <v>168</v>
      </c>
      <c r="C705" s="84" t="s">
        <v>48</v>
      </c>
      <c r="D705" s="44">
        <v>111285.65852063999</v>
      </c>
      <c r="E705" s="44">
        <v>23460</v>
      </c>
      <c r="F705" s="70">
        <f>Table323[[#This Row],[Single Family]]+Table323[[#This Row],[2-4 Units]]+Table323[[#This Row],[&gt;4 Units]]</f>
        <v>23</v>
      </c>
      <c r="G705" s="70">
        <v>23</v>
      </c>
      <c r="H705" s="70">
        <v>0</v>
      </c>
      <c r="I705" s="70">
        <v>0</v>
      </c>
      <c r="J705" s="45">
        <v>17007.16</v>
      </c>
      <c r="K705">
        <f t="shared" si="10"/>
        <v>0</v>
      </c>
      <c r="L705" s="70">
        <v>0</v>
      </c>
      <c r="M705" s="70">
        <v>0</v>
      </c>
      <c r="N705" s="70">
        <v>0</v>
      </c>
      <c r="O705" s="45">
        <v>0</v>
      </c>
    </row>
    <row r="706" spans="1:15" hidden="1" x14ac:dyDescent="0.35">
      <c r="A706" s="93">
        <v>9001021300</v>
      </c>
      <c r="B706" s="73" t="s">
        <v>168</v>
      </c>
      <c r="C706" s="84" t="s">
        <v>48</v>
      </c>
      <c r="D706" s="44">
        <v>74577.157868159993</v>
      </c>
      <c r="E706" s="44">
        <v>8945.08</v>
      </c>
      <c r="F706" s="70">
        <f>Table323[[#This Row],[Single Family]]+Table323[[#This Row],[2-4 Units]]+Table323[[#This Row],[&gt;4 Units]]</f>
        <v>11</v>
      </c>
      <c r="G706" s="70">
        <v>11</v>
      </c>
      <c r="H706" s="70">
        <v>0</v>
      </c>
      <c r="I706" s="70">
        <v>0</v>
      </c>
      <c r="J706" s="45">
        <v>5619.15</v>
      </c>
      <c r="K706">
        <f t="shared" si="10"/>
        <v>0</v>
      </c>
      <c r="L706" s="70">
        <v>0</v>
      </c>
      <c r="M706" s="70">
        <v>0</v>
      </c>
      <c r="N706" s="70">
        <v>0</v>
      </c>
      <c r="O706" s="45">
        <v>0</v>
      </c>
    </row>
    <row r="707" spans="1:15" hidden="1" x14ac:dyDescent="0.35">
      <c r="A707" s="93">
        <v>9001021400</v>
      </c>
      <c r="B707" s="73" t="s">
        <v>168</v>
      </c>
      <c r="C707" s="84" t="s">
        <v>48</v>
      </c>
      <c r="D707" s="44">
        <v>89294.912110079997</v>
      </c>
      <c r="E707" s="44">
        <v>4610.05</v>
      </c>
      <c r="F707" s="70">
        <f>Table323[[#This Row],[Single Family]]+Table323[[#This Row],[2-4 Units]]+Table323[[#This Row],[&gt;4 Units]]</f>
        <v>3</v>
      </c>
      <c r="G707" s="70">
        <v>3</v>
      </c>
      <c r="H707" s="70">
        <v>0</v>
      </c>
      <c r="I707" s="70">
        <v>0</v>
      </c>
      <c r="J707" s="45">
        <v>573.89</v>
      </c>
      <c r="K707">
        <f t="shared" si="10"/>
        <v>0</v>
      </c>
      <c r="L707" s="70">
        <v>0</v>
      </c>
      <c r="M707" s="70">
        <v>0</v>
      </c>
      <c r="N707" s="70">
        <v>0</v>
      </c>
      <c r="O707" s="45">
        <v>0</v>
      </c>
    </row>
    <row r="708" spans="1:15" hidden="1" x14ac:dyDescent="0.35">
      <c r="A708" s="93">
        <v>9001021500</v>
      </c>
      <c r="B708" s="73" t="s">
        <v>168</v>
      </c>
      <c r="C708" s="84" t="s">
        <v>48</v>
      </c>
      <c r="D708" s="44">
        <v>65225.455666560003</v>
      </c>
      <c r="E708" s="44">
        <v>403</v>
      </c>
      <c r="F708" s="70">
        <f>Table323[[#This Row],[Single Family]]+Table323[[#This Row],[2-4 Units]]+Table323[[#This Row],[&gt;4 Units]]</f>
        <v>1</v>
      </c>
      <c r="G708" s="70">
        <v>0</v>
      </c>
      <c r="H708" s="70">
        <v>1</v>
      </c>
      <c r="I708" s="70">
        <v>0</v>
      </c>
      <c r="J708" s="45">
        <v>281.32</v>
      </c>
      <c r="K708">
        <f t="shared" si="10"/>
        <v>0</v>
      </c>
      <c r="L708" s="70">
        <v>0</v>
      </c>
      <c r="M708" s="70">
        <v>0</v>
      </c>
      <c r="N708" s="70">
        <v>0</v>
      </c>
      <c r="O708" s="45">
        <v>0</v>
      </c>
    </row>
    <row r="709" spans="1:15" hidden="1" x14ac:dyDescent="0.35">
      <c r="A709" s="93">
        <v>9001021600</v>
      </c>
      <c r="B709" s="73" t="s">
        <v>168</v>
      </c>
      <c r="C709" s="84" t="s">
        <v>48</v>
      </c>
      <c r="D709" s="44">
        <v>103216.67104032</v>
      </c>
      <c r="E709" s="44">
        <v>6524.6980000000003</v>
      </c>
      <c r="F709" s="70">
        <f>Table323[[#This Row],[Single Family]]+Table323[[#This Row],[2-4 Units]]+Table323[[#This Row],[&gt;4 Units]]</f>
        <v>1</v>
      </c>
      <c r="G709" s="70">
        <v>1</v>
      </c>
      <c r="H709" s="70">
        <v>0</v>
      </c>
      <c r="I709" s="70">
        <v>0</v>
      </c>
      <c r="J709" s="45">
        <v>692.59299999999996</v>
      </c>
      <c r="K709">
        <f t="shared" si="10"/>
        <v>0</v>
      </c>
      <c r="L709" s="70">
        <v>0</v>
      </c>
      <c r="M709" s="70">
        <v>0</v>
      </c>
      <c r="N709" s="70">
        <v>0</v>
      </c>
      <c r="O709" s="45">
        <v>0</v>
      </c>
    </row>
    <row r="710" spans="1:15" hidden="1" x14ac:dyDescent="0.35">
      <c r="A710" s="93">
        <v>9001021700</v>
      </c>
      <c r="B710" s="73" t="s">
        <v>168</v>
      </c>
      <c r="C710" s="84" t="s">
        <v>48</v>
      </c>
      <c r="D710" s="44">
        <v>122222.74864032</v>
      </c>
      <c r="E710" s="44">
        <v>10284.4203</v>
      </c>
      <c r="F710" s="70">
        <f>Table323[[#This Row],[Single Family]]+Table323[[#This Row],[2-4 Units]]+Table323[[#This Row],[&gt;4 Units]]</f>
        <v>3</v>
      </c>
      <c r="G710" s="70">
        <v>2</v>
      </c>
      <c r="H710" s="70">
        <v>1</v>
      </c>
      <c r="I710" s="70">
        <v>0</v>
      </c>
      <c r="J710" s="45">
        <v>2124.2503000000002</v>
      </c>
      <c r="K710">
        <f t="shared" ref="K710:K773" si="11">L710+M710+N710</f>
        <v>0</v>
      </c>
      <c r="L710" s="70">
        <v>0</v>
      </c>
      <c r="M710" s="70">
        <v>0</v>
      </c>
      <c r="N710" s="70">
        <v>0</v>
      </c>
      <c r="O710" s="45">
        <v>0</v>
      </c>
    </row>
    <row r="711" spans="1:15" hidden="1" x14ac:dyDescent="0.35">
      <c r="A711" s="93">
        <v>9001021801</v>
      </c>
      <c r="B711" s="73" t="s">
        <v>168</v>
      </c>
      <c r="C711" s="84" t="s">
        <v>48</v>
      </c>
      <c r="D711" s="44">
        <v>63583.488017279997</v>
      </c>
      <c r="E711" s="44">
        <v>9221.6200000000008</v>
      </c>
      <c r="F711" s="70">
        <f>Table323[[#This Row],[Single Family]]+Table323[[#This Row],[2-4 Units]]+Table323[[#This Row],[&gt;4 Units]]</f>
        <v>5</v>
      </c>
      <c r="G711" s="70">
        <v>5</v>
      </c>
      <c r="H711" s="70">
        <v>0</v>
      </c>
      <c r="I711" s="70">
        <v>0</v>
      </c>
      <c r="J711" s="45">
        <v>1049.4100000000001</v>
      </c>
      <c r="K711">
        <f t="shared" si="11"/>
        <v>0</v>
      </c>
      <c r="L711" s="70">
        <v>0</v>
      </c>
      <c r="M711" s="70">
        <v>0</v>
      </c>
      <c r="N711" s="70">
        <v>0</v>
      </c>
      <c r="O711" s="45">
        <v>0</v>
      </c>
    </row>
    <row r="712" spans="1:15" hidden="1" x14ac:dyDescent="0.35">
      <c r="A712" s="93">
        <v>9001021802</v>
      </c>
      <c r="B712" s="73" t="s">
        <v>168</v>
      </c>
      <c r="C712" s="84" t="s">
        <v>48</v>
      </c>
      <c r="D712" s="44">
        <v>76084.431719040003</v>
      </c>
      <c r="E712" s="44">
        <v>9793.5617999999995</v>
      </c>
      <c r="F712" s="70">
        <f>Table323[[#This Row],[Single Family]]+Table323[[#This Row],[2-4 Units]]+Table323[[#This Row],[&gt;4 Units]]</f>
        <v>9</v>
      </c>
      <c r="G712" s="70">
        <v>9</v>
      </c>
      <c r="H712" s="70">
        <v>0</v>
      </c>
      <c r="I712" s="70">
        <v>0</v>
      </c>
      <c r="J712" s="45">
        <v>4865.0118000000002</v>
      </c>
      <c r="K712">
        <f t="shared" si="11"/>
        <v>0</v>
      </c>
      <c r="L712" s="70">
        <v>0</v>
      </c>
      <c r="M712" s="70">
        <v>0</v>
      </c>
      <c r="N712" s="70">
        <v>0</v>
      </c>
      <c r="O712" s="45">
        <v>0</v>
      </c>
    </row>
    <row r="713" spans="1:15" hidden="1" x14ac:dyDescent="0.35">
      <c r="A713" s="93">
        <v>9001021900</v>
      </c>
      <c r="B713" s="73" t="s">
        <v>168</v>
      </c>
      <c r="C713" s="84" t="s">
        <v>48</v>
      </c>
      <c r="D713" s="44">
        <v>117333.27924191998</v>
      </c>
      <c r="E713" s="44">
        <v>10290.35</v>
      </c>
      <c r="F713" s="70">
        <f>Table323[[#This Row],[Single Family]]+Table323[[#This Row],[2-4 Units]]+Table323[[#This Row],[&gt;4 Units]]</f>
        <v>9</v>
      </c>
      <c r="G713" s="70">
        <v>8</v>
      </c>
      <c r="H713" s="70">
        <v>1</v>
      </c>
      <c r="I713" s="70">
        <v>0</v>
      </c>
      <c r="J713" s="45">
        <v>5901.83</v>
      </c>
      <c r="K713">
        <f t="shared" si="11"/>
        <v>0</v>
      </c>
      <c r="L713" s="70">
        <v>0</v>
      </c>
      <c r="M713" s="70">
        <v>0</v>
      </c>
      <c r="N713" s="70">
        <v>0</v>
      </c>
      <c r="O713" s="45">
        <v>0</v>
      </c>
    </row>
    <row r="714" spans="1:15" hidden="1" x14ac:dyDescent="0.35">
      <c r="A714" s="93">
        <v>9001022000</v>
      </c>
      <c r="B714" s="73" t="s">
        <v>168</v>
      </c>
      <c r="C714" s="84" t="s">
        <v>48</v>
      </c>
      <c r="D714" s="44">
        <v>37835.245998719998</v>
      </c>
      <c r="E714" s="44">
        <v>6324.97</v>
      </c>
      <c r="F714" s="70">
        <f>Table323[[#This Row],[Single Family]]+Table323[[#This Row],[2-4 Units]]+Table323[[#This Row],[&gt;4 Units]]</f>
        <v>1</v>
      </c>
      <c r="G714" s="70">
        <v>1</v>
      </c>
      <c r="H714" s="70">
        <v>0</v>
      </c>
      <c r="I714" s="70">
        <v>0</v>
      </c>
      <c r="J714" s="45">
        <v>157.43</v>
      </c>
      <c r="K714">
        <f t="shared" si="11"/>
        <v>0</v>
      </c>
      <c r="L714" s="70">
        <v>0</v>
      </c>
      <c r="M714" s="70">
        <v>0</v>
      </c>
      <c r="N714" s="70">
        <v>0</v>
      </c>
      <c r="O714" s="45">
        <v>0</v>
      </c>
    </row>
    <row r="715" spans="1:15" hidden="1" x14ac:dyDescent="0.35">
      <c r="A715" s="93">
        <v>9001022100</v>
      </c>
      <c r="B715" s="73" t="s">
        <v>168</v>
      </c>
      <c r="C715" s="84" t="s">
        <v>48</v>
      </c>
      <c r="D715" s="44">
        <v>92737.622036159999</v>
      </c>
      <c r="E715" s="44">
        <v>5543.82</v>
      </c>
      <c r="F715" s="70">
        <f>Table323[[#This Row],[Single Family]]+Table323[[#This Row],[2-4 Units]]+Table323[[#This Row],[&gt;4 Units]]</f>
        <v>6</v>
      </c>
      <c r="G715" s="70">
        <v>5</v>
      </c>
      <c r="H715" s="70">
        <v>1</v>
      </c>
      <c r="I715" s="70">
        <v>0</v>
      </c>
      <c r="J715" s="45">
        <v>3622.33</v>
      </c>
      <c r="K715">
        <f t="shared" si="11"/>
        <v>0</v>
      </c>
      <c r="L715" s="70">
        <v>0</v>
      </c>
      <c r="M715" s="70">
        <v>0</v>
      </c>
      <c r="N715" s="70">
        <v>0</v>
      </c>
      <c r="O715" s="45">
        <v>0</v>
      </c>
    </row>
    <row r="716" spans="1:15" hidden="1" x14ac:dyDescent="0.35">
      <c r="A716" s="93">
        <v>9001022200</v>
      </c>
      <c r="B716" s="73" t="s">
        <v>168</v>
      </c>
      <c r="C716" s="84" t="s">
        <v>48</v>
      </c>
      <c r="D716" s="44">
        <v>81861.026613120019</v>
      </c>
      <c r="E716" s="44">
        <v>0</v>
      </c>
      <c r="F716" s="70">
        <f>Table323[[#This Row],[Single Family]]+Table323[[#This Row],[2-4 Units]]+Table323[[#This Row],[&gt;4 Units]]</f>
        <v>0</v>
      </c>
      <c r="G716" s="70">
        <v>0</v>
      </c>
      <c r="H716" s="70">
        <v>0</v>
      </c>
      <c r="I716" s="70">
        <v>0</v>
      </c>
      <c r="J716" s="45">
        <v>0</v>
      </c>
      <c r="K716">
        <f t="shared" si="11"/>
        <v>0</v>
      </c>
      <c r="L716" s="70">
        <v>0</v>
      </c>
      <c r="M716" s="70">
        <v>0</v>
      </c>
      <c r="N716" s="70">
        <v>0</v>
      </c>
      <c r="O716" s="45">
        <v>0</v>
      </c>
    </row>
    <row r="717" spans="1:15" hidden="1" x14ac:dyDescent="0.35">
      <c r="A717" s="93">
        <v>9001022300</v>
      </c>
      <c r="B717" s="73" t="s">
        <v>168</v>
      </c>
      <c r="C717" s="84" t="s">
        <v>48</v>
      </c>
      <c r="D717" s="44">
        <v>88271.146042559994</v>
      </c>
      <c r="E717" s="44">
        <v>49293.5962</v>
      </c>
      <c r="F717" s="70">
        <f>Table323[[#This Row],[Single Family]]+Table323[[#This Row],[2-4 Units]]+Table323[[#This Row],[&gt;4 Units]]</f>
        <v>7</v>
      </c>
      <c r="G717" s="70">
        <v>7</v>
      </c>
      <c r="H717" s="70">
        <v>0</v>
      </c>
      <c r="I717" s="70">
        <v>0</v>
      </c>
      <c r="J717" s="45">
        <v>5782.6862000000001</v>
      </c>
      <c r="K717">
        <f t="shared" si="11"/>
        <v>0</v>
      </c>
      <c r="L717" s="70">
        <v>0</v>
      </c>
      <c r="M717" s="70">
        <v>0</v>
      </c>
      <c r="N717" s="70">
        <v>0</v>
      </c>
      <c r="O717" s="45">
        <v>0</v>
      </c>
    </row>
    <row r="718" spans="1:15" hidden="1" x14ac:dyDescent="0.35">
      <c r="A718" s="93">
        <v>9001022400</v>
      </c>
      <c r="B718" s="73" t="s">
        <v>168</v>
      </c>
      <c r="C718" s="84" t="s">
        <v>48</v>
      </c>
      <c r="D718" s="44">
        <v>65418.021835199994</v>
      </c>
      <c r="E718" s="44">
        <v>3895.87</v>
      </c>
      <c r="F718" s="70">
        <f>Table323[[#This Row],[Single Family]]+Table323[[#This Row],[2-4 Units]]+Table323[[#This Row],[&gt;4 Units]]</f>
        <v>9</v>
      </c>
      <c r="G718" s="70">
        <v>9</v>
      </c>
      <c r="H718" s="70">
        <v>0</v>
      </c>
      <c r="I718" s="70">
        <v>0</v>
      </c>
      <c r="J718" s="45">
        <v>3893.62</v>
      </c>
      <c r="K718">
        <f t="shared" si="11"/>
        <v>0</v>
      </c>
      <c r="L718" s="70">
        <v>0</v>
      </c>
      <c r="M718" s="70">
        <v>0</v>
      </c>
      <c r="N718" s="70">
        <v>0</v>
      </c>
      <c r="O718" s="45">
        <v>0</v>
      </c>
    </row>
    <row r="719" spans="1:15" hidden="1" x14ac:dyDescent="0.35">
      <c r="A719" s="93">
        <v>9015907200</v>
      </c>
      <c r="B719" s="73" t="s">
        <v>169</v>
      </c>
      <c r="C719" s="84" t="s">
        <v>48</v>
      </c>
      <c r="D719" s="44">
        <v>532.01387520000003</v>
      </c>
      <c r="E719" s="44">
        <v>0</v>
      </c>
      <c r="F719" s="70">
        <f>Table323[[#This Row],[Single Family]]+Table323[[#This Row],[2-4 Units]]+Table323[[#This Row],[&gt;4 Units]]</f>
        <v>0</v>
      </c>
      <c r="G719" s="70">
        <v>0</v>
      </c>
      <c r="H719" s="70">
        <v>0</v>
      </c>
      <c r="I719" s="70">
        <v>0</v>
      </c>
      <c r="J719" s="45">
        <v>0</v>
      </c>
      <c r="K719">
        <f t="shared" si="11"/>
        <v>0</v>
      </c>
      <c r="L719" s="70">
        <v>0</v>
      </c>
      <c r="M719" s="70">
        <v>0</v>
      </c>
      <c r="N719" s="70">
        <v>0</v>
      </c>
      <c r="O719" s="45">
        <v>0</v>
      </c>
    </row>
    <row r="720" spans="1:15" hidden="1" x14ac:dyDescent="0.35">
      <c r="A720" s="93">
        <v>9015908100</v>
      </c>
      <c r="B720" s="73" t="s">
        <v>169</v>
      </c>
      <c r="C720" s="84" t="s">
        <v>48</v>
      </c>
      <c r="D720" s="44">
        <v>74480.160156480008</v>
      </c>
      <c r="E720" s="44">
        <v>33246.379999999997</v>
      </c>
      <c r="F720" s="70">
        <f>Table323[[#This Row],[Single Family]]+Table323[[#This Row],[2-4 Units]]+Table323[[#This Row],[&gt;4 Units]]</f>
        <v>13</v>
      </c>
      <c r="G720" s="70">
        <v>13</v>
      </c>
      <c r="H720" s="70">
        <v>0</v>
      </c>
      <c r="I720" s="70">
        <v>0</v>
      </c>
      <c r="J720" s="45">
        <v>9084.16</v>
      </c>
      <c r="K720">
        <f t="shared" si="11"/>
        <v>7</v>
      </c>
      <c r="L720" s="70">
        <v>7</v>
      </c>
      <c r="M720" s="70">
        <v>0</v>
      </c>
      <c r="N720" s="70">
        <v>0</v>
      </c>
      <c r="O720" s="45">
        <v>19337.2</v>
      </c>
    </row>
    <row r="721" spans="1:15" hidden="1" x14ac:dyDescent="0.35">
      <c r="A721" s="93">
        <v>9011702100</v>
      </c>
      <c r="B721" s="73" t="s">
        <v>170</v>
      </c>
      <c r="C721" s="84" t="s">
        <v>48</v>
      </c>
      <c r="D721" s="44">
        <v>69336.15201215999</v>
      </c>
      <c r="E721" s="44">
        <v>20803.311399999999</v>
      </c>
      <c r="F721" s="70">
        <f>Table323[[#This Row],[Single Family]]+Table323[[#This Row],[2-4 Units]]+Table323[[#This Row],[&gt;4 Units]]</f>
        <v>32</v>
      </c>
      <c r="G721" s="70">
        <v>32</v>
      </c>
      <c r="H721" s="70">
        <v>0</v>
      </c>
      <c r="I721" s="70">
        <v>0</v>
      </c>
      <c r="J721" s="45">
        <v>20350.591400000001</v>
      </c>
      <c r="K721">
        <f t="shared" si="11"/>
        <v>0</v>
      </c>
      <c r="L721" s="70">
        <v>0</v>
      </c>
      <c r="M721" s="70">
        <v>0</v>
      </c>
      <c r="N721" s="70">
        <v>0</v>
      </c>
      <c r="O721" s="45">
        <v>0</v>
      </c>
    </row>
    <row r="722" spans="1:15" hidden="1" x14ac:dyDescent="0.35">
      <c r="A722" s="93">
        <v>9011702800</v>
      </c>
      <c r="B722" s="73" t="s">
        <v>170</v>
      </c>
      <c r="C722" s="84" t="s">
        <v>48</v>
      </c>
      <c r="D722" s="44">
        <v>23357.275430400001</v>
      </c>
      <c r="E722" s="44">
        <v>8097.3274000000001</v>
      </c>
      <c r="F722" s="70">
        <f>Table323[[#This Row],[Single Family]]+Table323[[#This Row],[2-4 Units]]+Table323[[#This Row],[&gt;4 Units]]</f>
        <v>8</v>
      </c>
      <c r="G722" s="70">
        <v>8</v>
      </c>
      <c r="H722" s="70">
        <v>0</v>
      </c>
      <c r="I722" s="70">
        <v>0</v>
      </c>
      <c r="J722" s="45">
        <v>6166.5173999999997</v>
      </c>
      <c r="K722">
        <f t="shared" si="11"/>
        <v>0</v>
      </c>
      <c r="L722" s="70">
        <v>0</v>
      </c>
      <c r="M722" s="70">
        <v>0</v>
      </c>
      <c r="N722" s="70">
        <v>0</v>
      </c>
      <c r="O722" s="45">
        <v>0</v>
      </c>
    </row>
    <row r="723" spans="1:15" hidden="1" x14ac:dyDescent="0.35">
      <c r="A723" s="93">
        <v>9011702900</v>
      </c>
      <c r="B723" s="73" t="s">
        <v>170</v>
      </c>
      <c r="C723" s="84" t="s">
        <v>48</v>
      </c>
      <c r="D723" s="44">
        <v>2033.2870560000001</v>
      </c>
      <c r="E723" s="44">
        <v>0</v>
      </c>
      <c r="F723" s="70">
        <f>Table323[[#This Row],[Single Family]]+Table323[[#This Row],[2-4 Units]]+Table323[[#This Row],[&gt;4 Units]]</f>
        <v>0</v>
      </c>
      <c r="G723" s="70">
        <v>0</v>
      </c>
      <c r="H723" s="70">
        <v>0</v>
      </c>
      <c r="I723" s="70">
        <v>0</v>
      </c>
      <c r="J723" s="45">
        <v>0</v>
      </c>
      <c r="K723">
        <f t="shared" si="11"/>
        <v>0</v>
      </c>
      <c r="L723" s="70">
        <v>0</v>
      </c>
      <c r="M723" s="70">
        <v>0</v>
      </c>
      <c r="N723" s="70">
        <v>0</v>
      </c>
      <c r="O723" s="45">
        <v>0</v>
      </c>
    </row>
    <row r="724" spans="1:15" hidden="1" x14ac:dyDescent="0.35">
      <c r="A724" s="93">
        <v>9011703000</v>
      </c>
      <c r="B724" s="73" t="s">
        <v>170</v>
      </c>
      <c r="C724" s="84" t="s">
        <v>48</v>
      </c>
      <c r="D724" s="44">
        <v>88393.719830400005</v>
      </c>
      <c r="E724" s="44">
        <v>26386.0635</v>
      </c>
      <c r="F724" s="70">
        <f>Table323[[#This Row],[Single Family]]+Table323[[#This Row],[2-4 Units]]+Table323[[#This Row],[&gt;4 Units]]</f>
        <v>36</v>
      </c>
      <c r="G724" s="70">
        <v>33</v>
      </c>
      <c r="H724" s="70">
        <v>3</v>
      </c>
      <c r="I724" s="70">
        <v>0</v>
      </c>
      <c r="J724" s="45">
        <v>25882.163499999999</v>
      </c>
      <c r="K724">
        <f t="shared" si="11"/>
        <v>0</v>
      </c>
      <c r="L724" s="70">
        <v>0</v>
      </c>
      <c r="M724" s="70">
        <v>0</v>
      </c>
      <c r="N724" s="70">
        <v>0</v>
      </c>
      <c r="O724" s="45">
        <v>0</v>
      </c>
    </row>
    <row r="725" spans="1:15" hidden="1" x14ac:dyDescent="0.35">
      <c r="A725" s="93">
        <v>9011705101</v>
      </c>
      <c r="B725" s="73" t="s">
        <v>170</v>
      </c>
      <c r="C725" s="84" t="s">
        <v>48</v>
      </c>
      <c r="D725" s="44">
        <v>81245.80684224001</v>
      </c>
      <c r="E725" s="44">
        <v>51276.364600000001</v>
      </c>
      <c r="F725" s="70">
        <f>Table323[[#This Row],[Single Family]]+Table323[[#This Row],[2-4 Units]]+Table323[[#This Row],[&gt;4 Units]]</f>
        <v>36</v>
      </c>
      <c r="G725" s="70">
        <v>35</v>
      </c>
      <c r="H725" s="70">
        <v>1</v>
      </c>
      <c r="I725" s="70">
        <v>0</v>
      </c>
      <c r="J725" s="45">
        <v>28495.034599999999</v>
      </c>
      <c r="K725">
        <f t="shared" si="11"/>
        <v>0</v>
      </c>
      <c r="L725" s="70">
        <v>0</v>
      </c>
      <c r="M725" s="70">
        <v>0</v>
      </c>
      <c r="N725" s="70">
        <v>0</v>
      </c>
      <c r="O725" s="45">
        <v>0</v>
      </c>
    </row>
    <row r="726" spans="1:15" hidden="1" x14ac:dyDescent="0.35">
      <c r="A726" s="93">
        <v>9011705102</v>
      </c>
      <c r="B726" s="73" t="s">
        <v>170</v>
      </c>
      <c r="C726" s="84" t="s">
        <v>48</v>
      </c>
      <c r="D726" s="44">
        <v>70168.092877440009</v>
      </c>
      <c r="E726" s="44">
        <v>12001.766100000001</v>
      </c>
      <c r="F726" s="70">
        <f>Table323[[#This Row],[Single Family]]+Table323[[#This Row],[2-4 Units]]+Table323[[#This Row],[&gt;4 Units]]</f>
        <v>13</v>
      </c>
      <c r="G726" s="70">
        <v>12</v>
      </c>
      <c r="H726" s="70">
        <v>1</v>
      </c>
      <c r="I726" s="70">
        <v>0</v>
      </c>
      <c r="J726" s="45">
        <v>9450.0861000000004</v>
      </c>
      <c r="K726">
        <f t="shared" si="11"/>
        <v>0</v>
      </c>
      <c r="L726" s="70">
        <v>0</v>
      </c>
      <c r="M726" s="70">
        <v>0</v>
      </c>
      <c r="N726" s="70">
        <v>0</v>
      </c>
      <c r="O726" s="45">
        <v>0</v>
      </c>
    </row>
    <row r="727" spans="1:15" hidden="1" x14ac:dyDescent="0.35">
      <c r="A727" s="93">
        <v>9011705200</v>
      </c>
      <c r="B727" s="73" t="s">
        <v>170</v>
      </c>
      <c r="C727" s="84" t="s">
        <v>48</v>
      </c>
      <c r="D727" s="44">
        <v>112087.29096576001</v>
      </c>
      <c r="E727" s="44">
        <v>191467.23939999999</v>
      </c>
      <c r="F727" s="70">
        <f>Table323[[#This Row],[Single Family]]+Table323[[#This Row],[2-4 Units]]+Table323[[#This Row],[&gt;4 Units]]</f>
        <v>44</v>
      </c>
      <c r="G727" s="70">
        <v>42</v>
      </c>
      <c r="H727" s="70">
        <v>2</v>
      </c>
      <c r="I727" s="70">
        <v>0</v>
      </c>
      <c r="J727" s="45">
        <v>53399.007400000002</v>
      </c>
      <c r="K727">
        <f t="shared" si="11"/>
        <v>51</v>
      </c>
      <c r="L727" s="70">
        <v>11</v>
      </c>
      <c r="M727" s="70">
        <v>0</v>
      </c>
      <c r="N727" s="70">
        <v>40</v>
      </c>
      <c r="O727" s="45">
        <v>31277.1</v>
      </c>
    </row>
    <row r="728" spans="1:15" hidden="1" x14ac:dyDescent="0.35">
      <c r="A728" s="93">
        <v>9011705300</v>
      </c>
      <c r="B728" s="73" t="s">
        <v>170</v>
      </c>
      <c r="C728" s="84" t="s">
        <v>48</v>
      </c>
      <c r="D728" s="44">
        <v>81740.860966079999</v>
      </c>
      <c r="E728" s="44">
        <v>22836.517100000001</v>
      </c>
      <c r="F728" s="70">
        <f>Table323[[#This Row],[Single Family]]+Table323[[#This Row],[2-4 Units]]+Table323[[#This Row],[&gt;4 Units]]</f>
        <v>31</v>
      </c>
      <c r="G728" s="70">
        <v>31</v>
      </c>
      <c r="H728" s="70">
        <v>0</v>
      </c>
      <c r="I728" s="70">
        <v>0</v>
      </c>
      <c r="J728" s="45">
        <v>22834.627100000002</v>
      </c>
      <c r="K728">
        <f t="shared" si="11"/>
        <v>0</v>
      </c>
      <c r="L728" s="70">
        <v>0</v>
      </c>
      <c r="M728" s="70">
        <v>0</v>
      </c>
      <c r="N728" s="70">
        <v>0</v>
      </c>
      <c r="O728" s="45">
        <v>0</v>
      </c>
    </row>
    <row r="729" spans="1:15" hidden="1" x14ac:dyDescent="0.35">
      <c r="A729" s="93">
        <v>9011705400</v>
      </c>
      <c r="B729" s="73" t="s">
        <v>170</v>
      </c>
      <c r="C729" s="84" t="s">
        <v>48</v>
      </c>
      <c r="D729" s="44">
        <v>64517.608149120002</v>
      </c>
      <c r="E729" s="44">
        <v>23641.341400000001</v>
      </c>
      <c r="F729" s="70">
        <f>Table323[[#This Row],[Single Family]]+Table323[[#This Row],[2-4 Units]]+Table323[[#This Row],[&gt;4 Units]]</f>
        <v>21</v>
      </c>
      <c r="G729" s="70">
        <v>20</v>
      </c>
      <c r="H729" s="70">
        <v>1</v>
      </c>
      <c r="I729" s="70">
        <v>0</v>
      </c>
      <c r="J729" s="45">
        <v>20568.1214</v>
      </c>
      <c r="K729">
        <f t="shared" si="11"/>
        <v>0</v>
      </c>
      <c r="L729" s="70">
        <v>0</v>
      </c>
      <c r="M729" s="70">
        <v>0</v>
      </c>
      <c r="N729" s="70">
        <v>0</v>
      </c>
      <c r="O729" s="45">
        <v>0</v>
      </c>
    </row>
    <row r="730" spans="1:15" hidden="1" x14ac:dyDescent="0.35">
      <c r="A730" s="93">
        <v>9003470100</v>
      </c>
      <c r="B730" s="73" t="s">
        <v>171</v>
      </c>
      <c r="C730" s="84" t="s">
        <v>48</v>
      </c>
      <c r="D730" s="44">
        <v>152.5522464</v>
      </c>
      <c r="E730" s="44">
        <v>0</v>
      </c>
      <c r="F730" s="70">
        <f>Table323[[#This Row],[Single Family]]+Table323[[#This Row],[2-4 Units]]+Table323[[#This Row],[&gt;4 Units]]</f>
        <v>0</v>
      </c>
      <c r="G730" s="70">
        <v>0</v>
      </c>
      <c r="H730" s="70">
        <v>0</v>
      </c>
      <c r="I730" s="70">
        <v>0</v>
      </c>
      <c r="J730" s="45">
        <v>0</v>
      </c>
      <c r="K730">
        <f t="shared" si="11"/>
        <v>0</v>
      </c>
      <c r="L730" s="70">
        <v>0</v>
      </c>
      <c r="M730" s="70">
        <v>0</v>
      </c>
      <c r="N730" s="70">
        <v>0</v>
      </c>
      <c r="O730" s="45">
        <v>0</v>
      </c>
    </row>
    <row r="731" spans="1:15" hidden="1" x14ac:dyDescent="0.35">
      <c r="A731" s="93">
        <v>9003477101</v>
      </c>
      <c r="B731" s="73" t="s">
        <v>171</v>
      </c>
      <c r="C731" s="84" t="s">
        <v>48</v>
      </c>
      <c r="D731" s="44">
        <v>94801.637200320009</v>
      </c>
      <c r="E731" s="44">
        <v>24103.85</v>
      </c>
      <c r="F731" s="70">
        <f>Table323[[#This Row],[Single Family]]+Table323[[#This Row],[2-4 Units]]+Table323[[#This Row],[&gt;4 Units]]</f>
        <v>22</v>
      </c>
      <c r="G731" s="70">
        <v>22</v>
      </c>
      <c r="H731" s="70">
        <v>0</v>
      </c>
      <c r="I731" s="70">
        <v>0</v>
      </c>
      <c r="J731" s="45">
        <v>20349.96</v>
      </c>
      <c r="K731">
        <f t="shared" si="11"/>
        <v>0</v>
      </c>
      <c r="L731" s="70">
        <v>0</v>
      </c>
      <c r="M731" s="70">
        <v>0</v>
      </c>
      <c r="N731" s="70">
        <v>0</v>
      </c>
      <c r="O731" s="45">
        <v>0</v>
      </c>
    </row>
    <row r="732" spans="1:15" hidden="1" x14ac:dyDescent="0.35">
      <c r="A732" s="93">
        <v>9003477102</v>
      </c>
      <c r="B732" s="73" t="s">
        <v>171</v>
      </c>
      <c r="C732" s="84" t="s">
        <v>48</v>
      </c>
      <c r="D732" s="44">
        <v>136802.68602624</v>
      </c>
      <c r="E732" s="44">
        <v>120601.675</v>
      </c>
      <c r="F732" s="70">
        <f>Table323[[#This Row],[Single Family]]+Table323[[#This Row],[2-4 Units]]+Table323[[#This Row],[&gt;4 Units]]</f>
        <v>26</v>
      </c>
      <c r="G732" s="70">
        <v>26</v>
      </c>
      <c r="H732" s="70">
        <v>0</v>
      </c>
      <c r="I732" s="70">
        <v>0</v>
      </c>
      <c r="J732" s="45">
        <v>17196.075000000001</v>
      </c>
      <c r="K732">
        <f t="shared" si="11"/>
        <v>35</v>
      </c>
      <c r="L732" s="70">
        <v>15</v>
      </c>
      <c r="M732" s="70">
        <v>0</v>
      </c>
      <c r="N732" s="70">
        <v>20</v>
      </c>
      <c r="O732" s="45">
        <v>36038.6</v>
      </c>
    </row>
    <row r="733" spans="1:15" hidden="1" x14ac:dyDescent="0.35">
      <c r="A733" s="93">
        <v>9003477200</v>
      </c>
      <c r="B733" s="73" t="s">
        <v>171</v>
      </c>
      <c r="C733" s="84" t="s">
        <v>48</v>
      </c>
      <c r="D733" s="44">
        <v>64815.635833919994</v>
      </c>
      <c r="E733" s="44">
        <v>12768.789500000001</v>
      </c>
      <c r="F733" s="70">
        <f>Table323[[#This Row],[Single Family]]+Table323[[#This Row],[2-4 Units]]+Table323[[#This Row],[&gt;4 Units]]</f>
        <v>10</v>
      </c>
      <c r="G733" s="70">
        <v>10</v>
      </c>
      <c r="H733" s="70">
        <v>0</v>
      </c>
      <c r="I733" s="70">
        <v>0</v>
      </c>
      <c r="J733" s="45">
        <v>8761.9195</v>
      </c>
      <c r="K733">
        <f t="shared" si="11"/>
        <v>0</v>
      </c>
      <c r="L733" s="70">
        <v>0</v>
      </c>
      <c r="M733" s="70">
        <v>0</v>
      </c>
      <c r="N733" s="70">
        <v>0</v>
      </c>
      <c r="O733" s="45">
        <v>0</v>
      </c>
    </row>
    <row r="734" spans="1:15" hidden="1" x14ac:dyDescent="0.35">
      <c r="A734" s="93">
        <v>9005300500</v>
      </c>
      <c r="B734" s="73" t="s">
        <v>172</v>
      </c>
      <c r="C734" s="84" t="s">
        <v>48</v>
      </c>
      <c r="D734" s="44">
        <v>2560.0510684800001</v>
      </c>
      <c r="E734" s="44">
        <v>933.36</v>
      </c>
      <c r="F734" s="70">
        <f>Table323[[#This Row],[Single Family]]+Table323[[#This Row],[2-4 Units]]+Table323[[#This Row],[&gt;4 Units]]</f>
        <v>1</v>
      </c>
      <c r="G734" s="70">
        <v>1</v>
      </c>
      <c r="H734" s="70">
        <v>0</v>
      </c>
      <c r="I734" s="70">
        <v>0</v>
      </c>
      <c r="J734" s="45">
        <v>930.17</v>
      </c>
      <c r="K734">
        <f t="shared" si="11"/>
        <v>0</v>
      </c>
      <c r="L734" s="70">
        <v>0</v>
      </c>
      <c r="M734" s="70">
        <v>0</v>
      </c>
      <c r="N734" s="70">
        <v>0</v>
      </c>
      <c r="O734" s="45">
        <v>0</v>
      </c>
    </row>
    <row r="735" spans="1:15" hidden="1" x14ac:dyDescent="0.35">
      <c r="A735" s="93">
        <v>9005349100</v>
      </c>
      <c r="B735" s="73" t="s">
        <v>172</v>
      </c>
      <c r="C735" s="84" t="s">
        <v>48</v>
      </c>
      <c r="D735" s="44">
        <v>106189.790616</v>
      </c>
      <c r="E735" s="44">
        <v>90896.353600000002</v>
      </c>
      <c r="F735" s="70">
        <f>Table323[[#This Row],[Single Family]]+Table323[[#This Row],[2-4 Units]]+Table323[[#This Row],[&gt;4 Units]]</f>
        <v>28</v>
      </c>
      <c r="G735" s="70">
        <v>26</v>
      </c>
      <c r="H735" s="70">
        <v>2</v>
      </c>
      <c r="I735" s="70">
        <v>0</v>
      </c>
      <c r="J735" s="45">
        <v>24697.25</v>
      </c>
      <c r="K735">
        <f t="shared" si="11"/>
        <v>20</v>
      </c>
      <c r="L735" s="70">
        <v>20</v>
      </c>
      <c r="M735" s="70">
        <v>0</v>
      </c>
      <c r="N735" s="70">
        <v>0</v>
      </c>
      <c r="O735" s="45">
        <v>53469.7</v>
      </c>
    </row>
    <row r="736" spans="1:15" hidden="1" x14ac:dyDescent="0.35">
      <c r="A736" s="93">
        <v>9005349200</v>
      </c>
      <c r="B736" s="73" t="s">
        <v>172</v>
      </c>
      <c r="C736" s="84" t="s">
        <v>48</v>
      </c>
      <c r="D736" s="44">
        <v>51583.641946560005</v>
      </c>
      <c r="E736" s="44">
        <v>34946.99</v>
      </c>
      <c r="F736" s="70">
        <f>Table323[[#This Row],[Single Family]]+Table323[[#This Row],[2-4 Units]]+Table323[[#This Row],[&gt;4 Units]]</f>
        <v>12</v>
      </c>
      <c r="G736" s="70">
        <v>11</v>
      </c>
      <c r="H736" s="70">
        <v>1</v>
      </c>
      <c r="I736" s="70">
        <v>0</v>
      </c>
      <c r="J736" s="45">
        <v>8172.92</v>
      </c>
      <c r="K736">
        <f t="shared" si="11"/>
        <v>0</v>
      </c>
      <c r="L736" s="70">
        <v>0</v>
      </c>
      <c r="M736" s="70">
        <v>0</v>
      </c>
      <c r="N736" s="70">
        <v>0</v>
      </c>
      <c r="O736" s="45">
        <v>0</v>
      </c>
    </row>
    <row r="737" spans="1:15" hidden="1" x14ac:dyDescent="0.35">
      <c r="A737" s="93">
        <v>9005425300</v>
      </c>
      <c r="B737" s="73" t="s">
        <v>172</v>
      </c>
      <c r="C737" s="84" t="s">
        <v>48</v>
      </c>
      <c r="D737" s="44">
        <v>125.9121888</v>
      </c>
      <c r="E737" s="44">
        <v>0</v>
      </c>
      <c r="F737" s="70">
        <f>Table323[[#This Row],[Single Family]]+Table323[[#This Row],[2-4 Units]]+Table323[[#This Row],[&gt;4 Units]]</f>
        <v>0</v>
      </c>
      <c r="G737" s="70">
        <v>0</v>
      </c>
      <c r="H737" s="70">
        <v>0</v>
      </c>
      <c r="I737" s="70">
        <v>0</v>
      </c>
      <c r="J737" s="45">
        <v>0</v>
      </c>
      <c r="K737">
        <f t="shared" si="11"/>
        <v>0</v>
      </c>
      <c r="L737" s="70">
        <v>0</v>
      </c>
      <c r="M737" s="70">
        <v>0</v>
      </c>
      <c r="N737" s="70">
        <v>0</v>
      </c>
      <c r="O737" s="45">
        <v>0</v>
      </c>
    </row>
    <row r="738" spans="1:15" hidden="1" x14ac:dyDescent="0.35">
      <c r="A738" s="93">
        <v>9015900100</v>
      </c>
      <c r="B738" s="73" t="s">
        <v>173</v>
      </c>
      <c r="C738" s="84" t="s">
        <v>48</v>
      </c>
      <c r="D738" s="44">
        <v>114098.21241408002</v>
      </c>
      <c r="E738" s="44">
        <v>45721.439200000001</v>
      </c>
      <c r="F738" s="70">
        <f>Table323[[#This Row],[Single Family]]+Table323[[#This Row],[2-4 Units]]+Table323[[#This Row],[&gt;4 Units]]</f>
        <v>18</v>
      </c>
      <c r="G738" s="70">
        <v>18</v>
      </c>
      <c r="H738" s="70">
        <v>0</v>
      </c>
      <c r="I738" s="70">
        <v>0</v>
      </c>
      <c r="J738" s="45">
        <v>15554.749</v>
      </c>
      <c r="K738">
        <f t="shared" si="11"/>
        <v>9</v>
      </c>
      <c r="L738" s="70">
        <v>9</v>
      </c>
      <c r="M738" s="70">
        <v>0</v>
      </c>
      <c r="N738" s="70">
        <v>0</v>
      </c>
      <c r="O738" s="45">
        <v>10655.9</v>
      </c>
    </row>
    <row r="739" spans="1:15" hidden="1" x14ac:dyDescent="0.35">
      <c r="A739" s="93">
        <v>9015900200</v>
      </c>
      <c r="B739" s="73" t="s">
        <v>173</v>
      </c>
      <c r="C739" s="84" t="s">
        <v>48</v>
      </c>
      <c r="D739" s="44">
        <v>78065.277456960001</v>
      </c>
      <c r="E739" s="44">
        <v>10634.31</v>
      </c>
      <c r="F739" s="70">
        <f>Table323[[#This Row],[Single Family]]+Table323[[#This Row],[2-4 Units]]+Table323[[#This Row],[&gt;4 Units]]</f>
        <v>4</v>
      </c>
      <c r="G739" s="70">
        <v>4</v>
      </c>
      <c r="H739" s="70">
        <v>0</v>
      </c>
      <c r="I739" s="70">
        <v>0</v>
      </c>
      <c r="J739" s="45">
        <v>3666.58</v>
      </c>
      <c r="K739">
        <f t="shared" si="11"/>
        <v>0</v>
      </c>
      <c r="L739" s="70">
        <v>0</v>
      </c>
      <c r="M739" s="70">
        <v>0</v>
      </c>
      <c r="N739" s="70">
        <v>0</v>
      </c>
      <c r="O739" s="45">
        <v>0</v>
      </c>
    </row>
    <row r="740" spans="1:15" hidden="1" x14ac:dyDescent="0.35">
      <c r="A740" s="93">
        <v>9015901100</v>
      </c>
      <c r="B740" s="73" t="s">
        <v>173</v>
      </c>
      <c r="C740" s="84" t="s">
        <v>48</v>
      </c>
      <c r="D740" s="44">
        <v>378.51805440000004</v>
      </c>
      <c r="E740" s="44">
        <v>0</v>
      </c>
      <c r="F740" s="70">
        <f>Table323[[#This Row],[Single Family]]+Table323[[#This Row],[2-4 Units]]+Table323[[#This Row],[&gt;4 Units]]</f>
        <v>0</v>
      </c>
      <c r="G740" s="70">
        <v>0</v>
      </c>
      <c r="H740" s="70">
        <v>0</v>
      </c>
      <c r="I740" s="70">
        <v>0</v>
      </c>
      <c r="J740" s="45">
        <v>0</v>
      </c>
      <c r="K740">
        <f t="shared" si="11"/>
        <v>0</v>
      </c>
      <c r="L740" s="70">
        <v>0</v>
      </c>
      <c r="M740" s="70">
        <v>0</v>
      </c>
      <c r="N740" s="70">
        <v>0</v>
      </c>
      <c r="O740" s="45">
        <v>0</v>
      </c>
    </row>
    <row r="741" spans="1:15" hidden="1" x14ac:dyDescent="0.35">
      <c r="A741" s="93">
        <v>9015903200</v>
      </c>
      <c r="B741" s="73" t="s">
        <v>173</v>
      </c>
      <c r="C741" s="84" t="s">
        <v>48</v>
      </c>
      <c r="D741" s="44">
        <v>114.18408000000001</v>
      </c>
      <c r="E741" s="44">
        <v>0</v>
      </c>
      <c r="F741" s="70">
        <f>Table323[[#This Row],[Single Family]]+Table323[[#This Row],[2-4 Units]]+Table323[[#This Row],[&gt;4 Units]]</f>
        <v>0</v>
      </c>
      <c r="G741" s="70">
        <v>0</v>
      </c>
      <c r="H741" s="70">
        <v>0</v>
      </c>
      <c r="I741" s="70">
        <v>0</v>
      </c>
      <c r="J741" s="45">
        <v>0</v>
      </c>
      <c r="K741">
        <f t="shared" si="11"/>
        <v>0</v>
      </c>
      <c r="L741" s="70">
        <v>0</v>
      </c>
      <c r="M741" s="70">
        <v>0</v>
      </c>
      <c r="N741" s="70">
        <v>0</v>
      </c>
      <c r="O741" s="45">
        <v>0</v>
      </c>
    </row>
    <row r="742" spans="1:15" hidden="1" x14ac:dyDescent="0.35">
      <c r="A742" s="93">
        <v>9013530600</v>
      </c>
      <c r="B742" s="73" t="s">
        <v>174</v>
      </c>
      <c r="C742" s="84" t="s">
        <v>48</v>
      </c>
      <c r="D742" s="44">
        <v>546.76373760000001</v>
      </c>
      <c r="E742" s="44">
        <v>0</v>
      </c>
      <c r="F742" s="70">
        <f>Table323[[#This Row],[Single Family]]+Table323[[#This Row],[2-4 Units]]+Table323[[#This Row],[&gt;4 Units]]</f>
        <v>0</v>
      </c>
      <c r="G742" s="70">
        <v>0</v>
      </c>
      <c r="H742" s="70">
        <v>0</v>
      </c>
      <c r="I742" s="70">
        <v>0</v>
      </c>
      <c r="J742" s="45">
        <v>0</v>
      </c>
      <c r="K742">
        <f t="shared" si="11"/>
        <v>0</v>
      </c>
      <c r="L742" s="70">
        <v>0</v>
      </c>
      <c r="M742" s="70">
        <v>0</v>
      </c>
      <c r="N742" s="70">
        <v>0</v>
      </c>
      <c r="O742" s="45">
        <v>0</v>
      </c>
    </row>
    <row r="743" spans="1:15" hidden="1" x14ac:dyDescent="0.35">
      <c r="A743" s="93">
        <v>9013533101</v>
      </c>
      <c r="B743" s="73" t="s">
        <v>174</v>
      </c>
      <c r="C743" s="84" t="s">
        <v>48</v>
      </c>
      <c r="D743" s="44">
        <v>172674.65066399999</v>
      </c>
      <c r="E743" s="44">
        <v>109420.7975</v>
      </c>
      <c r="F743" s="70">
        <f>Table323[[#This Row],[Single Family]]+Table323[[#This Row],[2-4 Units]]+Table323[[#This Row],[&gt;4 Units]]</f>
        <v>162</v>
      </c>
      <c r="G743" s="70">
        <v>38</v>
      </c>
      <c r="H743" s="70">
        <v>0</v>
      </c>
      <c r="I743" s="70">
        <v>124</v>
      </c>
      <c r="J743" s="45">
        <v>58847.821799999998</v>
      </c>
      <c r="K743">
        <f t="shared" si="11"/>
        <v>10</v>
      </c>
      <c r="L743" s="70">
        <v>10</v>
      </c>
      <c r="M743" s="70">
        <v>0</v>
      </c>
      <c r="N743" s="70">
        <v>0</v>
      </c>
      <c r="O743" s="45">
        <v>8971.3799999999992</v>
      </c>
    </row>
    <row r="744" spans="1:15" hidden="1" x14ac:dyDescent="0.35">
      <c r="A744" s="93">
        <v>9013533102</v>
      </c>
      <c r="B744" s="73" t="s">
        <v>174</v>
      </c>
      <c r="C744" s="84" t="s">
        <v>48</v>
      </c>
      <c r="D744" s="44">
        <v>102538.85292288</v>
      </c>
      <c r="E744" s="44">
        <v>28463.101999999999</v>
      </c>
      <c r="F744" s="70">
        <f>Table323[[#This Row],[Single Family]]+Table323[[#This Row],[2-4 Units]]+Table323[[#This Row],[&gt;4 Units]]</f>
        <v>30</v>
      </c>
      <c r="G744" s="70">
        <v>30</v>
      </c>
      <c r="H744" s="70">
        <v>0</v>
      </c>
      <c r="I744" s="70">
        <v>0</v>
      </c>
      <c r="J744" s="45">
        <v>28459.182000000001</v>
      </c>
      <c r="K744">
        <f t="shared" si="11"/>
        <v>0</v>
      </c>
      <c r="L744" s="70">
        <v>0</v>
      </c>
      <c r="M744" s="70">
        <v>0</v>
      </c>
      <c r="N744" s="70">
        <v>0</v>
      </c>
      <c r="O744" s="45">
        <v>0</v>
      </c>
    </row>
    <row r="745" spans="1:15" hidden="1" x14ac:dyDescent="0.35">
      <c r="A745" s="93">
        <v>9013535200</v>
      </c>
      <c r="B745" s="73" t="s">
        <v>174</v>
      </c>
      <c r="C745" s="84" t="s">
        <v>48</v>
      </c>
      <c r="D745" s="44">
        <v>145.7156736</v>
      </c>
      <c r="E745" s="44">
        <v>0</v>
      </c>
      <c r="F745" s="70">
        <f>Table323[[#This Row],[Single Family]]+Table323[[#This Row],[2-4 Units]]+Table323[[#This Row],[&gt;4 Units]]</f>
        <v>0</v>
      </c>
      <c r="G745" s="70">
        <v>0</v>
      </c>
      <c r="H745" s="70">
        <v>0</v>
      </c>
      <c r="I745" s="70">
        <v>0</v>
      </c>
      <c r="J745" s="45">
        <v>0</v>
      </c>
      <c r="K745">
        <f t="shared" si="11"/>
        <v>0</v>
      </c>
      <c r="L745" s="70">
        <v>0</v>
      </c>
      <c r="M745" s="70">
        <v>0</v>
      </c>
      <c r="N745" s="70">
        <v>0</v>
      </c>
      <c r="O745" s="45">
        <v>0</v>
      </c>
    </row>
    <row r="746" spans="1:15" hidden="1" x14ac:dyDescent="0.35">
      <c r="A746" s="93">
        <v>9005300400</v>
      </c>
      <c r="B746" s="73" t="s">
        <v>175</v>
      </c>
      <c r="C746" s="84" t="s">
        <v>48</v>
      </c>
      <c r="D746" s="44">
        <v>82.918771200000009</v>
      </c>
      <c r="E746" s="44">
        <v>0</v>
      </c>
      <c r="F746" s="70">
        <f>Table323[[#This Row],[Single Family]]+Table323[[#This Row],[2-4 Units]]+Table323[[#This Row],[&gt;4 Units]]</f>
        <v>0</v>
      </c>
      <c r="G746" s="70">
        <v>0</v>
      </c>
      <c r="H746" s="70">
        <v>0</v>
      </c>
      <c r="I746" s="70">
        <v>0</v>
      </c>
      <c r="J746" s="45">
        <v>0</v>
      </c>
      <c r="K746">
        <f t="shared" si="11"/>
        <v>0</v>
      </c>
      <c r="L746" s="70">
        <v>0</v>
      </c>
      <c r="M746" s="70">
        <v>0</v>
      </c>
      <c r="N746" s="70">
        <v>0</v>
      </c>
      <c r="O746" s="45">
        <v>0</v>
      </c>
    </row>
    <row r="747" spans="1:15" hidden="1" x14ac:dyDescent="0.35">
      <c r="A747" s="93">
        <v>9005306100</v>
      </c>
      <c r="B747" s="73" t="s">
        <v>175</v>
      </c>
      <c r="C747" s="84" t="s">
        <v>48</v>
      </c>
      <c r="D747" s="44">
        <v>575.92192320000004</v>
      </c>
      <c r="E747" s="44">
        <v>0</v>
      </c>
      <c r="F747" s="70">
        <f>Table323[[#This Row],[Single Family]]+Table323[[#This Row],[2-4 Units]]+Table323[[#This Row],[&gt;4 Units]]</f>
        <v>0</v>
      </c>
      <c r="G747" s="70">
        <v>0</v>
      </c>
      <c r="H747" s="70">
        <v>0</v>
      </c>
      <c r="I747" s="70">
        <v>0</v>
      </c>
      <c r="J747" s="45">
        <v>0</v>
      </c>
      <c r="K747">
        <f t="shared" si="11"/>
        <v>0</v>
      </c>
      <c r="L747" s="70">
        <v>0</v>
      </c>
      <c r="M747" s="70">
        <v>0</v>
      </c>
      <c r="N747" s="70">
        <v>0</v>
      </c>
      <c r="O747" s="45">
        <v>0</v>
      </c>
    </row>
    <row r="748" spans="1:15" hidden="1" x14ac:dyDescent="0.35">
      <c r="A748" s="93">
        <v>9005310100</v>
      </c>
      <c r="B748" s="73" t="s">
        <v>175</v>
      </c>
      <c r="C748" s="84" t="s">
        <v>48</v>
      </c>
      <c r="D748" s="44">
        <v>76307.070124799997</v>
      </c>
      <c r="E748" s="44">
        <v>20088.7081</v>
      </c>
      <c r="F748" s="70">
        <f>Table323[[#This Row],[Single Family]]+Table323[[#This Row],[2-4 Units]]+Table323[[#This Row],[&gt;4 Units]]</f>
        <v>20</v>
      </c>
      <c r="G748" s="70">
        <v>20</v>
      </c>
      <c r="H748" s="70">
        <v>0</v>
      </c>
      <c r="I748" s="70">
        <v>0</v>
      </c>
      <c r="J748" s="45">
        <v>10217.938099999999</v>
      </c>
      <c r="K748">
        <f t="shared" si="11"/>
        <v>0</v>
      </c>
      <c r="L748" s="70">
        <v>0</v>
      </c>
      <c r="M748" s="70">
        <v>0</v>
      </c>
      <c r="N748" s="70">
        <v>0</v>
      </c>
      <c r="O748" s="45">
        <v>0</v>
      </c>
    </row>
    <row r="749" spans="1:15" hidden="1" x14ac:dyDescent="0.35">
      <c r="A749" s="93">
        <v>9005310200</v>
      </c>
      <c r="B749" s="73" t="s">
        <v>175</v>
      </c>
      <c r="C749" s="84" t="s">
        <v>48</v>
      </c>
      <c r="D749" s="44">
        <v>34487.976597120003</v>
      </c>
      <c r="E749" s="44">
        <v>23654.6</v>
      </c>
      <c r="F749" s="70">
        <f>Table323[[#This Row],[Single Family]]+Table323[[#This Row],[2-4 Units]]+Table323[[#This Row],[&gt;4 Units]]</f>
        <v>3</v>
      </c>
      <c r="G749" s="70">
        <v>3</v>
      </c>
      <c r="H749" s="70">
        <v>0</v>
      </c>
      <c r="I749" s="70">
        <v>0</v>
      </c>
      <c r="J749" s="45">
        <v>1442.91</v>
      </c>
      <c r="K749">
        <f t="shared" si="11"/>
        <v>0</v>
      </c>
      <c r="L749" s="70">
        <v>0</v>
      </c>
      <c r="M749" s="70">
        <v>0</v>
      </c>
      <c r="N749" s="70">
        <v>0</v>
      </c>
      <c r="O749" s="45">
        <v>0</v>
      </c>
    </row>
    <row r="750" spans="1:15" hidden="1" x14ac:dyDescent="0.35">
      <c r="A750" s="93">
        <v>9005310300</v>
      </c>
      <c r="B750" s="73" t="s">
        <v>175</v>
      </c>
      <c r="C750" s="84" t="s">
        <v>48</v>
      </c>
      <c r="D750" s="44">
        <v>26950.979836799997</v>
      </c>
      <c r="E750" s="44">
        <v>18765.400000000001</v>
      </c>
      <c r="F750" s="70">
        <f>Table323[[#This Row],[Single Family]]+Table323[[#This Row],[2-4 Units]]+Table323[[#This Row],[&gt;4 Units]]</f>
        <v>1</v>
      </c>
      <c r="G750" s="70">
        <v>0</v>
      </c>
      <c r="H750" s="70">
        <v>1</v>
      </c>
      <c r="I750" s="70">
        <v>0</v>
      </c>
      <c r="J750" s="45">
        <v>789.74</v>
      </c>
      <c r="K750">
        <f t="shared" si="11"/>
        <v>0</v>
      </c>
      <c r="L750" s="70">
        <v>0</v>
      </c>
      <c r="M750" s="70">
        <v>0</v>
      </c>
      <c r="N750" s="70">
        <v>0</v>
      </c>
      <c r="O750" s="45">
        <v>0</v>
      </c>
    </row>
    <row r="751" spans="1:15" hidden="1" x14ac:dyDescent="0.35">
      <c r="A751" s="93">
        <v>9005310400</v>
      </c>
      <c r="B751" s="73" t="s">
        <v>175</v>
      </c>
      <c r="C751" s="84" t="s">
        <v>48</v>
      </c>
      <c r="D751" s="44">
        <v>48205.948348799997</v>
      </c>
      <c r="E751" s="44">
        <v>16981.6783</v>
      </c>
      <c r="F751" s="70">
        <f>Table323[[#This Row],[Single Family]]+Table323[[#This Row],[2-4 Units]]+Table323[[#This Row],[&gt;4 Units]]</f>
        <v>11</v>
      </c>
      <c r="G751" s="70">
        <v>10</v>
      </c>
      <c r="H751" s="70">
        <v>1</v>
      </c>
      <c r="I751" s="70">
        <v>0</v>
      </c>
      <c r="J751" s="45">
        <v>5133.6482999999998</v>
      </c>
      <c r="K751">
        <f t="shared" si="11"/>
        <v>0</v>
      </c>
      <c r="L751" s="70">
        <v>0</v>
      </c>
      <c r="M751" s="70">
        <v>0</v>
      </c>
      <c r="N751" s="70">
        <v>0</v>
      </c>
      <c r="O751" s="45">
        <v>0</v>
      </c>
    </row>
    <row r="752" spans="1:15" hidden="1" x14ac:dyDescent="0.35">
      <c r="A752" s="93">
        <v>9005310500</v>
      </c>
      <c r="B752" s="73" t="s">
        <v>175</v>
      </c>
      <c r="C752" s="84" t="s">
        <v>48</v>
      </c>
      <c r="D752" s="44">
        <v>34178.324423040001</v>
      </c>
      <c r="E752" s="44">
        <v>28920.17</v>
      </c>
      <c r="F752" s="70">
        <f>Table323[[#This Row],[Single Family]]+Table323[[#This Row],[2-4 Units]]+Table323[[#This Row],[&gt;4 Units]]</f>
        <v>8</v>
      </c>
      <c r="G752" s="70">
        <v>8</v>
      </c>
      <c r="H752" s="70">
        <v>0</v>
      </c>
      <c r="I752" s="70">
        <v>0</v>
      </c>
      <c r="J752" s="45">
        <v>5140.63</v>
      </c>
      <c r="K752">
        <f t="shared" si="11"/>
        <v>0</v>
      </c>
      <c r="L752" s="70">
        <v>0</v>
      </c>
      <c r="M752" s="70">
        <v>0</v>
      </c>
      <c r="N752" s="70">
        <v>0</v>
      </c>
      <c r="O752" s="45">
        <v>0</v>
      </c>
    </row>
    <row r="753" spans="1:15" hidden="1" x14ac:dyDescent="0.35">
      <c r="A753" s="93">
        <v>9005310601</v>
      </c>
      <c r="B753" s="73" t="s">
        <v>175</v>
      </c>
      <c r="C753" s="84" t="s">
        <v>48</v>
      </c>
      <c r="D753" s="44">
        <v>62090.761420800001</v>
      </c>
      <c r="E753" s="44">
        <v>13849.6288</v>
      </c>
      <c r="F753" s="70">
        <f>Table323[[#This Row],[Single Family]]+Table323[[#This Row],[2-4 Units]]+Table323[[#This Row],[&gt;4 Units]]</f>
        <v>20</v>
      </c>
      <c r="G753" s="70">
        <v>20</v>
      </c>
      <c r="H753" s="70">
        <v>0</v>
      </c>
      <c r="I753" s="70">
        <v>0</v>
      </c>
      <c r="J753" s="45">
        <v>8920.0987999999998</v>
      </c>
      <c r="K753">
        <f t="shared" si="11"/>
        <v>0</v>
      </c>
      <c r="L753" s="70">
        <v>0</v>
      </c>
      <c r="M753" s="70">
        <v>0</v>
      </c>
      <c r="N753" s="70">
        <v>0</v>
      </c>
      <c r="O753" s="45">
        <v>0</v>
      </c>
    </row>
    <row r="754" spans="1:15" hidden="1" x14ac:dyDescent="0.35">
      <c r="A754" s="93">
        <v>9005310602</v>
      </c>
      <c r="B754" s="73" t="s">
        <v>175</v>
      </c>
      <c r="C754" s="84" t="s">
        <v>48</v>
      </c>
      <c r="D754" s="44">
        <v>72546.218170559994</v>
      </c>
      <c r="E754" s="44">
        <v>39940.89</v>
      </c>
      <c r="F754" s="70">
        <f>Table323[[#This Row],[Single Family]]+Table323[[#This Row],[2-4 Units]]+Table323[[#This Row],[&gt;4 Units]]</f>
        <v>22</v>
      </c>
      <c r="G754" s="70">
        <v>22</v>
      </c>
      <c r="H754" s="70">
        <v>0</v>
      </c>
      <c r="I754" s="70">
        <v>0</v>
      </c>
      <c r="J754" s="45">
        <v>11669.24</v>
      </c>
      <c r="K754">
        <f t="shared" si="11"/>
        <v>0</v>
      </c>
      <c r="L754" s="70">
        <v>0</v>
      </c>
      <c r="M754" s="70">
        <v>0</v>
      </c>
      <c r="N754" s="70">
        <v>0</v>
      </c>
      <c r="O754" s="45">
        <v>0</v>
      </c>
    </row>
    <row r="755" spans="1:15" hidden="1" x14ac:dyDescent="0.35">
      <c r="A755" s="93">
        <v>9005310700</v>
      </c>
      <c r="B755" s="73" t="s">
        <v>175</v>
      </c>
      <c r="C755" s="84" t="s">
        <v>48</v>
      </c>
      <c r="D755" s="44">
        <v>144404.27653248003</v>
      </c>
      <c r="E755" s="44">
        <v>197409.5528</v>
      </c>
      <c r="F755" s="70">
        <f>Table323[[#This Row],[Single Family]]+Table323[[#This Row],[2-4 Units]]+Table323[[#This Row],[&gt;4 Units]]</f>
        <v>159</v>
      </c>
      <c r="G755" s="70">
        <v>21</v>
      </c>
      <c r="H755" s="70">
        <v>1</v>
      </c>
      <c r="I755" s="70">
        <v>137</v>
      </c>
      <c r="J755" s="45">
        <v>19537.8</v>
      </c>
      <c r="K755">
        <f t="shared" si="11"/>
        <v>117</v>
      </c>
      <c r="L755" s="70">
        <v>76</v>
      </c>
      <c r="M755" s="70">
        <v>1</v>
      </c>
      <c r="N755" s="70">
        <v>40</v>
      </c>
      <c r="O755" s="45">
        <v>158570</v>
      </c>
    </row>
    <row r="756" spans="1:15" hidden="1" x14ac:dyDescent="0.35">
      <c r="A756" s="93">
        <v>9005310801</v>
      </c>
      <c r="B756" s="73" t="s">
        <v>175</v>
      </c>
      <c r="C756" s="84" t="s">
        <v>48</v>
      </c>
      <c r="D756" s="44">
        <v>36919.849161600003</v>
      </c>
      <c r="E756" s="44">
        <v>3462.34</v>
      </c>
      <c r="F756" s="70">
        <f>Table323[[#This Row],[Single Family]]+Table323[[#This Row],[2-4 Units]]+Table323[[#This Row],[&gt;4 Units]]</f>
        <v>3</v>
      </c>
      <c r="G756" s="70">
        <v>3</v>
      </c>
      <c r="H756" s="70">
        <v>0</v>
      </c>
      <c r="I756" s="70">
        <v>0</v>
      </c>
      <c r="J756" s="45">
        <v>2890.77</v>
      </c>
      <c r="K756">
        <f t="shared" si="11"/>
        <v>0</v>
      </c>
      <c r="L756" s="70">
        <v>0</v>
      </c>
      <c r="M756" s="70">
        <v>0</v>
      </c>
      <c r="N756" s="70">
        <v>0</v>
      </c>
      <c r="O756" s="45">
        <v>0</v>
      </c>
    </row>
    <row r="757" spans="1:15" hidden="1" x14ac:dyDescent="0.35">
      <c r="A757" s="93">
        <v>9005310803</v>
      </c>
      <c r="B757" s="73" t="s">
        <v>175</v>
      </c>
      <c r="C757" s="84" t="s">
        <v>48</v>
      </c>
      <c r="D757" s="44">
        <v>83555.792749440006</v>
      </c>
      <c r="E757" s="44">
        <v>28410.995900000002</v>
      </c>
      <c r="F757" s="70">
        <f>Table323[[#This Row],[Single Family]]+Table323[[#This Row],[2-4 Units]]+Table323[[#This Row],[&gt;4 Units]]</f>
        <v>9</v>
      </c>
      <c r="G757" s="70">
        <v>7</v>
      </c>
      <c r="H757" s="70">
        <v>2</v>
      </c>
      <c r="I757" s="70">
        <v>0</v>
      </c>
      <c r="J757" s="45">
        <v>4471.8258999999998</v>
      </c>
      <c r="K757">
        <f t="shared" si="11"/>
        <v>0</v>
      </c>
      <c r="L757" s="70">
        <v>0</v>
      </c>
      <c r="M757" s="70">
        <v>0</v>
      </c>
      <c r="N757" s="70">
        <v>0</v>
      </c>
      <c r="O757" s="45">
        <v>0</v>
      </c>
    </row>
    <row r="758" spans="1:15" hidden="1" x14ac:dyDescent="0.35">
      <c r="A758" s="93">
        <v>9005310804</v>
      </c>
      <c r="B758" s="73" t="s">
        <v>175</v>
      </c>
      <c r="C758" s="84" t="s">
        <v>48</v>
      </c>
      <c r="D758" s="44">
        <v>41928.608361600003</v>
      </c>
      <c r="E758" s="44">
        <v>3042.1</v>
      </c>
      <c r="F758" s="70">
        <f>Table323[[#This Row],[Single Family]]+Table323[[#This Row],[2-4 Units]]+Table323[[#This Row],[&gt;4 Units]]</f>
        <v>7</v>
      </c>
      <c r="G758" s="70">
        <v>7</v>
      </c>
      <c r="H758" s="70">
        <v>0</v>
      </c>
      <c r="I758" s="70">
        <v>0</v>
      </c>
      <c r="J758" s="45">
        <v>3041.58</v>
      </c>
      <c r="K758">
        <f t="shared" si="11"/>
        <v>0</v>
      </c>
      <c r="L758" s="70">
        <v>0</v>
      </c>
      <c r="M758" s="70">
        <v>0</v>
      </c>
      <c r="N758" s="70">
        <v>0</v>
      </c>
      <c r="O758" s="45">
        <v>0</v>
      </c>
    </row>
    <row r="759" spans="1:15" hidden="1" x14ac:dyDescent="0.35">
      <c r="A759" s="93">
        <v>9005320200</v>
      </c>
      <c r="B759" s="73" t="s">
        <v>175</v>
      </c>
      <c r="C759" s="84" t="s">
        <v>48</v>
      </c>
      <c r="D759" s="44">
        <v>447.89103360000001</v>
      </c>
      <c r="E759" s="44">
        <v>0</v>
      </c>
      <c r="F759" s="70">
        <f>Table323[[#This Row],[Single Family]]+Table323[[#This Row],[2-4 Units]]+Table323[[#This Row],[&gt;4 Units]]</f>
        <v>0</v>
      </c>
      <c r="G759" s="70">
        <v>0</v>
      </c>
      <c r="H759" s="70">
        <v>0</v>
      </c>
      <c r="I759" s="70">
        <v>0</v>
      </c>
      <c r="J759" s="45">
        <v>0</v>
      </c>
      <c r="K759">
        <f t="shared" si="11"/>
        <v>0</v>
      </c>
      <c r="L759" s="70">
        <v>0</v>
      </c>
      <c r="M759" s="70">
        <v>0</v>
      </c>
      <c r="N759" s="70">
        <v>0</v>
      </c>
      <c r="O759" s="45">
        <v>0</v>
      </c>
    </row>
    <row r="760" spans="1:15" hidden="1" x14ac:dyDescent="0.35">
      <c r="A760" s="93">
        <v>9003496200</v>
      </c>
      <c r="B760" s="73" t="s">
        <v>176</v>
      </c>
      <c r="C760" s="84" t="s">
        <v>48</v>
      </c>
      <c r="D760" s="44">
        <v>54.552493439999999</v>
      </c>
      <c r="E760" s="44">
        <v>0</v>
      </c>
      <c r="F760" s="70">
        <f>Table323[[#This Row],[Single Family]]+Table323[[#This Row],[2-4 Units]]+Table323[[#This Row],[&gt;4 Units]]</f>
        <v>0</v>
      </c>
      <c r="G760" s="70">
        <v>0</v>
      </c>
      <c r="H760" s="70">
        <v>0</v>
      </c>
      <c r="I760" s="70">
        <v>0</v>
      </c>
      <c r="J760" s="45">
        <v>0</v>
      </c>
      <c r="K760">
        <f t="shared" si="11"/>
        <v>0</v>
      </c>
      <c r="L760" s="70">
        <v>0</v>
      </c>
      <c r="M760" s="70">
        <v>0</v>
      </c>
      <c r="N760" s="70">
        <v>0</v>
      </c>
      <c r="O760" s="45">
        <v>0</v>
      </c>
    </row>
    <row r="761" spans="1:15" hidden="1" x14ac:dyDescent="0.35">
      <c r="A761" s="93">
        <v>9013530302</v>
      </c>
      <c r="B761" s="73" t="s">
        <v>176</v>
      </c>
      <c r="C761" s="84" t="s">
        <v>48</v>
      </c>
      <c r="D761" s="44">
        <v>7.6933152000000007</v>
      </c>
      <c r="E761" s="44">
        <v>0</v>
      </c>
      <c r="F761" s="70">
        <f>Table323[[#This Row],[Single Family]]+Table323[[#This Row],[2-4 Units]]+Table323[[#This Row],[&gt;4 Units]]</f>
        <v>0</v>
      </c>
      <c r="G761" s="70">
        <v>0</v>
      </c>
      <c r="H761" s="70">
        <v>0</v>
      </c>
      <c r="I761" s="70">
        <v>0</v>
      </c>
      <c r="J761" s="45">
        <v>0</v>
      </c>
      <c r="K761">
        <f t="shared" si="11"/>
        <v>0</v>
      </c>
      <c r="L761" s="70">
        <v>0</v>
      </c>
      <c r="M761" s="70">
        <v>0</v>
      </c>
      <c r="N761" s="70">
        <v>0</v>
      </c>
      <c r="O761" s="45">
        <v>0</v>
      </c>
    </row>
    <row r="762" spans="1:15" hidden="1" x14ac:dyDescent="0.35">
      <c r="A762" s="93">
        <v>9013850200</v>
      </c>
      <c r="B762" s="73" t="s">
        <v>176</v>
      </c>
      <c r="C762" s="84" t="s">
        <v>48</v>
      </c>
      <c r="D762" s="44">
        <v>65.558160000000001</v>
      </c>
      <c r="E762" s="44">
        <v>0</v>
      </c>
      <c r="F762" s="70">
        <f>Table323[[#This Row],[Single Family]]+Table323[[#This Row],[2-4 Units]]+Table323[[#This Row],[&gt;4 Units]]</f>
        <v>0</v>
      </c>
      <c r="G762" s="70">
        <v>0</v>
      </c>
      <c r="H762" s="70">
        <v>0</v>
      </c>
      <c r="I762" s="70">
        <v>0</v>
      </c>
      <c r="J762" s="45">
        <v>0</v>
      </c>
      <c r="K762">
        <f t="shared" si="11"/>
        <v>0</v>
      </c>
      <c r="L762" s="70">
        <v>0</v>
      </c>
      <c r="M762" s="70">
        <v>0</v>
      </c>
      <c r="N762" s="70">
        <v>0</v>
      </c>
      <c r="O762" s="45">
        <v>0</v>
      </c>
    </row>
    <row r="763" spans="1:15" hidden="1" x14ac:dyDescent="0.35">
      <c r="A763" s="93">
        <v>9013890100</v>
      </c>
      <c r="B763" s="73" t="s">
        <v>176</v>
      </c>
      <c r="C763" s="84" t="s">
        <v>48</v>
      </c>
      <c r="D763" s="44">
        <v>2220.5066889600002</v>
      </c>
      <c r="E763" s="44">
        <v>0</v>
      </c>
      <c r="F763" s="70">
        <f>Table323[[#This Row],[Single Family]]+Table323[[#This Row],[2-4 Units]]+Table323[[#This Row],[&gt;4 Units]]</f>
        <v>0</v>
      </c>
      <c r="G763" s="70">
        <v>0</v>
      </c>
      <c r="H763" s="70">
        <v>0</v>
      </c>
      <c r="I763" s="70">
        <v>0</v>
      </c>
      <c r="J763" s="45">
        <v>0</v>
      </c>
      <c r="K763">
        <f t="shared" si="11"/>
        <v>0</v>
      </c>
      <c r="L763" s="70">
        <v>0</v>
      </c>
      <c r="M763" s="70">
        <v>0</v>
      </c>
      <c r="N763" s="70">
        <v>0</v>
      </c>
      <c r="O763" s="45">
        <v>0</v>
      </c>
    </row>
    <row r="764" spans="1:15" hidden="1" x14ac:dyDescent="0.35">
      <c r="A764" s="93">
        <v>9013890201</v>
      </c>
      <c r="B764" s="73" t="s">
        <v>176</v>
      </c>
      <c r="C764" s="84" t="s">
        <v>48</v>
      </c>
      <c r="D764" s="44">
        <v>15848.872447679998</v>
      </c>
      <c r="E764" s="44">
        <v>3865.75</v>
      </c>
      <c r="F764" s="70">
        <f>Table323[[#This Row],[Single Family]]+Table323[[#This Row],[2-4 Units]]+Table323[[#This Row],[&gt;4 Units]]</f>
        <v>2</v>
      </c>
      <c r="G764" s="70">
        <v>2</v>
      </c>
      <c r="H764" s="70">
        <v>0</v>
      </c>
      <c r="I764" s="70">
        <v>0</v>
      </c>
      <c r="J764" s="45">
        <v>801.1</v>
      </c>
      <c r="K764">
        <f t="shared" si="11"/>
        <v>1</v>
      </c>
      <c r="L764" s="70">
        <v>1</v>
      </c>
      <c r="M764" s="70">
        <v>0</v>
      </c>
      <c r="N764" s="70">
        <v>0</v>
      </c>
      <c r="O764" s="45">
        <v>590.04999999999995</v>
      </c>
    </row>
    <row r="765" spans="1:15" hidden="1" x14ac:dyDescent="0.35">
      <c r="A765" s="93">
        <v>9013890202</v>
      </c>
      <c r="B765" s="73" t="s">
        <v>176</v>
      </c>
      <c r="C765" s="84" t="s">
        <v>48</v>
      </c>
      <c r="D765" s="44">
        <v>36.006336000000005</v>
      </c>
      <c r="E765" s="44">
        <v>0</v>
      </c>
      <c r="F765" s="70">
        <f>Table323[[#This Row],[Single Family]]+Table323[[#This Row],[2-4 Units]]+Table323[[#This Row],[&gt;4 Units]]</f>
        <v>0</v>
      </c>
      <c r="G765" s="70">
        <v>0</v>
      </c>
      <c r="H765" s="70">
        <v>0</v>
      </c>
      <c r="I765" s="70">
        <v>0</v>
      </c>
      <c r="J765" s="45">
        <v>0</v>
      </c>
      <c r="K765">
        <f t="shared" si="11"/>
        <v>0</v>
      </c>
      <c r="L765" s="70">
        <v>0</v>
      </c>
      <c r="M765" s="70">
        <v>0</v>
      </c>
      <c r="N765" s="70">
        <v>0</v>
      </c>
      <c r="O765" s="45">
        <v>0</v>
      </c>
    </row>
    <row r="766" spans="1:15" hidden="1" x14ac:dyDescent="0.35">
      <c r="A766" s="93">
        <v>9003487202</v>
      </c>
      <c r="B766" s="73" t="s">
        <v>177</v>
      </c>
      <c r="C766" s="84" t="s">
        <v>48</v>
      </c>
      <c r="D766" s="44">
        <v>343.50160319999998</v>
      </c>
      <c r="E766" s="44">
        <v>628.35299999999995</v>
      </c>
      <c r="F766" s="70">
        <f>Table323[[#This Row],[Single Family]]+Table323[[#This Row],[2-4 Units]]+Table323[[#This Row],[&gt;4 Units]]</f>
        <v>1</v>
      </c>
      <c r="G766" s="70">
        <v>1</v>
      </c>
      <c r="H766" s="70">
        <v>0</v>
      </c>
      <c r="I766" s="70">
        <v>0</v>
      </c>
      <c r="J766" s="45">
        <v>220.82299999999998</v>
      </c>
      <c r="K766">
        <f t="shared" si="11"/>
        <v>0</v>
      </c>
      <c r="L766" s="70">
        <v>0</v>
      </c>
      <c r="M766" s="70">
        <v>0</v>
      </c>
      <c r="N766" s="70">
        <v>0</v>
      </c>
      <c r="O766" s="45">
        <v>0</v>
      </c>
    </row>
    <row r="767" spans="1:15" hidden="1" x14ac:dyDescent="0.35">
      <c r="A767" s="93">
        <v>9003514101</v>
      </c>
      <c r="B767" s="73" t="s">
        <v>177</v>
      </c>
      <c r="C767" s="84" t="s">
        <v>48</v>
      </c>
      <c r="D767" s="44">
        <v>411.98310720000001</v>
      </c>
      <c r="E767" s="44">
        <v>0</v>
      </c>
      <c r="F767" s="70">
        <f>Table323[[#This Row],[Single Family]]+Table323[[#This Row],[2-4 Units]]+Table323[[#This Row],[&gt;4 Units]]</f>
        <v>0</v>
      </c>
      <c r="G767" s="70">
        <v>0</v>
      </c>
      <c r="H767" s="70">
        <v>0</v>
      </c>
      <c r="I767" s="70">
        <v>0</v>
      </c>
      <c r="J767" s="45">
        <v>0</v>
      </c>
      <c r="K767">
        <f t="shared" si="11"/>
        <v>0</v>
      </c>
      <c r="L767" s="70">
        <v>0</v>
      </c>
      <c r="M767" s="70">
        <v>0</v>
      </c>
      <c r="N767" s="70">
        <v>0</v>
      </c>
      <c r="O767" s="45">
        <v>0</v>
      </c>
    </row>
    <row r="768" spans="1:15" hidden="1" x14ac:dyDescent="0.35">
      <c r="A768" s="93">
        <v>9013530100</v>
      </c>
      <c r="B768" s="73" t="s">
        <v>177</v>
      </c>
      <c r="C768" s="84" t="s">
        <v>48</v>
      </c>
      <c r="D768" s="44">
        <v>34070.83161696</v>
      </c>
      <c r="E768" s="44">
        <v>8725.9500000000007</v>
      </c>
      <c r="F768" s="70">
        <f>Table323[[#This Row],[Single Family]]+Table323[[#This Row],[2-4 Units]]+Table323[[#This Row],[&gt;4 Units]]</f>
        <v>4</v>
      </c>
      <c r="G768" s="70">
        <v>4</v>
      </c>
      <c r="H768" s="70">
        <v>0</v>
      </c>
      <c r="I768" s="70">
        <v>0</v>
      </c>
      <c r="J768" s="45">
        <v>2071.2800000000002</v>
      </c>
      <c r="K768">
        <f t="shared" si="11"/>
        <v>0</v>
      </c>
      <c r="L768" s="70">
        <v>0</v>
      </c>
      <c r="M768" s="70">
        <v>0</v>
      </c>
      <c r="N768" s="70">
        <v>0</v>
      </c>
      <c r="O768" s="45">
        <v>0</v>
      </c>
    </row>
    <row r="769" spans="1:15" hidden="1" x14ac:dyDescent="0.35">
      <c r="A769" s="93">
        <v>9013530200</v>
      </c>
      <c r="B769" s="73" t="s">
        <v>177</v>
      </c>
      <c r="C769" s="84" t="s">
        <v>48</v>
      </c>
      <c r="D769" s="44">
        <v>78604.228051200014</v>
      </c>
      <c r="E769" s="44">
        <v>29090.1</v>
      </c>
      <c r="F769" s="70">
        <f>Table323[[#This Row],[Single Family]]+Table323[[#This Row],[2-4 Units]]+Table323[[#This Row],[&gt;4 Units]]</f>
        <v>13</v>
      </c>
      <c r="G769" s="70">
        <v>12</v>
      </c>
      <c r="H769" s="70">
        <v>1</v>
      </c>
      <c r="I769" s="70">
        <v>0</v>
      </c>
      <c r="J769" s="45">
        <v>9407.64</v>
      </c>
      <c r="K769">
        <f t="shared" si="11"/>
        <v>0</v>
      </c>
      <c r="L769" s="70">
        <v>0</v>
      </c>
      <c r="M769" s="70">
        <v>0</v>
      </c>
      <c r="N769" s="70">
        <v>0</v>
      </c>
      <c r="O769" s="45">
        <v>0</v>
      </c>
    </row>
    <row r="770" spans="1:15" hidden="1" x14ac:dyDescent="0.35">
      <c r="A770" s="93">
        <v>9013530301</v>
      </c>
      <c r="B770" s="73" t="s">
        <v>177</v>
      </c>
      <c r="C770" s="84" t="s">
        <v>48</v>
      </c>
      <c r="D770" s="44">
        <v>74448.189192959995</v>
      </c>
      <c r="E770" s="44">
        <v>23277.45</v>
      </c>
      <c r="F770" s="70">
        <f>Table323[[#This Row],[Single Family]]+Table323[[#This Row],[2-4 Units]]+Table323[[#This Row],[&gt;4 Units]]</f>
        <v>20</v>
      </c>
      <c r="G770" s="70">
        <v>19</v>
      </c>
      <c r="H770" s="70">
        <v>1</v>
      </c>
      <c r="I770" s="70">
        <v>0</v>
      </c>
      <c r="J770" s="45">
        <v>14101.36</v>
      </c>
      <c r="K770">
        <f t="shared" si="11"/>
        <v>0</v>
      </c>
      <c r="L770" s="70">
        <v>0</v>
      </c>
      <c r="M770" s="70">
        <v>0</v>
      </c>
      <c r="N770" s="70">
        <v>0</v>
      </c>
      <c r="O770" s="45">
        <v>0</v>
      </c>
    </row>
    <row r="771" spans="1:15" hidden="1" x14ac:dyDescent="0.35">
      <c r="A771" s="93">
        <v>9013530302</v>
      </c>
      <c r="B771" s="73" t="s">
        <v>177</v>
      </c>
      <c r="C771" s="84" t="s">
        <v>48</v>
      </c>
      <c r="D771" s="44">
        <v>124042.61016576001</v>
      </c>
      <c r="E771" s="44">
        <v>142414.7691</v>
      </c>
      <c r="F771" s="70">
        <f>Table323[[#This Row],[Single Family]]+Table323[[#This Row],[2-4 Units]]+Table323[[#This Row],[&gt;4 Units]]</f>
        <v>94</v>
      </c>
      <c r="G771" s="70">
        <v>31</v>
      </c>
      <c r="H771" s="70">
        <v>0</v>
      </c>
      <c r="I771" s="70">
        <v>63</v>
      </c>
      <c r="J771" s="45">
        <v>17623.097099999999</v>
      </c>
      <c r="K771">
        <f t="shared" si="11"/>
        <v>51</v>
      </c>
      <c r="L771" s="70">
        <v>50</v>
      </c>
      <c r="M771" s="70">
        <v>1</v>
      </c>
      <c r="N771" s="70">
        <v>0</v>
      </c>
      <c r="O771" s="45">
        <v>59701.7</v>
      </c>
    </row>
    <row r="772" spans="1:15" hidden="1" x14ac:dyDescent="0.35">
      <c r="A772" s="93">
        <v>9013530400</v>
      </c>
      <c r="B772" s="73" t="s">
        <v>177</v>
      </c>
      <c r="C772" s="84" t="s">
        <v>48</v>
      </c>
      <c r="D772" s="44">
        <v>65216.719788479997</v>
      </c>
      <c r="E772" s="44">
        <v>10887.23</v>
      </c>
      <c r="F772" s="70">
        <f>Table323[[#This Row],[Single Family]]+Table323[[#This Row],[2-4 Units]]+Table323[[#This Row],[&gt;4 Units]]</f>
        <v>6</v>
      </c>
      <c r="G772" s="70">
        <v>6</v>
      </c>
      <c r="H772" s="70">
        <v>0</v>
      </c>
      <c r="I772" s="70">
        <v>0</v>
      </c>
      <c r="J772" s="45">
        <v>4585</v>
      </c>
      <c r="K772">
        <f t="shared" si="11"/>
        <v>0</v>
      </c>
      <c r="L772" s="70">
        <v>0</v>
      </c>
      <c r="M772" s="70">
        <v>0</v>
      </c>
      <c r="N772" s="70">
        <v>0</v>
      </c>
      <c r="O772" s="45">
        <v>0</v>
      </c>
    </row>
    <row r="773" spans="1:15" hidden="1" x14ac:dyDescent="0.35">
      <c r="A773" s="93">
        <v>9013530500</v>
      </c>
      <c r="B773" s="73" t="s">
        <v>177</v>
      </c>
      <c r="C773" s="84" t="s">
        <v>48</v>
      </c>
      <c r="D773" s="44">
        <v>59253.694274879992</v>
      </c>
      <c r="E773" s="44">
        <v>19884.302</v>
      </c>
      <c r="F773" s="70">
        <f>Table323[[#This Row],[Single Family]]+Table323[[#This Row],[2-4 Units]]+Table323[[#This Row],[&gt;4 Units]]</f>
        <v>15</v>
      </c>
      <c r="G773" s="70">
        <v>15</v>
      </c>
      <c r="H773" s="70">
        <v>0</v>
      </c>
      <c r="I773" s="70">
        <v>0</v>
      </c>
      <c r="J773" s="45">
        <v>9092.7819999999992</v>
      </c>
      <c r="K773">
        <f t="shared" si="11"/>
        <v>0</v>
      </c>
      <c r="L773" s="70">
        <v>0</v>
      </c>
      <c r="M773" s="70">
        <v>0</v>
      </c>
      <c r="N773" s="70">
        <v>0</v>
      </c>
      <c r="O773" s="45">
        <v>0</v>
      </c>
    </row>
    <row r="774" spans="1:15" hidden="1" x14ac:dyDescent="0.35">
      <c r="A774" s="93">
        <v>9013530600</v>
      </c>
      <c r="B774" s="73" t="s">
        <v>177</v>
      </c>
      <c r="C774" s="84" t="s">
        <v>48</v>
      </c>
      <c r="D774" s="44">
        <v>52920.689765759998</v>
      </c>
      <c r="E774" s="44">
        <v>19791.499500000002</v>
      </c>
      <c r="F774" s="70">
        <f>Table323[[#This Row],[Single Family]]+Table323[[#This Row],[2-4 Units]]+Table323[[#This Row],[&gt;4 Units]]</f>
        <v>18</v>
      </c>
      <c r="G774" s="70">
        <v>18</v>
      </c>
      <c r="H774" s="70">
        <v>0</v>
      </c>
      <c r="I774" s="70">
        <v>0</v>
      </c>
      <c r="J774" s="45">
        <v>18622.6895</v>
      </c>
      <c r="K774">
        <f t="shared" ref="K774:K837" si="12">L774+M774+N774</f>
        <v>0</v>
      </c>
      <c r="L774" s="70">
        <v>0</v>
      </c>
      <c r="M774" s="70">
        <v>0</v>
      </c>
      <c r="N774" s="70">
        <v>0</v>
      </c>
      <c r="O774" s="45">
        <v>0</v>
      </c>
    </row>
    <row r="775" spans="1:15" hidden="1" x14ac:dyDescent="0.35">
      <c r="A775" s="93">
        <v>9013535100</v>
      </c>
      <c r="B775" s="73" t="s">
        <v>177</v>
      </c>
      <c r="C775" s="84" t="s">
        <v>48</v>
      </c>
      <c r="D775" s="44">
        <v>1230.0100127999999</v>
      </c>
      <c r="E775" s="44">
        <v>164.09</v>
      </c>
      <c r="F775" s="70">
        <f>Table323[[#This Row],[Single Family]]+Table323[[#This Row],[2-4 Units]]+Table323[[#This Row],[&gt;4 Units]]</f>
        <v>1</v>
      </c>
      <c r="G775" s="70">
        <v>1</v>
      </c>
      <c r="H775" s="70">
        <v>0</v>
      </c>
      <c r="I775" s="70">
        <v>0</v>
      </c>
      <c r="J775" s="45">
        <v>162.83000000000001</v>
      </c>
      <c r="K775">
        <f t="shared" si="12"/>
        <v>0</v>
      </c>
      <c r="L775" s="70">
        <v>0</v>
      </c>
      <c r="M775" s="70">
        <v>0</v>
      </c>
      <c r="N775" s="70">
        <v>0</v>
      </c>
      <c r="O775" s="45">
        <v>0</v>
      </c>
    </row>
    <row r="776" spans="1:15" hidden="1" x14ac:dyDescent="0.35">
      <c r="A776" s="93">
        <v>9011708100</v>
      </c>
      <c r="B776" s="73" t="s">
        <v>178</v>
      </c>
      <c r="C776" s="84" t="s">
        <v>48</v>
      </c>
      <c r="D776" s="44">
        <v>57747.690486719999</v>
      </c>
      <c r="E776" s="44">
        <v>21450.676500000001</v>
      </c>
      <c r="F776" s="70">
        <f>Table323[[#This Row],[Single Family]]+Table323[[#This Row],[2-4 Units]]+Table323[[#This Row],[&gt;4 Units]]</f>
        <v>11</v>
      </c>
      <c r="G776" s="70">
        <v>11</v>
      </c>
      <c r="H776" s="70">
        <v>0</v>
      </c>
      <c r="I776" s="70">
        <v>0</v>
      </c>
      <c r="J776" s="45">
        <v>10404.854499999999</v>
      </c>
      <c r="K776">
        <f t="shared" si="12"/>
        <v>1</v>
      </c>
      <c r="L776" s="70">
        <v>1</v>
      </c>
      <c r="M776" s="70">
        <v>0</v>
      </c>
      <c r="N776" s="70">
        <v>0</v>
      </c>
      <c r="O776" s="45">
        <v>2802.43</v>
      </c>
    </row>
    <row r="777" spans="1:15" hidden="1" x14ac:dyDescent="0.35">
      <c r="A777" s="93">
        <v>9011709100</v>
      </c>
      <c r="B777" s="73" t="s">
        <v>178</v>
      </c>
      <c r="C777" s="84" t="s">
        <v>48</v>
      </c>
      <c r="D777" s="44">
        <v>95.121561600000007</v>
      </c>
      <c r="E777" s="44">
        <v>0</v>
      </c>
      <c r="F777" s="70">
        <f>Table323[[#This Row],[Single Family]]+Table323[[#This Row],[2-4 Units]]+Table323[[#This Row],[&gt;4 Units]]</f>
        <v>0</v>
      </c>
      <c r="G777" s="70">
        <v>0</v>
      </c>
      <c r="H777" s="70">
        <v>0</v>
      </c>
      <c r="I777" s="70">
        <v>0</v>
      </c>
      <c r="J777" s="45">
        <v>0</v>
      </c>
      <c r="K777">
        <f t="shared" si="12"/>
        <v>0</v>
      </c>
      <c r="L777" s="70">
        <v>0</v>
      </c>
      <c r="M777" s="70">
        <v>0</v>
      </c>
      <c r="N777" s="70">
        <v>0</v>
      </c>
      <c r="O777" s="45">
        <v>0</v>
      </c>
    </row>
    <row r="778" spans="1:15" hidden="1" x14ac:dyDescent="0.35">
      <c r="A778" s="93">
        <v>9015908100</v>
      </c>
      <c r="B778" s="73" t="s">
        <v>178</v>
      </c>
      <c r="C778" s="84" t="s">
        <v>48</v>
      </c>
      <c r="D778" s="44">
        <v>48.087561600000001</v>
      </c>
      <c r="E778" s="44">
        <v>0</v>
      </c>
      <c r="F778" s="70">
        <f>Table323[[#This Row],[Single Family]]+Table323[[#This Row],[2-4 Units]]+Table323[[#This Row],[&gt;4 Units]]</f>
        <v>0</v>
      </c>
      <c r="G778" s="70">
        <v>0</v>
      </c>
      <c r="H778" s="70">
        <v>0</v>
      </c>
      <c r="I778" s="70">
        <v>0</v>
      </c>
      <c r="J778" s="45">
        <v>0</v>
      </c>
      <c r="K778">
        <f t="shared" si="12"/>
        <v>0</v>
      </c>
      <c r="L778" s="70">
        <v>0</v>
      </c>
      <c r="M778" s="70">
        <v>0</v>
      </c>
      <c r="N778" s="70">
        <v>0</v>
      </c>
      <c r="O778" s="45">
        <v>0</v>
      </c>
    </row>
    <row r="779" spans="1:15" hidden="1" x14ac:dyDescent="0.35">
      <c r="A779" s="93">
        <v>9001035100</v>
      </c>
      <c r="B779" s="73" t="s">
        <v>179</v>
      </c>
      <c r="C779" s="84" t="s">
        <v>48</v>
      </c>
      <c r="D779" s="44">
        <v>46.987689599999996</v>
      </c>
      <c r="E779" s="44">
        <v>0</v>
      </c>
      <c r="F779" s="70">
        <f>Table323[[#This Row],[Single Family]]+Table323[[#This Row],[2-4 Units]]+Table323[[#This Row],[&gt;4 Units]]</f>
        <v>0</v>
      </c>
      <c r="G779" s="70">
        <v>0</v>
      </c>
      <c r="H779" s="70">
        <v>0</v>
      </c>
      <c r="I779" s="70">
        <v>0</v>
      </c>
      <c r="J779" s="45">
        <v>0</v>
      </c>
      <c r="K779">
        <f t="shared" si="12"/>
        <v>0</v>
      </c>
      <c r="L779" s="70">
        <v>0</v>
      </c>
      <c r="M779" s="70">
        <v>0</v>
      </c>
      <c r="N779" s="70">
        <v>0</v>
      </c>
      <c r="O779" s="45">
        <v>0</v>
      </c>
    </row>
    <row r="780" spans="1:15" hidden="1" x14ac:dyDescent="0.35">
      <c r="A780" s="93">
        <v>9003496200</v>
      </c>
      <c r="B780" s="73" t="s">
        <v>179</v>
      </c>
      <c r="C780" s="84" t="s">
        <v>48</v>
      </c>
      <c r="D780" s="44">
        <v>24.110352000000002</v>
      </c>
      <c r="E780" s="44">
        <v>0</v>
      </c>
      <c r="F780" s="70">
        <f>Table323[[#This Row],[Single Family]]+Table323[[#This Row],[2-4 Units]]+Table323[[#This Row],[&gt;4 Units]]</f>
        <v>0</v>
      </c>
      <c r="G780" s="70">
        <v>0</v>
      </c>
      <c r="H780" s="70">
        <v>0</v>
      </c>
      <c r="I780" s="70">
        <v>0</v>
      </c>
      <c r="J780" s="45">
        <v>0</v>
      </c>
      <c r="K780">
        <f t="shared" si="12"/>
        <v>0</v>
      </c>
      <c r="L780" s="70">
        <v>0</v>
      </c>
      <c r="M780" s="70">
        <v>0</v>
      </c>
      <c r="N780" s="70">
        <v>0</v>
      </c>
      <c r="O780" s="45">
        <v>0</v>
      </c>
    </row>
    <row r="781" spans="1:15" hidden="1" x14ac:dyDescent="0.35">
      <c r="A781" s="93">
        <v>9005263200</v>
      </c>
      <c r="B781" s="73" t="s">
        <v>179</v>
      </c>
      <c r="C781" s="84" t="s">
        <v>48</v>
      </c>
      <c r="D781" s="44">
        <v>1081.73337408</v>
      </c>
      <c r="E781" s="44">
        <v>0</v>
      </c>
      <c r="F781" s="70">
        <f>Table323[[#This Row],[Single Family]]+Table323[[#This Row],[2-4 Units]]+Table323[[#This Row],[&gt;4 Units]]</f>
        <v>0</v>
      </c>
      <c r="G781" s="70">
        <v>0</v>
      </c>
      <c r="H781" s="70">
        <v>0</v>
      </c>
      <c r="I781" s="70">
        <v>0</v>
      </c>
      <c r="J781" s="45">
        <v>0</v>
      </c>
      <c r="K781">
        <f t="shared" si="12"/>
        <v>0</v>
      </c>
      <c r="L781" s="70">
        <v>0</v>
      </c>
      <c r="M781" s="70">
        <v>0</v>
      </c>
      <c r="N781" s="70">
        <v>0</v>
      </c>
      <c r="O781" s="45">
        <v>0</v>
      </c>
    </row>
    <row r="782" spans="1:15" hidden="1" x14ac:dyDescent="0.35">
      <c r="A782" s="93">
        <v>9005265100</v>
      </c>
      <c r="B782" s="73" t="s">
        <v>179</v>
      </c>
      <c r="C782" s="84" t="s">
        <v>48</v>
      </c>
      <c r="D782" s="44">
        <v>41431.092839999998</v>
      </c>
      <c r="E782" s="44">
        <v>39393.502899999999</v>
      </c>
      <c r="F782" s="70">
        <f>Table323[[#This Row],[Single Family]]+Table323[[#This Row],[2-4 Units]]+Table323[[#This Row],[&gt;4 Units]]</f>
        <v>12</v>
      </c>
      <c r="G782" s="70">
        <v>12</v>
      </c>
      <c r="H782" s="70">
        <v>0</v>
      </c>
      <c r="I782" s="70">
        <v>0</v>
      </c>
      <c r="J782" s="45">
        <v>12640.63</v>
      </c>
      <c r="K782">
        <f t="shared" si="12"/>
        <v>3</v>
      </c>
      <c r="L782" s="70">
        <v>3</v>
      </c>
      <c r="M782" s="70">
        <v>0</v>
      </c>
      <c r="N782" s="70">
        <v>0</v>
      </c>
      <c r="O782" s="45">
        <v>20297.7</v>
      </c>
    </row>
    <row r="783" spans="1:15" hidden="1" x14ac:dyDescent="0.35">
      <c r="A783" s="93">
        <v>9005266100</v>
      </c>
      <c r="B783" s="73" t="s">
        <v>179</v>
      </c>
      <c r="C783" s="84" t="s">
        <v>48</v>
      </c>
      <c r="D783" s="44">
        <v>107.6601024</v>
      </c>
      <c r="E783" s="44">
        <v>0</v>
      </c>
      <c r="F783" s="70">
        <f>Table323[[#This Row],[Single Family]]+Table323[[#This Row],[2-4 Units]]+Table323[[#This Row],[&gt;4 Units]]</f>
        <v>0</v>
      </c>
      <c r="G783" s="70">
        <v>0</v>
      </c>
      <c r="H783" s="70">
        <v>0</v>
      </c>
      <c r="I783" s="70">
        <v>0</v>
      </c>
      <c r="J783" s="45">
        <v>0</v>
      </c>
      <c r="K783">
        <f t="shared" si="12"/>
        <v>0</v>
      </c>
      <c r="L783" s="70">
        <v>0</v>
      </c>
      <c r="M783" s="70">
        <v>0</v>
      </c>
      <c r="N783" s="70">
        <v>0</v>
      </c>
      <c r="O783" s="45">
        <v>0</v>
      </c>
    </row>
    <row r="784" spans="1:15" hidden="1" x14ac:dyDescent="0.35">
      <c r="A784" s="93">
        <v>9005267100</v>
      </c>
      <c r="B784" s="73" t="s">
        <v>179</v>
      </c>
      <c r="C784" s="84" t="s">
        <v>48</v>
      </c>
      <c r="D784" s="44">
        <v>1739.6270208000001</v>
      </c>
      <c r="E784" s="44">
        <v>0</v>
      </c>
      <c r="F784" s="70">
        <f>Table323[[#This Row],[Single Family]]+Table323[[#This Row],[2-4 Units]]+Table323[[#This Row],[&gt;4 Units]]</f>
        <v>1</v>
      </c>
      <c r="G784" s="70">
        <v>1</v>
      </c>
      <c r="H784" s="70">
        <v>0</v>
      </c>
      <c r="I784" s="70">
        <v>0</v>
      </c>
      <c r="J784" s="45">
        <v>0</v>
      </c>
      <c r="K784">
        <f t="shared" si="12"/>
        <v>0</v>
      </c>
      <c r="L784" s="70">
        <v>0</v>
      </c>
      <c r="M784" s="70">
        <v>0</v>
      </c>
      <c r="N784" s="70">
        <v>0</v>
      </c>
      <c r="O784" s="45">
        <v>0</v>
      </c>
    </row>
    <row r="785" spans="1:15" hidden="1" x14ac:dyDescent="0.35">
      <c r="A785" s="93">
        <v>9005306100</v>
      </c>
      <c r="B785" s="73" t="s">
        <v>179</v>
      </c>
      <c r="C785" s="84" t="s">
        <v>48</v>
      </c>
      <c r="D785" s="44">
        <v>34.269696000000003</v>
      </c>
      <c r="E785" s="44">
        <v>0</v>
      </c>
      <c r="F785" s="70">
        <f>Table323[[#This Row],[Single Family]]+Table323[[#This Row],[2-4 Units]]+Table323[[#This Row],[&gt;4 Units]]</f>
        <v>0</v>
      </c>
      <c r="G785" s="70">
        <v>0</v>
      </c>
      <c r="H785" s="70">
        <v>0</v>
      </c>
      <c r="I785" s="70">
        <v>0</v>
      </c>
      <c r="J785" s="45">
        <v>0</v>
      </c>
      <c r="K785">
        <f t="shared" si="12"/>
        <v>0</v>
      </c>
      <c r="L785" s="70">
        <v>0</v>
      </c>
      <c r="M785" s="70">
        <v>0</v>
      </c>
      <c r="N785" s="70">
        <v>0</v>
      </c>
      <c r="O785" s="45">
        <v>0</v>
      </c>
    </row>
    <row r="786" spans="1:15" hidden="1" x14ac:dyDescent="0.35">
      <c r="A786" s="93">
        <v>9005253500</v>
      </c>
      <c r="B786" s="73" t="s">
        <v>180</v>
      </c>
      <c r="C786" s="84" t="s">
        <v>48</v>
      </c>
      <c r="D786" s="44">
        <v>105.3330048</v>
      </c>
      <c r="E786" s="44">
        <v>0</v>
      </c>
      <c r="F786" s="70">
        <f>Table323[[#This Row],[Single Family]]+Table323[[#This Row],[2-4 Units]]+Table323[[#This Row],[&gt;4 Units]]</f>
        <v>0</v>
      </c>
      <c r="G786" s="70">
        <v>0</v>
      </c>
      <c r="H786" s="70">
        <v>0</v>
      </c>
      <c r="I786" s="70">
        <v>0</v>
      </c>
      <c r="J786" s="45">
        <v>0</v>
      </c>
      <c r="K786">
        <f t="shared" si="12"/>
        <v>0</v>
      </c>
      <c r="L786" s="70">
        <v>0</v>
      </c>
      <c r="M786" s="70">
        <v>0</v>
      </c>
      <c r="N786" s="70">
        <v>0</v>
      </c>
      <c r="O786" s="45">
        <v>0</v>
      </c>
    </row>
    <row r="787" spans="1:15" hidden="1" x14ac:dyDescent="0.35">
      <c r="A787" s="93">
        <v>9005265100</v>
      </c>
      <c r="B787" s="73" t="s">
        <v>180</v>
      </c>
      <c r="C787" s="84" t="s">
        <v>48</v>
      </c>
      <c r="D787" s="44">
        <v>2562.3306979200006</v>
      </c>
      <c r="E787" s="44">
        <v>1202.22</v>
      </c>
      <c r="F787" s="70">
        <f>Table323[[#This Row],[Single Family]]+Table323[[#This Row],[2-4 Units]]+Table323[[#This Row],[&gt;4 Units]]</f>
        <v>2</v>
      </c>
      <c r="G787" s="70">
        <v>2</v>
      </c>
      <c r="H787" s="70">
        <v>0</v>
      </c>
      <c r="I787" s="70">
        <v>0</v>
      </c>
      <c r="J787" s="45">
        <v>1197.4329</v>
      </c>
      <c r="K787">
        <f t="shared" si="12"/>
        <v>0</v>
      </c>
      <c r="L787" s="70">
        <v>0</v>
      </c>
      <c r="M787" s="70">
        <v>0</v>
      </c>
      <c r="N787" s="70">
        <v>0</v>
      </c>
      <c r="O787" s="45">
        <v>0</v>
      </c>
    </row>
    <row r="788" spans="1:15" hidden="1" x14ac:dyDescent="0.35">
      <c r="A788" s="93">
        <v>9005267100</v>
      </c>
      <c r="B788" s="73" t="s">
        <v>180</v>
      </c>
      <c r="C788" s="84" t="s">
        <v>48</v>
      </c>
      <c r="D788" s="44">
        <v>146825.70668064</v>
      </c>
      <c r="E788" s="44">
        <v>46420.828399999999</v>
      </c>
      <c r="F788" s="70">
        <f>Table323[[#This Row],[Single Family]]+Table323[[#This Row],[2-4 Units]]+Table323[[#This Row],[&gt;4 Units]]</f>
        <v>23</v>
      </c>
      <c r="G788" s="70">
        <v>23</v>
      </c>
      <c r="H788" s="70">
        <v>0</v>
      </c>
      <c r="I788" s="70">
        <v>0</v>
      </c>
      <c r="J788" s="45">
        <v>21563.838400000001</v>
      </c>
      <c r="K788">
        <f t="shared" si="12"/>
        <v>2</v>
      </c>
      <c r="L788" s="70">
        <v>2</v>
      </c>
      <c r="M788" s="70">
        <v>0</v>
      </c>
      <c r="N788" s="70">
        <v>0</v>
      </c>
      <c r="O788" s="45">
        <v>1075.8699999999999</v>
      </c>
    </row>
    <row r="789" spans="1:15" hidden="1" x14ac:dyDescent="0.35">
      <c r="A789" s="93">
        <v>9005362102</v>
      </c>
      <c r="B789" s="73" t="s">
        <v>180</v>
      </c>
      <c r="C789" s="84" t="s">
        <v>48</v>
      </c>
      <c r="D789" s="44">
        <v>952.21128959999999</v>
      </c>
      <c r="E789" s="44">
        <v>0</v>
      </c>
      <c r="F789" s="70">
        <f>Table323[[#This Row],[Single Family]]+Table323[[#This Row],[2-4 Units]]+Table323[[#This Row],[&gt;4 Units]]</f>
        <v>0</v>
      </c>
      <c r="G789" s="70">
        <v>0</v>
      </c>
      <c r="H789" s="70">
        <v>0</v>
      </c>
      <c r="I789" s="70">
        <v>0</v>
      </c>
      <c r="J789" s="45">
        <v>0</v>
      </c>
      <c r="K789">
        <f t="shared" si="12"/>
        <v>0</v>
      </c>
      <c r="L789" s="70">
        <v>0</v>
      </c>
      <c r="M789" s="70">
        <v>0</v>
      </c>
      <c r="N789" s="70">
        <v>0</v>
      </c>
      <c r="O789" s="45">
        <v>0</v>
      </c>
    </row>
    <row r="790" spans="1:15" hidden="1" x14ac:dyDescent="0.35">
      <c r="A790" s="93">
        <v>9009345100</v>
      </c>
      <c r="B790" s="73" t="s">
        <v>181</v>
      </c>
      <c r="C790" s="84" t="s">
        <v>48</v>
      </c>
      <c r="D790" s="44">
        <v>1723.8467519999999</v>
      </c>
      <c r="E790" s="44">
        <v>22.2</v>
      </c>
      <c r="F790" s="70">
        <f>Table323[[#This Row],[Single Family]]+Table323[[#This Row],[2-4 Units]]+Table323[[#This Row],[&gt;4 Units]]</f>
        <v>0</v>
      </c>
      <c r="G790" s="70">
        <v>0</v>
      </c>
      <c r="H790" s="70">
        <v>0</v>
      </c>
      <c r="I790" s="70">
        <v>0</v>
      </c>
      <c r="J790" s="45">
        <v>0</v>
      </c>
      <c r="K790">
        <f t="shared" si="12"/>
        <v>0</v>
      </c>
      <c r="L790" s="70">
        <v>0</v>
      </c>
      <c r="M790" s="70">
        <v>0</v>
      </c>
      <c r="N790" s="70">
        <v>0</v>
      </c>
      <c r="O790" s="45">
        <v>0</v>
      </c>
    </row>
    <row r="791" spans="1:15" hidden="1" x14ac:dyDescent="0.35">
      <c r="A791" s="93">
        <v>9009347100</v>
      </c>
      <c r="B791" s="73" t="s">
        <v>181</v>
      </c>
      <c r="C791" s="84" t="s">
        <v>48</v>
      </c>
      <c r="D791" s="44">
        <v>796.48099200000001</v>
      </c>
      <c r="E791" s="44">
        <v>0</v>
      </c>
      <c r="F791" s="70">
        <f>Table323[[#This Row],[Single Family]]+Table323[[#This Row],[2-4 Units]]+Table323[[#This Row],[&gt;4 Units]]</f>
        <v>0</v>
      </c>
      <c r="G791" s="70">
        <v>0</v>
      </c>
      <c r="H791" s="70">
        <v>0</v>
      </c>
      <c r="I791" s="70">
        <v>0</v>
      </c>
      <c r="J791" s="45">
        <v>0</v>
      </c>
      <c r="K791">
        <f t="shared" si="12"/>
        <v>0</v>
      </c>
      <c r="L791" s="70">
        <v>0</v>
      </c>
      <c r="M791" s="70">
        <v>0</v>
      </c>
      <c r="N791" s="70">
        <v>0</v>
      </c>
      <c r="O791" s="45">
        <v>0</v>
      </c>
    </row>
    <row r="792" spans="1:15" x14ac:dyDescent="0.35">
      <c r="A792" s="93">
        <v>9009350100</v>
      </c>
      <c r="B792" s="73" t="s">
        <v>181</v>
      </c>
      <c r="C792" s="84" t="s">
        <v>104</v>
      </c>
      <c r="D792" s="44">
        <v>38315.271240000002</v>
      </c>
      <c r="E792" s="44">
        <v>12377.77</v>
      </c>
      <c r="F792" s="70">
        <f>Table323[[#This Row],[Single Family]]+Table323[[#This Row],[2-4 Units]]+Table323[[#This Row],[&gt;4 Units]]</f>
        <v>0</v>
      </c>
      <c r="G792" s="70">
        <v>0</v>
      </c>
      <c r="H792" s="70">
        <v>0</v>
      </c>
      <c r="I792" s="70">
        <v>0</v>
      </c>
      <c r="J792" s="45">
        <v>0</v>
      </c>
      <c r="K792">
        <f t="shared" si="12"/>
        <v>0</v>
      </c>
      <c r="L792" s="70">
        <v>0</v>
      </c>
      <c r="M792" s="70">
        <v>0</v>
      </c>
      <c r="N792" s="70">
        <v>0</v>
      </c>
      <c r="O792" s="45">
        <v>0</v>
      </c>
    </row>
    <row r="793" spans="1:15" x14ac:dyDescent="0.35">
      <c r="A793" s="93">
        <v>9009350200</v>
      </c>
      <c r="B793" s="73" t="s">
        <v>181</v>
      </c>
      <c r="C793" s="84" t="s">
        <v>104</v>
      </c>
      <c r="D793" s="44">
        <v>44886.648113279996</v>
      </c>
      <c r="E793" s="44">
        <v>14823.31</v>
      </c>
      <c r="F793" s="70">
        <f>Table323[[#This Row],[Single Family]]+Table323[[#This Row],[2-4 Units]]+Table323[[#This Row],[&gt;4 Units]]</f>
        <v>0</v>
      </c>
      <c r="G793" s="70">
        <v>0</v>
      </c>
      <c r="H793" s="70">
        <v>0</v>
      </c>
      <c r="I793" s="70">
        <v>0</v>
      </c>
      <c r="J793" s="45">
        <v>0</v>
      </c>
      <c r="K793">
        <f t="shared" si="12"/>
        <v>0</v>
      </c>
      <c r="L793" s="70">
        <v>0</v>
      </c>
      <c r="M793" s="70">
        <v>0</v>
      </c>
      <c r="N793" s="70">
        <v>0</v>
      </c>
      <c r="O793" s="45">
        <v>0</v>
      </c>
    </row>
    <row r="794" spans="1:15" hidden="1" x14ac:dyDescent="0.35">
      <c r="A794" s="93">
        <v>9009350300</v>
      </c>
      <c r="B794" s="73" t="s">
        <v>181</v>
      </c>
      <c r="C794" s="84" t="s">
        <v>48</v>
      </c>
      <c r="D794" s="44">
        <v>26865.736862400001</v>
      </c>
      <c r="E794" s="44">
        <v>7264.46</v>
      </c>
      <c r="F794" s="70">
        <f>Table323[[#This Row],[Single Family]]+Table323[[#This Row],[2-4 Units]]+Table323[[#This Row],[&gt;4 Units]]</f>
        <v>0</v>
      </c>
      <c r="G794" s="70">
        <v>0</v>
      </c>
      <c r="H794" s="70">
        <v>0</v>
      </c>
      <c r="I794" s="70">
        <v>0</v>
      </c>
      <c r="J794" s="45">
        <v>0</v>
      </c>
      <c r="K794">
        <f t="shared" si="12"/>
        <v>0</v>
      </c>
      <c r="L794" s="70">
        <v>0</v>
      </c>
      <c r="M794" s="70">
        <v>0</v>
      </c>
      <c r="N794" s="70">
        <v>0</v>
      </c>
      <c r="O794" s="45">
        <v>0</v>
      </c>
    </row>
    <row r="795" spans="1:15" hidden="1" x14ac:dyDescent="0.35">
      <c r="A795" s="93">
        <v>9009350400</v>
      </c>
      <c r="B795" s="73" t="s">
        <v>181</v>
      </c>
      <c r="C795" s="84" t="s">
        <v>48</v>
      </c>
      <c r="D795" s="44">
        <v>37398.924460800001</v>
      </c>
      <c r="E795" s="44">
        <v>1172.21</v>
      </c>
      <c r="F795" s="70">
        <f>Table323[[#This Row],[Single Family]]+Table323[[#This Row],[2-4 Units]]+Table323[[#This Row],[&gt;4 Units]]</f>
        <v>1</v>
      </c>
      <c r="G795" s="70">
        <v>1</v>
      </c>
      <c r="H795" s="70">
        <v>0</v>
      </c>
      <c r="I795" s="70">
        <v>0</v>
      </c>
      <c r="J795" s="45">
        <v>192.74</v>
      </c>
      <c r="K795">
        <f t="shared" si="12"/>
        <v>0</v>
      </c>
      <c r="L795" s="70">
        <v>0</v>
      </c>
      <c r="M795" s="70">
        <v>0</v>
      </c>
      <c r="N795" s="70">
        <v>0</v>
      </c>
      <c r="O795" s="45">
        <v>0</v>
      </c>
    </row>
    <row r="796" spans="1:15" hidden="1" x14ac:dyDescent="0.35">
      <c r="A796" s="93">
        <v>9009350500</v>
      </c>
      <c r="B796" s="73" t="s">
        <v>181</v>
      </c>
      <c r="C796" s="84" t="s">
        <v>48</v>
      </c>
      <c r="D796" s="44">
        <v>30786.702393600001</v>
      </c>
      <c r="E796" s="44">
        <v>5469.22</v>
      </c>
      <c r="F796" s="70">
        <f>Table323[[#This Row],[Single Family]]+Table323[[#This Row],[2-4 Units]]+Table323[[#This Row],[&gt;4 Units]]</f>
        <v>2</v>
      </c>
      <c r="G796" s="70">
        <v>2</v>
      </c>
      <c r="H796" s="70">
        <v>0</v>
      </c>
      <c r="I796" s="70">
        <v>0</v>
      </c>
      <c r="J796" s="45">
        <v>297.11</v>
      </c>
      <c r="K796">
        <f t="shared" si="12"/>
        <v>0</v>
      </c>
      <c r="L796" s="70">
        <v>0</v>
      </c>
      <c r="M796" s="70">
        <v>0</v>
      </c>
      <c r="N796" s="70">
        <v>0</v>
      </c>
      <c r="O796" s="45">
        <v>0</v>
      </c>
    </row>
    <row r="797" spans="1:15" hidden="1" x14ac:dyDescent="0.35">
      <c r="A797" s="93">
        <v>9009350800</v>
      </c>
      <c r="B797" s="73" t="s">
        <v>181</v>
      </c>
      <c r="C797" s="84" t="s">
        <v>48</v>
      </c>
      <c r="D797" s="44">
        <v>75305.171249280014</v>
      </c>
      <c r="E797" s="44">
        <v>26025.75</v>
      </c>
      <c r="F797" s="70">
        <f>Table323[[#This Row],[Single Family]]+Table323[[#This Row],[2-4 Units]]+Table323[[#This Row],[&gt;4 Units]]</f>
        <v>6</v>
      </c>
      <c r="G797" s="70">
        <v>6</v>
      </c>
      <c r="H797" s="70">
        <v>0</v>
      </c>
      <c r="I797" s="70">
        <v>0</v>
      </c>
      <c r="J797" s="45">
        <v>3284.9</v>
      </c>
      <c r="K797">
        <f t="shared" si="12"/>
        <v>0</v>
      </c>
      <c r="L797" s="70">
        <v>0</v>
      </c>
      <c r="M797" s="70">
        <v>0</v>
      </c>
      <c r="N797" s="70">
        <v>0</v>
      </c>
      <c r="O797" s="45">
        <v>0</v>
      </c>
    </row>
    <row r="798" spans="1:15" hidden="1" x14ac:dyDescent="0.35">
      <c r="A798" s="93">
        <v>9009350900</v>
      </c>
      <c r="B798" s="73" t="s">
        <v>181</v>
      </c>
      <c r="C798" s="84" t="s">
        <v>48</v>
      </c>
      <c r="D798" s="44">
        <v>30064.937443199997</v>
      </c>
      <c r="E798" s="44">
        <v>35858.410000000003</v>
      </c>
      <c r="F798" s="70">
        <f>Table323[[#This Row],[Single Family]]+Table323[[#This Row],[2-4 Units]]+Table323[[#This Row],[&gt;4 Units]]</f>
        <v>6</v>
      </c>
      <c r="G798" s="70">
        <v>6</v>
      </c>
      <c r="H798" s="70">
        <v>0</v>
      </c>
      <c r="I798" s="70">
        <v>0</v>
      </c>
      <c r="J798" s="45">
        <v>2809.04</v>
      </c>
      <c r="K798">
        <f t="shared" si="12"/>
        <v>0</v>
      </c>
      <c r="L798" s="70">
        <v>0</v>
      </c>
      <c r="M798" s="70">
        <v>0</v>
      </c>
      <c r="N798" s="70">
        <v>0</v>
      </c>
      <c r="O798" s="45">
        <v>0</v>
      </c>
    </row>
    <row r="799" spans="1:15" hidden="1" x14ac:dyDescent="0.35">
      <c r="A799" s="93">
        <v>9009351000</v>
      </c>
      <c r="B799" s="73" t="s">
        <v>181</v>
      </c>
      <c r="C799" s="84" t="s">
        <v>48</v>
      </c>
      <c r="D799" s="44">
        <v>60298.793807040005</v>
      </c>
      <c r="E799" s="44">
        <v>118554.3701</v>
      </c>
      <c r="F799" s="70">
        <f>Table323[[#This Row],[Single Family]]+Table323[[#This Row],[2-4 Units]]+Table323[[#This Row],[&gt;4 Units]]</f>
        <v>12</v>
      </c>
      <c r="G799" s="70">
        <v>12</v>
      </c>
      <c r="H799" s="70">
        <v>0</v>
      </c>
      <c r="I799" s="70">
        <v>0</v>
      </c>
      <c r="J799" s="45">
        <v>4866.6100999999999</v>
      </c>
      <c r="K799">
        <f t="shared" si="12"/>
        <v>0</v>
      </c>
      <c r="L799" s="70">
        <v>0</v>
      </c>
      <c r="M799" s="70">
        <v>0</v>
      </c>
      <c r="N799" s="70">
        <v>0</v>
      </c>
      <c r="O799" s="45">
        <v>0</v>
      </c>
    </row>
    <row r="800" spans="1:15" hidden="1" x14ac:dyDescent="0.35">
      <c r="A800" s="93">
        <v>9009351100</v>
      </c>
      <c r="B800" s="73" t="s">
        <v>181</v>
      </c>
      <c r="C800" s="84" t="s">
        <v>48</v>
      </c>
      <c r="D800" s="44">
        <v>82675.970403840009</v>
      </c>
      <c r="E800" s="44">
        <v>57259.17</v>
      </c>
      <c r="F800" s="70">
        <f>Table323[[#This Row],[Single Family]]+Table323[[#This Row],[2-4 Units]]+Table323[[#This Row],[&gt;4 Units]]</f>
        <v>5</v>
      </c>
      <c r="G800" s="70">
        <v>5</v>
      </c>
      <c r="H800" s="70">
        <v>0</v>
      </c>
      <c r="I800" s="70">
        <v>0</v>
      </c>
      <c r="J800" s="45">
        <v>3361.22</v>
      </c>
      <c r="K800">
        <f t="shared" si="12"/>
        <v>0</v>
      </c>
      <c r="L800" s="70">
        <v>0</v>
      </c>
      <c r="M800" s="70">
        <v>0</v>
      </c>
      <c r="N800" s="70">
        <v>0</v>
      </c>
      <c r="O800" s="45">
        <v>0</v>
      </c>
    </row>
    <row r="801" spans="1:15" hidden="1" x14ac:dyDescent="0.35">
      <c r="A801" s="93">
        <v>9009351200</v>
      </c>
      <c r="B801" s="73" t="s">
        <v>181</v>
      </c>
      <c r="C801" s="84" t="s">
        <v>48</v>
      </c>
      <c r="D801" s="44">
        <v>54356.397840000005</v>
      </c>
      <c r="E801" s="44">
        <v>7114.2227999999996</v>
      </c>
      <c r="F801" s="70">
        <f>Table323[[#This Row],[Single Family]]+Table323[[#This Row],[2-4 Units]]+Table323[[#This Row],[&gt;4 Units]]</f>
        <v>1</v>
      </c>
      <c r="G801" s="70">
        <v>1</v>
      </c>
      <c r="H801" s="70">
        <v>0</v>
      </c>
      <c r="I801" s="70">
        <v>0</v>
      </c>
      <c r="J801" s="45">
        <v>808.19280000000003</v>
      </c>
      <c r="K801">
        <f t="shared" si="12"/>
        <v>0</v>
      </c>
      <c r="L801" s="70">
        <v>0</v>
      </c>
      <c r="M801" s="70">
        <v>0</v>
      </c>
      <c r="N801" s="70">
        <v>0</v>
      </c>
      <c r="O801" s="45">
        <v>0</v>
      </c>
    </row>
    <row r="802" spans="1:15" hidden="1" x14ac:dyDescent="0.35">
      <c r="A802" s="93">
        <v>9009351300</v>
      </c>
      <c r="B802" s="73" t="s">
        <v>181</v>
      </c>
      <c r="C802" s="84" t="s">
        <v>48</v>
      </c>
      <c r="D802" s="44">
        <v>73465.479031680006</v>
      </c>
      <c r="E802" s="44">
        <v>32921.589999999997</v>
      </c>
      <c r="F802" s="70">
        <f>Table323[[#This Row],[Single Family]]+Table323[[#This Row],[2-4 Units]]+Table323[[#This Row],[&gt;4 Units]]</f>
        <v>3</v>
      </c>
      <c r="G802" s="70">
        <v>3</v>
      </c>
      <c r="H802" s="70">
        <v>0</v>
      </c>
      <c r="I802" s="70">
        <v>0</v>
      </c>
      <c r="J802" s="45">
        <v>1489.51</v>
      </c>
      <c r="K802">
        <f t="shared" si="12"/>
        <v>0</v>
      </c>
      <c r="L802" s="70">
        <v>0</v>
      </c>
      <c r="M802" s="70">
        <v>0</v>
      </c>
      <c r="N802" s="70">
        <v>0</v>
      </c>
      <c r="O802" s="45">
        <v>0</v>
      </c>
    </row>
    <row r="803" spans="1:15" hidden="1" x14ac:dyDescent="0.35">
      <c r="A803" s="93">
        <v>9009351400</v>
      </c>
      <c r="B803" s="73" t="s">
        <v>181</v>
      </c>
      <c r="C803" s="84" t="s">
        <v>48</v>
      </c>
      <c r="D803" s="44">
        <v>53848.322968320004</v>
      </c>
      <c r="E803" s="44">
        <v>3381.01</v>
      </c>
      <c r="F803" s="70">
        <f>Table323[[#This Row],[Single Family]]+Table323[[#This Row],[2-4 Units]]+Table323[[#This Row],[&gt;4 Units]]</f>
        <v>3</v>
      </c>
      <c r="G803" s="70">
        <v>3</v>
      </c>
      <c r="H803" s="70">
        <v>0</v>
      </c>
      <c r="I803" s="70">
        <v>0</v>
      </c>
      <c r="J803" s="45">
        <v>614.34</v>
      </c>
      <c r="K803">
        <f t="shared" si="12"/>
        <v>0</v>
      </c>
      <c r="L803" s="70">
        <v>0</v>
      </c>
      <c r="M803" s="70">
        <v>0</v>
      </c>
      <c r="N803" s="70">
        <v>0</v>
      </c>
      <c r="O803" s="45">
        <v>0</v>
      </c>
    </row>
    <row r="804" spans="1:15" hidden="1" x14ac:dyDescent="0.35">
      <c r="A804" s="93">
        <v>9009351500</v>
      </c>
      <c r="B804" s="73" t="s">
        <v>181</v>
      </c>
      <c r="C804" s="84" t="s">
        <v>48</v>
      </c>
      <c r="D804" s="44">
        <v>73375.150596480002</v>
      </c>
      <c r="E804" s="44">
        <v>79377.770300000004</v>
      </c>
      <c r="F804" s="70">
        <f>Table323[[#This Row],[Single Family]]+Table323[[#This Row],[2-4 Units]]+Table323[[#This Row],[&gt;4 Units]]</f>
        <v>10</v>
      </c>
      <c r="G804" s="70">
        <v>10</v>
      </c>
      <c r="H804" s="70">
        <v>0</v>
      </c>
      <c r="I804" s="70">
        <v>0</v>
      </c>
      <c r="J804" s="45">
        <v>4967.1903000000002</v>
      </c>
      <c r="K804">
        <f t="shared" si="12"/>
        <v>0</v>
      </c>
      <c r="L804" s="70">
        <v>0</v>
      </c>
      <c r="M804" s="70">
        <v>0</v>
      </c>
      <c r="N804" s="70">
        <v>0</v>
      </c>
      <c r="O804" s="45">
        <v>0</v>
      </c>
    </row>
    <row r="805" spans="1:15" hidden="1" x14ac:dyDescent="0.35">
      <c r="A805" s="93">
        <v>9009351601</v>
      </c>
      <c r="B805" s="73" t="s">
        <v>181</v>
      </c>
      <c r="C805" s="84" t="s">
        <v>48</v>
      </c>
      <c r="D805" s="44">
        <v>54795.537365759999</v>
      </c>
      <c r="E805" s="44">
        <v>22097.49</v>
      </c>
      <c r="F805" s="70">
        <f>Table323[[#This Row],[Single Family]]+Table323[[#This Row],[2-4 Units]]+Table323[[#This Row],[&gt;4 Units]]</f>
        <v>7</v>
      </c>
      <c r="G805" s="70">
        <v>6</v>
      </c>
      <c r="H805" s="70">
        <v>1</v>
      </c>
      <c r="I805" s="70">
        <v>0</v>
      </c>
      <c r="J805" s="45">
        <v>5016</v>
      </c>
      <c r="K805">
        <f t="shared" si="12"/>
        <v>0</v>
      </c>
      <c r="L805" s="70">
        <v>0</v>
      </c>
      <c r="M805" s="70">
        <v>0</v>
      </c>
      <c r="N805" s="70">
        <v>0</v>
      </c>
      <c r="O805" s="45">
        <v>0</v>
      </c>
    </row>
    <row r="806" spans="1:15" hidden="1" x14ac:dyDescent="0.35">
      <c r="A806" s="93">
        <v>9009351602</v>
      </c>
      <c r="B806" s="73" t="s">
        <v>181</v>
      </c>
      <c r="C806" s="84" t="s">
        <v>48</v>
      </c>
      <c r="D806" s="44">
        <v>223993.97310816002</v>
      </c>
      <c r="E806" s="44">
        <v>1331999.4979000001</v>
      </c>
      <c r="F806" s="70">
        <f>Table323[[#This Row],[Single Family]]+Table323[[#This Row],[2-4 Units]]+Table323[[#This Row],[&gt;4 Units]]</f>
        <v>193</v>
      </c>
      <c r="G806" s="70">
        <v>35</v>
      </c>
      <c r="H806" s="70">
        <v>2</v>
      </c>
      <c r="I806" s="70">
        <v>156</v>
      </c>
      <c r="J806" s="45">
        <v>27775.5481</v>
      </c>
      <c r="K806">
        <f t="shared" si="12"/>
        <v>2073</v>
      </c>
      <c r="L806" s="70">
        <v>844</v>
      </c>
      <c r="M806" s="70">
        <v>30</v>
      </c>
      <c r="N806" s="70">
        <v>1199</v>
      </c>
      <c r="O806" s="45">
        <v>1304220</v>
      </c>
    </row>
    <row r="807" spans="1:15" hidden="1" x14ac:dyDescent="0.35">
      <c r="A807" s="93">
        <v>9009351700</v>
      </c>
      <c r="B807" s="73" t="s">
        <v>181</v>
      </c>
      <c r="C807" s="84" t="s">
        <v>48</v>
      </c>
      <c r="D807" s="44">
        <v>40955.166647999999</v>
      </c>
      <c r="E807" s="44">
        <v>9409.7900000000009</v>
      </c>
      <c r="F807" s="70">
        <f>Table323[[#This Row],[Single Family]]+Table323[[#This Row],[2-4 Units]]+Table323[[#This Row],[&gt;4 Units]]</f>
        <v>2</v>
      </c>
      <c r="G807" s="70">
        <v>2</v>
      </c>
      <c r="H807" s="70">
        <v>0</v>
      </c>
      <c r="I807" s="70">
        <v>0</v>
      </c>
      <c r="J807" s="45">
        <v>390.31</v>
      </c>
      <c r="K807">
        <f t="shared" si="12"/>
        <v>0</v>
      </c>
      <c r="L807" s="70">
        <v>0</v>
      </c>
      <c r="M807" s="70">
        <v>0</v>
      </c>
      <c r="N807" s="70">
        <v>0</v>
      </c>
      <c r="O807" s="45">
        <v>0</v>
      </c>
    </row>
    <row r="808" spans="1:15" hidden="1" x14ac:dyDescent="0.35">
      <c r="A808" s="93">
        <v>9009351800</v>
      </c>
      <c r="B808" s="73" t="s">
        <v>181</v>
      </c>
      <c r="C808" s="84" t="s">
        <v>48</v>
      </c>
      <c r="D808" s="44">
        <v>78963.979973759997</v>
      </c>
      <c r="E808" s="44">
        <v>32630.14</v>
      </c>
      <c r="F808" s="70">
        <f>Table323[[#This Row],[Single Family]]+Table323[[#This Row],[2-4 Units]]+Table323[[#This Row],[&gt;4 Units]]</f>
        <v>19</v>
      </c>
      <c r="G808" s="70">
        <v>19</v>
      </c>
      <c r="H808" s="70">
        <v>0</v>
      </c>
      <c r="I808" s="70">
        <v>0</v>
      </c>
      <c r="J808" s="45">
        <v>14412.83</v>
      </c>
      <c r="K808">
        <f t="shared" si="12"/>
        <v>0</v>
      </c>
      <c r="L808" s="70">
        <v>0</v>
      </c>
      <c r="M808" s="70">
        <v>0</v>
      </c>
      <c r="N808" s="70">
        <v>0</v>
      </c>
      <c r="O808" s="45">
        <v>0</v>
      </c>
    </row>
    <row r="809" spans="1:15" hidden="1" x14ac:dyDescent="0.35">
      <c r="A809" s="93">
        <v>9009351900</v>
      </c>
      <c r="B809" s="73" t="s">
        <v>181</v>
      </c>
      <c r="C809" s="84" t="s">
        <v>48</v>
      </c>
      <c r="D809" s="44">
        <v>46036.982819519995</v>
      </c>
      <c r="E809" s="44">
        <v>33038.6175</v>
      </c>
      <c r="F809" s="70">
        <f>Table323[[#This Row],[Single Family]]+Table323[[#This Row],[2-4 Units]]+Table323[[#This Row],[&gt;4 Units]]</f>
        <v>18</v>
      </c>
      <c r="G809" s="70">
        <v>18</v>
      </c>
      <c r="H809" s="70">
        <v>0</v>
      </c>
      <c r="I809" s="70">
        <v>0</v>
      </c>
      <c r="J809" s="45">
        <v>17892.057499999999</v>
      </c>
      <c r="K809">
        <f t="shared" si="12"/>
        <v>0</v>
      </c>
      <c r="L809" s="70">
        <v>0</v>
      </c>
      <c r="M809" s="70">
        <v>0</v>
      </c>
      <c r="N809" s="70">
        <v>0</v>
      </c>
      <c r="O809" s="45">
        <v>0</v>
      </c>
    </row>
    <row r="810" spans="1:15" hidden="1" x14ac:dyDescent="0.35">
      <c r="A810" s="93">
        <v>9009352000</v>
      </c>
      <c r="B810" s="73" t="s">
        <v>181</v>
      </c>
      <c r="C810" s="84" t="s">
        <v>48</v>
      </c>
      <c r="D810" s="44">
        <v>86934.247574400011</v>
      </c>
      <c r="E810" s="44">
        <v>43374.961799999997</v>
      </c>
      <c r="F810" s="70">
        <f>Table323[[#This Row],[Single Family]]+Table323[[#This Row],[2-4 Units]]+Table323[[#This Row],[&gt;4 Units]]</f>
        <v>30</v>
      </c>
      <c r="G810" s="70">
        <v>30</v>
      </c>
      <c r="H810" s="70">
        <v>0</v>
      </c>
      <c r="I810" s="70">
        <v>0</v>
      </c>
      <c r="J810" s="45">
        <v>21477.041799999999</v>
      </c>
      <c r="K810">
        <f t="shared" si="12"/>
        <v>0</v>
      </c>
      <c r="L810" s="70">
        <v>0</v>
      </c>
      <c r="M810" s="70">
        <v>0</v>
      </c>
      <c r="N810" s="70">
        <v>0</v>
      </c>
      <c r="O810" s="45">
        <v>0</v>
      </c>
    </row>
    <row r="811" spans="1:15" hidden="1" x14ac:dyDescent="0.35">
      <c r="A811" s="93">
        <v>9009352100</v>
      </c>
      <c r="B811" s="73" t="s">
        <v>181</v>
      </c>
      <c r="C811" s="84" t="s">
        <v>48</v>
      </c>
      <c r="D811" s="44">
        <v>66312.099100799998</v>
      </c>
      <c r="E811" s="44">
        <v>16926.25</v>
      </c>
      <c r="F811" s="70">
        <f>Table323[[#This Row],[Single Family]]+Table323[[#This Row],[2-4 Units]]+Table323[[#This Row],[&gt;4 Units]]</f>
        <v>10</v>
      </c>
      <c r="G811" s="70">
        <v>10</v>
      </c>
      <c r="H811" s="70">
        <v>0</v>
      </c>
      <c r="I811" s="70">
        <v>0</v>
      </c>
      <c r="J811" s="45">
        <v>7374.02</v>
      </c>
      <c r="K811">
        <f t="shared" si="12"/>
        <v>0</v>
      </c>
      <c r="L811" s="70">
        <v>0</v>
      </c>
      <c r="M811" s="70">
        <v>0</v>
      </c>
      <c r="N811" s="70">
        <v>0</v>
      </c>
      <c r="O811" s="45">
        <v>0</v>
      </c>
    </row>
    <row r="812" spans="1:15" hidden="1" x14ac:dyDescent="0.35">
      <c r="A812" s="93">
        <v>9009352200</v>
      </c>
      <c r="B812" s="73" t="s">
        <v>181</v>
      </c>
      <c r="C812" s="84" t="s">
        <v>48</v>
      </c>
      <c r="D812" s="44">
        <v>30857.74312608</v>
      </c>
      <c r="E812" s="44">
        <v>3404.86</v>
      </c>
      <c r="F812" s="70">
        <f>Table323[[#This Row],[Single Family]]+Table323[[#This Row],[2-4 Units]]+Table323[[#This Row],[&gt;4 Units]]</f>
        <v>2</v>
      </c>
      <c r="G812" s="70">
        <v>2</v>
      </c>
      <c r="H812" s="70">
        <v>0</v>
      </c>
      <c r="I812" s="70">
        <v>0</v>
      </c>
      <c r="J812" s="45">
        <v>1334.99</v>
      </c>
      <c r="K812">
        <f t="shared" si="12"/>
        <v>0</v>
      </c>
      <c r="L812" s="70">
        <v>0</v>
      </c>
      <c r="M812" s="70">
        <v>0</v>
      </c>
      <c r="N812" s="70">
        <v>0</v>
      </c>
      <c r="O812" s="45">
        <v>0</v>
      </c>
    </row>
    <row r="813" spans="1:15" hidden="1" x14ac:dyDescent="0.35">
      <c r="A813" s="93">
        <v>9009352300</v>
      </c>
      <c r="B813" s="73" t="s">
        <v>181</v>
      </c>
      <c r="C813" s="84" t="s">
        <v>48</v>
      </c>
      <c r="D813" s="44">
        <v>41957.293023359998</v>
      </c>
      <c r="E813" s="44">
        <v>70837.55</v>
      </c>
      <c r="F813" s="70">
        <f>Table323[[#This Row],[Single Family]]+Table323[[#This Row],[2-4 Units]]+Table323[[#This Row],[&gt;4 Units]]</f>
        <v>8</v>
      </c>
      <c r="G813" s="70">
        <v>8</v>
      </c>
      <c r="H813" s="70">
        <v>0</v>
      </c>
      <c r="I813" s="70">
        <v>0</v>
      </c>
      <c r="J813" s="45">
        <v>6499.38</v>
      </c>
      <c r="K813">
        <f t="shared" si="12"/>
        <v>0</v>
      </c>
      <c r="L813" s="70">
        <v>0</v>
      </c>
      <c r="M813" s="70">
        <v>0</v>
      </c>
      <c r="N813" s="70">
        <v>0</v>
      </c>
      <c r="O813" s="45">
        <v>0</v>
      </c>
    </row>
    <row r="814" spans="1:15" hidden="1" x14ac:dyDescent="0.35">
      <c r="A814" s="93">
        <v>9009352400</v>
      </c>
      <c r="B814" s="73" t="s">
        <v>181</v>
      </c>
      <c r="C814" s="84" t="s">
        <v>48</v>
      </c>
      <c r="D814" s="44">
        <v>67567.224980159997</v>
      </c>
      <c r="E814" s="44">
        <v>18995.95</v>
      </c>
      <c r="F814" s="70">
        <f>Table323[[#This Row],[Single Family]]+Table323[[#This Row],[2-4 Units]]+Table323[[#This Row],[&gt;4 Units]]</f>
        <v>6</v>
      </c>
      <c r="G814" s="70">
        <v>6</v>
      </c>
      <c r="H814" s="70">
        <v>0</v>
      </c>
      <c r="I814" s="70">
        <v>0</v>
      </c>
      <c r="J814" s="45">
        <v>2708.83</v>
      </c>
      <c r="K814">
        <f t="shared" si="12"/>
        <v>0</v>
      </c>
      <c r="L814" s="70">
        <v>0</v>
      </c>
      <c r="M814" s="70">
        <v>0</v>
      </c>
      <c r="N814" s="70">
        <v>0</v>
      </c>
      <c r="O814" s="45">
        <v>0</v>
      </c>
    </row>
    <row r="815" spans="1:15" hidden="1" x14ac:dyDescent="0.35">
      <c r="A815" s="93">
        <v>9009352500</v>
      </c>
      <c r="B815" s="73" t="s">
        <v>181</v>
      </c>
      <c r="C815" s="84" t="s">
        <v>48</v>
      </c>
      <c r="D815" s="44">
        <v>68249.952578880009</v>
      </c>
      <c r="E815" s="44">
        <v>82131.960000000006</v>
      </c>
      <c r="F815" s="70">
        <f>Table323[[#This Row],[Single Family]]+Table323[[#This Row],[2-4 Units]]+Table323[[#This Row],[&gt;4 Units]]</f>
        <v>12</v>
      </c>
      <c r="G815" s="70">
        <v>12</v>
      </c>
      <c r="H815" s="70">
        <v>0</v>
      </c>
      <c r="I815" s="70">
        <v>0</v>
      </c>
      <c r="J815" s="45">
        <v>9203.7199999999993</v>
      </c>
      <c r="K815">
        <f t="shared" si="12"/>
        <v>0</v>
      </c>
      <c r="L815" s="70">
        <v>0</v>
      </c>
      <c r="M815" s="70">
        <v>0</v>
      </c>
      <c r="N815" s="70">
        <v>0</v>
      </c>
      <c r="O815" s="45">
        <v>0</v>
      </c>
    </row>
    <row r="816" spans="1:15" hidden="1" x14ac:dyDescent="0.35">
      <c r="A816" s="93">
        <v>9009352600</v>
      </c>
      <c r="B816" s="73" t="s">
        <v>181</v>
      </c>
      <c r="C816" s="84" t="s">
        <v>48</v>
      </c>
      <c r="D816" s="44">
        <v>102977.93166624001</v>
      </c>
      <c r="E816" s="44">
        <v>126038.12</v>
      </c>
      <c r="F816" s="70">
        <f>Table323[[#This Row],[Single Family]]+Table323[[#This Row],[2-4 Units]]+Table323[[#This Row],[&gt;4 Units]]</f>
        <v>8</v>
      </c>
      <c r="G816" s="70">
        <v>8</v>
      </c>
      <c r="H816" s="70">
        <v>0</v>
      </c>
      <c r="I816" s="70">
        <v>0</v>
      </c>
      <c r="J816" s="45">
        <v>4005.22</v>
      </c>
      <c r="K816">
        <f t="shared" si="12"/>
        <v>0</v>
      </c>
      <c r="L816" s="70">
        <v>0</v>
      </c>
      <c r="M816" s="70">
        <v>0</v>
      </c>
      <c r="N816" s="70">
        <v>0</v>
      </c>
      <c r="O816" s="45">
        <v>0</v>
      </c>
    </row>
    <row r="817" spans="1:15" hidden="1" x14ac:dyDescent="0.35">
      <c r="A817" s="93">
        <v>9009352701</v>
      </c>
      <c r="B817" s="73" t="s">
        <v>181</v>
      </c>
      <c r="C817" s="84" t="s">
        <v>48</v>
      </c>
      <c r="D817" s="44">
        <v>41794.131643200002</v>
      </c>
      <c r="E817" s="44">
        <v>5658.59</v>
      </c>
      <c r="F817" s="70">
        <f>Table323[[#This Row],[Single Family]]+Table323[[#This Row],[2-4 Units]]+Table323[[#This Row],[&gt;4 Units]]</f>
        <v>3</v>
      </c>
      <c r="G817" s="70">
        <v>2</v>
      </c>
      <c r="H817" s="70">
        <v>1</v>
      </c>
      <c r="I817" s="70">
        <v>0</v>
      </c>
      <c r="J817" s="45">
        <v>1728.53</v>
      </c>
      <c r="K817">
        <f t="shared" si="12"/>
        <v>0</v>
      </c>
      <c r="L817" s="70">
        <v>0</v>
      </c>
      <c r="M817" s="70">
        <v>0</v>
      </c>
      <c r="N817" s="70">
        <v>0</v>
      </c>
      <c r="O817" s="45">
        <v>0</v>
      </c>
    </row>
    <row r="818" spans="1:15" hidden="1" x14ac:dyDescent="0.35">
      <c r="A818" s="93">
        <v>9009352702</v>
      </c>
      <c r="B818" s="73" t="s">
        <v>181</v>
      </c>
      <c r="C818" s="84" t="s">
        <v>48</v>
      </c>
      <c r="D818" s="44">
        <v>111415.61708064002</v>
      </c>
      <c r="E818" s="44">
        <v>168967.71100000001</v>
      </c>
      <c r="F818" s="70">
        <f>Table323[[#This Row],[Single Family]]+Table323[[#This Row],[2-4 Units]]+Table323[[#This Row],[&gt;4 Units]]</f>
        <v>18</v>
      </c>
      <c r="G818" s="70">
        <v>18</v>
      </c>
      <c r="H818" s="70">
        <v>0</v>
      </c>
      <c r="I818" s="70">
        <v>0</v>
      </c>
      <c r="J818" s="45">
        <v>12223.191000000001</v>
      </c>
      <c r="K818">
        <f t="shared" si="12"/>
        <v>0</v>
      </c>
      <c r="L818" s="70">
        <v>0</v>
      </c>
      <c r="M818" s="70">
        <v>0</v>
      </c>
      <c r="N818" s="70">
        <v>0</v>
      </c>
      <c r="O818" s="45">
        <v>0</v>
      </c>
    </row>
    <row r="819" spans="1:15" hidden="1" x14ac:dyDescent="0.35">
      <c r="A819" s="93">
        <v>9009352800</v>
      </c>
      <c r="B819" s="73" t="s">
        <v>181</v>
      </c>
      <c r="C819" s="84" t="s">
        <v>48</v>
      </c>
      <c r="D819" s="44">
        <v>97466.550065279996</v>
      </c>
      <c r="E819" s="44">
        <v>57930.291700000002</v>
      </c>
      <c r="F819" s="70">
        <f>Table323[[#This Row],[Single Family]]+Table323[[#This Row],[2-4 Units]]+Table323[[#This Row],[&gt;4 Units]]</f>
        <v>19</v>
      </c>
      <c r="G819" s="70">
        <v>18</v>
      </c>
      <c r="H819" s="70">
        <v>1</v>
      </c>
      <c r="I819" s="70">
        <v>0</v>
      </c>
      <c r="J819" s="45">
        <v>12718.331700000001</v>
      </c>
      <c r="K819">
        <f t="shared" si="12"/>
        <v>0</v>
      </c>
      <c r="L819" s="70">
        <v>0</v>
      </c>
      <c r="M819" s="70">
        <v>0</v>
      </c>
      <c r="N819" s="70">
        <v>0</v>
      </c>
      <c r="O819" s="45">
        <v>0</v>
      </c>
    </row>
    <row r="820" spans="1:15" hidden="1" x14ac:dyDescent="0.35">
      <c r="A820" s="93">
        <v>9009361100</v>
      </c>
      <c r="B820" s="73" t="s">
        <v>181</v>
      </c>
      <c r="C820" s="84" t="s">
        <v>48</v>
      </c>
      <c r="D820" s="44">
        <v>944.42535360000011</v>
      </c>
      <c r="E820" s="44">
        <v>0</v>
      </c>
      <c r="F820" s="70">
        <f>Table323[[#This Row],[Single Family]]+Table323[[#This Row],[2-4 Units]]+Table323[[#This Row],[&gt;4 Units]]</f>
        <v>1</v>
      </c>
      <c r="G820" s="70">
        <v>1</v>
      </c>
      <c r="H820" s="70">
        <v>0</v>
      </c>
      <c r="I820" s="70">
        <v>0</v>
      </c>
      <c r="J820" s="45">
        <v>0</v>
      </c>
      <c r="K820">
        <f t="shared" si="12"/>
        <v>0</v>
      </c>
      <c r="L820" s="70">
        <v>0</v>
      </c>
      <c r="M820" s="70">
        <v>0</v>
      </c>
      <c r="N820" s="70">
        <v>0</v>
      </c>
      <c r="O820" s="45">
        <v>0</v>
      </c>
    </row>
    <row r="821" spans="1:15" hidden="1" x14ac:dyDescent="0.35">
      <c r="A821" s="93">
        <v>9011690300</v>
      </c>
      <c r="B821" s="73" t="s">
        <v>182</v>
      </c>
      <c r="C821" s="84" t="s">
        <v>48</v>
      </c>
      <c r="D821" s="44">
        <v>129.32179199999999</v>
      </c>
      <c r="E821" s="44">
        <v>0</v>
      </c>
      <c r="F821" s="70">
        <f>Table323[[#This Row],[Single Family]]+Table323[[#This Row],[2-4 Units]]+Table323[[#This Row],[&gt;4 Units]]</f>
        <v>0</v>
      </c>
      <c r="G821" s="70">
        <v>0</v>
      </c>
      <c r="H821" s="70">
        <v>0</v>
      </c>
      <c r="I821" s="70">
        <v>0</v>
      </c>
      <c r="J821" s="45">
        <v>0</v>
      </c>
      <c r="K821">
        <f t="shared" si="12"/>
        <v>0</v>
      </c>
      <c r="L821" s="70">
        <v>0</v>
      </c>
      <c r="M821" s="70">
        <v>0</v>
      </c>
      <c r="N821" s="70">
        <v>0</v>
      </c>
      <c r="O821" s="45">
        <v>0</v>
      </c>
    </row>
    <row r="822" spans="1:15" hidden="1" x14ac:dyDescent="0.35">
      <c r="A822" s="93">
        <v>9011693300</v>
      </c>
      <c r="B822" s="73" t="s">
        <v>182</v>
      </c>
      <c r="C822" s="84" t="s">
        <v>48</v>
      </c>
      <c r="D822" s="44">
        <v>136900.22383296001</v>
      </c>
      <c r="E822" s="44">
        <v>454674.54180000001</v>
      </c>
      <c r="F822" s="70">
        <f>Table323[[#This Row],[Single Family]]+Table323[[#This Row],[2-4 Units]]+Table323[[#This Row],[&gt;4 Units]]</f>
        <v>54</v>
      </c>
      <c r="G822" s="70">
        <v>53</v>
      </c>
      <c r="H822" s="70">
        <v>1</v>
      </c>
      <c r="I822" s="70">
        <v>0</v>
      </c>
      <c r="J822" s="45">
        <v>45498.142200000002</v>
      </c>
      <c r="K822">
        <f t="shared" si="12"/>
        <v>7</v>
      </c>
      <c r="L822" s="70">
        <v>7</v>
      </c>
      <c r="M822" s="70">
        <v>0</v>
      </c>
      <c r="N822" s="70">
        <v>0</v>
      </c>
      <c r="O822" s="45">
        <v>11876.6</v>
      </c>
    </row>
    <row r="823" spans="1:15" hidden="1" x14ac:dyDescent="0.35">
      <c r="A823" s="93">
        <v>9011693400</v>
      </c>
      <c r="B823" s="73" t="s">
        <v>182</v>
      </c>
      <c r="C823" s="84" t="s">
        <v>48</v>
      </c>
      <c r="D823" s="44">
        <v>81427.319297280003</v>
      </c>
      <c r="E823" s="44">
        <v>20885.86</v>
      </c>
      <c r="F823" s="70">
        <f>Table323[[#This Row],[Single Family]]+Table323[[#This Row],[2-4 Units]]+Table323[[#This Row],[&gt;4 Units]]</f>
        <v>32</v>
      </c>
      <c r="G823" s="70">
        <v>32</v>
      </c>
      <c r="H823" s="70">
        <v>0</v>
      </c>
      <c r="I823" s="70">
        <v>0</v>
      </c>
      <c r="J823" s="45">
        <v>19381.48</v>
      </c>
      <c r="K823">
        <f t="shared" si="12"/>
        <v>0</v>
      </c>
      <c r="L823" s="70">
        <v>0</v>
      </c>
      <c r="M823" s="70">
        <v>0</v>
      </c>
      <c r="N823" s="70">
        <v>0</v>
      </c>
      <c r="O823" s="45">
        <v>0</v>
      </c>
    </row>
    <row r="824" spans="1:15" hidden="1" x14ac:dyDescent="0.35">
      <c r="A824" s="93">
        <v>9011693500</v>
      </c>
      <c r="B824" s="73" t="s">
        <v>182</v>
      </c>
      <c r="C824" s="84" t="s">
        <v>48</v>
      </c>
      <c r="D824" s="44">
        <v>82657.042764479993</v>
      </c>
      <c r="E824" s="44">
        <v>39929.422500000001</v>
      </c>
      <c r="F824" s="70">
        <f>Table323[[#This Row],[Single Family]]+Table323[[#This Row],[2-4 Units]]+Table323[[#This Row],[&gt;4 Units]]</f>
        <v>41</v>
      </c>
      <c r="G824" s="70">
        <v>41</v>
      </c>
      <c r="H824" s="70">
        <v>0</v>
      </c>
      <c r="I824" s="70">
        <v>0</v>
      </c>
      <c r="J824" s="45">
        <v>39379.282500000001</v>
      </c>
      <c r="K824">
        <f t="shared" si="12"/>
        <v>0</v>
      </c>
      <c r="L824" s="70">
        <v>0</v>
      </c>
      <c r="M824" s="70">
        <v>0</v>
      </c>
      <c r="N824" s="70">
        <v>0</v>
      </c>
      <c r="O824" s="45">
        <v>0</v>
      </c>
    </row>
    <row r="825" spans="1:15" hidden="1" x14ac:dyDescent="0.35">
      <c r="A825" s="93">
        <v>9011693600</v>
      </c>
      <c r="B825" s="73" t="s">
        <v>182</v>
      </c>
      <c r="C825" s="84" t="s">
        <v>48</v>
      </c>
      <c r="D825" s="44">
        <v>53180.512528320003</v>
      </c>
      <c r="E825" s="44">
        <v>17703.873200000002</v>
      </c>
      <c r="F825" s="70">
        <f>Table323[[#This Row],[Single Family]]+Table323[[#This Row],[2-4 Units]]+Table323[[#This Row],[&gt;4 Units]]</f>
        <v>23</v>
      </c>
      <c r="G825" s="70">
        <v>23</v>
      </c>
      <c r="H825" s="70">
        <v>0</v>
      </c>
      <c r="I825" s="70">
        <v>0</v>
      </c>
      <c r="J825" s="45">
        <v>17701.933199999999</v>
      </c>
      <c r="K825">
        <f t="shared" si="12"/>
        <v>0</v>
      </c>
      <c r="L825" s="70">
        <v>0</v>
      </c>
      <c r="M825" s="70">
        <v>0</v>
      </c>
      <c r="N825" s="70">
        <v>0</v>
      </c>
      <c r="O825" s="45">
        <v>0</v>
      </c>
    </row>
    <row r="826" spans="1:15" hidden="1" x14ac:dyDescent="0.35">
      <c r="A826" s="93">
        <v>9011693700</v>
      </c>
      <c r="B826" s="73" t="s">
        <v>182</v>
      </c>
      <c r="C826" s="84" t="s">
        <v>48</v>
      </c>
      <c r="D826" s="44">
        <v>68545.761995520006</v>
      </c>
      <c r="E826" s="44">
        <v>23494.13</v>
      </c>
      <c r="F826" s="70">
        <f>Table323[[#This Row],[Single Family]]+Table323[[#This Row],[2-4 Units]]+Table323[[#This Row],[&gt;4 Units]]</f>
        <v>31</v>
      </c>
      <c r="G826" s="70">
        <v>31</v>
      </c>
      <c r="H826" s="70">
        <v>0</v>
      </c>
      <c r="I826" s="70">
        <v>0</v>
      </c>
      <c r="J826" s="45">
        <v>23490.3</v>
      </c>
      <c r="K826">
        <f t="shared" si="12"/>
        <v>0</v>
      </c>
      <c r="L826" s="70">
        <v>0</v>
      </c>
      <c r="M826" s="70">
        <v>0</v>
      </c>
      <c r="N826" s="70">
        <v>0</v>
      </c>
      <c r="O826" s="45">
        <v>0</v>
      </c>
    </row>
    <row r="827" spans="1:15" hidden="1" x14ac:dyDescent="0.35">
      <c r="A827" s="93">
        <v>9011695201</v>
      </c>
      <c r="B827" s="73" t="s">
        <v>182</v>
      </c>
      <c r="C827" s="84" t="s">
        <v>48</v>
      </c>
      <c r="D827" s="44">
        <v>70.744924800000007</v>
      </c>
      <c r="E827" s="44">
        <v>0</v>
      </c>
      <c r="F827" s="70">
        <f>Table323[[#This Row],[Single Family]]+Table323[[#This Row],[2-4 Units]]+Table323[[#This Row],[&gt;4 Units]]</f>
        <v>0</v>
      </c>
      <c r="G827" s="70">
        <v>0</v>
      </c>
      <c r="H827" s="70">
        <v>0</v>
      </c>
      <c r="I827" s="70">
        <v>0</v>
      </c>
      <c r="J827" s="45">
        <v>0</v>
      </c>
      <c r="K827">
        <f t="shared" si="12"/>
        <v>0</v>
      </c>
      <c r="L827" s="70">
        <v>0</v>
      </c>
      <c r="M827" s="70">
        <v>0</v>
      </c>
      <c r="N827" s="70">
        <v>0</v>
      </c>
      <c r="O827" s="45">
        <v>0</v>
      </c>
    </row>
    <row r="828" spans="1:15" hidden="1" x14ac:dyDescent="0.35">
      <c r="A828" s="93">
        <v>9011870300</v>
      </c>
      <c r="B828" s="73" t="s">
        <v>182</v>
      </c>
      <c r="C828" s="84" t="s">
        <v>48</v>
      </c>
      <c r="D828" s="44">
        <v>26.3506176</v>
      </c>
      <c r="E828" s="44">
        <v>0</v>
      </c>
      <c r="F828" s="70">
        <f>Table323[[#This Row],[Single Family]]+Table323[[#This Row],[2-4 Units]]+Table323[[#This Row],[&gt;4 Units]]</f>
        <v>0</v>
      </c>
      <c r="G828" s="70">
        <v>0</v>
      </c>
      <c r="H828" s="70">
        <v>0</v>
      </c>
      <c r="I828" s="70">
        <v>0</v>
      </c>
      <c r="J828" s="45">
        <v>0</v>
      </c>
      <c r="K828">
        <f t="shared" si="12"/>
        <v>0</v>
      </c>
      <c r="L828" s="70">
        <v>0</v>
      </c>
      <c r="M828" s="70">
        <v>0</v>
      </c>
      <c r="N828" s="70">
        <v>0</v>
      </c>
      <c r="O828" s="45">
        <v>0</v>
      </c>
    </row>
    <row r="829" spans="1:15" hidden="1" x14ac:dyDescent="0.35">
      <c r="A829" s="93">
        <v>9011870502</v>
      </c>
      <c r="B829" s="73" t="s">
        <v>182</v>
      </c>
      <c r="C829" s="84" t="s">
        <v>48</v>
      </c>
      <c r="D829" s="44">
        <v>48.816950399999996</v>
      </c>
      <c r="E829" s="44">
        <v>0</v>
      </c>
      <c r="F829" s="70">
        <f>Table323[[#This Row],[Single Family]]+Table323[[#This Row],[2-4 Units]]+Table323[[#This Row],[&gt;4 Units]]</f>
        <v>0</v>
      </c>
      <c r="G829" s="70">
        <v>0</v>
      </c>
      <c r="H829" s="70">
        <v>0</v>
      </c>
      <c r="I829" s="70">
        <v>0</v>
      </c>
      <c r="J829" s="45">
        <v>0</v>
      </c>
      <c r="K829">
        <f t="shared" si="12"/>
        <v>0</v>
      </c>
      <c r="L829" s="70">
        <v>0</v>
      </c>
      <c r="M829" s="70">
        <v>0</v>
      </c>
      <c r="N829" s="70">
        <v>0</v>
      </c>
      <c r="O829" s="45">
        <v>0</v>
      </c>
    </row>
    <row r="830" spans="1:15" hidden="1" x14ac:dyDescent="0.35">
      <c r="A830" s="93">
        <v>9005342100</v>
      </c>
      <c r="B830" s="73" t="s">
        <v>183</v>
      </c>
      <c r="C830" s="84" t="s">
        <v>48</v>
      </c>
      <c r="D830" s="44">
        <v>335.5998912</v>
      </c>
      <c r="E830" s="44">
        <v>0</v>
      </c>
      <c r="F830" s="70">
        <f>Table323[[#This Row],[Single Family]]+Table323[[#This Row],[2-4 Units]]+Table323[[#This Row],[&gt;4 Units]]</f>
        <v>0</v>
      </c>
      <c r="G830" s="70">
        <v>0</v>
      </c>
      <c r="H830" s="70">
        <v>0</v>
      </c>
      <c r="I830" s="70">
        <v>0</v>
      </c>
      <c r="J830" s="45">
        <v>0</v>
      </c>
      <c r="K830">
        <f t="shared" si="12"/>
        <v>0</v>
      </c>
      <c r="L830" s="70">
        <v>0</v>
      </c>
      <c r="M830" s="70">
        <v>0</v>
      </c>
      <c r="N830" s="70">
        <v>0</v>
      </c>
      <c r="O830" s="45">
        <v>0</v>
      </c>
    </row>
    <row r="831" spans="1:15" hidden="1" x14ac:dyDescent="0.35">
      <c r="A831" s="93">
        <v>9005360100</v>
      </c>
      <c r="B831" s="73" t="s">
        <v>183</v>
      </c>
      <c r="C831" s="84" t="s">
        <v>48</v>
      </c>
      <c r="D831" s="44">
        <v>105586.70416991999</v>
      </c>
      <c r="E831" s="44">
        <v>30575.06</v>
      </c>
      <c r="F831" s="70">
        <f>Table323[[#This Row],[Single Family]]+Table323[[#This Row],[2-4 Units]]+Table323[[#This Row],[&gt;4 Units]]</f>
        <v>23</v>
      </c>
      <c r="G831" s="70">
        <v>23</v>
      </c>
      <c r="H831" s="70">
        <v>0</v>
      </c>
      <c r="I831" s="70">
        <v>0</v>
      </c>
      <c r="J831" s="45">
        <v>15401.32</v>
      </c>
      <c r="K831">
        <f t="shared" si="12"/>
        <v>0</v>
      </c>
      <c r="L831" s="70">
        <v>0</v>
      </c>
      <c r="M831" s="70">
        <v>0</v>
      </c>
      <c r="N831" s="70">
        <v>0</v>
      </c>
      <c r="O831" s="45">
        <v>0</v>
      </c>
    </row>
    <row r="832" spans="1:15" hidden="1" x14ac:dyDescent="0.35">
      <c r="A832" s="93">
        <v>9005360200</v>
      </c>
      <c r="B832" s="73" t="s">
        <v>183</v>
      </c>
      <c r="C832" s="84" t="s">
        <v>48</v>
      </c>
      <c r="D832" s="44">
        <v>179501.00507423998</v>
      </c>
      <c r="E832" s="44">
        <v>167458.0411</v>
      </c>
      <c r="F832" s="70">
        <f>Table323[[#This Row],[Single Family]]+Table323[[#This Row],[2-4 Units]]+Table323[[#This Row],[&gt;4 Units]]</f>
        <v>49</v>
      </c>
      <c r="G832" s="70">
        <v>49</v>
      </c>
      <c r="H832" s="70">
        <v>0</v>
      </c>
      <c r="I832" s="70">
        <v>0</v>
      </c>
      <c r="J832" s="45">
        <v>48229.233099999998</v>
      </c>
      <c r="K832">
        <f t="shared" si="12"/>
        <v>54</v>
      </c>
      <c r="L832" s="70">
        <v>53</v>
      </c>
      <c r="M832" s="70">
        <v>1</v>
      </c>
      <c r="N832" s="70">
        <v>0</v>
      </c>
      <c r="O832" s="45">
        <v>116050</v>
      </c>
    </row>
    <row r="833" spans="1:15" hidden="1" x14ac:dyDescent="0.35">
      <c r="A833" s="93">
        <v>9005360300</v>
      </c>
      <c r="B833" s="73" t="s">
        <v>183</v>
      </c>
      <c r="C833" s="84" t="s">
        <v>48</v>
      </c>
      <c r="D833" s="44">
        <v>58545.817234560003</v>
      </c>
      <c r="E833" s="44">
        <v>61008.1924</v>
      </c>
      <c r="F833" s="70">
        <f>Table323[[#This Row],[Single Family]]+Table323[[#This Row],[2-4 Units]]+Table323[[#This Row],[&gt;4 Units]]</f>
        <v>19</v>
      </c>
      <c r="G833" s="70">
        <v>19</v>
      </c>
      <c r="H833" s="70">
        <v>0</v>
      </c>
      <c r="I833" s="70">
        <v>0</v>
      </c>
      <c r="J833" s="45">
        <v>14116.152400000001</v>
      </c>
      <c r="K833">
        <f t="shared" si="12"/>
        <v>0</v>
      </c>
      <c r="L833" s="70">
        <v>0</v>
      </c>
      <c r="M833" s="70">
        <v>0</v>
      </c>
      <c r="N833" s="70">
        <v>0</v>
      </c>
      <c r="O833" s="45">
        <v>0</v>
      </c>
    </row>
    <row r="834" spans="1:15" hidden="1" x14ac:dyDescent="0.35">
      <c r="A834" s="93">
        <v>9005360400</v>
      </c>
      <c r="B834" s="73" t="s">
        <v>183</v>
      </c>
      <c r="C834" s="84" t="s">
        <v>48</v>
      </c>
      <c r="D834" s="44">
        <v>107974.49965344</v>
      </c>
      <c r="E834" s="44">
        <v>39579.555399999997</v>
      </c>
      <c r="F834" s="70">
        <f>Table323[[#This Row],[Single Family]]+Table323[[#This Row],[2-4 Units]]+Table323[[#This Row],[&gt;4 Units]]</f>
        <v>26</v>
      </c>
      <c r="G834" s="70">
        <v>26</v>
      </c>
      <c r="H834" s="70">
        <v>0</v>
      </c>
      <c r="I834" s="70">
        <v>0</v>
      </c>
      <c r="J834" s="45">
        <v>16124.475399999999</v>
      </c>
      <c r="K834">
        <f t="shared" si="12"/>
        <v>0</v>
      </c>
      <c r="L834" s="70">
        <v>0</v>
      </c>
      <c r="M834" s="70">
        <v>0</v>
      </c>
      <c r="N834" s="70">
        <v>0</v>
      </c>
      <c r="O834" s="45">
        <v>0</v>
      </c>
    </row>
    <row r="835" spans="1:15" hidden="1" x14ac:dyDescent="0.35">
      <c r="A835" s="93">
        <v>9005362102</v>
      </c>
      <c r="B835" s="73" t="s">
        <v>183</v>
      </c>
      <c r="C835" s="84" t="s">
        <v>48</v>
      </c>
      <c r="D835" s="44">
        <v>35.062761600000002</v>
      </c>
      <c r="E835" s="44">
        <v>0</v>
      </c>
      <c r="F835" s="70">
        <f>Table323[[#This Row],[Single Family]]+Table323[[#This Row],[2-4 Units]]+Table323[[#This Row],[&gt;4 Units]]</f>
        <v>0</v>
      </c>
      <c r="G835" s="70">
        <v>0</v>
      </c>
      <c r="H835" s="70">
        <v>0</v>
      </c>
      <c r="I835" s="70">
        <v>0</v>
      </c>
      <c r="J835" s="45">
        <v>0</v>
      </c>
      <c r="K835">
        <f t="shared" si="12"/>
        <v>0</v>
      </c>
      <c r="L835" s="70">
        <v>0</v>
      </c>
      <c r="M835" s="70">
        <v>0</v>
      </c>
      <c r="N835" s="70">
        <v>0</v>
      </c>
      <c r="O835" s="45">
        <v>0</v>
      </c>
    </row>
    <row r="836" spans="1:15" hidden="1" x14ac:dyDescent="0.35">
      <c r="A836" s="93">
        <v>9009352100</v>
      </c>
      <c r="B836" s="73" t="s">
        <v>183</v>
      </c>
      <c r="C836" s="84" t="s">
        <v>48</v>
      </c>
      <c r="D836" s="44">
        <v>96.198278399999992</v>
      </c>
      <c r="E836" s="44">
        <v>0</v>
      </c>
      <c r="F836" s="70">
        <f>Table323[[#This Row],[Single Family]]+Table323[[#This Row],[2-4 Units]]+Table323[[#This Row],[&gt;4 Units]]</f>
        <v>0</v>
      </c>
      <c r="G836" s="70">
        <v>0</v>
      </c>
      <c r="H836" s="70">
        <v>0</v>
      </c>
      <c r="I836" s="70">
        <v>0</v>
      </c>
      <c r="J836" s="45">
        <v>0</v>
      </c>
      <c r="K836">
        <f t="shared" si="12"/>
        <v>0</v>
      </c>
      <c r="L836" s="70">
        <v>0</v>
      </c>
      <c r="M836" s="70">
        <v>0</v>
      </c>
      <c r="N836" s="70">
        <v>0</v>
      </c>
      <c r="O836" s="45">
        <v>0</v>
      </c>
    </row>
    <row r="837" spans="1:15" hidden="1" x14ac:dyDescent="0.35">
      <c r="A837" s="93">
        <v>9003460100</v>
      </c>
      <c r="B837" s="73" t="s">
        <v>184</v>
      </c>
      <c r="C837" s="84" t="s">
        <v>48</v>
      </c>
      <c r="D837" s="44">
        <v>625.74612479999996</v>
      </c>
      <c r="E837" s="44">
        <v>1300.4000000000001</v>
      </c>
      <c r="F837" s="70">
        <f>Table323[[#This Row],[Single Family]]+Table323[[#This Row],[2-4 Units]]+Table323[[#This Row],[&gt;4 Units]]</f>
        <v>2</v>
      </c>
      <c r="G837" s="70">
        <v>2</v>
      </c>
      <c r="H837" s="70">
        <v>0</v>
      </c>
      <c r="I837" s="70">
        <v>0</v>
      </c>
      <c r="J837" s="45">
        <v>1300.02</v>
      </c>
      <c r="K837">
        <f t="shared" si="12"/>
        <v>0</v>
      </c>
      <c r="L837" s="70">
        <v>0</v>
      </c>
      <c r="M837" s="70">
        <v>0</v>
      </c>
      <c r="N837" s="70">
        <v>0</v>
      </c>
      <c r="O837" s="45">
        <v>0</v>
      </c>
    </row>
    <row r="838" spans="1:15" hidden="1" x14ac:dyDescent="0.35">
      <c r="A838" s="93">
        <v>9003471400</v>
      </c>
      <c r="B838" s="73" t="s">
        <v>184</v>
      </c>
      <c r="C838" s="84" t="s">
        <v>48</v>
      </c>
      <c r="D838" s="44">
        <v>1128.0287232000001</v>
      </c>
      <c r="E838" s="44">
        <v>0</v>
      </c>
      <c r="F838" s="70">
        <f>Table323[[#This Row],[Single Family]]+Table323[[#This Row],[2-4 Units]]+Table323[[#This Row],[&gt;4 Units]]</f>
        <v>0</v>
      </c>
      <c r="G838" s="70">
        <v>0</v>
      </c>
      <c r="H838" s="70">
        <v>0</v>
      </c>
      <c r="I838" s="70">
        <v>0</v>
      </c>
      <c r="J838" s="45">
        <v>0</v>
      </c>
      <c r="K838">
        <f t="shared" ref="K838:K901" si="13">L838+M838+N838</f>
        <v>0</v>
      </c>
      <c r="L838" s="70">
        <v>0</v>
      </c>
      <c r="M838" s="70">
        <v>0</v>
      </c>
      <c r="N838" s="70">
        <v>0</v>
      </c>
      <c r="O838" s="45">
        <v>0</v>
      </c>
    </row>
    <row r="839" spans="1:15" hidden="1" x14ac:dyDescent="0.35">
      <c r="A839" s="93">
        <v>9003496100</v>
      </c>
      <c r="B839" s="73" t="s">
        <v>184</v>
      </c>
      <c r="C839" s="84" t="s">
        <v>48</v>
      </c>
      <c r="D839" s="44">
        <v>28610.9587584</v>
      </c>
      <c r="E839" s="44">
        <v>2101.48</v>
      </c>
      <c r="F839" s="70">
        <f>Table323[[#This Row],[Single Family]]+Table323[[#This Row],[2-4 Units]]+Table323[[#This Row],[&gt;4 Units]]</f>
        <v>6</v>
      </c>
      <c r="G839" s="70">
        <v>6</v>
      </c>
      <c r="H839" s="70">
        <v>0</v>
      </c>
      <c r="I839" s="70">
        <v>0</v>
      </c>
      <c r="J839" s="45">
        <v>2098.02</v>
      </c>
      <c r="K839">
        <f t="shared" si="13"/>
        <v>0</v>
      </c>
      <c r="L839" s="70">
        <v>0</v>
      </c>
      <c r="M839" s="70">
        <v>0</v>
      </c>
      <c r="N839" s="70">
        <v>0</v>
      </c>
      <c r="O839" s="45">
        <v>0</v>
      </c>
    </row>
    <row r="840" spans="1:15" hidden="1" x14ac:dyDescent="0.35">
      <c r="A840" s="93">
        <v>9003496200</v>
      </c>
      <c r="B840" s="73" t="s">
        <v>184</v>
      </c>
      <c r="C840" s="84" t="s">
        <v>48</v>
      </c>
      <c r="D840" s="44">
        <v>82021.309801919997</v>
      </c>
      <c r="E840" s="44">
        <v>9423.9668000000001</v>
      </c>
      <c r="F840" s="70">
        <f>Table323[[#This Row],[Single Family]]+Table323[[#This Row],[2-4 Units]]+Table323[[#This Row],[&gt;4 Units]]</f>
        <v>16</v>
      </c>
      <c r="G840" s="70">
        <v>16</v>
      </c>
      <c r="H840" s="70">
        <v>0</v>
      </c>
      <c r="I840" s="70">
        <v>0</v>
      </c>
      <c r="J840" s="45">
        <v>7830.5968000000003</v>
      </c>
      <c r="K840">
        <f t="shared" si="13"/>
        <v>0</v>
      </c>
      <c r="L840" s="70">
        <v>0</v>
      </c>
      <c r="M840" s="70">
        <v>0</v>
      </c>
      <c r="N840" s="70">
        <v>0</v>
      </c>
      <c r="O840" s="45">
        <v>0</v>
      </c>
    </row>
    <row r="841" spans="1:15" hidden="1" x14ac:dyDescent="0.35">
      <c r="A841" s="93">
        <v>9003496300</v>
      </c>
      <c r="B841" s="73" t="s">
        <v>184</v>
      </c>
      <c r="C841" s="84" t="s">
        <v>48</v>
      </c>
      <c r="D841" s="44">
        <v>55727.230832640002</v>
      </c>
      <c r="E841" s="44">
        <v>8621.5300000000007</v>
      </c>
      <c r="F841" s="70">
        <f>Table323[[#This Row],[Single Family]]+Table323[[#This Row],[2-4 Units]]+Table323[[#This Row],[&gt;4 Units]]</f>
        <v>14</v>
      </c>
      <c r="G841" s="70">
        <v>13</v>
      </c>
      <c r="H841" s="70">
        <v>1</v>
      </c>
      <c r="I841" s="70">
        <v>0</v>
      </c>
      <c r="J841" s="45">
        <v>5853.27</v>
      </c>
      <c r="K841">
        <f t="shared" si="13"/>
        <v>0</v>
      </c>
      <c r="L841" s="70">
        <v>0</v>
      </c>
      <c r="M841" s="70">
        <v>0</v>
      </c>
      <c r="N841" s="70">
        <v>0</v>
      </c>
      <c r="O841" s="45">
        <v>0</v>
      </c>
    </row>
    <row r="842" spans="1:15" hidden="1" x14ac:dyDescent="0.35">
      <c r="A842" s="93">
        <v>9003496400</v>
      </c>
      <c r="B842" s="73" t="s">
        <v>184</v>
      </c>
      <c r="C842" s="84" t="s">
        <v>48</v>
      </c>
      <c r="D842" s="44">
        <v>48185.508096000005</v>
      </c>
      <c r="E842" s="44">
        <v>6747.1818000000003</v>
      </c>
      <c r="F842" s="70">
        <f>Table323[[#This Row],[Single Family]]+Table323[[#This Row],[2-4 Units]]+Table323[[#This Row],[&gt;4 Units]]</f>
        <v>19</v>
      </c>
      <c r="G842" s="70">
        <v>19</v>
      </c>
      <c r="H842" s="70">
        <v>0</v>
      </c>
      <c r="I842" s="70">
        <v>0</v>
      </c>
      <c r="J842" s="45">
        <v>6743.6917999999996</v>
      </c>
      <c r="K842">
        <f t="shared" si="13"/>
        <v>0</v>
      </c>
      <c r="L842" s="70">
        <v>0</v>
      </c>
      <c r="M842" s="70">
        <v>0</v>
      </c>
      <c r="N842" s="70">
        <v>0</v>
      </c>
      <c r="O842" s="45">
        <v>0</v>
      </c>
    </row>
    <row r="843" spans="1:15" hidden="1" x14ac:dyDescent="0.35">
      <c r="A843" s="93">
        <v>9003496500</v>
      </c>
      <c r="B843" s="73" t="s">
        <v>184</v>
      </c>
      <c r="C843" s="84" t="s">
        <v>48</v>
      </c>
      <c r="D843" s="44">
        <v>43302.135461760001</v>
      </c>
      <c r="E843" s="44">
        <v>18052.32</v>
      </c>
      <c r="F843" s="70">
        <f>Table323[[#This Row],[Single Family]]+Table323[[#This Row],[2-4 Units]]+Table323[[#This Row],[&gt;4 Units]]</f>
        <v>14</v>
      </c>
      <c r="G843" s="70">
        <v>14</v>
      </c>
      <c r="H843" s="70">
        <v>0</v>
      </c>
      <c r="I843" s="70">
        <v>0</v>
      </c>
      <c r="J843" s="45">
        <v>4636.5</v>
      </c>
      <c r="K843">
        <f t="shared" si="13"/>
        <v>0</v>
      </c>
      <c r="L843" s="70">
        <v>0</v>
      </c>
      <c r="M843" s="70">
        <v>0</v>
      </c>
      <c r="N843" s="70">
        <v>0</v>
      </c>
      <c r="O843" s="45">
        <v>0</v>
      </c>
    </row>
    <row r="844" spans="1:15" hidden="1" x14ac:dyDescent="0.35">
      <c r="A844" s="93">
        <v>9003496600</v>
      </c>
      <c r="B844" s="73" t="s">
        <v>184</v>
      </c>
      <c r="C844" s="84" t="s">
        <v>48</v>
      </c>
      <c r="D844" s="44">
        <v>55057.849891200007</v>
      </c>
      <c r="E844" s="44">
        <v>28113.459900000002</v>
      </c>
      <c r="F844" s="70">
        <f>Table323[[#This Row],[Single Family]]+Table323[[#This Row],[2-4 Units]]+Table323[[#This Row],[&gt;4 Units]]</f>
        <v>19</v>
      </c>
      <c r="G844" s="70">
        <v>19</v>
      </c>
      <c r="H844" s="70">
        <v>0</v>
      </c>
      <c r="I844" s="70">
        <v>0</v>
      </c>
      <c r="J844" s="45">
        <v>9254.6699000000008</v>
      </c>
      <c r="K844">
        <f t="shared" si="13"/>
        <v>0</v>
      </c>
      <c r="L844" s="70">
        <v>0</v>
      </c>
      <c r="M844" s="70">
        <v>0</v>
      </c>
      <c r="N844" s="70">
        <v>0</v>
      </c>
      <c r="O844" s="45">
        <v>0</v>
      </c>
    </row>
    <row r="845" spans="1:15" hidden="1" x14ac:dyDescent="0.35">
      <c r="A845" s="93">
        <v>9003496700</v>
      </c>
      <c r="B845" s="73" t="s">
        <v>184</v>
      </c>
      <c r="C845" s="84" t="s">
        <v>48</v>
      </c>
      <c r="D845" s="44">
        <v>46883.065144320004</v>
      </c>
      <c r="E845" s="44">
        <v>6747.4892</v>
      </c>
      <c r="F845" s="70">
        <f>Table323[[#This Row],[Single Family]]+Table323[[#This Row],[2-4 Units]]+Table323[[#This Row],[&gt;4 Units]]</f>
        <v>15</v>
      </c>
      <c r="G845" s="70">
        <v>14</v>
      </c>
      <c r="H845" s="70">
        <v>1</v>
      </c>
      <c r="I845" s="70">
        <v>0</v>
      </c>
      <c r="J845" s="45">
        <v>4898.5191999999997</v>
      </c>
      <c r="K845">
        <f t="shared" si="13"/>
        <v>0</v>
      </c>
      <c r="L845" s="70">
        <v>0</v>
      </c>
      <c r="M845" s="70">
        <v>0</v>
      </c>
      <c r="N845" s="70">
        <v>0</v>
      </c>
      <c r="O845" s="45">
        <v>0</v>
      </c>
    </row>
    <row r="846" spans="1:15" hidden="1" x14ac:dyDescent="0.35">
      <c r="A846" s="93">
        <v>9003496800</v>
      </c>
      <c r="B846" s="73" t="s">
        <v>184</v>
      </c>
      <c r="C846" s="84" t="s">
        <v>48</v>
      </c>
      <c r="D846" s="44">
        <v>43290.247003199998</v>
      </c>
      <c r="E846" s="44">
        <v>4929.1130000000003</v>
      </c>
      <c r="F846" s="70">
        <f>Table323[[#This Row],[Single Family]]+Table323[[#This Row],[2-4 Units]]+Table323[[#This Row],[&gt;4 Units]]</f>
        <v>7</v>
      </c>
      <c r="G846" s="70">
        <v>7</v>
      </c>
      <c r="H846" s="70">
        <v>0</v>
      </c>
      <c r="I846" s="70">
        <v>0</v>
      </c>
      <c r="J846" s="45">
        <v>1563.403</v>
      </c>
      <c r="K846">
        <f t="shared" si="13"/>
        <v>0</v>
      </c>
      <c r="L846" s="70">
        <v>0</v>
      </c>
      <c r="M846" s="70">
        <v>0</v>
      </c>
      <c r="N846" s="70">
        <v>0</v>
      </c>
      <c r="O846" s="45">
        <v>0</v>
      </c>
    </row>
    <row r="847" spans="1:15" hidden="1" x14ac:dyDescent="0.35">
      <c r="A847" s="93">
        <v>9003496900</v>
      </c>
      <c r="B847" s="73" t="s">
        <v>184</v>
      </c>
      <c r="C847" s="84" t="s">
        <v>48</v>
      </c>
      <c r="D847" s="44">
        <v>76690.901718720008</v>
      </c>
      <c r="E847" s="44">
        <v>8861.1478999999999</v>
      </c>
      <c r="F847" s="70">
        <f>Table323[[#This Row],[Single Family]]+Table323[[#This Row],[2-4 Units]]+Table323[[#This Row],[&gt;4 Units]]</f>
        <v>23</v>
      </c>
      <c r="G847" s="70">
        <v>20</v>
      </c>
      <c r="H847" s="70">
        <v>3</v>
      </c>
      <c r="I847" s="70">
        <v>0</v>
      </c>
      <c r="J847" s="45">
        <v>6614.31</v>
      </c>
      <c r="K847">
        <f t="shared" si="13"/>
        <v>0</v>
      </c>
      <c r="L847" s="70">
        <v>0</v>
      </c>
      <c r="M847" s="70">
        <v>0</v>
      </c>
      <c r="N847" s="70">
        <v>0</v>
      </c>
      <c r="O847" s="45">
        <v>0</v>
      </c>
    </row>
    <row r="848" spans="1:15" hidden="1" x14ac:dyDescent="0.35">
      <c r="A848" s="93">
        <v>9003497000</v>
      </c>
      <c r="B848" s="73" t="s">
        <v>184</v>
      </c>
      <c r="C848" s="84" t="s">
        <v>48</v>
      </c>
      <c r="D848" s="44">
        <v>74474.39798496</v>
      </c>
      <c r="E848" s="44">
        <v>10418.5515</v>
      </c>
      <c r="F848" s="70">
        <f>Table323[[#This Row],[Single Family]]+Table323[[#This Row],[2-4 Units]]+Table323[[#This Row],[&gt;4 Units]]</f>
        <v>23</v>
      </c>
      <c r="G848" s="70">
        <v>23</v>
      </c>
      <c r="H848" s="70">
        <v>0</v>
      </c>
      <c r="I848" s="70">
        <v>0</v>
      </c>
      <c r="J848" s="45">
        <v>8090.3615</v>
      </c>
      <c r="K848">
        <f t="shared" si="13"/>
        <v>0</v>
      </c>
      <c r="L848" s="70">
        <v>0</v>
      </c>
      <c r="M848" s="70">
        <v>0</v>
      </c>
      <c r="N848" s="70">
        <v>0</v>
      </c>
      <c r="O848" s="45">
        <v>0</v>
      </c>
    </row>
    <row r="849" spans="1:15" hidden="1" x14ac:dyDescent="0.35">
      <c r="A849" s="93">
        <v>9003497100</v>
      </c>
      <c r="B849" s="73" t="s">
        <v>184</v>
      </c>
      <c r="C849" s="84" t="s">
        <v>48</v>
      </c>
      <c r="D849" s="44">
        <v>49008.924374399998</v>
      </c>
      <c r="E849" s="44">
        <v>4881.03</v>
      </c>
      <c r="F849" s="70">
        <f>Table323[[#This Row],[Single Family]]+Table323[[#This Row],[2-4 Units]]+Table323[[#This Row],[&gt;4 Units]]</f>
        <v>17</v>
      </c>
      <c r="G849" s="70">
        <v>16</v>
      </c>
      <c r="H849" s="70">
        <v>1</v>
      </c>
      <c r="I849" s="70">
        <v>0</v>
      </c>
      <c r="J849" s="45">
        <v>4659.1899999999996</v>
      </c>
      <c r="K849">
        <f t="shared" si="13"/>
        <v>0</v>
      </c>
      <c r="L849" s="70">
        <v>0</v>
      </c>
      <c r="M849" s="70">
        <v>0</v>
      </c>
      <c r="N849" s="70">
        <v>0</v>
      </c>
      <c r="O849" s="45">
        <v>0</v>
      </c>
    </row>
    <row r="850" spans="1:15" hidden="1" x14ac:dyDescent="0.35">
      <c r="A850" s="93">
        <v>9003497200</v>
      </c>
      <c r="B850" s="73" t="s">
        <v>184</v>
      </c>
      <c r="C850" s="84" t="s">
        <v>48</v>
      </c>
      <c r="D850" s="44">
        <v>32413.523068800001</v>
      </c>
      <c r="E850" s="44">
        <v>16865.05</v>
      </c>
      <c r="F850" s="70">
        <f>Table323[[#This Row],[Single Family]]+Table323[[#This Row],[2-4 Units]]+Table323[[#This Row],[&gt;4 Units]]</f>
        <v>7</v>
      </c>
      <c r="G850" s="70">
        <v>7</v>
      </c>
      <c r="H850" s="70">
        <v>0</v>
      </c>
      <c r="I850" s="70">
        <v>0</v>
      </c>
      <c r="J850" s="45">
        <v>3446.88</v>
      </c>
      <c r="K850">
        <f t="shared" si="13"/>
        <v>0</v>
      </c>
      <c r="L850" s="70">
        <v>0</v>
      </c>
      <c r="M850" s="70">
        <v>0</v>
      </c>
      <c r="N850" s="70">
        <v>0</v>
      </c>
      <c r="O850" s="45">
        <v>0</v>
      </c>
    </row>
    <row r="851" spans="1:15" hidden="1" x14ac:dyDescent="0.35">
      <c r="A851" s="93">
        <v>9003497300</v>
      </c>
      <c r="B851" s="73" t="s">
        <v>184</v>
      </c>
      <c r="C851" s="84" t="s">
        <v>48</v>
      </c>
      <c r="D851" s="44">
        <v>80343.415123200015</v>
      </c>
      <c r="E851" s="44">
        <v>18040.036100000001</v>
      </c>
      <c r="F851" s="70">
        <f>Table323[[#This Row],[Single Family]]+Table323[[#This Row],[2-4 Units]]+Table323[[#This Row],[&gt;4 Units]]</f>
        <v>29</v>
      </c>
      <c r="G851" s="70">
        <v>29</v>
      </c>
      <c r="H851" s="70">
        <v>0</v>
      </c>
      <c r="I851" s="70">
        <v>0</v>
      </c>
      <c r="J851" s="45">
        <v>18033.036100000001</v>
      </c>
      <c r="K851">
        <f t="shared" si="13"/>
        <v>0</v>
      </c>
      <c r="L851" s="70">
        <v>0</v>
      </c>
      <c r="M851" s="70">
        <v>0</v>
      </c>
      <c r="N851" s="70">
        <v>0</v>
      </c>
      <c r="O851" s="45">
        <v>0</v>
      </c>
    </row>
    <row r="852" spans="1:15" hidden="1" x14ac:dyDescent="0.35">
      <c r="A852" s="93">
        <v>9003497400</v>
      </c>
      <c r="B852" s="73" t="s">
        <v>184</v>
      </c>
      <c r="C852" s="84" t="s">
        <v>48</v>
      </c>
      <c r="D852" s="44">
        <v>76001.059105919994</v>
      </c>
      <c r="E852" s="44">
        <v>13016.7014</v>
      </c>
      <c r="F852" s="70">
        <f>Table323[[#This Row],[Single Family]]+Table323[[#This Row],[2-4 Units]]+Table323[[#This Row],[&gt;4 Units]]</f>
        <v>30</v>
      </c>
      <c r="G852" s="70">
        <v>30</v>
      </c>
      <c r="H852" s="70">
        <v>0</v>
      </c>
      <c r="I852" s="70">
        <v>0</v>
      </c>
      <c r="J852" s="45">
        <v>13015.4614</v>
      </c>
      <c r="K852">
        <f t="shared" si="13"/>
        <v>0</v>
      </c>
      <c r="L852" s="70">
        <v>0</v>
      </c>
      <c r="M852" s="70">
        <v>0</v>
      </c>
      <c r="N852" s="70">
        <v>0</v>
      </c>
      <c r="O852" s="45">
        <v>0</v>
      </c>
    </row>
    <row r="853" spans="1:15" hidden="1" x14ac:dyDescent="0.35">
      <c r="A853" s="93">
        <v>9003497500</v>
      </c>
      <c r="B853" s="73" t="s">
        <v>184</v>
      </c>
      <c r="C853" s="84" t="s">
        <v>48</v>
      </c>
      <c r="D853" s="44">
        <v>74846.761387200007</v>
      </c>
      <c r="E853" s="44">
        <v>52438</v>
      </c>
      <c r="F853" s="70">
        <f>Table323[[#This Row],[Single Family]]+Table323[[#This Row],[2-4 Units]]+Table323[[#This Row],[&gt;4 Units]]</f>
        <v>24</v>
      </c>
      <c r="G853" s="70">
        <v>24</v>
      </c>
      <c r="H853" s="70">
        <v>0</v>
      </c>
      <c r="I853" s="70">
        <v>0</v>
      </c>
      <c r="J853" s="45">
        <v>13075.48</v>
      </c>
      <c r="K853">
        <f t="shared" si="13"/>
        <v>0</v>
      </c>
      <c r="L853" s="70">
        <v>0</v>
      </c>
      <c r="M853" s="70">
        <v>0</v>
      </c>
      <c r="N853" s="70">
        <v>0</v>
      </c>
      <c r="O853" s="45">
        <v>0</v>
      </c>
    </row>
    <row r="854" spans="1:15" hidden="1" x14ac:dyDescent="0.35">
      <c r="A854" s="93">
        <v>9003497600</v>
      </c>
      <c r="B854" s="73" t="s">
        <v>184</v>
      </c>
      <c r="C854" s="84" t="s">
        <v>48</v>
      </c>
      <c r="D854" s="44">
        <v>35446.190293439999</v>
      </c>
      <c r="E854" s="44">
        <v>2038.99</v>
      </c>
      <c r="F854" s="70">
        <f>Table323[[#This Row],[Single Family]]+Table323[[#This Row],[2-4 Units]]+Table323[[#This Row],[&gt;4 Units]]</f>
        <v>8</v>
      </c>
      <c r="G854" s="70">
        <v>8</v>
      </c>
      <c r="H854" s="70">
        <v>0</v>
      </c>
      <c r="I854" s="70">
        <v>0</v>
      </c>
      <c r="J854" s="45">
        <v>1447.51</v>
      </c>
      <c r="K854">
        <f t="shared" si="13"/>
        <v>0</v>
      </c>
      <c r="L854" s="70">
        <v>0</v>
      </c>
      <c r="M854" s="70">
        <v>0</v>
      </c>
      <c r="N854" s="70">
        <v>0</v>
      </c>
      <c r="O854" s="45">
        <v>0</v>
      </c>
    </row>
    <row r="855" spans="1:15" hidden="1" x14ac:dyDescent="0.35">
      <c r="A855" s="93">
        <v>9003497700</v>
      </c>
      <c r="B855" s="73" t="s">
        <v>184</v>
      </c>
      <c r="C855" s="84" t="s">
        <v>48</v>
      </c>
      <c r="D855" s="44">
        <v>140466.2942448</v>
      </c>
      <c r="E855" s="44">
        <v>408944.72220000002</v>
      </c>
      <c r="F855" s="70">
        <f>Table323[[#This Row],[Single Family]]+Table323[[#This Row],[2-4 Units]]+Table323[[#This Row],[&gt;4 Units]]</f>
        <v>200</v>
      </c>
      <c r="G855" s="70">
        <v>39</v>
      </c>
      <c r="H855" s="70">
        <v>0</v>
      </c>
      <c r="I855" s="70">
        <v>161</v>
      </c>
      <c r="J855" s="45">
        <v>69849.534400000004</v>
      </c>
      <c r="K855">
        <f t="shared" si="13"/>
        <v>286</v>
      </c>
      <c r="L855" s="70">
        <v>46</v>
      </c>
      <c r="M855" s="70">
        <v>0</v>
      </c>
      <c r="N855" s="70">
        <v>240</v>
      </c>
      <c r="O855" s="45">
        <v>131312.4</v>
      </c>
    </row>
    <row r="856" spans="1:15" hidden="1" x14ac:dyDescent="0.35">
      <c r="A856" s="93">
        <v>9007620100</v>
      </c>
      <c r="B856" s="73" t="s">
        <v>185</v>
      </c>
      <c r="C856" s="84" t="s">
        <v>48</v>
      </c>
      <c r="D856" s="44">
        <v>98.137526400000013</v>
      </c>
      <c r="E856" s="44">
        <v>0</v>
      </c>
      <c r="F856" s="70">
        <f>Table323[[#This Row],[Single Family]]+Table323[[#This Row],[2-4 Units]]+Table323[[#This Row],[&gt;4 Units]]</f>
        <v>0</v>
      </c>
      <c r="G856" s="70">
        <v>0</v>
      </c>
      <c r="H856" s="70">
        <v>0</v>
      </c>
      <c r="I856" s="70">
        <v>0</v>
      </c>
      <c r="J856" s="45">
        <v>0</v>
      </c>
      <c r="K856">
        <f t="shared" si="13"/>
        <v>0</v>
      </c>
      <c r="L856" s="70">
        <v>0</v>
      </c>
      <c r="M856" s="70">
        <v>0</v>
      </c>
      <c r="N856" s="70">
        <v>0</v>
      </c>
      <c r="O856" s="45">
        <v>0</v>
      </c>
    </row>
    <row r="857" spans="1:15" hidden="1" x14ac:dyDescent="0.35">
      <c r="A857" s="93">
        <v>9007680100</v>
      </c>
      <c r="B857" s="73" t="s">
        <v>185</v>
      </c>
      <c r="C857" s="84" t="s">
        <v>48</v>
      </c>
      <c r="D857" s="44">
        <v>182266.88445215998</v>
      </c>
      <c r="E857" s="44">
        <v>75057.263800000001</v>
      </c>
      <c r="F857" s="70">
        <f>Table323[[#This Row],[Single Family]]+Table323[[#This Row],[2-4 Units]]+Table323[[#This Row],[&gt;4 Units]]</f>
        <v>40</v>
      </c>
      <c r="G857" s="70">
        <v>40</v>
      </c>
      <c r="H857" s="70">
        <v>0</v>
      </c>
      <c r="I857" s="70">
        <v>0</v>
      </c>
      <c r="J857" s="45">
        <v>36447.0288</v>
      </c>
      <c r="K857">
        <f t="shared" si="13"/>
        <v>7</v>
      </c>
      <c r="L857" s="70">
        <v>7</v>
      </c>
      <c r="M857" s="70">
        <v>0</v>
      </c>
      <c r="N857" s="70">
        <v>0</v>
      </c>
      <c r="O857" s="45">
        <v>7136.24</v>
      </c>
    </row>
    <row r="858" spans="1:15" hidden="1" x14ac:dyDescent="0.35">
      <c r="A858" s="93">
        <v>9001050100</v>
      </c>
      <c r="B858" s="73" t="s">
        <v>186</v>
      </c>
      <c r="C858" s="84" t="s">
        <v>48</v>
      </c>
      <c r="D858" s="44">
        <v>538.72309440000004</v>
      </c>
      <c r="E858" s="44">
        <v>0</v>
      </c>
      <c r="F858" s="70">
        <f>Table323[[#This Row],[Single Family]]+Table323[[#This Row],[2-4 Units]]+Table323[[#This Row],[&gt;4 Units]]</f>
        <v>0</v>
      </c>
      <c r="G858" s="70">
        <v>0</v>
      </c>
      <c r="H858" s="70">
        <v>0</v>
      </c>
      <c r="I858" s="70">
        <v>0</v>
      </c>
      <c r="J858" s="45">
        <v>0</v>
      </c>
      <c r="K858">
        <f t="shared" si="13"/>
        <v>0</v>
      </c>
      <c r="L858" s="70">
        <v>0</v>
      </c>
      <c r="M858" s="70">
        <v>0</v>
      </c>
      <c r="N858" s="70">
        <v>0</v>
      </c>
      <c r="O858" s="45">
        <v>0</v>
      </c>
    </row>
    <row r="859" spans="1:15" hidden="1" x14ac:dyDescent="0.35">
      <c r="A859" s="93">
        <v>9001050300</v>
      </c>
      <c r="B859" s="73" t="s">
        <v>186</v>
      </c>
      <c r="C859" s="84" t="s">
        <v>48</v>
      </c>
      <c r="D859" s="44">
        <v>413.52292799999998</v>
      </c>
      <c r="E859" s="44">
        <v>0</v>
      </c>
      <c r="F859" s="70">
        <f>Table323[[#This Row],[Single Family]]+Table323[[#This Row],[2-4 Units]]+Table323[[#This Row],[&gt;4 Units]]</f>
        <v>0</v>
      </c>
      <c r="G859" s="70">
        <v>0</v>
      </c>
      <c r="H859" s="70">
        <v>0</v>
      </c>
      <c r="I859" s="70">
        <v>0</v>
      </c>
      <c r="J859" s="45">
        <v>0</v>
      </c>
      <c r="K859">
        <f t="shared" si="13"/>
        <v>0</v>
      </c>
      <c r="L859" s="70">
        <v>0</v>
      </c>
      <c r="M859" s="70">
        <v>0</v>
      </c>
      <c r="N859" s="70">
        <v>0</v>
      </c>
      <c r="O859" s="45">
        <v>0</v>
      </c>
    </row>
    <row r="860" spans="1:15" hidden="1" x14ac:dyDescent="0.35">
      <c r="A860" s="93">
        <v>9001055100</v>
      </c>
      <c r="B860" s="73" t="s">
        <v>186</v>
      </c>
      <c r="C860" s="84" t="s">
        <v>48</v>
      </c>
      <c r="D860" s="44">
        <v>193190.98392576</v>
      </c>
      <c r="E860" s="44">
        <v>77275.853000000003</v>
      </c>
      <c r="F860" s="70">
        <f>Table323[[#This Row],[Single Family]]+Table323[[#This Row],[2-4 Units]]+Table323[[#This Row],[&gt;4 Units]]</f>
        <v>35</v>
      </c>
      <c r="G860" s="70">
        <v>35</v>
      </c>
      <c r="H860" s="70">
        <v>0</v>
      </c>
      <c r="I860" s="70">
        <v>0</v>
      </c>
      <c r="J860" s="45">
        <v>42856.148000000001</v>
      </c>
      <c r="K860">
        <f t="shared" si="13"/>
        <v>2</v>
      </c>
      <c r="L860" s="70">
        <v>2</v>
      </c>
      <c r="M860" s="70">
        <v>0</v>
      </c>
      <c r="N860" s="70">
        <v>0</v>
      </c>
      <c r="O860" s="45">
        <v>3592.1</v>
      </c>
    </row>
    <row r="861" spans="1:15" hidden="1" x14ac:dyDescent="0.35">
      <c r="A861" s="93">
        <v>9001055200</v>
      </c>
      <c r="B861" s="73" t="s">
        <v>186</v>
      </c>
      <c r="C861" s="84" t="s">
        <v>48</v>
      </c>
      <c r="D861" s="44">
        <v>153141.29732160002</v>
      </c>
      <c r="E861" s="44">
        <v>30830.174299999999</v>
      </c>
      <c r="F861" s="70">
        <f>Table323[[#This Row],[Single Family]]+Table323[[#This Row],[2-4 Units]]+Table323[[#This Row],[&gt;4 Units]]</f>
        <v>28</v>
      </c>
      <c r="G861" s="70">
        <v>28</v>
      </c>
      <c r="H861" s="70">
        <v>0</v>
      </c>
      <c r="I861" s="70">
        <v>0</v>
      </c>
      <c r="J861" s="45">
        <v>30829.2402</v>
      </c>
      <c r="K861">
        <f t="shared" si="13"/>
        <v>0</v>
      </c>
      <c r="L861" s="70">
        <v>0</v>
      </c>
      <c r="M861" s="70">
        <v>0</v>
      </c>
      <c r="N861" s="70">
        <v>0</v>
      </c>
      <c r="O861" s="45">
        <v>0</v>
      </c>
    </row>
    <row r="862" spans="1:15" hidden="1" x14ac:dyDescent="0.35">
      <c r="A862" s="93">
        <v>9001105100</v>
      </c>
      <c r="B862" s="73" t="s">
        <v>186</v>
      </c>
      <c r="C862" s="84" t="s">
        <v>48</v>
      </c>
      <c r="D862" s="44">
        <v>932.56989120000003</v>
      </c>
      <c r="E862" s="44">
        <v>0</v>
      </c>
      <c r="F862" s="70">
        <f>Table323[[#This Row],[Single Family]]+Table323[[#This Row],[2-4 Units]]+Table323[[#This Row],[&gt;4 Units]]</f>
        <v>0</v>
      </c>
      <c r="G862" s="70">
        <v>0</v>
      </c>
      <c r="H862" s="70">
        <v>0</v>
      </c>
      <c r="I862" s="70">
        <v>0</v>
      </c>
      <c r="J862" s="45">
        <v>0</v>
      </c>
      <c r="K862">
        <f t="shared" si="13"/>
        <v>0</v>
      </c>
      <c r="L862" s="70">
        <v>0</v>
      </c>
      <c r="M862" s="70">
        <v>0</v>
      </c>
      <c r="N862" s="70">
        <v>0</v>
      </c>
      <c r="O862" s="45">
        <v>0</v>
      </c>
    </row>
    <row r="863" spans="1:15" hidden="1" x14ac:dyDescent="0.35">
      <c r="A863" s="93">
        <v>9001042500</v>
      </c>
      <c r="B863" s="73" t="s">
        <v>187</v>
      </c>
      <c r="C863" s="84" t="s">
        <v>48</v>
      </c>
      <c r="D863" s="44">
        <v>74.606054400000005</v>
      </c>
      <c r="E863" s="44">
        <v>0</v>
      </c>
      <c r="F863" s="70">
        <f>Table323[[#This Row],[Single Family]]+Table323[[#This Row],[2-4 Units]]+Table323[[#This Row],[&gt;4 Units]]</f>
        <v>0</v>
      </c>
      <c r="G863" s="70">
        <v>0</v>
      </c>
      <c r="H863" s="70">
        <v>0</v>
      </c>
      <c r="I863" s="70">
        <v>0</v>
      </c>
      <c r="J863" s="45">
        <v>0</v>
      </c>
      <c r="K863">
        <f t="shared" si="13"/>
        <v>0</v>
      </c>
      <c r="L863" s="70">
        <v>0</v>
      </c>
      <c r="M863" s="70">
        <v>0</v>
      </c>
      <c r="N863" s="70">
        <v>0</v>
      </c>
      <c r="O863" s="45">
        <v>0</v>
      </c>
    </row>
    <row r="864" spans="1:15" hidden="1" x14ac:dyDescent="0.35">
      <c r="A864" s="93">
        <v>9001042600</v>
      </c>
      <c r="B864" s="73" t="s">
        <v>187</v>
      </c>
      <c r="C864" s="84" t="s">
        <v>48</v>
      </c>
      <c r="D864" s="44">
        <v>1610.4267936000001</v>
      </c>
      <c r="E864" s="44">
        <v>0</v>
      </c>
      <c r="F864" s="70">
        <f>Table323[[#This Row],[Single Family]]+Table323[[#This Row],[2-4 Units]]+Table323[[#This Row],[&gt;4 Units]]</f>
        <v>0</v>
      </c>
      <c r="G864" s="70">
        <v>0</v>
      </c>
      <c r="H864" s="70">
        <v>0</v>
      </c>
      <c r="I864" s="70">
        <v>0</v>
      </c>
      <c r="J864" s="45">
        <v>0</v>
      </c>
      <c r="K864">
        <f t="shared" si="13"/>
        <v>0</v>
      </c>
      <c r="L864" s="70">
        <v>0</v>
      </c>
      <c r="M864" s="70">
        <v>0</v>
      </c>
      <c r="N864" s="70">
        <v>0</v>
      </c>
      <c r="O864" s="45">
        <v>0</v>
      </c>
    </row>
    <row r="865" spans="1:15" hidden="1" x14ac:dyDescent="0.35">
      <c r="A865" s="93">
        <v>9001043500</v>
      </c>
      <c r="B865" s="73" t="s">
        <v>187</v>
      </c>
      <c r="C865" s="84" t="s">
        <v>48</v>
      </c>
      <c r="D865" s="44">
        <v>1005.7692671999999</v>
      </c>
      <c r="E865" s="44">
        <v>1424.72</v>
      </c>
      <c r="F865" s="70">
        <f>Table323[[#This Row],[Single Family]]+Table323[[#This Row],[2-4 Units]]+Table323[[#This Row],[&gt;4 Units]]</f>
        <v>1</v>
      </c>
      <c r="G865" s="70">
        <v>1</v>
      </c>
      <c r="H865" s="70">
        <v>0</v>
      </c>
      <c r="I865" s="70">
        <v>0</v>
      </c>
      <c r="J865" s="45">
        <v>1421.53</v>
      </c>
      <c r="K865">
        <f t="shared" si="13"/>
        <v>0</v>
      </c>
      <c r="L865" s="70">
        <v>0</v>
      </c>
      <c r="M865" s="70">
        <v>0</v>
      </c>
      <c r="N865" s="70">
        <v>0</v>
      </c>
      <c r="O865" s="45">
        <v>0</v>
      </c>
    </row>
    <row r="866" spans="1:15" hidden="1" x14ac:dyDescent="0.35">
      <c r="A866" s="93">
        <v>9001044300</v>
      </c>
      <c r="B866" s="73" t="s">
        <v>187</v>
      </c>
      <c r="C866" s="84" t="s">
        <v>48</v>
      </c>
      <c r="D866" s="44">
        <v>2160.7506432</v>
      </c>
      <c r="E866" s="44">
        <v>1007.24</v>
      </c>
      <c r="F866" s="70">
        <f>Table323[[#This Row],[Single Family]]+Table323[[#This Row],[2-4 Units]]+Table323[[#This Row],[&gt;4 Units]]</f>
        <v>1</v>
      </c>
      <c r="G866" s="70">
        <v>1</v>
      </c>
      <c r="H866" s="70">
        <v>0</v>
      </c>
      <c r="I866" s="70">
        <v>0</v>
      </c>
      <c r="J866" s="45">
        <v>990.05</v>
      </c>
      <c r="K866">
        <f t="shared" si="13"/>
        <v>0</v>
      </c>
      <c r="L866" s="70">
        <v>0</v>
      </c>
      <c r="M866" s="70">
        <v>0</v>
      </c>
      <c r="N866" s="70">
        <v>0</v>
      </c>
      <c r="O866" s="45">
        <v>0</v>
      </c>
    </row>
    <row r="867" spans="1:15" hidden="1" x14ac:dyDescent="0.35">
      <c r="A867" s="93">
        <v>9001045400</v>
      </c>
      <c r="B867" s="73" t="s">
        <v>187</v>
      </c>
      <c r="C867" s="84" t="s">
        <v>48</v>
      </c>
      <c r="D867" s="44">
        <v>668.84374079999998</v>
      </c>
      <c r="E867" s="44">
        <v>0</v>
      </c>
      <c r="F867" s="70">
        <f>Table323[[#This Row],[Single Family]]+Table323[[#This Row],[2-4 Units]]+Table323[[#This Row],[&gt;4 Units]]</f>
        <v>0</v>
      </c>
      <c r="G867" s="70">
        <v>0</v>
      </c>
      <c r="H867" s="70">
        <v>0</v>
      </c>
      <c r="I867" s="70">
        <v>0</v>
      </c>
      <c r="J867" s="45">
        <v>0</v>
      </c>
      <c r="K867">
        <f t="shared" si="13"/>
        <v>0</v>
      </c>
      <c r="L867" s="70">
        <v>0</v>
      </c>
      <c r="M867" s="70">
        <v>0</v>
      </c>
      <c r="N867" s="70">
        <v>0</v>
      </c>
      <c r="O867" s="45">
        <v>0</v>
      </c>
    </row>
    <row r="868" spans="1:15" hidden="1" x14ac:dyDescent="0.35">
      <c r="A868" s="93">
        <v>9001050100</v>
      </c>
      <c r="B868" s="73" t="s">
        <v>187</v>
      </c>
      <c r="C868" s="84" t="s">
        <v>48</v>
      </c>
      <c r="D868" s="44">
        <v>130976.70803711998</v>
      </c>
      <c r="E868" s="44">
        <v>20756.725299999998</v>
      </c>
      <c r="F868" s="70">
        <f>Table323[[#This Row],[Single Family]]+Table323[[#This Row],[2-4 Units]]+Table323[[#This Row],[&gt;4 Units]]</f>
        <v>19</v>
      </c>
      <c r="G868" s="70">
        <v>19</v>
      </c>
      <c r="H868" s="70">
        <v>0</v>
      </c>
      <c r="I868" s="70">
        <v>0</v>
      </c>
      <c r="J868" s="45">
        <v>20753.665300000001</v>
      </c>
      <c r="K868">
        <f t="shared" si="13"/>
        <v>0</v>
      </c>
      <c r="L868" s="70">
        <v>0</v>
      </c>
      <c r="M868" s="70">
        <v>0</v>
      </c>
      <c r="N868" s="70">
        <v>0</v>
      </c>
      <c r="O868" s="45">
        <v>0</v>
      </c>
    </row>
    <row r="869" spans="1:15" hidden="1" x14ac:dyDescent="0.35">
      <c r="A869" s="93">
        <v>9001050200</v>
      </c>
      <c r="B869" s="73" t="s">
        <v>187</v>
      </c>
      <c r="C869" s="84" t="s">
        <v>48</v>
      </c>
      <c r="D869" s="44">
        <v>121173.53558688</v>
      </c>
      <c r="E869" s="44">
        <v>21742.54</v>
      </c>
      <c r="F869" s="70">
        <f>Table323[[#This Row],[Single Family]]+Table323[[#This Row],[2-4 Units]]+Table323[[#This Row],[&gt;4 Units]]</f>
        <v>21</v>
      </c>
      <c r="G869" s="70">
        <v>21</v>
      </c>
      <c r="H869" s="70">
        <v>0</v>
      </c>
      <c r="I869" s="70">
        <v>0</v>
      </c>
      <c r="J869" s="45">
        <v>21733.31</v>
      </c>
      <c r="K869">
        <f t="shared" si="13"/>
        <v>0</v>
      </c>
      <c r="L869" s="70">
        <v>0</v>
      </c>
      <c r="M869" s="70">
        <v>0</v>
      </c>
      <c r="N869" s="70">
        <v>0</v>
      </c>
      <c r="O869" s="45">
        <v>0</v>
      </c>
    </row>
    <row r="870" spans="1:15" hidden="1" x14ac:dyDescent="0.35">
      <c r="A870" s="93">
        <v>9001050300</v>
      </c>
      <c r="B870" s="73" t="s">
        <v>187</v>
      </c>
      <c r="C870" s="84" t="s">
        <v>48</v>
      </c>
      <c r="D870" s="44">
        <v>283530.12261696003</v>
      </c>
      <c r="E870" s="44">
        <v>126459.8762</v>
      </c>
      <c r="F870" s="70">
        <f>Table323[[#This Row],[Single Family]]+Table323[[#This Row],[2-4 Units]]+Table323[[#This Row],[&gt;4 Units]]</f>
        <v>44</v>
      </c>
      <c r="G870" s="70">
        <v>44</v>
      </c>
      <c r="H870" s="70">
        <v>0</v>
      </c>
      <c r="I870" s="70">
        <v>0</v>
      </c>
      <c r="J870" s="45">
        <v>43259.500099999997</v>
      </c>
      <c r="K870">
        <f t="shared" si="13"/>
        <v>82</v>
      </c>
      <c r="L870" s="70">
        <v>4</v>
      </c>
      <c r="M870" s="70">
        <v>0</v>
      </c>
      <c r="N870" s="70">
        <v>78</v>
      </c>
      <c r="O870" s="45">
        <v>12949.7</v>
      </c>
    </row>
    <row r="871" spans="1:15" hidden="1" x14ac:dyDescent="0.35">
      <c r="A871" s="93">
        <v>9001050400</v>
      </c>
      <c r="B871" s="73" t="s">
        <v>187</v>
      </c>
      <c r="C871" s="84" t="s">
        <v>48</v>
      </c>
      <c r="D871" s="44">
        <v>74558.667283200004</v>
      </c>
      <c r="E871" s="44">
        <v>7135.08</v>
      </c>
      <c r="F871" s="70">
        <f>Table323[[#This Row],[Single Family]]+Table323[[#This Row],[2-4 Units]]+Table323[[#This Row],[&gt;4 Units]]</f>
        <v>8</v>
      </c>
      <c r="G871" s="70">
        <v>8</v>
      </c>
      <c r="H871" s="70">
        <v>0</v>
      </c>
      <c r="I871" s="70">
        <v>0</v>
      </c>
      <c r="J871" s="45">
        <v>7125.88</v>
      </c>
      <c r="K871">
        <f t="shared" si="13"/>
        <v>0</v>
      </c>
      <c r="L871" s="70">
        <v>0</v>
      </c>
      <c r="M871" s="70">
        <v>0</v>
      </c>
      <c r="N871" s="70">
        <v>0</v>
      </c>
      <c r="O871" s="45">
        <v>0</v>
      </c>
    </row>
    <row r="872" spans="1:15" hidden="1" x14ac:dyDescent="0.35">
      <c r="A872" s="93">
        <v>9001050500</v>
      </c>
      <c r="B872" s="73" t="s">
        <v>187</v>
      </c>
      <c r="C872" s="84" t="s">
        <v>48</v>
      </c>
      <c r="D872" s="44">
        <v>146823.64934111998</v>
      </c>
      <c r="E872" s="44">
        <v>32140.67</v>
      </c>
      <c r="F872" s="70">
        <f>Table323[[#This Row],[Single Family]]+Table323[[#This Row],[2-4 Units]]+Table323[[#This Row],[&gt;4 Units]]</f>
        <v>13</v>
      </c>
      <c r="G872" s="70">
        <v>13</v>
      </c>
      <c r="H872" s="70">
        <v>0</v>
      </c>
      <c r="I872" s="70">
        <v>0</v>
      </c>
      <c r="J872" s="45">
        <v>16954.39</v>
      </c>
      <c r="K872">
        <f t="shared" si="13"/>
        <v>0</v>
      </c>
      <c r="L872" s="70">
        <v>0</v>
      </c>
      <c r="M872" s="70">
        <v>0</v>
      </c>
      <c r="N872" s="70">
        <v>0</v>
      </c>
      <c r="O872" s="45">
        <v>0</v>
      </c>
    </row>
    <row r="873" spans="1:15" hidden="1" x14ac:dyDescent="0.35">
      <c r="A873" s="93">
        <v>9001050600</v>
      </c>
      <c r="B873" s="73" t="s">
        <v>187</v>
      </c>
      <c r="C873" s="84" t="s">
        <v>48</v>
      </c>
      <c r="D873" s="44">
        <v>125849.61476639999</v>
      </c>
      <c r="E873" s="44">
        <v>10952.81</v>
      </c>
      <c r="F873" s="70">
        <f>Table323[[#This Row],[Single Family]]+Table323[[#This Row],[2-4 Units]]+Table323[[#This Row],[&gt;4 Units]]</f>
        <v>15</v>
      </c>
      <c r="G873" s="70">
        <v>15</v>
      </c>
      <c r="H873" s="70">
        <v>0</v>
      </c>
      <c r="I873" s="70">
        <v>0</v>
      </c>
      <c r="J873" s="45">
        <v>10948.31</v>
      </c>
      <c r="K873">
        <f t="shared" si="13"/>
        <v>0</v>
      </c>
      <c r="L873" s="70">
        <v>0</v>
      </c>
      <c r="M873" s="70">
        <v>0</v>
      </c>
      <c r="N873" s="70">
        <v>0</v>
      </c>
      <c r="O873" s="45">
        <v>0</v>
      </c>
    </row>
    <row r="874" spans="1:15" hidden="1" x14ac:dyDescent="0.35">
      <c r="A874" s="93">
        <v>9001055200</v>
      </c>
      <c r="B874" s="73" t="s">
        <v>187</v>
      </c>
      <c r="C874" s="84" t="s">
        <v>48</v>
      </c>
      <c r="D874" s="44">
        <v>5646.9512448000005</v>
      </c>
      <c r="E874" s="44">
        <v>0</v>
      </c>
      <c r="F874" s="70">
        <f>Table323[[#This Row],[Single Family]]+Table323[[#This Row],[2-4 Units]]+Table323[[#This Row],[&gt;4 Units]]</f>
        <v>1</v>
      </c>
      <c r="G874" s="70">
        <v>1</v>
      </c>
      <c r="H874" s="70">
        <v>0</v>
      </c>
      <c r="I874" s="70">
        <v>0</v>
      </c>
      <c r="J874" s="45">
        <v>0</v>
      </c>
      <c r="K874">
        <f t="shared" si="13"/>
        <v>0</v>
      </c>
      <c r="L874" s="70">
        <v>0</v>
      </c>
      <c r="M874" s="70">
        <v>0</v>
      </c>
      <c r="N874" s="70">
        <v>0</v>
      </c>
      <c r="O874" s="45">
        <v>0</v>
      </c>
    </row>
    <row r="875" spans="1:15" hidden="1" x14ac:dyDescent="0.35">
      <c r="A875" s="93">
        <v>9001060400</v>
      </c>
      <c r="B875" s="73" t="s">
        <v>187</v>
      </c>
      <c r="C875" s="84" t="s">
        <v>48</v>
      </c>
      <c r="D875" s="44">
        <v>4359.446870400001</v>
      </c>
      <c r="E875" s="44">
        <v>1373.72</v>
      </c>
      <c r="F875" s="70">
        <f>Table323[[#This Row],[Single Family]]+Table323[[#This Row],[2-4 Units]]+Table323[[#This Row],[&gt;4 Units]]</f>
        <v>2</v>
      </c>
      <c r="G875" s="70">
        <v>2</v>
      </c>
      <c r="H875" s="70">
        <v>0</v>
      </c>
      <c r="I875" s="70">
        <v>0</v>
      </c>
      <c r="J875" s="45">
        <v>1339.34</v>
      </c>
      <c r="K875">
        <f t="shared" si="13"/>
        <v>0</v>
      </c>
      <c r="L875" s="70">
        <v>0</v>
      </c>
      <c r="M875" s="70">
        <v>0</v>
      </c>
      <c r="N875" s="70">
        <v>0</v>
      </c>
      <c r="O875" s="45">
        <v>0</v>
      </c>
    </row>
    <row r="876" spans="1:15" hidden="1" x14ac:dyDescent="0.35">
      <c r="A876" s="93">
        <v>9003492100</v>
      </c>
      <c r="B876" s="73" t="s">
        <v>188</v>
      </c>
      <c r="C876" s="84" t="s">
        <v>48</v>
      </c>
      <c r="D876" s="44">
        <v>57897.0131616</v>
      </c>
      <c r="E876" s="44">
        <v>7088.3504999999996</v>
      </c>
      <c r="F876" s="70">
        <f>Table323[[#This Row],[Single Family]]+Table323[[#This Row],[2-4 Units]]+Table323[[#This Row],[&gt;4 Units]]</f>
        <v>17</v>
      </c>
      <c r="G876" s="70">
        <v>17</v>
      </c>
      <c r="H876" s="70">
        <v>0</v>
      </c>
      <c r="I876" s="70">
        <v>0</v>
      </c>
      <c r="J876" s="45">
        <v>7084.3305</v>
      </c>
      <c r="K876">
        <f t="shared" si="13"/>
        <v>0</v>
      </c>
      <c r="L876" s="70">
        <v>0</v>
      </c>
      <c r="M876" s="70">
        <v>0</v>
      </c>
      <c r="N876" s="70">
        <v>0</v>
      </c>
      <c r="O876" s="45">
        <v>0</v>
      </c>
    </row>
    <row r="877" spans="1:15" hidden="1" x14ac:dyDescent="0.35">
      <c r="A877" s="93">
        <v>9003492200</v>
      </c>
      <c r="B877" s="73" t="s">
        <v>188</v>
      </c>
      <c r="C877" s="84" t="s">
        <v>48</v>
      </c>
      <c r="D877" s="44">
        <v>60830.6149152</v>
      </c>
      <c r="E877" s="44">
        <v>12981.8608</v>
      </c>
      <c r="F877" s="70">
        <f>Table323[[#This Row],[Single Family]]+Table323[[#This Row],[2-4 Units]]+Table323[[#This Row],[&gt;4 Units]]</f>
        <v>15</v>
      </c>
      <c r="G877" s="70">
        <v>15</v>
      </c>
      <c r="H877" s="70">
        <v>0</v>
      </c>
      <c r="I877" s="70">
        <v>0</v>
      </c>
      <c r="J877" s="45">
        <v>5466.6607999999997</v>
      </c>
      <c r="K877">
        <f t="shared" si="13"/>
        <v>0</v>
      </c>
      <c r="L877" s="70">
        <v>0</v>
      </c>
      <c r="M877" s="70">
        <v>0</v>
      </c>
      <c r="N877" s="70">
        <v>0</v>
      </c>
      <c r="O877" s="45">
        <v>0</v>
      </c>
    </row>
    <row r="878" spans="1:15" hidden="1" x14ac:dyDescent="0.35">
      <c r="A878" s="93">
        <v>9003492300</v>
      </c>
      <c r="B878" s="73" t="s">
        <v>188</v>
      </c>
      <c r="C878" s="84" t="s">
        <v>48</v>
      </c>
      <c r="D878" s="44">
        <v>86123.850307199988</v>
      </c>
      <c r="E878" s="44">
        <v>9848.5290999999997</v>
      </c>
      <c r="F878" s="70">
        <f>Table323[[#This Row],[Single Family]]+Table323[[#This Row],[2-4 Units]]+Table323[[#This Row],[&gt;4 Units]]</f>
        <v>15</v>
      </c>
      <c r="G878" s="70">
        <v>15</v>
      </c>
      <c r="H878" s="70">
        <v>0</v>
      </c>
      <c r="I878" s="70">
        <v>0</v>
      </c>
      <c r="J878" s="45">
        <v>5572.0290999999997</v>
      </c>
      <c r="K878">
        <f t="shared" si="13"/>
        <v>0</v>
      </c>
      <c r="L878" s="70">
        <v>0</v>
      </c>
      <c r="M878" s="70">
        <v>0</v>
      </c>
      <c r="N878" s="70">
        <v>0</v>
      </c>
      <c r="O878" s="45">
        <v>0</v>
      </c>
    </row>
    <row r="879" spans="1:15" hidden="1" x14ac:dyDescent="0.35">
      <c r="A879" s="93">
        <v>9003492400</v>
      </c>
      <c r="B879" s="73" t="s">
        <v>188</v>
      </c>
      <c r="C879" s="84" t="s">
        <v>48</v>
      </c>
      <c r="D879" s="44">
        <v>49411.587513600003</v>
      </c>
      <c r="E879" s="44">
        <v>6725.7366000000002</v>
      </c>
      <c r="F879" s="70">
        <f>Table323[[#This Row],[Single Family]]+Table323[[#This Row],[2-4 Units]]+Table323[[#This Row],[&gt;4 Units]]</f>
        <v>14</v>
      </c>
      <c r="G879" s="70">
        <v>14</v>
      </c>
      <c r="H879" s="70">
        <v>0</v>
      </c>
      <c r="I879" s="70">
        <v>0</v>
      </c>
      <c r="J879" s="45">
        <v>6721.6466</v>
      </c>
      <c r="K879">
        <f t="shared" si="13"/>
        <v>0</v>
      </c>
      <c r="L879" s="70">
        <v>0</v>
      </c>
      <c r="M879" s="70">
        <v>0</v>
      </c>
      <c r="N879" s="70">
        <v>0</v>
      </c>
      <c r="O879" s="45">
        <v>0</v>
      </c>
    </row>
    <row r="880" spans="1:15" hidden="1" x14ac:dyDescent="0.35">
      <c r="A880" s="93">
        <v>9003492500</v>
      </c>
      <c r="B880" s="73" t="s">
        <v>188</v>
      </c>
      <c r="C880" s="84" t="s">
        <v>48</v>
      </c>
      <c r="D880" s="44">
        <v>59729.9845824</v>
      </c>
      <c r="E880" s="44">
        <v>10869.7922</v>
      </c>
      <c r="F880" s="70">
        <f>Table323[[#This Row],[Single Family]]+Table323[[#This Row],[2-4 Units]]+Table323[[#This Row],[&gt;4 Units]]</f>
        <v>20</v>
      </c>
      <c r="G880" s="70">
        <v>20</v>
      </c>
      <c r="H880" s="70">
        <v>0</v>
      </c>
      <c r="I880" s="70">
        <v>0</v>
      </c>
      <c r="J880" s="45">
        <v>9229.0421999999999</v>
      </c>
      <c r="K880">
        <f t="shared" si="13"/>
        <v>0</v>
      </c>
      <c r="L880" s="70">
        <v>0</v>
      </c>
      <c r="M880" s="70">
        <v>0</v>
      </c>
      <c r="N880" s="70">
        <v>0</v>
      </c>
      <c r="O880" s="45">
        <v>0</v>
      </c>
    </row>
    <row r="881" spans="1:15" hidden="1" x14ac:dyDescent="0.35">
      <c r="A881" s="93">
        <v>9003492600</v>
      </c>
      <c r="B881" s="73" t="s">
        <v>188</v>
      </c>
      <c r="C881" s="84" t="s">
        <v>48</v>
      </c>
      <c r="D881" s="44">
        <v>142356.54063168002</v>
      </c>
      <c r="E881" s="44">
        <v>85449.179099999994</v>
      </c>
      <c r="F881" s="70">
        <f>Table323[[#This Row],[Single Family]]+Table323[[#This Row],[2-4 Units]]+Table323[[#This Row],[&gt;4 Units]]</f>
        <v>34</v>
      </c>
      <c r="G881" s="70">
        <v>34</v>
      </c>
      <c r="H881" s="70">
        <v>0</v>
      </c>
      <c r="I881" s="70">
        <v>0</v>
      </c>
      <c r="J881" s="45">
        <v>17815.886999999999</v>
      </c>
      <c r="K881">
        <f t="shared" si="13"/>
        <v>71</v>
      </c>
      <c r="L881" s="70">
        <v>25</v>
      </c>
      <c r="M881" s="70">
        <v>0</v>
      </c>
      <c r="N881" s="70">
        <v>46</v>
      </c>
      <c r="O881" s="45">
        <v>17589.8</v>
      </c>
    </row>
    <row r="882" spans="1:15" hidden="1" x14ac:dyDescent="0.35">
      <c r="A882" s="93">
        <v>9003494100</v>
      </c>
      <c r="B882" s="73" t="s">
        <v>188</v>
      </c>
      <c r="C882" s="84" t="s">
        <v>48</v>
      </c>
      <c r="D882" s="44">
        <v>1420.2241919999999</v>
      </c>
      <c r="E882" s="44">
        <v>0</v>
      </c>
      <c r="F882" s="70">
        <f>Table323[[#This Row],[Single Family]]+Table323[[#This Row],[2-4 Units]]+Table323[[#This Row],[&gt;4 Units]]</f>
        <v>0</v>
      </c>
      <c r="G882" s="70">
        <v>0</v>
      </c>
      <c r="H882" s="70">
        <v>0</v>
      </c>
      <c r="I882" s="70">
        <v>0</v>
      </c>
      <c r="J882" s="45">
        <v>0</v>
      </c>
      <c r="K882">
        <f t="shared" si="13"/>
        <v>0</v>
      </c>
      <c r="L882" s="70">
        <v>0</v>
      </c>
      <c r="M882" s="70">
        <v>0</v>
      </c>
      <c r="N882" s="70">
        <v>0</v>
      </c>
      <c r="O882" s="45">
        <v>0</v>
      </c>
    </row>
    <row r="883" spans="1:15" hidden="1" x14ac:dyDescent="0.35">
      <c r="A883" s="93">
        <v>9013840100</v>
      </c>
      <c r="B883" s="73" t="s">
        <v>189</v>
      </c>
      <c r="C883" s="84" t="s">
        <v>48</v>
      </c>
      <c r="D883" s="44">
        <v>112402.6694208</v>
      </c>
      <c r="E883" s="44">
        <v>38610.5</v>
      </c>
      <c r="F883" s="70">
        <f>Table323[[#This Row],[Single Family]]+Table323[[#This Row],[2-4 Units]]+Table323[[#This Row],[&gt;4 Units]]</f>
        <v>13</v>
      </c>
      <c r="G883" s="70">
        <v>13</v>
      </c>
      <c r="H883" s="70">
        <v>0</v>
      </c>
      <c r="I883" s="70">
        <v>0</v>
      </c>
      <c r="J883" s="45">
        <v>12202.61</v>
      </c>
      <c r="K883">
        <f t="shared" si="13"/>
        <v>111</v>
      </c>
      <c r="L883" s="70">
        <v>5</v>
      </c>
      <c r="M883" s="70">
        <v>0</v>
      </c>
      <c r="N883" s="70">
        <v>106</v>
      </c>
      <c r="O883" s="45">
        <v>10860.6</v>
      </c>
    </row>
    <row r="884" spans="1:15" hidden="1" x14ac:dyDescent="0.35">
      <c r="A884" s="93">
        <v>9013890201</v>
      </c>
      <c r="B884" s="73" t="s">
        <v>189</v>
      </c>
      <c r="C884" s="84" t="s">
        <v>48</v>
      </c>
      <c r="D884" s="44">
        <v>219.38394240000002</v>
      </c>
      <c r="E884" s="44">
        <v>0</v>
      </c>
      <c r="F884" s="70">
        <f>Table323[[#This Row],[Single Family]]+Table323[[#This Row],[2-4 Units]]+Table323[[#This Row],[&gt;4 Units]]</f>
        <v>0</v>
      </c>
      <c r="G884" s="70">
        <v>0</v>
      </c>
      <c r="H884" s="70">
        <v>0</v>
      </c>
      <c r="I884" s="70">
        <v>0</v>
      </c>
      <c r="J884" s="45">
        <v>0</v>
      </c>
      <c r="K884">
        <f t="shared" si="13"/>
        <v>0</v>
      </c>
      <c r="L884" s="70">
        <v>0</v>
      </c>
      <c r="M884" s="70">
        <v>0</v>
      </c>
      <c r="N884" s="70">
        <v>0</v>
      </c>
      <c r="O884" s="45">
        <v>0</v>
      </c>
    </row>
    <row r="885" spans="1:15" hidden="1" x14ac:dyDescent="0.35">
      <c r="A885" s="93">
        <v>9015830100</v>
      </c>
      <c r="B885" s="73" t="s">
        <v>189</v>
      </c>
      <c r="C885" s="84" t="s">
        <v>48</v>
      </c>
      <c r="D885" s="44">
        <v>663.49488960000008</v>
      </c>
      <c r="E885" s="44">
        <v>0</v>
      </c>
      <c r="F885" s="70">
        <f>Table323[[#This Row],[Single Family]]+Table323[[#This Row],[2-4 Units]]+Table323[[#This Row],[&gt;4 Units]]</f>
        <v>0</v>
      </c>
      <c r="G885" s="70">
        <v>0</v>
      </c>
      <c r="H885" s="70">
        <v>0</v>
      </c>
      <c r="I885" s="70">
        <v>0</v>
      </c>
      <c r="J885" s="45">
        <v>0</v>
      </c>
      <c r="K885">
        <f t="shared" si="13"/>
        <v>0</v>
      </c>
      <c r="L885" s="70">
        <v>0</v>
      </c>
      <c r="M885" s="70">
        <v>0</v>
      </c>
      <c r="N885" s="70">
        <v>0</v>
      </c>
      <c r="O885" s="45">
        <v>0</v>
      </c>
    </row>
    <row r="886" spans="1:15" hidden="1" x14ac:dyDescent="0.35">
      <c r="A886" s="93">
        <v>9001035400</v>
      </c>
      <c r="B886" s="73" t="s">
        <v>190</v>
      </c>
      <c r="C886" s="84" t="s">
        <v>48</v>
      </c>
      <c r="D886" s="44">
        <v>213.86721600000001</v>
      </c>
      <c r="E886" s="44">
        <v>0</v>
      </c>
      <c r="F886" s="70">
        <f>Table323[[#This Row],[Single Family]]+Table323[[#This Row],[2-4 Units]]+Table323[[#This Row],[&gt;4 Units]]</f>
        <v>0</v>
      </c>
      <c r="G886" s="70">
        <v>0</v>
      </c>
      <c r="H886" s="70">
        <v>0</v>
      </c>
      <c r="I886" s="70">
        <v>0</v>
      </c>
      <c r="J886" s="45">
        <v>0</v>
      </c>
      <c r="K886">
        <f t="shared" si="13"/>
        <v>0</v>
      </c>
      <c r="L886" s="70">
        <v>0</v>
      </c>
      <c r="M886" s="70">
        <v>0</v>
      </c>
      <c r="N886" s="70">
        <v>0</v>
      </c>
      <c r="O886" s="45">
        <v>0</v>
      </c>
    </row>
    <row r="887" spans="1:15" hidden="1" x14ac:dyDescent="0.35">
      <c r="A887" s="93">
        <v>9001042900</v>
      </c>
      <c r="B887" s="73" t="s">
        <v>190</v>
      </c>
      <c r="C887" s="84" t="s">
        <v>48</v>
      </c>
      <c r="D887" s="44">
        <v>355.58282880000002</v>
      </c>
      <c r="E887" s="44">
        <v>0</v>
      </c>
      <c r="F887" s="70">
        <f>Table323[[#This Row],[Single Family]]+Table323[[#This Row],[2-4 Units]]+Table323[[#This Row],[&gt;4 Units]]</f>
        <v>0</v>
      </c>
      <c r="G887" s="70">
        <v>0</v>
      </c>
      <c r="H887" s="70">
        <v>0</v>
      </c>
      <c r="I887" s="70">
        <v>0</v>
      </c>
      <c r="J887" s="45">
        <v>0</v>
      </c>
      <c r="K887">
        <f t="shared" si="13"/>
        <v>0</v>
      </c>
      <c r="L887" s="70">
        <v>0</v>
      </c>
      <c r="M887" s="70">
        <v>0</v>
      </c>
      <c r="N887" s="70">
        <v>0</v>
      </c>
      <c r="O887" s="45">
        <v>0</v>
      </c>
    </row>
    <row r="888" spans="1:15" hidden="1" x14ac:dyDescent="0.35">
      <c r="A888" s="93">
        <v>9001045101</v>
      </c>
      <c r="B888" s="73" t="s">
        <v>190</v>
      </c>
      <c r="C888" s="84" t="s">
        <v>48</v>
      </c>
      <c r="D888" s="44">
        <v>121792.58059679999</v>
      </c>
      <c r="E888" s="44">
        <v>26942.549299999999</v>
      </c>
      <c r="F888" s="70">
        <f>Table323[[#This Row],[Single Family]]+Table323[[#This Row],[2-4 Units]]+Table323[[#This Row],[&gt;4 Units]]</f>
        <v>23</v>
      </c>
      <c r="G888" s="70">
        <v>23</v>
      </c>
      <c r="H888" s="70">
        <v>0</v>
      </c>
      <c r="I888" s="70">
        <v>0</v>
      </c>
      <c r="J888" s="45">
        <v>26937.999299999999</v>
      </c>
      <c r="K888">
        <f t="shared" si="13"/>
        <v>0</v>
      </c>
      <c r="L888" s="70">
        <v>0</v>
      </c>
      <c r="M888" s="70">
        <v>0</v>
      </c>
      <c r="N888" s="70">
        <v>0</v>
      </c>
      <c r="O888" s="45">
        <v>0</v>
      </c>
    </row>
    <row r="889" spans="1:15" hidden="1" x14ac:dyDescent="0.35">
      <c r="A889" s="93">
        <v>9001045102</v>
      </c>
      <c r="B889" s="73" t="s">
        <v>190</v>
      </c>
      <c r="C889" s="84" t="s">
        <v>48</v>
      </c>
      <c r="D889" s="44">
        <v>164794.82669568001</v>
      </c>
      <c r="E889" s="44">
        <v>80385.501600000105</v>
      </c>
      <c r="F889" s="70">
        <f>Table323[[#This Row],[Single Family]]+Table323[[#This Row],[2-4 Units]]+Table323[[#This Row],[&gt;4 Units]]</f>
        <v>26</v>
      </c>
      <c r="G889" s="70">
        <v>26</v>
      </c>
      <c r="H889" s="70">
        <v>0</v>
      </c>
      <c r="I889" s="70">
        <v>0</v>
      </c>
      <c r="J889" s="45">
        <v>41175.417600000001</v>
      </c>
      <c r="K889">
        <f t="shared" si="13"/>
        <v>7</v>
      </c>
      <c r="L889" s="70">
        <v>7</v>
      </c>
      <c r="M889" s="70">
        <v>0</v>
      </c>
      <c r="N889" s="70">
        <v>0</v>
      </c>
      <c r="O889" s="45">
        <v>14578.6</v>
      </c>
    </row>
    <row r="890" spans="1:15" hidden="1" x14ac:dyDescent="0.35">
      <c r="A890" s="93">
        <v>9001045200</v>
      </c>
      <c r="B890" s="73" t="s">
        <v>190</v>
      </c>
      <c r="C890" s="84" t="s">
        <v>48</v>
      </c>
      <c r="D890" s="44">
        <v>79552.867651200009</v>
      </c>
      <c r="E890" s="44">
        <v>17456.605100000001</v>
      </c>
      <c r="F890" s="70">
        <f>Table323[[#This Row],[Single Family]]+Table323[[#This Row],[2-4 Units]]+Table323[[#This Row],[&gt;4 Units]]</f>
        <v>13</v>
      </c>
      <c r="G890" s="70">
        <v>13</v>
      </c>
      <c r="H890" s="70">
        <v>0</v>
      </c>
      <c r="I890" s="70">
        <v>0</v>
      </c>
      <c r="J890" s="45">
        <v>16972.4751</v>
      </c>
      <c r="K890">
        <f t="shared" si="13"/>
        <v>0</v>
      </c>
      <c r="L890" s="70">
        <v>0</v>
      </c>
      <c r="M890" s="70">
        <v>0</v>
      </c>
      <c r="N890" s="70">
        <v>0</v>
      </c>
      <c r="O890" s="45">
        <v>0</v>
      </c>
    </row>
    <row r="891" spans="1:15" hidden="1" x14ac:dyDescent="0.35">
      <c r="A891" s="93">
        <v>9001045300</v>
      </c>
      <c r="B891" s="73" t="s">
        <v>190</v>
      </c>
      <c r="C891" s="84" t="s">
        <v>48</v>
      </c>
      <c r="D891" s="44">
        <v>59936.719996799999</v>
      </c>
      <c r="E891" s="44">
        <v>10246.200000000001</v>
      </c>
      <c r="F891" s="70">
        <f>Table323[[#This Row],[Single Family]]+Table323[[#This Row],[2-4 Units]]+Table323[[#This Row],[&gt;4 Units]]</f>
        <v>1</v>
      </c>
      <c r="G891" s="70">
        <v>1</v>
      </c>
      <c r="H891" s="70">
        <v>0</v>
      </c>
      <c r="I891" s="70">
        <v>0</v>
      </c>
      <c r="J891" s="45">
        <v>799.49</v>
      </c>
      <c r="K891">
        <f t="shared" si="13"/>
        <v>0</v>
      </c>
      <c r="L891" s="70">
        <v>0</v>
      </c>
      <c r="M891" s="70">
        <v>0</v>
      </c>
      <c r="N891" s="70">
        <v>0</v>
      </c>
      <c r="O891" s="45">
        <v>0</v>
      </c>
    </row>
    <row r="892" spans="1:15" hidden="1" x14ac:dyDescent="0.35">
      <c r="A892" s="93">
        <v>9001045400</v>
      </c>
      <c r="B892" s="73" t="s">
        <v>190</v>
      </c>
      <c r="C892" s="84" t="s">
        <v>48</v>
      </c>
      <c r="D892" s="44">
        <v>84004.02648</v>
      </c>
      <c r="E892" s="44">
        <v>24622.080000000002</v>
      </c>
      <c r="F892" s="70">
        <f>Table323[[#This Row],[Single Family]]+Table323[[#This Row],[2-4 Units]]+Table323[[#This Row],[&gt;4 Units]]</f>
        <v>15</v>
      </c>
      <c r="G892" s="70">
        <v>15</v>
      </c>
      <c r="H892" s="70">
        <v>0</v>
      </c>
      <c r="I892" s="70">
        <v>0</v>
      </c>
      <c r="J892" s="45">
        <v>21421.58</v>
      </c>
      <c r="K892">
        <f t="shared" si="13"/>
        <v>0</v>
      </c>
      <c r="L892" s="70">
        <v>0</v>
      </c>
      <c r="M892" s="70">
        <v>0</v>
      </c>
      <c r="N892" s="70">
        <v>0</v>
      </c>
      <c r="O892" s="45">
        <v>0</v>
      </c>
    </row>
    <row r="893" spans="1:15" hidden="1" x14ac:dyDescent="0.35">
      <c r="A893" s="93">
        <v>9001055100</v>
      </c>
      <c r="B893" s="73" t="s">
        <v>190</v>
      </c>
      <c r="C893" s="84" t="s">
        <v>48</v>
      </c>
      <c r="D893" s="44">
        <v>581.2128864</v>
      </c>
      <c r="E893" s="44">
        <v>0</v>
      </c>
      <c r="F893" s="70">
        <f>Table323[[#This Row],[Single Family]]+Table323[[#This Row],[2-4 Units]]+Table323[[#This Row],[&gt;4 Units]]</f>
        <v>0</v>
      </c>
      <c r="G893" s="70">
        <v>0</v>
      </c>
      <c r="H893" s="70">
        <v>0</v>
      </c>
      <c r="I893" s="70">
        <v>0</v>
      </c>
      <c r="J893" s="45">
        <v>0</v>
      </c>
      <c r="K893">
        <f t="shared" si="13"/>
        <v>0</v>
      </c>
      <c r="L893" s="70">
        <v>0</v>
      </c>
      <c r="M893" s="70">
        <v>0</v>
      </c>
      <c r="N893" s="70">
        <v>0</v>
      </c>
      <c r="O893" s="45">
        <v>0</v>
      </c>
    </row>
    <row r="894" spans="1:15" hidden="1" x14ac:dyDescent="0.35">
      <c r="A894" s="93">
        <v>9001240100</v>
      </c>
      <c r="B894" s="73" t="s">
        <v>190</v>
      </c>
      <c r="C894" s="84" t="s">
        <v>48</v>
      </c>
      <c r="D894" s="44">
        <v>504.25079040000003</v>
      </c>
      <c r="E894" s="44">
        <v>0</v>
      </c>
      <c r="F894" s="70">
        <f>Table323[[#This Row],[Single Family]]+Table323[[#This Row],[2-4 Units]]+Table323[[#This Row],[&gt;4 Units]]</f>
        <v>0</v>
      </c>
      <c r="G894" s="70">
        <v>0</v>
      </c>
      <c r="H894" s="70">
        <v>0</v>
      </c>
      <c r="I894" s="70">
        <v>0</v>
      </c>
      <c r="J894" s="45">
        <v>0</v>
      </c>
      <c r="K894">
        <f t="shared" si="13"/>
        <v>0</v>
      </c>
      <c r="L894" s="70">
        <v>0</v>
      </c>
      <c r="M894" s="70">
        <v>0</v>
      </c>
      <c r="N894" s="70">
        <v>0</v>
      </c>
      <c r="O894" s="45">
        <v>0</v>
      </c>
    </row>
    <row r="895" spans="1:15" hidden="1" x14ac:dyDescent="0.35">
      <c r="A895" s="93">
        <v>9001245400</v>
      </c>
      <c r="B895" s="73" t="s">
        <v>190</v>
      </c>
      <c r="C895" s="84" t="s">
        <v>48</v>
      </c>
      <c r="D895" s="44">
        <v>431.873424</v>
      </c>
      <c r="E895" s="44">
        <v>0</v>
      </c>
      <c r="F895" s="70">
        <f>Table323[[#This Row],[Single Family]]+Table323[[#This Row],[2-4 Units]]+Table323[[#This Row],[&gt;4 Units]]</f>
        <v>0</v>
      </c>
      <c r="G895" s="70">
        <v>0</v>
      </c>
      <c r="H895" s="70">
        <v>0</v>
      </c>
      <c r="I895" s="70">
        <v>0</v>
      </c>
      <c r="J895" s="45">
        <v>0</v>
      </c>
      <c r="K895">
        <f t="shared" si="13"/>
        <v>0</v>
      </c>
      <c r="L895" s="70">
        <v>0</v>
      </c>
      <c r="M895" s="70">
        <v>0</v>
      </c>
      <c r="N895" s="70">
        <v>0</v>
      </c>
      <c r="O895" s="45">
        <v>0</v>
      </c>
    </row>
    <row r="896" spans="1:15" hidden="1" x14ac:dyDescent="0.35">
      <c r="A896" s="93">
        <v>9005290100</v>
      </c>
      <c r="B896" s="73" t="s">
        <v>191</v>
      </c>
      <c r="C896" s="84" t="s">
        <v>48</v>
      </c>
      <c r="D896" s="44">
        <v>2422.8848736</v>
      </c>
      <c r="E896" s="44">
        <v>0</v>
      </c>
      <c r="F896" s="70">
        <f>Table323[[#This Row],[Single Family]]+Table323[[#This Row],[2-4 Units]]+Table323[[#This Row],[&gt;4 Units]]</f>
        <v>0</v>
      </c>
      <c r="G896" s="70">
        <v>0</v>
      </c>
      <c r="H896" s="70">
        <v>0</v>
      </c>
      <c r="I896" s="70">
        <v>0</v>
      </c>
      <c r="J896" s="45">
        <v>0</v>
      </c>
      <c r="K896">
        <f t="shared" si="13"/>
        <v>0</v>
      </c>
      <c r="L896" s="70">
        <v>0</v>
      </c>
      <c r="M896" s="70">
        <v>0</v>
      </c>
      <c r="N896" s="70">
        <v>0</v>
      </c>
      <c r="O896" s="45">
        <v>0</v>
      </c>
    </row>
    <row r="897" spans="1:15" hidden="1" x14ac:dyDescent="0.35">
      <c r="A897" s="93">
        <v>9005293100</v>
      </c>
      <c r="B897" s="73" t="s">
        <v>191</v>
      </c>
      <c r="C897" s="84" t="s">
        <v>48</v>
      </c>
      <c r="D897" s="44">
        <v>6067.4323103999996</v>
      </c>
      <c r="E897" s="44">
        <v>1576.65</v>
      </c>
      <c r="F897" s="70">
        <f>Table323[[#This Row],[Single Family]]+Table323[[#This Row],[2-4 Units]]+Table323[[#This Row],[&gt;4 Units]]</f>
        <v>2</v>
      </c>
      <c r="G897" s="70">
        <v>2</v>
      </c>
      <c r="H897" s="70">
        <v>0</v>
      </c>
      <c r="I897" s="70">
        <v>0</v>
      </c>
      <c r="J897" s="45">
        <v>1576.27</v>
      </c>
      <c r="K897">
        <f t="shared" si="13"/>
        <v>0</v>
      </c>
      <c r="L897" s="70">
        <v>0</v>
      </c>
      <c r="M897" s="70">
        <v>0</v>
      </c>
      <c r="N897" s="70">
        <v>0</v>
      </c>
      <c r="O897" s="45">
        <v>0</v>
      </c>
    </row>
    <row r="898" spans="1:15" hidden="1" x14ac:dyDescent="0.35">
      <c r="A898" s="93">
        <v>9005310700</v>
      </c>
      <c r="B898" s="73" t="s">
        <v>191</v>
      </c>
      <c r="C898" s="84" t="s">
        <v>48</v>
      </c>
      <c r="D898" s="44">
        <v>515.61999360000004</v>
      </c>
      <c r="E898" s="44">
        <v>0</v>
      </c>
      <c r="F898" s="70">
        <f>Table323[[#This Row],[Single Family]]+Table323[[#This Row],[2-4 Units]]+Table323[[#This Row],[&gt;4 Units]]</f>
        <v>0</v>
      </c>
      <c r="G898" s="70">
        <v>0</v>
      </c>
      <c r="H898" s="70">
        <v>0</v>
      </c>
      <c r="I898" s="70">
        <v>0</v>
      </c>
      <c r="J898" s="45">
        <v>0</v>
      </c>
      <c r="K898">
        <f t="shared" si="13"/>
        <v>0</v>
      </c>
      <c r="L898" s="70">
        <v>0</v>
      </c>
      <c r="M898" s="70">
        <v>0</v>
      </c>
      <c r="N898" s="70">
        <v>0</v>
      </c>
      <c r="O898" s="45">
        <v>0</v>
      </c>
    </row>
    <row r="899" spans="1:15" hidden="1" x14ac:dyDescent="0.35">
      <c r="A899" s="93">
        <v>9005320100</v>
      </c>
      <c r="B899" s="73" t="s">
        <v>191</v>
      </c>
      <c r="C899" s="84" t="s">
        <v>48</v>
      </c>
      <c r="D899" s="44">
        <v>112367.13834528001</v>
      </c>
      <c r="E899" s="44">
        <v>28255.501</v>
      </c>
      <c r="F899" s="70">
        <f>Table323[[#This Row],[Single Family]]+Table323[[#This Row],[2-4 Units]]+Table323[[#This Row],[&gt;4 Units]]</f>
        <v>6</v>
      </c>
      <c r="G899" s="70">
        <v>6</v>
      </c>
      <c r="H899" s="70">
        <v>0</v>
      </c>
      <c r="I899" s="70">
        <v>0</v>
      </c>
      <c r="J899" s="45">
        <v>8629.4699999999993</v>
      </c>
      <c r="K899">
        <f t="shared" si="13"/>
        <v>18</v>
      </c>
      <c r="L899" s="70">
        <v>18</v>
      </c>
      <c r="M899" s="70">
        <v>0</v>
      </c>
      <c r="N899" s="70">
        <v>0</v>
      </c>
      <c r="O899" s="45">
        <v>4470.49</v>
      </c>
    </row>
    <row r="900" spans="1:15" hidden="1" x14ac:dyDescent="0.35">
      <c r="A900" s="93">
        <v>9005320200</v>
      </c>
      <c r="B900" s="73" t="s">
        <v>191</v>
      </c>
      <c r="C900" s="84" t="s">
        <v>48</v>
      </c>
      <c r="D900" s="44">
        <v>83128.746026879991</v>
      </c>
      <c r="E900" s="44">
        <v>13461.21</v>
      </c>
      <c r="F900" s="70">
        <f>Table323[[#This Row],[Single Family]]+Table323[[#This Row],[2-4 Units]]+Table323[[#This Row],[&gt;4 Units]]</f>
        <v>10</v>
      </c>
      <c r="G900" s="70">
        <v>10</v>
      </c>
      <c r="H900" s="70">
        <v>0</v>
      </c>
      <c r="I900" s="70">
        <v>0</v>
      </c>
      <c r="J900" s="45">
        <v>8285.17</v>
      </c>
      <c r="K900">
        <f t="shared" si="13"/>
        <v>0</v>
      </c>
      <c r="L900" s="70">
        <v>0</v>
      </c>
      <c r="M900" s="70">
        <v>0</v>
      </c>
      <c r="N900" s="70">
        <v>0</v>
      </c>
      <c r="O900" s="45">
        <v>0</v>
      </c>
    </row>
    <row r="901" spans="1:15" hidden="1" x14ac:dyDescent="0.35">
      <c r="A901" s="93">
        <v>9013881500</v>
      </c>
      <c r="B901" s="73" t="s">
        <v>192</v>
      </c>
      <c r="C901" s="84" t="s">
        <v>48</v>
      </c>
      <c r="D901" s="44">
        <v>3206.7462816000002</v>
      </c>
      <c r="E901" s="44">
        <v>0</v>
      </c>
      <c r="F901" s="70">
        <f>Table323[[#This Row],[Single Family]]+Table323[[#This Row],[2-4 Units]]+Table323[[#This Row],[&gt;4 Units]]</f>
        <v>0</v>
      </c>
      <c r="G901" s="70">
        <v>0</v>
      </c>
      <c r="H901" s="70">
        <v>0</v>
      </c>
      <c r="I901" s="70">
        <v>0</v>
      </c>
      <c r="J901" s="45">
        <v>0</v>
      </c>
      <c r="K901">
        <f t="shared" si="13"/>
        <v>0</v>
      </c>
      <c r="L901" s="70">
        <v>0</v>
      </c>
      <c r="M901" s="70">
        <v>0</v>
      </c>
      <c r="N901" s="70">
        <v>0</v>
      </c>
      <c r="O901" s="45">
        <v>0</v>
      </c>
    </row>
    <row r="902" spans="1:15" hidden="1" x14ac:dyDescent="0.35">
      <c r="A902" s="93">
        <v>9015800300</v>
      </c>
      <c r="B902" s="73" t="s">
        <v>192</v>
      </c>
      <c r="C902" s="84" t="s">
        <v>48</v>
      </c>
      <c r="D902" s="44">
        <v>46300.286966400003</v>
      </c>
      <c r="E902" s="44">
        <v>43359.29</v>
      </c>
      <c r="F902" s="70">
        <f>Table323[[#This Row],[Single Family]]+Table323[[#This Row],[2-4 Units]]+Table323[[#This Row],[&gt;4 Units]]</f>
        <v>5</v>
      </c>
      <c r="G902" s="70">
        <v>5</v>
      </c>
      <c r="H902" s="70">
        <v>0</v>
      </c>
      <c r="I902" s="70">
        <v>0</v>
      </c>
      <c r="J902" s="45">
        <v>3776.43</v>
      </c>
      <c r="K902">
        <f t="shared" ref="K902:K936" si="14">L902+M902+N902</f>
        <v>0</v>
      </c>
      <c r="L902" s="70">
        <v>0</v>
      </c>
      <c r="M902" s="70">
        <v>0</v>
      </c>
      <c r="N902" s="70">
        <v>0</v>
      </c>
      <c r="O902" s="45">
        <v>0</v>
      </c>
    </row>
    <row r="903" spans="1:15" hidden="1" x14ac:dyDescent="0.35">
      <c r="A903" s="93">
        <v>9015800400</v>
      </c>
      <c r="B903" s="73" t="s">
        <v>192</v>
      </c>
      <c r="C903" s="84" t="s">
        <v>48</v>
      </c>
      <c r="D903" s="44">
        <v>60159.073014720001</v>
      </c>
      <c r="E903" s="44">
        <v>17243.333500000001</v>
      </c>
      <c r="F903" s="70">
        <f>Table323[[#This Row],[Single Family]]+Table323[[#This Row],[2-4 Units]]+Table323[[#This Row],[&gt;4 Units]]</f>
        <v>10</v>
      </c>
      <c r="G903" s="70">
        <v>10</v>
      </c>
      <c r="H903" s="70">
        <v>0</v>
      </c>
      <c r="I903" s="70">
        <v>0</v>
      </c>
      <c r="J903" s="45">
        <v>5757.9335000000001</v>
      </c>
      <c r="K903">
        <f t="shared" si="14"/>
        <v>0</v>
      </c>
      <c r="L903" s="70">
        <v>0</v>
      </c>
      <c r="M903" s="70">
        <v>0</v>
      </c>
      <c r="N903" s="70">
        <v>0</v>
      </c>
      <c r="O903" s="45">
        <v>0</v>
      </c>
    </row>
    <row r="904" spans="1:15" hidden="1" x14ac:dyDescent="0.35">
      <c r="A904" s="93">
        <v>9015800500</v>
      </c>
      <c r="B904" s="73" t="s">
        <v>192</v>
      </c>
      <c r="C904" s="84" t="s">
        <v>48</v>
      </c>
      <c r="D904" s="44">
        <v>129961.81041120001</v>
      </c>
      <c r="E904" s="44">
        <v>408720.65419999999</v>
      </c>
      <c r="F904" s="70">
        <f>Table323[[#This Row],[Single Family]]+Table323[[#This Row],[2-4 Units]]+Table323[[#This Row],[&gt;4 Units]]</f>
        <v>26</v>
      </c>
      <c r="G904" s="70">
        <v>26</v>
      </c>
      <c r="H904" s="70">
        <v>0</v>
      </c>
      <c r="I904" s="70">
        <v>0</v>
      </c>
      <c r="J904" s="45">
        <v>22184.503000000001</v>
      </c>
      <c r="K904">
        <f t="shared" si="14"/>
        <v>101</v>
      </c>
      <c r="L904" s="70">
        <v>23</v>
      </c>
      <c r="M904" s="70">
        <v>1</v>
      </c>
      <c r="N904" s="70">
        <v>77</v>
      </c>
      <c r="O904" s="45">
        <v>286608</v>
      </c>
    </row>
    <row r="905" spans="1:15" hidden="1" x14ac:dyDescent="0.35">
      <c r="A905" s="93">
        <v>9015800600</v>
      </c>
      <c r="B905" s="73" t="s">
        <v>192</v>
      </c>
      <c r="C905" s="84" t="s">
        <v>48</v>
      </c>
      <c r="D905" s="44">
        <v>64791.193204800002</v>
      </c>
      <c r="E905" s="44">
        <v>890.52359999999999</v>
      </c>
      <c r="F905" s="70">
        <f>Table323[[#This Row],[Single Family]]+Table323[[#This Row],[2-4 Units]]+Table323[[#This Row],[&gt;4 Units]]</f>
        <v>4</v>
      </c>
      <c r="G905" s="70">
        <v>2</v>
      </c>
      <c r="H905" s="70">
        <v>2</v>
      </c>
      <c r="I905" s="70">
        <v>0</v>
      </c>
      <c r="J905" s="45">
        <v>802.30359999999996</v>
      </c>
      <c r="K905">
        <f t="shared" si="14"/>
        <v>0</v>
      </c>
      <c r="L905" s="70">
        <v>0</v>
      </c>
      <c r="M905" s="70">
        <v>0</v>
      </c>
      <c r="N905" s="70">
        <v>0</v>
      </c>
      <c r="O905" s="45">
        <v>0</v>
      </c>
    </row>
    <row r="906" spans="1:15" hidden="1" x14ac:dyDescent="0.35">
      <c r="A906" s="93">
        <v>9015800700</v>
      </c>
      <c r="B906" s="73" t="s">
        <v>192</v>
      </c>
      <c r="C906" s="84" t="s">
        <v>48</v>
      </c>
      <c r="D906" s="44">
        <v>41272.490139839996</v>
      </c>
      <c r="E906" s="44">
        <v>41619.35</v>
      </c>
      <c r="F906" s="70">
        <f>Table323[[#This Row],[Single Family]]+Table323[[#This Row],[2-4 Units]]+Table323[[#This Row],[&gt;4 Units]]</f>
        <v>9</v>
      </c>
      <c r="G906" s="70">
        <v>9</v>
      </c>
      <c r="H906" s="70">
        <v>0</v>
      </c>
      <c r="I906" s="70">
        <v>0</v>
      </c>
      <c r="J906" s="45">
        <v>6267.48</v>
      </c>
      <c r="K906">
        <f t="shared" si="14"/>
        <v>0</v>
      </c>
      <c r="L906" s="70">
        <v>0</v>
      </c>
      <c r="M906" s="70">
        <v>0</v>
      </c>
      <c r="N906" s="70">
        <v>0</v>
      </c>
      <c r="O906" s="45">
        <v>0</v>
      </c>
    </row>
    <row r="907" spans="1:15" hidden="1" x14ac:dyDescent="0.35">
      <c r="A907" s="93">
        <v>9015815000</v>
      </c>
      <c r="B907" s="73" t="s">
        <v>192</v>
      </c>
      <c r="C907" s="84" t="s">
        <v>48</v>
      </c>
      <c r="D907" s="44">
        <v>265.50331199999999</v>
      </c>
      <c r="E907" s="44">
        <v>0</v>
      </c>
      <c r="F907" s="70">
        <f>Table323[[#This Row],[Single Family]]+Table323[[#This Row],[2-4 Units]]+Table323[[#This Row],[&gt;4 Units]]</f>
        <v>0</v>
      </c>
      <c r="G907" s="70">
        <v>0</v>
      </c>
      <c r="H907" s="70">
        <v>0</v>
      </c>
      <c r="I907" s="70">
        <v>0</v>
      </c>
      <c r="J907" s="45">
        <v>0</v>
      </c>
      <c r="K907">
        <f t="shared" si="14"/>
        <v>0</v>
      </c>
      <c r="L907" s="70">
        <v>0</v>
      </c>
      <c r="M907" s="70">
        <v>0</v>
      </c>
      <c r="N907" s="70">
        <v>0</v>
      </c>
      <c r="O907" s="45">
        <v>0</v>
      </c>
    </row>
    <row r="908" spans="1:15" hidden="1" x14ac:dyDescent="0.35">
      <c r="A908" s="93">
        <v>9015825000</v>
      </c>
      <c r="B908" s="73" t="s">
        <v>192</v>
      </c>
      <c r="C908" s="84" t="s">
        <v>48</v>
      </c>
      <c r="D908" s="44">
        <v>399.06829440000001</v>
      </c>
      <c r="E908" s="44">
        <v>0</v>
      </c>
      <c r="F908" s="70">
        <f>Table323[[#This Row],[Single Family]]+Table323[[#This Row],[2-4 Units]]+Table323[[#This Row],[&gt;4 Units]]</f>
        <v>0</v>
      </c>
      <c r="G908" s="70">
        <v>0</v>
      </c>
      <c r="H908" s="70">
        <v>0</v>
      </c>
      <c r="I908" s="70">
        <v>0</v>
      </c>
      <c r="J908" s="45">
        <v>0</v>
      </c>
      <c r="K908">
        <f t="shared" si="14"/>
        <v>0</v>
      </c>
      <c r="L908" s="70">
        <v>0</v>
      </c>
      <c r="M908" s="70">
        <v>0</v>
      </c>
      <c r="N908" s="70">
        <v>0</v>
      </c>
      <c r="O908" s="45">
        <v>0</v>
      </c>
    </row>
    <row r="909" spans="1:15" hidden="1" x14ac:dyDescent="0.35">
      <c r="A909" s="93">
        <v>9003470100</v>
      </c>
      <c r="B909" s="73" t="s">
        <v>193</v>
      </c>
      <c r="C909" s="84" t="s">
        <v>48</v>
      </c>
      <c r="D909" s="44">
        <v>284.12588160000001</v>
      </c>
      <c r="E909" s="44">
        <v>0</v>
      </c>
      <c r="F909" s="70">
        <f>Table323[[#This Row],[Single Family]]+Table323[[#This Row],[2-4 Units]]+Table323[[#This Row],[&gt;4 Units]]</f>
        <v>0</v>
      </c>
      <c r="G909" s="70">
        <v>0</v>
      </c>
      <c r="H909" s="70">
        <v>0</v>
      </c>
      <c r="I909" s="70">
        <v>0</v>
      </c>
      <c r="J909" s="45">
        <v>0</v>
      </c>
      <c r="K909">
        <f t="shared" si="14"/>
        <v>0</v>
      </c>
      <c r="L909" s="70">
        <v>0</v>
      </c>
      <c r="M909" s="70">
        <v>0</v>
      </c>
      <c r="N909" s="70">
        <v>0</v>
      </c>
      <c r="O909" s="45">
        <v>0</v>
      </c>
    </row>
    <row r="910" spans="1:15" hidden="1" x14ac:dyDescent="0.35">
      <c r="A910" s="93">
        <v>9003471400</v>
      </c>
      <c r="B910" s="73" t="s">
        <v>193</v>
      </c>
      <c r="C910" s="84" t="s">
        <v>48</v>
      </c>
      <c r="D910" s="44">
        <v>152.0659872</v>
      </c>
      <c r="E910" s="44">
        <v>0</v>
      </c>
      <c r="F910" s="70">
        <f>Table323[[#This Row],[Single Family]]+Table323[[#This Row],[2-4 Units]]+Table323[[#This Row],[&gt;4 Units]]</f>
        <v>0</v>
      </c>
      <c r="G910" s="70">
        <v>0</v>
      </c>
      <c r="H910" s="70">
        <v>0</v>
      </c>
      <c r="I910" s="70">
        <v>0</v>
      </c>
      <c r="J910" s="45">
        <v>0</v>
      </c>
      <c r="K910">
        <f t="shared" si="14"/>
        <v>0</v>
      </c>
      <c r="L910" s="70">
        <v>0</v>
      </c>
      <c r="M910" s="70">
        <v>0</v>
      </c>
      <c r="N910" s="70">
        <v>0</v>
      </c>
      <c r="O910" s="45">
        <v>0</v>
      </c>
    </row>
    <row r="911" spans="1:15" hidden="1" x14ac:dyDescent="0.35">
      <c r="A911" s="93">
        <v>9003473100</v>
      </c>
      <c r="B911" s="73" t="s">
        <v>193</v>
      </c>
      <c r="C911" s="84" t="s">
        <v>48</v>
      </c>
      <c r="D911" s="44">
        <v>118829.24582976</v>
      </c>
      <c r="E911" s="44">
        <v>227525.2506</v>
      </c>
      <c r="F911" s="70">
        <f>Table323[[#This Row],[Single Family]]+Table323[[#This Row],[2-4 Units]]+Table323[[#This Row],[&gt;4 Units]]</f>
        <v>45</v>
      </c>
      <c r="G911" s="70">
        <v>45</v>
      </c>
      <c r="H911" s="70">
        <v>0</v>
      </c>
      <c r="I911" s="70">
        <v>0</v>
      </c>
      <c r="J911" s="45">
        <v>27490.858700000001</v>
      </c>
      <c r="K911">
        <f t="shared" si="14"/>
        <v>247</v>
      </c>
      <c r="L911" s="70">
        <v>202</v>
      </c>
      <c r="M911" s="70">
        <v>1</v>
      </c>
      <c r="N911" s="70">
        <v>44</v>
      </c>
      <c r="O911" s="45">
        <v>200030</v>
      </c>
    </row>
    <row r="912" spans="1:15" hidden="1" x14ac:dyDescent="0.35">
      <c r="A912" s="93">
        <v>9003473400</v>
      </c>
      <c r="B912" s="73" t="s">
        <v>193</v>
      </c>
      <c r="C912" s="84" t="s">
        <v>48</v>
      </c>
      <c r="D912" s="44">
        <v>31967.588649600002</v>
      </c>
      <c r="E912" s="44">
        <v>52940.47</v>
      </c>
      <c r="F912" s="70">
        <f>Table323[[#This Row],[Single Family]]+Table323[[#This Row],[2-4 Units]]+Table323[[#This Row],[&gt;4 Units]]</f>
        <v>7</v>
      </c>
      <c r="G912" s="70">
        <v>7</v>
      </c>
      <c r="H912" s="70">
        <v>0</v>
      </c>
      <c r="I912" s="70">
        <v>0</v>
      </c>
      <c r="J912" s="45">
        <v>3643.49</v>
      </c>
      <c r="K912">
        <f t="shared" si="14"/>
        <v>0</v>
      </c>
      <c r="L912" s="70">
        <v>0</v>
      </c>
      <c r="M912" s="70">
        <v>0</v>
      </c>
      <c r="N912" s="70">
        <v>0</v>
      </c>
      <c r="O912" s="45">
        <v>0</v>
      </c>
    </row>
    <row r="913" spans="1:15" hidden="1" x14ac:dyDescent="0.35">
      <c r="A913" s="93">
        <v>9003473501</v>
      </c>
      <c r="B913" s="73" t="s">
        <v>193</v>
      </c>
      <c r="C913" s="84" t="s">
        <v>48</v>
      </c>
      <c r="D913" s="44">
        <v>82414.184659199993</v>
      </c>
      <c r="E913" s="44">
        <v>20406.150000000001</v>
      </c>
      <c r="F913" s="70">
        <f>Table323[[#This Row],[Single Family]]+Table323[[#This Row],[2-4 Units]]+Table323[[#This Row],[&gt;4 Units]]</f>
        <v>26</v>
      </c>
      <c r="G913" s="70">
        <v>26</v>
      </c>
      <c r="H913" s="70">
        <v>0</v>
      </c>
      <c r="I913" s="70">
        <v>0</v>
      </c>
      <c r="J913" s="45">
        <v>19672.96</v>
      </c>
      <c r="K913">
        <f t="shared" si="14"/>
        <v>0</v>
      </c>
      <c r="L913" s="70">
        <v>0</v>
      </c>
      <c r="M913" s="70">
        <v>0</v>
      </c>
      <c r="N913" s="70">
        <v>0</v>
      </c>
      <c r="O913" s="45">
        <v>0</v>
      </c>
    </row>
    <row r="914" spans="1:15" hidden="1" x14ac:dyDescent="0.35">
      <c r="A914" s="93">
        <v>9003473502</v>
      </c>
      <c r="B914" s="73" t="s">
        <v>193</v>
      </c>
      <c r="C914" s="84" t="s">
        <v>48</v>
      </c>
      <c r="D914" s="44">
        <v>54612.039352320004</v>
      </c>
      <c r="E914" s="44">
        <v>15242.11</v>
      </c>
      <c r="F914" s="70">
        <f>Table323[[#This Row],[Single Family]]+Table323[[#This Row],[2-4 Units]]+Table323[[#This Row],[&gt;4 Units]]</f>
        <v>3</v>
      </c>
      <c r="G914" s="70">
        <v>3</v>
      </c>
      <c r="H914" s="70">
        <v>0</v>
      </c>
      <c r="I914" s="70">
        <v>0</v>
      </c>
      <c r="J914" s="45">
        <v>664.7</v>
      </c>
      <c r="K914">
        <f t="shared" si="14"/>
        <v>0</v>
      </c>
      <c r="L914" s="70">
        <v>0</v>
      </c>
      <c r="M914" s="70">
        <v>0</v>
      </c>
      <c r="N914" s="70">
        <v>0</v>
      </c>
      <c r="O914" s="45">
        <v>0</v>
      </c>
    </row>
    <row r="915" spans="1:15" hidden="1" x14ac:dyDescent="0.35">
      <c r="A915" s="93">
        <v>9003473601</v>
      </c>
      <c r="B915" s="73" t="s">
        <v>193</v>
      </c>
      <c r="C915" s="84" t="s">
        <v>48</v>
      </c>
      <c r="D915" s="44">
        <v>56273.828431679998</v>
      </c>
      <c r="E915" s="44">
        <v>30001.8174</v>
      </c>
      <c r="F915" s="70">
        <f>Table323[[#This Row],[Single Family]]+Table323[[#This Row],[2-4 Units]]+Table323[[#This Row],[&gt;4 Units]]</f>
        <v>20</v>
      </c>
      <c r="G915" s="70">
        <v>20</v>
      </c>
      <c r="H915" s="70">
        <v>0</v>
      </c>
      <c r="I915" s="70">
        <v>0</v>
      </c>
      <c r="J915" s="45">
        <v>13248.5674</v>
      </c>
      <c r="K915">
        <f t="shared" si="14"/>
        <v>0</v>
      </c>
      <c r="L915" s="70">
        <v>0</v>
      </c>
      <c r="M915" s="70">
        <v>0</v>
      </c>
      <c r="N915" s="70">
        <v>0</v>
      </c>
      <c r="O915" s="45">
        <v>0</v>
      </c>
    </row>
    <row r="916" spans="1:15" hidden="1" x14ac:dyDescent="0.35">
      <c r="A916" s="93">
        <v>9003473602</v>
      </c>
      <c r="B916" s="73" t="s">
        <v>193</v>
      </c>
      <c r="C916" s="84" t="s">
        <v>48</v>
      </c>
      <c r="D916" s="44">
        <v>40136.663324160007</v>
      </c>
      <c r="E916" s="44">
        <v>7232.82</v>
      </c>
      <c r="F916" s="70">
        <f>Table323[[#This Row],[Single Family]]+Table323[[#This Row],[2-4 Units]]+Table323[[#This Row],[&gt;4 Units]]</f>
        <v>2</v>
      </c>
      <c r="G916" s="70">
        <v>2</v>
      </c>
      <c r="H916" s="70">
        <v>0</v>
      </c>
      <c r="I916" s="70">
        <v>0</v>
      </c>
      <c r="J916" s="45">
        <v>2736.64</v>
      </c>
      <c r="K916">
        <f t="shared" si="14"/>
        <v>0</v>
      </c>
      <c r="L916" s="70">
        <v>0</v>
      </c>
      <c r="M916" s="70">
        <v>0</v>
      </c>
      <c r="N916" s="70">
        <v>0</v>
      </c>
      <c r="O916" s="45">
        <v>0</v>
      </c>
    </row>
    <row r="917" spans="1:15" hidden="1" x14ac:dyDescent="0.35">
      <c r="A917" s="93">
        <v>9003473700</v>
      </c>
      <c r="B917" s="73" t="s">
        <v>193</v>
      </c>
      <c r="C917" s="84" t="s">
        <v>48</v>
      </c>
      <c r="D917" s="44">
        <v>82475.239132800009</v>
      </c>
      <c r="E917" s="44">
        <v>115028.0877</v>
      </c>
      <c r="F917" s="70">
        <f>Table323[[#This Row],[Single Family]]+Table323[[#This Row],[2-4 Units]]+Table323[[#This Row],[&gt;4 Units]]</f>
        <v>34</v>
      </c>
      <c r="G917" s="70">
        <v>34</v>
      </c>
      <c r="H917" s="70">
        <v>0</v>
      </c>
      <c r="I917" s="70">
        <v>0</v>
      </c>
      <c r="J917" s="45">
        <v>22317.327700000002</v>
      </c>
      <c r="K917">
        <f t="shared" si="14"/>
        <v>0</v>
      </c>
      <c r="L917" s="70">
        <v>0</v>
      </c>
      <c r="M917" s="70">
        <v>0</v>
      </c>
      <c r="N917" s="70">
        <v>0</v>
      </c>
      <c r="O917" s="45">
        <v>0</v>
      </c>
    </row>
    <row r="918" spans="1:15" hidden="1" x14ac:dyDescent="0.35">
      <c r="A918" s="93">
        <v>9003473800</v>
      </c>
      <c r="B918" s="73" t="s">
        <v>193</v>
      </c>
      <c r="C918" s="84" t="s">
        <v>48</v>
      </c>
      <c r="D918" s="44">
        <v>25234.275885120005</v>
      </c>
      <c r="E918" s="44">
        <v>23928.34</v>
      </c>
      <c r="F918" s="70">
        <f>Table323[[#This Row],[Single Family]]+Table323[[#This Row],[2-4 Units]]+Table323[[#This Row],[&gt;4 Units]]</f>
        <v>5</v>
      </c>
      <c r="G918" s="70">
        <v>5</v>
      </c>
      <c r="H918" s="70">
        <v>0</v>
      </c>
      <c r="I918" s="70">
        <v>0</v>
      </c>
      <c r="J918" s="45">
        <v>2051.94</v>
      </c>
      <c r="K918">
        <f t="shared" si="14"/>
        <v>0</v>
      </c>
      <c r="L918" s="70">
        <v>0</v>
      </c>
      <c r="M918" s="70">
        <v>0</v>
      </c>
      <c r="N918" s="70">
        <v>0</v>
      </c>
      <c r="O918" s="45">
        <v>0</v>
      </c>
    </row>
    <row r="919" spans="1:15" hidden="1" x14ac:dyDescent="0.35">
      <c r="A919" s="93">
        <v>9003524400</v>
      </c>
      <c r="B919" s="73" t="s">
        <v>193</v>
      </c>
      <c r="C919" s="84" t="s">
        <v>48</v>
      </c>
      <c r="D919" s="44">
        <v>500.29877664000003</v>
      </c>
      <c r="E919" s="44">
        <v>0</v>
      </c>
      <c r="F919" s="70">
        <f>Table323[[#This Row],[Single Family]]+Table323[[#This Row],[2-4 Units]]+Table323[[#This Row],[&gt;4 Units]]</f>
        <v>0</v>
      </c>
      <c r="G919" s="70">
        <v>0</v>
      </c>
      <c r="H919" s="70">
        <v>0</v>
      </c>
      <c r="I919" s="70">
        <v>0</v>
      </c>
      <c r="J919" s="45">
        <v>0</v>
      </c>
      <c r="K919">
        <f t="shared" si="14"/>
        <v>0</v>
      </c>
      <c r="L919" s="70">
        <v>0</v>
      </c>
      <c r="M919" s="70">
        <v>0</v>
      </c>
      <c r="N919" s="70">
        <v>0</v>
      </c>
      <c r="O919" s="45">
        <v>0</v>
      </c>
    </row>
    <row r="920" spans="1:15" hidden="1" x14ac:dyDescent="0.35">
      <c r="A920" s="93">
        <v>9003476100</v>
      </c>
      <c r="B920" s="73" t="s">
        <v>194</v>
      </c>
      <c r="C920" s="84" t="s">
        <v>48</v>
      </c>
      <c r="D920" s="44">
        <v>70373.131015680003</v>
      </c>
      <c r="E920" s="44">
        <v>22750.9817</v>
      </c>
      <c r="F920" s="70">
        <f>Table323[[#This Row],[Single Family]]+Table323[[#This Row],[2-4 Units]]+Table323[[#This Row],[&gt;4 Units]]</f>
        <v>14</v>
      </c>
      <c r="G920" s="70">
        <v>14</v>
      </c>
      <c r="H920" s="70">
        <v>0</v>
      </c>
      <c r="I920" s="70">
        <v>0</v>
      </c>
      <c r="J920" s="45">
        <v>9058.5116999999991</v>
      </c>
      <c r="K920">
        <f t="shared" si="14"/>
        <v>0</v>
      </c>
      <c r="L920" s="70">
        <v>0</v>
      </c>
      <c r="M920" s="70">
        <v>0</v>
      </c>
      <c r="N920" s="70">
        <v>0</v>
      </c>
      <c r="O920" s="45">
        <v>0</v>
      </c>
    </row>
    <row r="921" spans="1:15" hidden="1" x14ac:dyDescent="0.35">
      <c r="A921" s="93">
        <v>9003476200</v>
      </c>
      <c r="B921" s="73" t="s">
        <v>194</v>
      </c>
      <c r="C921" s="84" t="s">
        <v>48</v>
      </c>
      <c r="D921" s="44">
        <v>41918.246409600004</v>
      </c>
      <c r="E921" s="44">
        <v>14140.3282</v>
      </c>
      <c r="F921" s="70">
        <f>Table323[[#This Row],[Single Family]]+Table323[[#This Row],[2-4 Units]]+Table323[[#This Row],[&gt;4 Units]]</f>
        <v>10</v>
      </c>
      <c r="G921" s="70">
        <v>10</v>
      </c>
      <c r="H921" s="70">
        <v>0</v>
      </c>
      <c r="I921" s="70">
        <v>0</v>
      </c>
      <c r="J921" s="45">
        <v>2763.3406</v>
      </c>
      <c r="K921">
        <f t="shared" si="14"/>
        <v>0</v>
      </c>
      <c r="L921" s="70">
        <v>0</v>
      </c>
      <c r="M921" s="70">
        <v>0</v>
      </c>
      <c r="N921" s="70">
        <v>0</v>
      </c>
      <c r="O921" s="45">
        <v>0</v>
      </c>
    </row>
    <row r="922" spans="1:15" hidden="1" x14ac:dyDescent="0.35">
      <c r="A922" s="93">
        <v>9003476300</v>
      </c>
      <c r="B922" s="73" t="s">
        <v>194</v>
      </c>
      <c r="C922" s="84" t="s">
        <v>48</v>
      </c>
      <c r="D922" s="44">
        <v>94845.80458656</v>
      </c>
      <c r="E922" s="44">
        <v>363957.26539999997</v>
      </c>
      <c r="F922" s="70">
        <f>Table323[[#This Row],[Single Family]]+Table323[[#This Row],[2-4 Units]]+Table323[[#This Row],[&gt;4 Units]]</f>
        <v>18</v>
      </c>
      <c r="G922" s="70">
        <v>18</v>
      </c>
      <c r="H922" s="70">
        <v>0</v>
      </c>
      <c r="I922" s="70">
        <v>0</v>
      </c>
      <c r="J922" s="45">
        <v>10964.32</v>
      </c>
      <c r="K922">
        <f t="shared" si="14"/>
        <v>49</v>
      </c>
      <c r="L922" s="70">
        <v>49</v>
      </c>
      <c r="M922" s="70">
        <v>0</v>
      </c>
      <c r="N922" s="70">
        <v>0</v>
      </c>
      <c r="O922" s="45">
        <v>92372.4</v>
      </c>
    </row>
    <row r="923" spans="1:15" hidden="1" x14ac:dyDescent="0.35">
      <c r="A923" s="93">
        <v>9009352600</v>
      </c>
      <c r="B923" s="102" t="s">
        <v>195</v>
      </c>
      <c r="C923" s="103" t="s">
        <v>48</v>
      </c>
      <c r="D923" s="92">
        <v>260.68703039999997</v>
      </c>
      <c r="E923" s="92">
        <v>0</v>
      </c>
      <c r="F923" s="70">
        <f>Table323[[#This Row],[Single Family]]+Table323[[#This Row],[2-4 Units]]+Table323[[#This Row],[&gt;4 Units]]</f>
        <v>0</v>
      </c>
      <c r="G923" s="104">
        <v>0</v>
      </c>
      <c r="H923" s="104">
        <v>0</v>
      </c>
      <c r="I923" s="104">
        <v>0</v>
      </c>
      <c r="J923" s="105">
        <v>0</v>
      </c>
      <c r="K923">
        <f t="shared" si="14"/>
        <v>0</v>
      </c>
      <c r="L923" s="104">
        <v>0</v>
      </c>
      <c r="M923" s="104">
        <v>0</v>
      </c>
      <c r="N923" s="104">
        <v>0</v>
      </c>
      <c r="O923" s="106">
        <v>0</v>
      </c>
    </row>
    <row r="924" spans="1:15" hidden="1" x14ac:dyDescent="0.35">
      <c r="A924" s="93">
        <v>9009352701</v>
      </c>
      <c r="B924" s="102" t="s">
        <v>195</v>
      </c>
      <c r="C924" s="103" t="s">
        <v>48</v>
      </c>
      <c r="D924" s="92">
        <v>82.195171200000004</v>
      </c>
      <c r="E924" s="92">
        <v>0</v>
      </c>
      <c r="F924" s="70">
        <f>Table323[[#This Row],[Single Family]]+Table323[[#This Row],[2-4 Units]]+Table323[[#This Row],[&gt;4 Units]]</f>
        <v>0</v>
      </c>
      <c r="G924" s="104">
        <v>0</v>
      </c>
      <c r="H924" s="104">
        <v>0</v>
      </c>
      <c r="I924" s="104">
        <v>0</v>
      </c>
      <c r="J924" s="105">
        <v>0</v>
      </c>
      <c r="K924">
        <f t="shared" si="14"/>
        <v>0</v>
      </c>
      <c r="L924" s="104">
        <v>0</v>
      </c>
      <c r="M924" s="104">
        <v>0</v>
      </c>
      <c r="N924" s="104">
        <v>0</v>
      </c>
      <c r="O924" s="106">
        <v>0</v>
      </c>
    </row>
    <row r="925" spans="1:15" hidden="1" x14ac:dyDescent="0.35">
      <c r="A925" s="93">
        <v>9009352800</v>
      </c>
      <c r="B925" s="102" t="s">
        <v>195</v>
      </c>
      <c r="C925" s="103" t="s">
        <v>48</v>
      </c>
      <c r="D925" s="92">
        <v>1097.1107423999999</v>
      </c>
      <c r="E925" s="92">
        <v>213.16</v>
      </c>
      <c r="F925" s="70">
        <f>Table323[[#This Row],[Single Family]]+Table323[[#This Row],[2-4 Units]]+Table323[[#This Row],[&gt;4 Units]]</f>
        <v>1</v>
      </c>
      <c r="G925" s="104">
        <v>1</v>
      </c>
      <c r="H925" s="104">
        <v>0</v>
      </c>
      <c r="I925" s="104">
        <v>0</v>
      </c>
      <c r="J925" s="105">
        <v>195.97</v>
      </c>
      <c r="K925">
        <f t="shared" si="14"/>
        <v>0</v>
      </c>
      <c r="L925" s="104">
        <v>0</v>
      </c>
      <c r="M925" s="104">
        <v>0</v>
      </c>
      <c r="N925" s="104">
        <v>0</v>
      </c>
      <c r="O925" s="106">
        <v>0</v>
      </c>
    </row>
    <row r="926" spans="1:15" hidden="1" x14ac:dyDescent="0.35">
      <c r="A926" s="93">
        <v>9009361100</v>
      </c>
      <c r="B926" s="102" t="s">
        <v>195</v>
      </c>
      <c r="C926" s="103" t="s">
        <v>48</v>
      </c>
      <c r="D926" s="92">
        <v>148173.60502655999</v>
      </c>
      <c r="E926" s="92">
        <v>252065.73869999999</v>
      </c>
      <c r="F926" s="70">
        <f>Table323[[#This Row],[Single Family]]+Table323[[#This Row],[2-4 Units]]+Table323[[#This Row],[&gt;4 Units]]</f>
        <v>73</v>
      </c>
      <c r="G926" s="104">
        <v>32</v>
      </c>
      <c r="H926" s="104">
        <v>0</v>
      </c>
      <c r="I926" s="104">
        <v>41</v>
      </c>
      <c r="J926" s="105">
        <v>40764.5389</v>
      </c>
      <c r="K926">
        <f t="shared" si="14"/>
        <v>134</v>
      </c>
      <c r="L926" s="104">
        <v>54</v>
      </c>
      <c r="M926" s="104">
        <v>0</v>
      </c>
      <c r="N926" s="104">
        <v>80</v>
      </c>
      <c r="O926" s="106">
        <v>211300</v>
      </c>
    </row>
    <row r="927" spans="1:15" hidden="1" x14ac:dyDescent="0.35">
      <c r="A927" s="93">
        <v>9009361200</v>
      </c>
      <c r="B927" s="102" t="s">
        <v>195</v>
      </c>
      <c r="C927" s="103" t="s">
        <v>48</v>
      </c>
      <c r="D927" s="92">
        <v>114930.85025088002</v>
      </c>
      <c r="E927" s="92">
        <v>58843.71</v>
      </c>
      <c r="F927" s="70">
        <f>Table323[[#This Row],[Single Family]]+Table323[[#This Row],[2-4 Units]]+Table323[[#This Row],[&gt;4 Units]]</f>
        <v>21</v>
      </c>
      <c r="G927" s="104">
        <v>21</v>
      </c>
      <c r="H927" s="104">
        <v>0</v>
      </c>
      <c r="I927" s="104">
        <v>0</v>
      </c>
      <c r="J927" s="105">
        <v>22600.89</v>
      </c>
      <c r="K927">
        <f t="shared" si="14"/>
        <v>0</v>
      </c>
      <c r="L927" s="104">
        <v>0</v>
      </c>
      <c r="M927" s="104">
        <v>0</v>
      </c>
      <c r="N927" s="104">
        <v>0</v>
      </c>
      <c r="O927" s="106">
        <v>0</v>
      </c>
    </row>
    <row r="928" spans="1:15" hidden="1" x14ac:dyDescent="0.35">
      <c r="A928" s="93">
        <v>9009361300</v>
      </c>
      <c r="B928" s="102" t="s">
        <v>195</v>
      </c>
      <c r="C928" s="103" t="s">
        <v>48</v>
      </c>
      <c r="D928" s="92">
        <v>84091.987296000007</v>
      </c>
      <c r="E928" s="92">
        <v>68011.649999999994</v>
      </c>
      <c r="F928" s="70">
        <f>Table323[[#This Row],[Single Family]]+Table323[[#This Row],[2-4 Units]]+Table323[[#This Row],[&gt;4 Units]]</f>
        <v>15</v>
      </c>
      <c r="G928" s="104">
        <v>15</v>
      </c>
      <c r="H928" s="104">
        <v>0</v>
      </c>
      <c r="I928" s="104">
        <v>0</v>
      </c>
      <c r="J928" s="105">
        <v>12352.86</v>
      </c>
      <c r="K928">
        <f t="shared" si="14"/>
        <v>0</v>
      </c>
      <c r="L928" s="104">
        <v>0</v>
      </c>
      <c r="M928" s="104">
        <v>0</v>
      </c>
      <c r="N928" s="104">
        <v>0</v>
      </c>
      <c r="O928" s="106">
        <v>0</v>
      </c>
    </row>
    <row r="929" spans="1:19" hidden="1" x14ac:dyDescent="0.35">
      <c r="A929" s="93">
        <v>9005342100</v>
      </c>
      <c r="B929" s="102" t="s">
        <v>196</v>
      </c>
      <c r="C929" s="103" t="s">
        <v>48</v>
      </c>
      <c r="D929" s="92">
        <v>65.123999999999995</v>
      </c>
      <c r="E929" s="92">
        <v>0</v>
      </c>
      <c r="F929" s="70">
        <f>Table323[[#This Row],[Single Family]]+Table323[[#This Row],[2-4 Units]]+Table323[[#This Row],[&gt;4 Units]]</f>
        <v>0</v>
      </c>
      <c r="G929" s="104">
        <v>0</v>
      </c>
      <c r="H929" s="104">
        <v>0</v>
      </c>
      <c r="I929" s="104">
        <v>0</v>
      </c>
      <c r="J929" s="105">
        <v>0</v>
      </c>
      <c r="K929">
        <f t="shared" si="14"/>
        <v>0</v>
      </c>
      <c r="L929" s="104">
        <v>0</v>
      </c>
      <c r="M929" s="104">
        <v>0</v>
      </c>
      <c r="N929" s="104">
        <v>0</v>
      </c>
      <c r="O929" s="106">
        <v>0</v>
      </c>
    </row>
    <row r="930" spans="1:19" hidden="1" x14ac:dyDescent="0.35">
      <c r="A930" s="93">
        <v>9005360200</v>
      </c>
      <c r="B930" s="102" t="s">
        <v>196</v>
      </c>
      <c r="C930" s="103" t="s">
        <v>48</v>
      </c>
      <c r="D930" s="92">
        <v>58.432147200000003</v>
      </c>
      <c r="E930" s="92">
        <v>0</v>
      </c>
      <c r="F930" s="70">
        <f>Table323[[#This Row],[Single Family]]+Table323[[#This Row],[2-4 Units]]+Table323[[#This Row],[&gt;4 Units]]</f>
        <v>0</v>
      </c>
      <c r="G930" s="104">
        <v>0</v>
      </c>
      <c r="H930" s="104">
        <v>0</v>
      </c>
      <c r="I930" s="104">
        <v>0</v>
      </c>
      <c r="J930" s="105">
        <v>0</v>
      </c>
      <c r="K930">
        <f t="shared" si="14"/>
        <v>0</v>
      </c>
      <c r="L930" s="104">
        <v>0</v>
      </c>
      <c r="M930" s="104">
        <v>0</v>
      </c>
      <c r="N930" s="104">
        <v>0</v>
      </c>
      <c r="O930" s="106">
        <v>0</v>
      </c>
    </row>
    <row r="931" spans="1:19" hidden="1" x14ac:dyDescent="0.35">
      <c r="A931" s="93">
        <v>9005362101</v>
      </c>
      <c r="B931" s="102" t="s">
        <v>196</v>
      </c>
      <c r="C931" s="103" t="s">
        <v>48</v>
      </c>
      <c r="D931" s="92">
        <v>121303.913256</v>
      </c>
      <c r="E931" s="92">
        <v>26145.79</v>
      </c>
      <c r="F931" s="70">
        <f>Table323[[#This Row],[Single Family]]+Table323[[#This Row],[2-4 Units]]+Table323[[#This Row],[&gt;4 Units]]</f>
        <v>20</v>
      </c>
      <c r="G931" s="104">
        <v>18</v>
      </c>
      <c r="H931" s="104">
        <v>2</v>
      </c>
      <c r="I931" s="104">
        <v>0</v>
      </c>
      <c r="J931" s="105">
        <v>24051.47</v>
      </c>
      <c r="K931">
        <f t="shared" si="14"/>
        <v>0</v>
      </c>
      <c r="L931" s="104">
        <v>0</v>
      </c>
      <c r="M931" s="104">
        <v>0</v>
      </c>
      <c r="N931" s="104">
        <v>0</v>
      </c>
      <c r="O931" s="106">
        <v>0</v>
      </c>
    </row>
    <row r="932" spans="1:19" hidden="1" x14ac:dyDescent="0.35">
      <c r="A932" s="93">
        <v>9005362102</v>
      </c>
      <c r="B932" s="102" t="s">
        <v>196</v>
      </c>
      <c r="C932" s="103" t="s">
        <v>48</v>
      </c>
      <c r="D932" s="92">
        <v>148869.85352544003</v>
      </c>
      <c r="E932" s="92">
        <v>147193.30799999999</v>
      </c>
      <c r="F932" s="70">
        <f>Table323[[#This Row],[Single Family]]+Table323[[#This Row],[2-4 Units]]+Table323[[#This Row],[&gt;4 Units]]</f>
        <v>27</v>
      </c>
      <c r="G932" s="104">
        <v>25</v>
      </c>
      <c r="H932" s="104">
        <v>2</v>
      </c>
      <c r="I932" s="104">
        <v>0</v>
      </c>
      <c r="J932" s="105">
        <v>23234.639999999999</v>
      </c>
      <c r="K932">
        <f t="shared" si="14"/>
        <v>10</v>
      </c>
      <c r="L932" s="104">
        <v>10</v>
      </c>
      <c r="M932" s="104">
        <v>0</v>
      </c>
      <c r="N932" s="104">
        <v>0</v>
      </c>
      <c r="O932" s="106">
        <v>84063.2</v>
      </c>
    </row>
    <row r="933" spans="1:19" hidden="1" x14ac:dyDescent="0.35">
      <c r="A933" s="93">
        <v>9015900200</v>
      </c>
      <c r="B933" s="102" t="s">
        <v>197</v>
      </c>
      <c r="C933" s="103" t="s">
        <v>48</v>
      </c>
      <c r="D933" s="92">
        <v>326.09468160000006</v>
      </c>
      <c r="E933" s="92">
        <v>0</v>
      </c>
      <c r="F933" s="70">
        <f>Table323[[#This Row],[Single Family]]+Table323[[#This Row],[2-4 Units]]+Table323[[#This Row],[&gt;4 Units]]</f>
        <v>0</v>
      </c>
      <c r="G933" s="104">
        <v>0</v>
      </c>
      <c r="H933" s="104">
        <v>0</v>
      </c>
      <c r="I933" s="104">
        <v>0</v>
      </c>
      <c r="J933" s="105">
        <v>0</v>
      </c>
      <c r="K933">
        <f t="shared" si="14"/>
        <v>0</v>
      </c>
      <c r="L933" s="104">
        <v>0</v>
      </c>
      <c r="M933" s="104">
        <v>0</v>
      </c>
      <c r="N933" s="104">
        <v>0</v>
      </c>
      <c r="O933" s="106">
        <v>0</v>
      </c>
    </row>
    <row r="934" spans="1:19" hidden="1" x14ac:dyDescent="0.35">
      <c r="A934" s="93">
        <v>9015901100</v>
      </c>
      <c r="B934" s="102" t="s">
        <v>197</v>
      </c>
      <c r="C934" s="103" t="s">
        <v>48</v>
      </c>
      <c r="D934" s="92">
        <v>184113.16258751997</v>
      </c>
      <c r="E934" s="92">
        <v>95417.545599999998</v>
      </c>
      <c r="F934" s="70">
        <f>Table323[[#This Row],[Single Family]]+Table323[[#This Row],[2-4 Units]]+Table323[[#This Row],[&gt;4 Units]]</f>
        <v>41</v>
      </c>
      <c r="G934" s="104">
        <v>39</v>
      </c>
      <c r="H934" s="104">
        <v>2</v>
      </c>
      <c r="I934" s="104">
        <v>0</v>
      </c>
      <c r="J934" s="105">
        <v>34356.2356</v>
      </c>
      <c r="K934">
        <f t="shared" si="14"/>
        <v>6</v>
      </c>
      <c r="L934" s="104">
        <v>6</v>
      </c>
      <c r="M934" s="104">
        <v>0</v>
      </c>
      <c r="N934" s="104">
        <v>0</v>
      </c>
      <c r="O934" s="106">
        <v>20358.5</v>
      </c>
    </row>
    <row r="935" spans="1:19" hidden="1" x14ac:dyDescent="0.35">
      <c r="A935" s="93">
        <v>9015902200</v>
      </c>
      <c r="B935" s="102" t="s">
        <v>197</v>
      </c>
      <c r="C935" s="103" t="s">
        <v>48</v>
      </c>
      <c r="D935" s="92">
        <v>989.16698880000013</v>
      </c>
      <c r="E935" s="92">
        <v>107.52</v>
      </c>
      <c r="F935" s="70">
        <f>Table323[[#This Row],[Single Family]]+Table323[[#This Row],[2-4 Units]]+Table323[[#This Row],[&gt;4 Units]]</f>
        <v>0</v>
      </c>
      <c r="G935" s="104">
        <v>0</v>
      </c>
      <c r="H935" s="104">
        <v>0</v>
      </c>
      <c r="I935" s="104">
        <v>0</v>
      </c>
      <c r="J935" s="105">
        <v>0</v>
      </c>
      <c r="K935">
        <f t="shared" si="14"/>
        <v>0</v>
      </c>
      <c r="L935" s="104">
        <v>0</v>
      </c>
      <c r="M935" s="104">
        <v>0</v>
      </c>
      <c r="N935" s="104">
        <v>0</v>
      </c>
      <c r="O935" s="106">
        <v>0</v>
      </c>
    </row>
    <row r="936" spans="1:19" hidden="1" x14ac:dyDescent="0.35">
      <c r="A936" s="93">
        <v>9015902500</v>
      </c>
      <c r="B936" s="102" t="s">
        <v>197</v>
      </c>
      <c r="C936" s="103" t="s">
        <v>48</v>
      </c>
      <c r="D936" s="92">
        <v>2271.4498656000001</v>
      </c>
      <c r="E936" s="92">
        <v>121.98</v>
      </c>
      <c r="F936" s="70">
        <f>Table323[[#This Row],[Single Family]]+Table323[[#This Row],[2-4 Units]]+Table323[[#This Row],[&gt;4 Units]]</f>
        <v>1</v>
      </c>
      <c r="G936" s="104">
        <v>1</v>
      </c>
      <c r="H936" s="104">
        <v>0</v>
      </c>
      <c r="I936" s="104">
        <v>0</v>
      </c>
      <c r="J936" s="105">
        <v>104.79</v>
      </c>
      <c r="K936">
        <f t="shared" si="14"/>
        <v>0</v>
      </c>
      <c r="L936" s="104">
        <v>0</v>
      </c>
      <c r="M936" s="104">
        <v>0</v>
      </c>
      <c r="N936" s="104">
        <v>0</v>
      </c>
      <c r="O936" s="106">
        <v>0</v>
      </c>
    </row>
    <row r="937" spans="1:19" hidden="1" x14ac:dyDescent="0.35">
      <c r="A937" s="71"/>
      <c r="B937" s="74"/>
      <c r="C937" s="85"/>
      <c r="D937" s="44"/>
      <c r="E937" s="44"/>
      <c r="F937" s="70"/>
      <c r="G937" s="70"/>
      <c r="H937" s="70"/>
      <c r="I937" s="70"/>
      <c r="J937" s="45"/>
      <c r="L937" s="70"/>
      <c r="M937" s="70"/>
      <c r="N937" s="70"/>
      <c r="O937" s="45"/>
    </row>
    <row r="938" spans="1:19" ht="15" thickBot="1" x14ac:dyDescent="0.4">
      <c r="A938" s="72"/>
      <c r="B938" s="81"/>
      <c r="C938" s="82" t="s">
        <v>212</v>
      </c>
      <c r="D938" s="39">
        <f>SUBTOTAL(109,Table323[CLM $ Collected ])</f>
        <v>384701.87284992012</v>
      </c>
      <c r="E938" s="39">
        <f>SUBTOTAL(109,Table323[Incentive Disbursements])</f>
        <v>52144.1662</v>
      </c>
      <c r="F938" s="40">
        <f>SUBTOTAL(109,Table323[Total Units])</f>
        <v>9</v>
      </c>
      <c r="G938" s="40">
        <f>SUBTOTAL(109,Table323[Single Family])</f>
        <v>8</v>
      </c>
      <c r="H938" s="40">
        <f>SUBTOTAL(109,Table323[2-4 Units])</f>
        <v>1</v>
      </c>
      <c r="I938" s="40">
        <f>SUBTOTAL(109,Table323[&gt;4 Units])</f>
        <v>0</v>
      </c>
      <c r="J938" s="43">
        <f>SUBTOTAL(109,Table323[Incentives])</f>
        <v>4462.5061999999998</v>
      </c>
      <c r="K938" s="40">
        <f>SUBTOTAL(109,Table323[Total Units2])</f>
        <v>0</v>
      </c>
      <c r="L938" s="40">
        <f>SUBTOTAL(109,Table323[[Single Family ]])</f>
        <v>0</v>
      </c>
      <c r="M938" s="40">
        <f>SUBTOTAL(109,Table323[ 2-4 Units])</f>
        <v>0</v>
      </c>
      <c r="N938" s="40">
        <f>SUBTOTAL(109,Table323[&gt;4 Units ])</f>
        <v>0</v>
      </c>
      <c r="O938" s="41">
        <f>SUBTOTAL(109,Table323[[Incentives ]])</f>
        <v>0</v>
      </c>
    </row>
    <row r="940" spans="1:19" s="34" customFormat="1" x14ac:dyDescent="0.35">
      <c r="A940" s="33" t="s">
        <v>28</v>
      </c>
      <c r="C940" s="35"/>
      <c r="D940" s="35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</row>
    <row r="941" spans="1:19" s="34" customFormat="1" x14ac:dyDescent="0.35">
      <c r="A941" s="33" t="s">
        <v>29</v>
      </c>
      <c r="C941" s="35"/>
      <c r="D941" s="35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</row>
    <row r="942" spans="1:19" x14ac:dyDescent="0.35">
      <c r="A942" t="s">
        <v>30</v>
      </c>
      <c r="D942"/>
      <c r="E942"/>
      <c r="Q942" s="37"/>
      <c r="R942" s="37"/>
      <c r="S942" s="37"/>
    </row>
    <row r="943" spans="1:19" x14ac:dyDescent="0.35">
      <c r="A943" s="86" t="s">
        <v>213</v>
      </c>
    </row>
  </sheetData>
  <mergeCells count="7">
    <mergeCell ref="A1:O2"/>
    <mergeCell ref="A3:C3"/>
    <mergeCell ref="D3:O3"/>
    <mergeCell ref="A4:C4"/>
    <mergeCell ref="D4:E4"/>
    <mergeCell ref="K4:O4"/>
    <mergeCell ref="F4:J4"/>
  </mergeCells>
  <pageMargins left="0.7" right="0.7" top="0.75" bottom="0.75" header="0.3" footer="0.3"/>
  <pageSetup paperSize="5" scale="65" fitToHeight="25"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63fa969c-ac95-4033-87e0-78467e37564b">
      <Terms xmlns="http://schemas.microsoft.com/office/infopath/2007/PartnerControls"/>
    </lcf76f155ced4ddcb4097134ff3c332f>
    <_ip_UnifiedCompliancePolicyProperties xmlns="http://schemas.microsoft.com/sharepoint/v3" xsi:nil="true"/>
    <TaxCatchAll xmlns="92309ddc-3b1e-489e-97ba-af20c2443f2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F7BD22DB32E54A9D444E2614F545ED" ma:contentTypeVersion="16" ma:contentTypeDescription="Create a new document." ma:contentTypeScope="" ma:versionID="360fe76851cda82feca760b4959b0ac8">
  <xsd:schema xmlns:xsd="http://www.w3.org/2001/XMLSchema" xmlns:xs="http://www.w3.org/2001/XMLSchema" xmlns:p="http://schemas.microsoft.com/office/2006/metadata/properties" xmlns:ns1="http://schemas.microsoft.com/sharepoint/v3" xmlns:ns2="92309ddc-3b1e-489e-97ba-af20c2443f26" xmlns:ns3="63fa969c-ac95-4033-87e0-78467e37564b" targetNamespace="http://schemas.microsoft.com/office/2006/metadata/properties" ma:root="true" ma:fieldsID="ad89e5d0fc1169bce279e3fb9cd2bc64" ns1:_="" ns2:_="" ns3:_="">
    <xsd:import namespace="http://schemas.microsoft.com/sharepoint/v3"/>
    <xsd:import namespace="92309ddc-3b1e-489e-97ba-af20c2443f26"/>
    <xsd:import namespace="63fa969c-ac95-4033-87e0-78467e3756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9ddc-3b1e-489e-97ba-af20c2443f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8fafc10-690a-41e8-a9a2-4112e8089110}" ma:internalName="TaxCatchAll" ma:showField="CatchAllData" ma:web="92309ddc-3b1e-489e-97ba-af20c2443f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a969c-ac95-4033-87e0-78467e375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9be3ee5-5d72-4a78-bfe6-04ec15899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B18165-C474-4DA2-A8C7-F0230A8761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F9AFEC-164F-44C2-8452-5DE3E1BA63E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63fa969c-ac95-4033-87e0-78467e37564b"/>
    <ds:schemaRef ds:uri="92309ddc-3b1e-489e-97ba-af20c2443f26"/>
  </ds:schemaRefs>
</ds:datastoreItem>
</file>

<file path=customXml/itemProps3.xml><?xml version="1.0" encoding="utf-8"?>
<ds:datastoreItem xmlns:ds="http://schemas.openxmlformats.org/officeDocument/2006/customXml" ds:itemID="{D420B066-D8BB-492F-9D7F-7B0E1D259F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2309ddc-3b1e-489e-97ba-af20c2443f26"/>
    <ds:schemaRef ds:uri="63fa969c-ac95-4033-87e0-78467e3756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Page</vt:lpstr>
      <vt:lpstr>1.) CLM Reference</vt:lpstr>
      <vt:lpstr>2.) Small Load</vt:lpstr>
      <vt:lpstr>3.) Large Load</vt:lpstr>
      <vt:lpstr>HES Report</vt:lpstr>
      <vt:lpstr>'2.) Small Load'!Print_Area</vt:lpstr>
      <vt:lpstr>'3.) Large Load'!Print_Area</vt:lpstr>
      <vt:lpstr>'HES Report'!Print_Area</vt:lpstr>
      <vt:lpstr>'2.) Small Load'!Print_Titles</vt:lpstr>
      <vt:lpstr>'3.) Large Load'!Print_Titles</vt:lpstr>
      <vt:lpstr>'HES Report'!Print_Titles</vt:lpstr>
    </vt:vector>
  </TitlesOfParts>
  <Manager/>
  <Company>DEEP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Dumaine</dc:creator>
  <cp:keywords/>
  <dc:description/>
  <cp:lastModifiedBy>Xie, Sabrina</cp:lastModifiedBy>
  <cp:revision/>
  <dcterms:created xsi:type="dcterms:W3CDTF">2016-02-22T14:14:55Z</dcterms:created>
  <dcterms:modified xsi:type="dcterms:W3CDTF">2023-01-17T16:26:35Z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0x010100B2F7BD22DB32E54A9D444E2614F545ED</vt:lpwstr>
  </property>
  <property fmtid="{D5CDD505-2E9C-101B-9397-08002B2CF9AE}" pid="3" name="MediaServiceImageTags">
    <vt:lpwstr/>
  </property>
</Properties>
</file>