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xl/tables/table1.xml" ContentType="application/vnd.openxmlformats-officedocument.spreadsheetml.table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I:\User\WRK_GRP\Energy Conservation\Census Tracts\2019\Tyfannie\FinalReport\"/>
    </mc:Choice>
  </mc:AlternateContent>
  <xr:revisionPtr revIDLastSave="0" documentId="10_ncr:100000_{28013BCD-A69A-49E9-9382-90B287443369}" xr6:coauthVersionLast="31" xr6:coauthVersionMax="31" xr10:uidLastSave="{00000000-0000-0000-0000-000000000000}"/>
  <bookViews>
    <workbookView xWindow="0" yWindow="0" windowWidth="20490" windowHeight="7590" activeTab="4" xr2:uid="{00000000-000D-0000-FFFF-FFFF00000000}"/>
  </bookViews>
  <sheets>
    <sheet name="Cover Page" sheetId="7" r:id="rId1"/>
    <sheet name="1.) CLM Reference" sheetId="3" r:id="rId2"/>
    <sheet name="2.) Small Load" sheetId="1" r:id="rId3"/>
    <sheet name="3.) Large Load" sheetId="5" r:id="rId4"/>
    <sheet name="HES Report" sheetId="9" r:id="rId5"/>
  </sheets>
  <calcPr calcId="179017"/>
</workbook>
</file>

<file path=xl/calcChain.xml><?xml version="1.0" encoding="utf-8"?>
<calcChain xmlns="http://schemas.openxmlformats.org/spreadsheetml/2006/main">
  <c r="F332" i="9" l="1"/>
  <c r="K332" i="9"/>
  <c r="F333" i="9"/>
  <c r="K333" i="9"/>
  <c r="F334" i="9"/>
  <c r="K334" i="9"/>
  <c r="F335" i="9"/>
  <c r="K335" i="9"/>
  <c r="F336" i="9"/>
  <c r="K336" i="9"/>
  <c r="F337" i="9"/>
  <c r="K337" i="9"/>
  <c r="F338" i="9"/>
  <c r="K338" i="9"/>
  <c r="F339" i="9"/>
  <c r="K339" i="9"/>
  <c r="F340" i="9"/>
  <c r="K340" i="9"/>
  <c r="F341" i="9"/>
  <c r="K341" i="9"/>
  <c r="F342" i="9"/>
  <c r="K342" i="9"/>
  <c r="F343" i="9"/>
  <c r="K343" i="9"/>
  <c r="F344" i="9"/>
  <c r="K344" i="9"/>
  <c r="F345" i="9"/>
  <c r="K345" i="9"/>
  <c r="F346" i="9"/>
  <c r="K346" i="9"/>
  <c r="F347" i="9"/>
  <c r="K347" i="9"/>
  <c r="F348" i="9"/>
  <c r="K348" i="9"/>
  <c r="F349" i="9"/>
  <c r="K349" i="9"/>
  <c r="F350" i="9"/>
  <c r="K350" i="9"/>
  <c r="F351" i="9"/>
  <c r="K351" i="9"/>
  <c r="F352" i="9"/>
  <c r="K352" i="9"/>
  <c r="F353" i="9"/>
  <c r="K353" i="9"/>
  <c r="F354" i="9"/>
  <c r="K354" i="9"/>
  <c r="F310" i="9"/>
  <c r="K310" i="9"/>
  <c r="F311" i="9"/>
  <c r="K311" i="9"/>
  <c r="F312" i="9"/>
  <c r="K312" i="9"/>
  <c r="F313" i="9"/>
  <c r="K313" i="9"/>
  <c r="F314" i="9"/>
  <c r="K314" i="9"/>
  <c r="F315" i="9"/>
  <c r="K315" i="9"/>
  <c r="F316" i="9"/>
  <c r="K316" i="9"/>
  <c r="F317" i="9"/>
  <c r="K317" i="9"/>
  <c r="F318" i="9"/>
  <c r="K318" i="9"/>
  <c r="F319" i="9"/>
  <c r="K319" i="9"/>
  <c r="F320" i="9"/>
  <c r="K320" i="9"/>
  <c r="F321" i="9"/>
  <c r="K321" i="9"/>
  <c r="F322" i="9"/>
  <c r="K322" i="9"/>
  <c r="F323" i="9"/>
  <c r="K323" i="9"/>
  <c r="F324" i="9"/>
  <c r="K324" i="9"/>
  <c r="F325" i="9"/>
  <c r="K325" i="9"/>
  <c r="F326" i="9"/>
  <c r="K326" i="9"/>
  <c r="F327" i="9"/>
  <c r="K327" i="9"/>
  <c r="F328" i="9"/>
  <c r="K328" i="9"/>
  <c r="F329" i="9"/>
  <c r="K329" i="9"/>
  <c r="F330" i="9"/>
  <c r="K330" i="9"/>
  <c r="F331" i="9"/>
  <c r="K331" i="9"/>
  <c r="D6" i="1"/>
  <c r="F6" i="1"/>
  <c r="D7" i="1"/>
  <c r="F7" i="1"/>
  <c r="D8" i="1"/>
  <c r="F8" i="1"/>
  <c r="D9" i="1"/>
  <c r="F9" i="1"/>
  <c r="D10" i="1"/>
  <c r="F10" i="1"/>
  <c r="D11" i="1"/>
  <c r="F11" i="1"/>
  <c r="D12" i="1"/>
  <c r="F12" i="1"/>
  <c r="D13" i="1"/>
  <c r="F13" i="1"/>
  <c r="D14" i="1"/>
  <c r="F14" i="1"/>
  <c r="D15" i="1"/>
  <c r="F15" i="1"/>
  <c r="D16" i="1"/>
  <c r="F16" i="1"/>
  <c r="D17" i="1"/>
  <c r="F17" i="1"/>
  <c r="D18" i="1"/>
  <c r="F18" i="1"/>
  <c r="D19" i="1"/>
  <c r="F19" i="1"/>
  <c r="D20" i="1"/>
  <c r="F20" i="1"/>
  <c r="D21" i="1"/>
  <c r="F21" i="1"/>
  <c r="D22" i="1"/>
  <c r="F22" i="1"/>
  <c r="D23" i="1"/>
  <c r="F23" i="1"/>
  <c r="D24" i="1"/>
  <c r="F24" i="1"/>
  <c r="D25" i="1"/>
  <c r="F25" i="1"/>
  <c r="D26" i="1"/>
  <c r="F26" i="1"/>
  <c r="D27" i="1"/>
  <c r="F27" i="1"/>
  <c r="D28" i="1"/>
  <c r="F28" i="1"/>
  <c r="D29" i="1"/>
  <c r="F29" i="1"/>
  <c r="D30" i="1"/>
  <c r="F30" i="1"/>
  <c r="D31" i="1"/>
  <c r="F31" i="1"/>
  <c r="D32" i="1"/>
  <c r="F32" i="1"/>
  <c r="D33" i="1"/>
  <c r="F33" i="1"/>
  <c r="D34" i="1"/>
  <c r="F34" i="1"/>
  <c r="D35" i="1"/>
  <c r="F35" i="1"/>
  <c r="D36" i="1"/>
  <c r="F36" i="1"/>
  <c r="D37" i="1"/>
  <c r="F37" i="1"/>
  <c r="D38" i="1"/>
  <c r="F38" i="1"/>
  <c r="D39" i="1"/>
  <c r="F39" i="1"/>
  <c r="D40" i="1"/>
  <c r="F40" i="1"/>
  <c r="D41" i="1"/>
  <c r="F41" i="1"/>
  <c r="D42" i="1"/>
  <c r="F42" i="1"/>
  <c r="D43" i="1"/>
  <c r="F43" i="1"/>
  <c r="D44" i="1"/>
  <c r="F44" i="1"/>
  <c r="D45" i="1"/>
  <c r="F45" i="1"/>
  <c r="D46" i="1"/>
  <c r="F46" i="1"/>
  <c r="D47" i="1"/>
  <c r="F47" i="1"/>
  <c r="D48" i="1"/>
  <c r="F48" i="1"/>
  <c r="D49" i="1"/>
  <c r="F49" i="1"/>
  <c r="D50" i="1"/>
  <c r="F50" i="1"/>
  <c r="D51" i="1"/>
  <c r="F51" i="1"/>
  <c r="D52" i="1"/>
  <c r="F52" i="1"/>
  <c r="D53" i="1"/>
  <c r="F53" i="1"/>
  <c r="D54" i="1"/>
  <c r="F54" i="1"/>
  <c r="D55" i="1"/>
  <c r="F55" i="1"/>
  <c r="D56" i="1"/>
  <c r="F56" i="1"/>
  <c r="D57" i="1"/>
  <c r="F57" i="1"/>
  <c r="D58" i="1"/>
  <c r="F58" i="1"/>
  <c r="D59" i="1"/>
  <c r="F59" i="1"/>
  <c r="D60" i="1"/>
  <c r="F60" i="1"/>
  <c r="D61" i="1"/>
  <c r="F61" i="1"/>
  <c r="D62" i="1"/>
  <c r="F62" i="1"/>
  <c r="D63" i="1"/>
  <c r="F63" i="1"/>
  <c r="D64" i="1"/>
  <c r="F64" i="1"/>
  <c r="D65" i="1"/>
  <c r="F65" i="1"/>
  <c r="D66" i="1"/>
  <c r="F66" i="1"/>
  <c r="D67" i="1"/>
  <c r="F67" i="1"/>
  <c r="D68" i="1"/>
  <c r="F68" i="1"/>
  <c r="D69" i="1"/>
  <c r="F69" i="1"/>
  <c r="D70" i="1"/>
  <c r="F70" i="1"/>
  <c r="D71" i="1"/>
  <c r="F71" i="1"/>
  <c r="D72" i="1"/>
  <c r="F72" i="1"/>
  <c r="D73" i="1"/>
  <c r="F73" i="1"/>
  <c r="D74" i="1"/>
  <c r="F74" i="1"/>
  <c r="D75" i="1"/>
  <c r="F75" i="1"/>
  <c r="D76" i="1"/>
  <c r="F76" i="1"/>
  <c r="D77" i="1"/>
  <c r="F77" i="1"/>
  <c r="D78" i="1"/>
  <c r="F78" i="1"/>
  <c r="D79" i="1"/>
  <c r="F79" i="1"/>
  <c r="D80" i="1"/>
  <c r="F80" i="1"/>
  <c r="D81" i="1"/>
  <c r="F81" i="1"/>
  <c r="D82" i="1"/>
  <c r="F82" i="1"/>
  <c r="D83" i="1"/>
  <c r="F83" i="1"/>
  <c r="D84" i="1"/>
  <c r="F84" i="1"/>
  <c r="D85" i="1"/>
  <c r="F85" i="1"/>
  <c r="D86" i="1"/>
  <c r="F86" i="1"/>
  <c r="D87" i="1"/>
  <c r="F87" i="1"/>
  <c r="D88" i="1"/>
  <c r="F88" i="1"/>
  <c r="D89" i="1"/>
  <c r="F89" i="1"/>
  <c r="D90" i="1"/>
  <c r="F90" i="1"/>
  <c r="D91" i="1"/>
  <c r="F91" i="1"/>
  <c r="D92" i="1"/>
  <c r="F92" i="1"/>
  <c r="D93" i="1"/>
  <c r="F93" i="1"/>
  <c r="D94" i="1"/>
  <c r="F94" i="1"/>
  <c r="D95" i="1"/>
  <c r="F95" i="1"/>
  <c r="D96" i="1"/>
  <c r="F96" i="1"/>
  <c r="D97" i="1"/>
  <c r="F97" i="1"/>
  <c r="D98" i="1"/>
  <c r="F98" i="1"/>
  <c r="D99" i="1"/>
  <c r="F99" i="1"/>
  <c r="D100" i="1"/>
  <c r="F100" i="1"/>
  <c r="D101" i="1"/>
  <c r="F101" i="1"/>
  <c r="D102" i="1"/>
  <c r="F102" i="1"/>
  <c r="D103" i="1"/>
  <c r="F103" i="1"/>
  <c r="D104" i="1"/>
  <c r="F104" i="1"/>
  <c r="D105" i="1"/>
  <c r="F105" i="1"/>
  <c r="D106" i="1"/>
  <c r="F106" i="1"/>
  <c r="D107" i="1"/>
  <c r="F107" i="1"/>
  <c r="D108" i="1"/>
  <c r="F108" i="1"/>
  <c r="D109" i="1"/>
  <c r="F109" i="1"/>
  <c r="D110" i="1"/>
  <c r="F110" i="1"/>
  <c r="D111" i="1"/>
  <c r="F111" i="1"/>
  <c r="D112" i="1"/>
  <c r="F112" i="1"/>
  <c r="D113" i="1"/>
  <c r="F113" i="1"/>
  <c r="D114" i="1"/>
  <c r="F114" i="1"/>
  <c r="D115" i="1"/>
  <c r="F115" i="1"/>
  <c r="D116" i="1"/>
  <c r="F116" i="1"/>
  <c r="D117" i="1"/>
  <c r="F117" i="1"/>
  <c r="D118" i="1"/>
  <c r="F118" i="1"/>
  <c r="D119" i="1"/>
  <c r="F119" i="1"/>
  <c r="D120" i="1"/>
  <c r="F120" i="1"/>
  <c r="D121" i="1"/>
  <c r="F121" i="1"/>
  <c r="D122" i="1"/>
  <c r="F122" i="1"/>
  <c r="D123" i="1"/>
  <c r="F123" i="1"/>
  <c r="D124" i="1"/>
  <c r="F124" i="1"/>
  <c r="D125" i="1"/>
  <c r="F125" i="1"/>
  <c r="D126" i="1"/>
  <c r="F126" i="1"/>
  <c r="D127" i="1"/>
  <c r="F127" i="1"/>
  <c r="D128" i="1"/>
  <c r="F128" i="1"/>
  <c r="D129" i="1"/>
  <c r="F129" i="1"/>
  <c r="D130" i="1"/>
  <c r="F130" i="1"/>
  <c r="D131" i="1"/>
  <c r="F131" i="1"/>
  <c r="D132" i="1"/>
  <c r="F132" i="1"/>
  <c r="D133" i="1"/>
  <c r="F133" i="1"/>
  <c r="D134" i="1"/>
  <c r="F134" i="1"/>
  <c r="D135" i="1"/>
  <c r="F135" i="1"/>
  <c r="D136" i="1"/>
  <c r="F136" i="1"/>
  <c r="D137" i="1"/>
  <c r="F137" i="1"/>
  <c r="D138" i="1"/>
  <c r="F138" i="1"/>
  <c r="D139" i="1"/>
  <c r="F139" i="1"/>
  <c r="D140" i="1"/>
  <c r="F140" i="1"/>
  <c r="D141" i="1"/>
  <c r="F141" i="1"/>
  <c r="D142" i="1"/>
  <c r="F142" i="1"/>
  <c r="D143" i="1"/>
  <c r="F143" i="1"/>
  <c r="D144" i="1"/>
  <c r="F144" i="1"/>
  <c r="D145" i="1"/>
  <c r="F145" i="1"/>
  <c r="D146" i="1"/>
  <c r="F146" i="1"/>
  <c r="D147" i="1"/>
  <c r="F147" i="1"/>
  <c r="D148" i="1"/>
  <c r="F148" i="1"/>
  <c r="D149" i="1"/>
  <c r="F149" i="1"/>
  <c r="D150" i="1"/>
  <c r="F150" i="1"/>
  <c r="D151" i="1"/>
  <c r="F151" i="1"/>
  <c r="D152" i="1"/>
  <c r="F152" i="1"/>
  <c r="D153" i="1"/>
  <c r="F153" i="1"/>
  <c r="D154" i="1"/>
  <c r="F154" i="1"/>
  <c r="D155" i="1"/>
  <c r="F155" i="1"/>
  <c r="D156" i="1"/>
  <c r="F156" i="1"/>
  <c r="D157" i="1"/>
  <c r="F157" i="1"/>
  <c r="D158" i="1"/>
  <c r="F158" i="1"/>
  <c r="D159" i="1"/>
  <c r="F159" i="1"/>
  <c r="D160" i="1"/>
  <c r="F160" i="1"/>
  <c r="D161" i="1"/>
  <c r="F161" i="1"/>
  <c r="D162" i="1"/>
  <c r="F162" i="1"/>
  <c r="D163" i="1"/>
  <c r="F163" i="1"/>
  <c r="D164" i="1"/>
  <c r="F164" i="1"/>
  <c r="D165" i="1"/>
  <c r="F165" i="1"/>
  <c r="D166" i="1"/>
  <c r="F166" i="1"/>
  <c r="D167" i="1"/>
  <c r="F167" i="1"/>
  <c r="D168" i="1"/>
  <c r="F168" i="1"/>
  <c r="D169" i="1"/>
  <c r="F169" i="1"/>
  <c r="D170" i="1"/>
  <c r="F170" i="1"/>
  <c r="D171" i="1"/>
  <c r="F171" i="1"/>
  <c r="D172" i="1"/>
  <c r="F172" i="1"/>
  <c r="D173" i="1"/>
  <c r="F173" i="1"/>
  <c r="D174" i="1"/>
  <c r="F174" i="1"/>
  <c r="D175" i="1"/>
  <c r="F175" i="1"/>
  <c r="D176" i="1"/>
  <c r="F176" i="1"/>
  <c r="D177" i="1"/>
  <c r="F177" i="1"/>
  <c r="D178" i="1"/>
  <c r="F178" i="1"/>
  <c r="D179" i="1"/>
  <c r="F179" i="1"/>
  <c r="D180" i="1"/>
  <c r="F180" i="1"/>
  <c r="D181" i="1"/>
  <c r="F181" i="1"/>
  <c r="D182" i="1"/>
  <c r="F182" i="1"/>
  <c r="D183" i="1"/>
  <c r="F183" i="1"/>
  <c r="D184" i="1"/>
  <c r="F184" i="1"/>
  <c r="D185" i="1"/>
  <c r="F185" i="1"/>
  <c r="D186" i="1"/>
  <c r="F186" i="1"/>
  <c r="D187" i="1"/>
  <c r="F187" i="1"/>
  <c r="D188" i="1"/>
  <c r="F188" i="1"/>
  <c r="D189" i="1"/>
  <c r="F189" i="1"/>
  <c r="D190" i="1"/>
  <c r="F190" i="1"/>
  <c r="D191" i="1"/>
  <c r="F191" i="1"/>
  <c r="D192" i="1"/>
  <c r="F192" i="1"/>
  <c r="D193" i="1"/>
  <c r="F193" i="1"/>
  <c r="D194" i="1"/>
  <c r="F194" i="1"/>
  <c r="D195" i="1"/>
  <c r="F195" i="1"/>
  <c r="D196" i="1"/>
  <c r="F196" i="1"/>
  <c r="D197" i="1"/>
  <c r="F197" i="1"/>
  <c r="D198" i="1"/>
  <c r="F198" i="1"/>
  <c r="D199" i="1"/>
  <c r="F199" i="1"/>
  <c r="D200" i="1"/>
  <c r="F200" i="1"/>
  <c r="D201" i="1"/>
  <c r="F201" i="1"/>
  <c r="D202" i="1"/>
  <c r="F202" i="1"/>
  <c r="D203" i="1"/>
  <c r="F203" i="1"/>
  <c r="D204" i="1"/>
  <c r="F204" i="1"/>
  <c r="D205" i="1"/>
  <c r="F205" i="1"/>
  <c r="D206" i="1"/>
  <c r="F206" i="1"/>
  <c r="D207" i="1"/>
  <c r="F207" i="1"/>
  <c r="D208" i="1"/>
  <c r="F208" i="1"/>
  <c r="D209" i="1"/>
  <c r="F209" i="1"/>
  <c r="D210" i="1"/>
  <c r="F210" i="1"/>
  <c r="D211" i="1"/>
  <c r="F211" i="1"/>
  <c r="D212" i="1"/>
  <c r="F212" i="1"/>
  <c r="D213" i="1"/>
  <c r="F213" i="1"/>
  <c r="D214" i="1"/>
  <c r="F214" i="1"/>
  <c r="D215" i="1"/>
  <c r="F215" i="1"/>
  <c r="D216" i="1"/>
  <c r="F216" i="1"/>
  <c r="D217" i="1"/>
  <c r="F217" i="1"/>
  <c r="D218" i="1"/>
  <c r="F218" i="1"/>
  <c r="D219" i="1"/>
  <c r="F219" i="1"/>
  <c r="D220" i="1"/>
  <c r="F220" i="1"/>
  <c r="D221" i="1"/>
  <c r="F221" i="1"/>
  <c r="D222" i="1"/>
  <c r="F222" i="1"/>
  <c r="D223" i="1"/>
  <c r="F223" i="1"/>
  <c r="D224" i="1"/>
  <c r="F224" i="1"/>
  <c r="D225" i="1"/>
  <c r="F225" i="1"/>
  <c r="D226" i="1"/>
  <c r="F226" i="1"/>
  <c r="D227" i="1"/>
  <c r="F227" i="1"/>
  <c r="D228" i="1"/>
  <c r="F228" i="1"/>
  <c r="D229" i="1"/>
  <c r="F229" i="1"/>
  <c r="D230" i="1"/>
  <c r="F230" i="1"/>
  <c r="D231" i="1"/>
  <c r="F231" i="1"/>
  <c r="D232" i="1"/>
  <c r="F232" i="1"/>
  <c r="D233" i="1"/>
  <c r="F233" i="1"/>
  <c r="D234" i="1"/>
  <c r="F234" i="1"/>
  <c r="D235" i="1"/>
  <c r="F235" i="1"/>
  <c r="D236" i="1"/>
  <c r="F236" i="1"/>
  <c r="D237" i="1"/>
  <c r="F237" i="1"/>
  <c r="D238" i="1"/>
  <c r="F238" i="1"/>
  <c r="D239" i="1"/>
  <c r="F239" i="1"/>
  <c r="D240" i="1"/>
  <c r="F240" i="1"/>
  <c r="D241" i="1"/>
  <c r="F241" i="1"/>
  <c r="D242" i="1"/>
  <c r="F242" i="1"/>
  <c r="D243" i="1"/>
  <c r="F243" i="1"/>
  <c r="D244" i="1"/>
  <c r="F244" i="1"/>
  <c r="D245" i="1"/>
  <c r="F245" i="1"/>
  <c r="D246" i="1"/>
  <c r="F246" i="1"/>
  <c r="D247" i="1"/>
  <c r="F247" i="1"/>
  <c r="D248" i="1"/>
  <c r="F248" i="1"/>
  <c r="D249" i="1"/>
  <c r="F249" i="1"/>
  <c r="D250" i="1"/>
  <c r="F250" i="1"/>
  <c r="D251" i="1"/>
  <c r="F251" i="1"/>
  <c r="D252" i="1"/>
  <c r="F252" i="1"/>
  <c r="D253" i="1"/>
  <c r="F253" i="1"/>
  <c r="D254" i="1"/>
  <c r="F254" i="1"/>
  <c r="D255" i="1"/>
  <c r="F255" i="1"/>
  <c r="D256" i="1"/>
  <c r="F256" i="1"/>
  <c r="D257" i="1"/>
  <c r="F257" i="1"/>
  <c r="D258" i="1"/>
  <c r="F258" i="1"/>
  <c r="D259" i="1"/>
  <c r="F259" i="1"/>
  <c r="D260" i="1"/>
  <c r="F260" i="1"/>
  <c r="D261" i="1"/>
  <c r="F261" i="1"/>
  <c r="D262" i="1"/>
  <c r="F262" i="1"/>
  <c r="D263" i="1"/>
  <c r="F263" i="1"/>
  <c r="D264" i="1"/>
  <c r="F264" i="1"/>
  <c r="D265" i="1"/>
  <c r="F265" i="1"/>
  <c r="D266" i="1"/>
  <c r="F266" i="1"/>
  <c r="D267" i="1"/>
  <c r="F267" i="1"/>
  <c r="D268" i="1"/>
  <c r="F268" i="1"/>
  <c r="D269" i="1"/>
  <c r="F269" i="1"/>
  <c r="D270" i="1"/>
  <c r="F270" i="1"/>
  <c r="D271" i="1"/>
  <c r="F271" i="1"/>
  <c r="D272" i="1"/>
  <c r="F272" i="1"/>
  <c r="D273" i="1"/>
  <c r="F273" i="1"/>
  <c r="D274" i="1"/>
  <c r="F274" i="1"/>
  <c r="D275" i="1"/>
  <c r="F275" i="1"/>
  <c r="D276" i="1"/>
  <c r="F276" i="1"/>
  <c r="D277" i="1"/>
  <c r="F277" i="1"/>
  <c r="D278" i="1"/>
  <c r="F278" i="1"/>
  <c r="D279" i="1"/>
  <c r="F279" i="1"/>
  <c r="D280" i="1"/>
  <c r="F280" i="1"/>
  <c r="D281" i="1"/>
  <c r="F281" i="1"/>
  <c r="D282" i="1"/>
  <c r="F282" i="1"/>
  <c r="D283" i="1"/>
  <c r="F283" i="1"/>
  <c r="D284" i="1"/>
  <c r="F284" i="1"/>
  <c r="D285" i="1"/>
  <c r="F285" i="1"/>
  <c r="D286" i="1"/>
  <c r="F286" i="1"/>
  <c r="D287" i="1"/>
  <c r="F287" i="1"/>
  <c r="D288" i="1"/>
  <c r="F288" i="1"/>
  <c r="D289" i="1"/>
  <c r="F289" i="1"/>
  <c r="D290" i="1"/>
  <c r="F290" i="1"/>
  <c r="D291" i="1"/>
  <c r="F291" i="1"/>
  <c r="D292" i="1"/>
  <c r="F292" i="1"/>
  <c r="D293" i="1"/>
  <c r="F293" i="1"/>
  <c r="D294" i="1"/>
  <c r="F294" i="1"/>
  <c r="D295" i="1"/>
  <c r="F295" i="1"/>
  <c r="D296" i="1"/>
  <c r="F296" i="1"/>
  <c r="D297" i="1"/>
  <c r="F297" i="1"/>
  <c r="D298" i="1"/>
  <c r="F298" i="1"/>
  <c r="D299" i="1"/>
  <c r="F299" i="1"/>
  <c r="D300" i="1"/>
  <c r="F300" i="1"/>
  <c r="D301" i="1"/>
  <c r="F301" i="1"/>
  <c r="D302" i="1"/>
  <c r="F302" i="1"/>
  <c r="D303" i="1"/>
  <c r="F303" i="1"/>
  <c r="D304" i="1"/>
  <c r="F304" i="1"/>
  <c r="D305" i="1"/>
  <c r="F305" i="1"/>
  <c r="D306" i="1"/>
  <c r="F306" i="1"/>
  <c r="D307" i="1"/>
  <c r="F307" i="1"/>
  <c r="D308" i="1"/>
  <c r="F308" i="1"/>
  <c r="D309" i="1"/>
  <c r="F309" i="1"/>
  <c r="D310" i="1"/>
  <c r="F310" i="1"/>
  <c r="D311" i="1"/>
  <c r="F311" i="1"/>
  <c r="D312" i="1"/>
  <c r="F312" i="1"/>
  <c r="D313" i="1"/>
  <c r="F313" i="1"/>
  <c r="D314" i="1"/>
  <c r="F314" i="1"/>
  <c r="D315" i="1"/>
  <c r="F315" i="1"/>
  <c r="D316" i="1"/>
  <c r="F316" i="1"/>
  <c r="D317" i="1"/>
  <c r="F317" i="1"/>
  <c r="D318" i="1"/>
  <c r="F318" i="1"/>
  <c r="D319" i="1"/>
  <c r="F319" i="1"/>
  <c r="D320" i="1"/>
  <c r="F320" i="1"/>
  <c r="D321" i="1"/>
  <c r="F321" i="1"/>
  <c r="D322" i="1"/>
  <c r="F322" i="1"/>
  <c r="D323" i="1"/>
  <c r="F323" i="1"/>
  <c r="D324" i="1"/>
  <c r="F324" i="1"/>
  <c r="D325" i="1"/>
  <c r="F325" i="1"/>
  <c r="D326" i="1"/>
  <c r="F326" i="1"/>
  <c r="D327" i="1"/>
  <c r="F327" i="1"/>
  <c r="D328" i="1"/>
  <c r="F328" i="1"/>
  <c r="D329" i="1"/>
  <c r="F329" i="1"/>
  <c r="D330" i="1"/>
  <c r="F330" i="1"/>
  <c r="D331" i="1"/>
  <c r="F331" i="1"/>
  <c r="D332" i="1"/>
  <c r="F332" i="1"/>
  <c r="D333" i="1"/>
  <c r="F333" i="1"/>
  <c r="D334" i="1"/>
  <c r="F334" i="1"/>
  <c r="D335" i="1"/>
  <c r="F335" i="1"/>
  <c r="D336" i="1"/>
  <c r="F336" i="1"/>
  <c r="D337" i="1"/>
  <c r="F337" i="1"/>
  <c r="D338" i="1"/>
  <c r="F338" i="1"/>
  <c r="D339" i="1"/>
  <c r="F339" i="1"/>
  <c r="D340" i="1"/>
  <c r="F340" i="1"/>
  <c r="D341" i="1"/>
  <c r="F341" i="1"/>
  <c r="D342" i="1"/>
  <c r="F342" i="1"/>
  <c r="D343" i="1"/>
  <c r="F343" i="1"/>
  <c r="D344" i="1"/>
  <c r="F344" i="1"/>
  <c r="D345" i="1"/>
  <c r="F345" i="1"/>
  <c r="D346" i="1"/>
  <c r="F346" i="1"/>
  <c r="D347" i="1"/>
  <c r="F347" i="1"/>
  <c r="D348" i="1"/>
  <c r="F348" i="1"/>
  <c r="D349" i="1"/>
  <c r="F349" i="1"/>
  <c r="D350" i="1"/>
  <c r="F350" i="1"/>
  <c r="D351" i="1"/>
  <c r="F351" i="1"/>
  <c r="D352" i="1"/>
  <c r="F352" i="1"/>
  <c r="D353" i="1"/>
  <c r="F353" i="1"/>
  <c r="D354" i="1"/>
  <c r="F354" i="1"/>
  <c r="H355" i="1"/>
  <c r="F4" i="3" s="1"/>
  <c r="J355" i="1"/>
  <c r="F5" i="3" s="1"/>
  <c r="L355" i="1"/>
  <c r="G4" i="3" s="1"/>
  <c r="N355" i="1"/>
  <c r="G5" i="3" s="1"/>
  <c r="E5" i="3" l="1"/>
  <c r="E4" i="3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6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7" i="5"/>
  <c r="D8" i="5"/>
  <c r="D9" i="5"/>
  <c r="D6" i="5"/>
  <c r="O356" i="9" l="1"/>
  <c r="N356" i="9"/>
  <c r="M356" i="9"/>
  <c r="L356" i="9"/>
  <c r="J356" i="9"/>
  <c r="G356" i="9"/>
  <c r="H356" i="9"/>
  <c r="I356" i="9"/>
  <c r="D356" i="9"/>
  <c r="E356" i="9"/>
  <c r="J181" i="5"/>
  <c r="I5" i="3" s="1"/>
  <c r="N181" i="5"/>
  <c r="J5" i="3" s="1"/>
  <c r="D5" i="3" s="1"/>
  <c r="L181" i="5"/>
  <c r="J4" i="3" s="1"/>
  <c r="D4" i="3" s="1"/>
  <c r="H181" i="5"/>
  <c r="I4" i="3" s="1"/>
  <c r="D355" i="1"/>
  <c r="F355" i="1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K252" i="9"/>
  <c r="K253" i="9"/>
  <c r="K254" i="9"/>
  <c r="K255" i="9"/>
  <c r="K256" i="9"/>
  <c r="K257" i="9"/>
  <c r="K258" i="9"/>
  <c r="K259" i="9"/>
  <c r="K260" i="9"/>
  <c r="K261" i="9"/>
  <c r="K262" i="9"/>
  <c r="K263" i="9"/>
  <c r="K264" i="9"/>
  <c r="K265" i="9"/>
  <c r="K266" i="9"/>
  <c r="K267" i="9"/>
  <c r="K268" i="9"/>
  <c r="K269" i="9"/>
  <c r="K270" i="9"/>
  <c r="K271" i="9"/>
  <c r="K272" i="9"/>
  <c r="K273" i="9"/>
  <c r="K274" i="9"/>
  <c r="K275" i="9"/>
  <c r="K276" i="9"/>
  <c r="K277" i="9"/>
  <c r="K278" i="9"/>
  <c r="K279" i="9"/>
  <c r="K280" i="9"/>
  <c r="K281" i="9"/>
  <c r="K282" i="9"/>
  <c r="K283" i="9"/>
  <c r="K284" i="9"/>
  <c r="K285" i="9"/>
  <c r="K286" i="9"/>
  <c r="K287" i="9"/>
  <c r="K288" i="9"/>
  <c r="K289" i="9"/>
  <c r="K290" i="9"/>
  <c r="K291" i="9"/>
  <c r="K292" i="9"/>
  <c r="K293" i="9"/>
  <c r="K294" i="9"/>
  <c r="K295" i="9"/>
  <c r="K296" i="9"/>
  <c r="K297" i="9"/>
  <c r="K298" i="9"/>
  <c r="K299" i="9"/>
  <c r="K300" i="9"/>
  <c r="K301" i="9"/>
  <c r="K302" i="9"/>
  <c r="K303" i="9"/>
  <c r="K304" i="9"/>
  <c r="K305" i="9"/>
  <c r="K306" i="9"/>
  <c r="K307" i="9"/>
  <c r="K308" i="9"/>
  <c r="K309" i="9"/>
  <c r="K6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6" i="9"/>
  <c r="F199" i="9"/>
  <c r="F200" i="9"/>
  <c r="F201" i="9"/>
  <c r="F202" i="9"/>
  <c r="F203" i="9"/>
  <c r="F204" i="9"/>
  <c r="F205" i="9"/>
  <c r="F206" i="9"/>
  <c r="F207" i="9"/>
  <c r="F247" i="9"/>
  <c r="F248" i="9"/>
  <c r="F249" i="9"/>
  <c r="F250" i="9"/>
  <c r="F251" i="9"/>
  <c r="F252" i="9"/>
  <c r="F253" i="9"/>
  <c r="F254" i="9"/>
  <c r="F255" i="9"/>
  <c r="H4" i="3" l="1"/>
  <c r="C4" i="3"/>
  <c r="B4" i="3" s="1"/>
  <c r="I44" i="5" s="1"/>
  <c r="H5" i="3"/>
  <c r="C5" i="3"/>
  <c r="B5" i="3" s="1"/>
  <c r="E6" i="5"/>
  <c r="I11" i="5"/>
  <c r="E18" i="5"/>
  <c r="E26" i="5"/>
  <c r="I27" i="5"/>
  <c r="M36" i="5"/>
  <c r="E38" i="5"/>
  <c r="E42" i="5"/>
  <c r="E49" i="5"/>
  <c r="I50" i="5"/>
  <c r="M55" i="5"/>
  <c r="M59" i="5"/>
  <c r="E65" i="5"/>
  <c r="I74" i="5"/>
  <c r="E13" i="5"/>
  <c r="M15" i="5"/>
  <c r="I18" i="5"/>
  <c r="E25" i="5"/>
  <c r="I26" i="5"/>
  <c r="I30" i="5"/>
  <c r="I34" i="5"/>
  <c r="E37" i="5"/>
  <c r="M39" i="5"/>
  <c r="I45" i="5"/>
  <c r="M46" i="5"/>
  <c r="E48" i="5"/>
  <c r="I53" i="5"/>
  <c r="E56" i="5"/>
  <c r="M58" i="5"/>
  <c r="M62" i="5"/>
  <c r="M6" i="5"/>
  <c r="E8" i="5"/>
  <c r="I13" i="5"/>
  <c r="M14" i="5"/>
  <c r="I17" i="5"/>
  <c r="M22" i="5"/>
  <c r="E24" i="5"/>
  <c r="E28" i="5"/>
  <c r="M30" i="5"/>
  <c r="M34" i="5"/>
  <c r="E36" i="5"/>
  <c r="I41" i="5"/>
  <c r="E44" i="5"/>
  <c r="M45" i="5"/>
  <c r="E51" i="5"/>
  <c r="I52" i="5"/>
  <c r="I56" i="5"/>
  <c r="I60" i="5"/>
  <c r="E63" i="5"/>
  <c r="M173" i="5"/>
  <c r="E171" i="5"/>
  <c r="E169" i="5"/>
  <c r="E157" i="5"/>
  <c r="I152" i="5"/>
  <c r="M147" i="5"/>
  <c r="I140" i="5"/>
  <c r="I133" i="5"/>
  <c r="I131" i="5"/>
  <c r="E124" i="5"/>
  <c r="I122" i="5"/>
  <c r="M118" i="5"/>
  <c r="M111" i="5"/>
  <c r="E110" i="5"/>
  <c r="M104" i="5"/>
  <c r="I101" i="5"/>
  <c r="I97" i="5"/>
  <c r="E96" i="5"/>
  <c r="M90" i="5"/>
  <c r="E88" i="5"/>
  <c r="M86" i="5"/>
  <c r="I81" i="5"/>
  <c r="E80" i="5"/>
  <c r="E76" i="5"/>
  <c r="M177" i="5"/>
  <c r="E173" i="5"/>
  <c r="M161" i="5"/>
  <c r="M158" i="5"/>
  <c r="I156" i="5"/>
  <c r="E147" i="5"/>
  <c r="I142" i="5"/>
  <c r="I137" i="5"/>
  <c r="M130" i="5"/>
  <c r="I125" i="5"/>
  <c r="M123" i="5"/>
  <c r="M116" i="5"/>
  <c r="M114" i="5"/>
  <c r="I111" i="5"/>
  <c r="E104" i="5"/>
  <c r="I102" i="5"/>
  <c r="I98" i="5"/>
  <c r="M95" i="5"/>
  <c r="M91" i="5"/>
  <c r="I90" i="5"/>
  <c r="E85" i="5"/>
  <c r="I82" i="5"/>
  <c r="E81" i="5"/>
  <c r="M174" i="5"/>
  <c r="M167" i="5"/>
  <c r="I161" i="5"/>
  <c r="E156" i="5"/>
  <c r="I146" i="5"/>
  <c r="E144" i="5"/>
  <c r="M141" i="5"/>
  <c r="E132" i="5"/>
  <c r="M128" i="5"/>
  <c r="E125" i="5"/>
  <c r="M119" i="5"/>
  <c r="I114" i="5"/>
  <c r="M112" i="5"/>
  <c r="I105" i="5"/>
  <c r="M103" i="5"/>
  <c r="M100" i="5"/>
  <c r="I95" i="5"/>
  <c r="E94" i="5"/>
  <c r="E90" i="5"/>
  <c r="I87" i="5"/>
  <c r="I83" i="5"/>
  <c r="E82" i="5"/>
  <c r="M76" i="5"/>
  <c r="E74" i="5"/>
  <c r="M72" i="5"/>
  <c r="I67" i="5"/>
  <c r="I176" i="5"/>
  <c r="I169" i="5"/>
  <c r="M163" i="5"/>
  <c r="M157" i="5"/>
  <c r="E148" i="5"/>
  <c r="M145" i="5"/>
  <c r="M143" i="5"/>
  <c r="M133" i="5"/>
  <c r="E130" i="5"/>
  <c r="I126" i="5"/>
  <c r="E121" i="5"/>
  <c r="M115" i="5"/>
  <c r="E114" i="5"/>
  <c r="M106" i="5"/>
  <c r="E105" i="5"/>
  <c r="I103" i="5"/>
  <c r="E99" i="5"/>
  <c r="M97" i="5"/>
  <c r="E95" i="5"/>
  <c r="I92" i="5"/>
  <c r="M89" i="5"/>
  <c r="I88" i="5"/>
  <c r="I84" i="5"/>
  <c r="E83" i="5"/>
  <c r="M81" i="5"/>
  <c r="M77" i="5"/>
  <c r="I76" i="5"/>
  <c r="M73" i="5"/>
  <c r="E71" i="5"/>
  <c r="I68" i="5"/>
  <c r="E67" i="5"/>
  <c r="M71" i="5"/>
  <c r="M75" i="5"/>
  <c r="I65" i="5"/>
  <c r="E72" i="5"/>
  <c r="M65" i="5"/>
  <c r="I70" i="5"/>
  <c r="E162" i="5"/>
  <c r="E8" i="1"/>
  <c r="I9" i="1"/>
  <c r="I29" i="1"/>
  <c r="M30" i="1"/>
  <c r="I38" i="1"/>
  <c r="I57" i="1"/>
  <c r="E63" i="1"/>
  <c r="E71" i="1"/>
  <c r="I73" i="1"/>
  <c r="E79" i="1"/>
  <c r="M85" i="1"/>
  <c r="E91" i="1"/>
  <c r="M94" i="1"/>
  <c r="I105" i="1"/>
  <c r="I125" i="1"/>
  <c r="I126" i="1"/>
  <c r="I130" i="1"/>
  <c r="M136" i="1"/>
  <c r="M158" i="1"/>
  <c r="M161" i="1"/>
  <c r="M171" i="1"/>
  <c r="M178" i="1"/>
  <c r="I179" i="1"/>
  <c r="I187" i="1"/>
  <c r="E195" i="1"/>
  <c r="E202" i="1"/>
  <c r="E159" i="5"/>
  <c r="I6" i="1"/>
  <c r="I7" i="1"/>
  <c r="I15" i="1"/>
  <c r="M22" i="1"/>
  <c r="M23" i="1"/>
  <c r="M38" i="1"/>
  <c r="E40" i="1"/>
  <c r="E48" i="1"/>
  <c r="M54" i="1"/>
  <c r="M56" i="1"/>
  <c r="M57" i="1"/>
  <c r="E66" i="1"/>
  <c r="I70" i="1"/>
  <c r="E76" i="1"/>
  <c r="M82" i="1"/>
  <c r="M86" i="1"/>
  <c r="E98" i="1"/>
  <c r="M103" i="1"/>
  <c r="M105" i="1"/>
  <c r="I106" i="1"/>
  <c r="E115" i="1"/>
  <c r="M121" i="1"/>
  <c r="M122" i="1"/>
  <c r="M125" i="1"/>
  <c r="M126" i="1"/>
  <c r="M130" i="1"/>
  <c r="M135" i="1"/>
  <c r="I142" i="1"/>
  <c r="M143" i="1"/>
  <c r="E158" i="1"/>
  <c r="E168" i="1"/>
  <c r="E171" i="1"/>
  <c r="I194" i="1"/>
  <c r="E196" i="1"/>
  <c r="M203" i="1"/>
  <c r="E160" i="5"/>
  <c r="M6" i="1"/>
  <c r="M7" i="1"/>
  <c r="M15" i="1"/>
  <c r="E38" i="1"/>
  <c r="E46" i="1"/>
  <c r="I61" i="1"/>
  <c r="M62" i="1"/>
  <c r="M67" i="1"/>
  <c r="M71" i="1"/>
  <c r="E75" i="1"/>
  <c r="M78" i="1"/>
  <c r="I89" i="1"/>
  <c r="M90" i="1"/>
  <c r="E95" i="1"/>
  <c r="M131" i="1"/>
  <c r="M140" i="1"/>
  <c r="M142" i="1"/>
  <c r="I165" i="1"/>
  <c r="I167" i="1"/>
  <c r="I169" i="1"/>
  <c r="M176" i="1"/>
  <c r="E179" i="1"/>
  <c r="E183" i="1"/>
  <c r="M194" i="1"/>
  <c r="I195" i="1"/>
  <c r="E161" i="5"/>
  <c r="I30" i="1"/>
  <c r="E55" i="1"/>
  <c r="E56" i="1"/>
  <c r="E78" i="1"/>
  <c r="E82" i="1"/>
  <c r="E87" i="1"/>
  <c r="I94" i="1"/>
  <c r="M98" i="1"/>
  <c r="E103" i="1"/>
  <c r="E106" i="1"/>
  <c r="I109" i="1"/>
  <c r="M110" i="1"/>
  <c r="M115" i="1"/>
  <c r="E119" i="1"/>
  <c r="E123" i="1"/>
  <c r="M133" i="1"/>
  <c r="M137" i="1"/>
  <c r="I154" i="1"/>
  <c r="M159" i="1"/>
  <c r="I163" i="1"/>
  <c r="M164" i="1"/>
  <c r="M167" i="1"/>
  <c r="M168" i="1"/>
  <c r="M169" i="1"/>
  <c r="M174" i="1"/>
  <c r="M175" i="1"/>
  <c r="E180" i="1"/>
  <c r="M195" i="1"/>
  <c r="E211" i="1"/>
  <c r="M215" i="1"/>
  <c r="M223" i="1"/>
  <c r="M235" i="1"/>
  <c r="M236" i="1"/>
  <c r="M250" i="1"/>
  <c r="M267" i="1"/>
  <c r="E270" i="1"/>
  <c r="I292" i="1"/>
  <c r="M298" i="1"/>
  <c r="M303" i="1"/>
  <c r="E316" i="1"/>
  <c r="M320" i="1"/>
  <c r="E323" i="1"/>
  <c r="M333" i="1"/>
  <c r="M343" i="1"/>
  <c r="E348" i="1"/>
  <c r="M207" i="1"/>
  <c r="M214" i="1"/>
  <c r="M218" i="1"/>
  <c r="I231" i="1"/>
  <c r="I239" i="1"/>
  <c r="I240" i="1"/>
  <c r="E257" i="1"/>
  <c r="E258" i="1"/>
  <c r="E277" i="1"/>
  <c r="E281" i="1"/>
  <c r="E285" i="1"/>
  <c r="E288" i="1"/>
  <c r="M300" i="1"/>
  <c r="E303" i="1"/>
  <c r="E311" i="1"/>
  <c r="I322" i="1"/>
  <c r="E328" i="1"/>
  <c r="M337" i="1"/>
  <c r="M346" i="1"/>
  <c r="I351" i="1"/>
  <c r="M210" i="1"/>
  <c r="M228" i="1"/>
  <c r="M229" i="1"/>
  <c r="M230" i="1"/>
  <c r="M239" i="1"/>
  <c r="M240" i="1"/>
  <c r="M244" i="1"/>
  <c r="I255" i="1"/>
  <c r="E260" i="1"/>
  <c r="E268" i="1"/>
  <c r="M295" i="1"/>
  <c r="E297" i="1"/>
  <c r="I302" i="1"/>
  <c r="M315" i="1"/>
  <c r="M316" i="1"/>
  <c r="M323" i="1"/>
  <c r="I327" i="1"/>
  <c r="M336" i="1"/>
  <c r="I339" i="1"/>
  <c r="M347" i="1"/>
  <c r="M350" i="1"/>
  <c r="M351" i="1"/>
  <c r="E214" i="1"/>
  <c r="M216" i="1"/>
  <c r="I222" i="1"/>
  <c r="M227" i="1"/>
  <c r="I236" i="1"/>
  <c r="M237" i="1"/>
  <c r="M256" i="1"/>
  <c r="M257" i="1"/>
  <c r="I267" i="1"/>
  <c r="M280" i="1"/>
  <c r="I283" i="1"/>
  <c r="E293" i="1"/>
  <c r="M302" i="1"/>
  <c r="I306" i="1"/>
  <c r="I310" i="1"/>
  <c r="M327" i="1"/>
  <c r="M328" i="1"/>
  <c r="M334" i="1"/>
  <c r="M342" i="1"/>
  <c r="I343" i="1"/>
  <c r="M352" i="1"/>
  <c r="E317" i="1"/>
  <c r="I253" i="1"/>
  <c r="I241" i="1"/>
  <c r="E325" i="1"/>
  <c r="I293" i="1"/>
  <c r="E243" i="1"/>
  <c r="I307" i="1"/>
  <c r="I297" i="1"/>
  <c r="E235" i="1"/>
  <c r="E335" i="1"/>
  <c r="I288" i="1"/>
  <c r="I277" i="1"/>
  <c r="I199" i="1"/>
  <c r="E148" i="1"/>
  <c r="I107" i="1"/>
  <c r="E35" i="1"/>
  <c r="E12" i="1"/>
  <c r="I144" i="1"/>
  <c r="I124" i="1"/>
  <c r="I108" i="1"/>
  <c r="I92" i="1"/>
  <c r="M52" i="1"/>
  <c r="E9" i="1"/>
  <c r="E178" i="1"/>
  <c r="I95" i="1"/>
  <c r="M69" i="1"/>
  <c r="M17" i="1"/>
  <c r="E165" i="1"/>
  <c r="E110" i="1"/>
  <c r="E89" i="1"/>
  <c r="E273" i="1"/>
  <c r="E265" i="1"/>
  <c r="M182" i="1"/>
  <c r="M272" i="1"/>
  <c r="M190" i="1"/>
  <c r="I47" i="1"/>
  <c r="E350" i="1"/>
  <c r="I331" i="1"/>
  <c r="E314" i="1"/>
  <c r="M288" i="1"/>
  <c r="M282" i="1"/>
  <c r="M271" i="1"/>
  <c r="E201" i="1"/>
  <c r="M198" i="1"/>
  <c r="E351" i="1"/>
  <c r="I316" i="1"/>
  <c r="I264" i="1"/>
  <c r="I249" i="1"/>
  <c r="E229" i="1"/>
  <c r="E346" i="1"/>
  <c r="E313" i="1"/>
  <c r="M226" i="1"/>
  <c r="M208" i="1"/>
  <c r="E321" i="1"/>
  <c r="E283" i="1"/>
  <c r="I246" i="1"/>
  <c r="I223" i="1"/>
  <c r="E329" i="1"/>
  <c r="M312" i="1"/>
  <c r="I284" i="1"/>
  <c r="E256" i="1"/>
  <c r="E227" i="1"/>
  <c r="E194" i="1"/>
  <c r="I90" i="1"/>
  <c r="I71" i="1"/>
  <c r="E62" i="1"/>
  <c r="E11" i="1"/>
  <c r="E206" i="1"/>
  <c r="I136" i="1"/>
  <c r="I123" i="1"/>
  <c r="E105" i="1"/>
  <c r="I87" i="1"/>
  <c r="E29" i="1"/>
  <c r="M193" i="1"/>
  <c r="E172" i="1"/>
  <c r="E93" i="1"/>
  <c r="I60" i="1"/>
  <c r="I191" i="1"/>
  <c r="I140" i="1"/>
  <c r="E102" i="1"/>
  <c r="M84" i="1"/>
  <c r="E309" i="1"/>
  <c r="I269" i="1"/>
  <c r="M265" i="1"/>
  <c r="M281" i="1"/>
  <c r="M264" i="1"/>
  <c r="E139" i="1"/>
  <c r="E39" i="1"/>
  <c r="I350" i="1"/>
  <c r="I324" i="1"/>
  <c r="I296" i="1"/>
  <c r="I286" i="1"/>
  <c r="M273" i="1"/>
  <c r="I348" i="1"/>
  <c r="E322" i="1"/>
  <c r="E315" i="1"/>
  <c r="E247" i="1"/>
  <c r="E239" i="1"/>
  <c r="I207" i="1"/>
  <c r="E301" i="1"/>
  <c r="E275" i="1"/>
  <c r="I218" i="1"/>
  <c r="E299" i="1"/>
  <c r="I268" i="1"/>
  <c r="I237" i="1"/>
  <c r="E354" i="1"/>
  <c r="E339" i="1"/>
  <c r="I328" i="1"/>
  <c r="I280" i="1"/>
  <c r="I272" i="1"/>
  <c r="E255" i="1"/>
  <c r="M192" i="1"/>
  <c r="E142" i="1"/>
  <c r="I79" i="1"/>
  <c r="I51" i="1"/>
  <c r="E15" i="1"/>
  <c r="I8" i="1"/>
  <c r="E135" i="1"/>
  <c r="E126" i="1"/>
  <c r="E122" i="1"/>
  <c r="I82" i="1"/>
  <c r="I55" i="1"/>
  <c r="I24" i="1"/>
  <c r="I164" i="1"/>
  <c r="E114" i="1"/>
  <c r="I88" i="1"/>
  <c r="E175" i="1"/>
  <c r="E167" i="1"/>
  <c r="I115" i="1"/>
  <c r="I76" i="1"/>
  <c r="I32" i="1"/>
  <c r="M309" i="1"/>
  <c r="E182" i="1"/>
  <c r="I289" i="1"/>
  <c r="I274" i="1"/>
  <c r="I139" i="1"/>
  <c r="E47" i="1"/>
  <c r="E334" i="1"/>
  <c r="E312" i="1"/>
  <c r="I290" i="1"/>
  <c r="M286" i="1"/>
  <c r="M266" i="1"/>
  <c r="E337" i="1"/>
  <c r="I319" i="1"/>
  <c r="E259" i="1"/>
  <c r="I242" i="1"/>
  <c r="E231" i="1"/>
  <c r="E333" i="1"/>
  <c r="E294" i="1"/>
  <c r="I250" i="1"/>
  <c r="E308" i="1"/>
  <c r="E298" i="1"/>
  <c r="E267" i="1"/>
  <c r="E345" i="1"/>
  <c r="I336" i="1"/>
  <c r="E327" i="1"/>
  <c r="I278" i="1"/>
  <c r="I258" i="1"/>
  <c r="I238" i="1"/>
  <c r="M177" i="1"/>
  <c r="E141" i="1"/>
  <c r="E77" i="1"/>
  <c r="M37" i="1"/>
  <c r="E14" i="1"/>
  <c r="E7" i="1"/>
  <c r="E130" i="1"/>
  <c r="E125" i="1"/>
  <c r="I119" i="1"/>
  <c r="E73" i="1"/>
  <c r="E54" i="1"/>
  <c r="E23" i="1"/>
  <c r="E163" i="1"/>
  <c r="E109" i="1"/>
  <c r="I74" i="1"/>
  <c r="E170" i="1"/>
  <c r="E166" i="1"/>
  <c r="I111" i="1"/>
  <c r="I66" i="1"/>
  <c r="I273" i="1"/>
  <c r="I265" i="1"/>
  <c r="E289" i="1"/>
  <c r="E274" i="1"/>
  <c r="I190" i="1"/>
  <c r="I39" i="1"/>
  <c r="I334" i="1"/>
  <c r="E319" i="1"/>
  <c r="E290" i="1"/>
  <c r="I282" i="1"/>
  <c r="I271" i="1"/>
  <c r="M248" i="1"/>
  <c r="I198" i="1"/>
  <c r="I155" i="1"/>
  <c r="I159" i="1"/>
  <c r="M50" i="1"/>
  <c r="M42" i="1"/>
  <c r="I185" i="1"/>
  <c r="M344" i="1"/>
  <c r="I318" i="1"/>
  <c r="M270" i="1"/>
  <c r="I180" i="1"/>
  <c r="E83" i="1"/>
  <c r="E320" i="1"/>
  <c r="E295" i="1"/>
  <c r="I287" i="1"/>
  <c r="I252" i="1"/>
  <c r="I217" i="1"/>
  <c r="I156" i="1"/>
  <c r="M138" i="1"/>
  <c r="E150" i="1"/>
  <c r="M59" i="1"/>
  <c r="E340" i="1"/>
  <c r="E219" i="1"/>
  <c r="M211" i="1"/>
  <c r="E184" i="1"/>
  <c r="E174" i="1"/>
  <c r="M119" i="1"/>
  <c r="M41" i="1"/>
  <c r="I22" i="1"/>
  <c r="E134" i="1"/>
  <c r="I44" i="1"/>
  <c r="I27" i="1"/>
  <c r="E21" i="1"/>
  <c r="I251" i="1"/>
  <c r="E216" i="1"/>
  <c r="E200" i="1"/>
  <c r="M146" i="1"/>
  <c r="M120" i="1"/>
  <c r="I102" i="1"/>
  <c r="M26" i="1"/>
  <c r="E249" i="1"/>
  <c r="E144" i="1"/>
  <c r="M107" i="1"/>
  <c r="M87" i="1"/>
  <c r="M325" i="1"/>
  <c r="I321" i="1"/>
  <c r="M279" i="1"/>
  <c r="M246" i="1"/>
  <c r="E189" i="1"/>
  <c r="M172" i="1"/>
  <c r="E152" i="1"/>
  <c r="I81" i="1"/>
  <c r="E53" i="1"/>
  <c r="I16" i="1"/>
  <c r="I116" i="1"/>
  <c r="I340" i="1"/>
  <c r="M290" i="1"/>
  <c r="I248" i="1"/>
  <c r="E159" i="1"/>
  <c r="I50" i="1"/>
  <c r="E245" i="1"/>
  <c r="E338" i="1"/>
  <c r="M318" i="1"/>
  <c r="I254" i="1"/>
  <c r="M180" i="1"/>
  <c r="E330" i="1"/>
  <c r="I295" i="1"/>
  <c r="M287" i="1"/>
  <c r="I261" i="1"/>
  <c r="E213" i="1"/>
  <c r="E156" i="1"/>
  <c r="I145" i="1"/>
  <c r="E59" i="1"/>
  <c r="I20" i="1"/>
  <c r="E336" i="1"/>
  <c r="I203" i="1"/>
  <c r="M196" i="1"/>
  <c r="E181" i="1"/>
  <c r="M102" i="1"/>
  <c r="E67" i="1"/>
  <c r="M35" i="1"/>
  <c r="I134" i="1"/>
  <c r="M99" i="1"/>
  <c r="E44" i="1"/>
  <c r="I21" i="1"/>
  <c r="M310" i="1"/>
  <c r="I233" i="1"/>
  <c r="E197" i="1"/>
  <c r="I157" i="1"/>
  <c r="E137" i="1"/>
  <c r="E45" i="1"/>
  <c r="I33" i="1"/>
  <c r="M21" i="1"/>
  <c r="E143" i="1"/>
  <c r="E31" i="1"/>
  <c r="M95" i="1"/>
  <c r="M317" i="1"/>
  <c r="E13" i="1"/>
  <c r="I349" i="1"/>
  <c r="M263" i="1"/>
  <c r="E234" i="1"/>
  <c r="M221" i="1"/>
  <c r="I160" i="1"/>
  <c r="I132" i="1"/>
  <c r="I100" i="1"/>
  <c r="I53" i="1"/>
  <c r="E16" i="1"/>
  <c r="E149" i="1"/>
  <c r="I201" i="1"/>
  <c r="M155" i="1"/>
  <c r="I42" i="1"/>
  <c r="I304" i="1"/>
  <c r="M245" i="1"/>
  <c r="I338" i="1"/>
  <c r="M285" i="1"/>
  <c r="E254" i="1"/>
  <c r="I83" i="1"/>
  <c r="M308" i="1"/>
  <c r="M289" i="1"/>
  <c r="E272" i="1"/>
  <c r="E244" i="1"/>
  <c r="I213" i="1"/>
  <c r="I147" i="1"/>
  <c r="M150" i="1"/>
  <c r="I43" i="1"/>
  <c r="E20" i="1"/>
  <c r="E215" i="1"/>
  <c r="E203" i="1"/>
  <c r="E191" i="1"/>
  <c r="E121" i="1"/>
  <c r="I91" i="1"/>
  <c r="E41" i="1"/>
  <c r="I18" i="1"/>
  <c r="I120" i="1"/>
  <c r="I75" i="1"/>
  <c r="E25" i="1"/>
  <c r="E10" i="1"/>
  <c r="M283" i="1"/>
  <c r="M212" i="1"/>
  <c r="I197" i="1"/>
  <c r="E146" i="1"/>
  <c r="I118" i="1"/>
  <c r="I45" i="1"/>
  <c r="E26" i="1"/>
  <c r="E237" i="1"/>
  <c r="E140" i="1"/>
  <c r="E24" i="1"/>
  <c r="M73" i="1"/>
  <c r="M301" i="1"/>
  <c r="I13" i="1"/>
  <c r="I309" i="1"/>
  <c r="M262" i="1"/>
  <c r="I234" i="1"/>
  <c r="M189" i="1"/>
  <c r="E160" i="1"/>
  <c r="E132" i="1"/>
  <c r="I64" i="1"/>
  <c r="I36" i="1"/>
  <c r="I149" i="1"/>
  <c r="I279" i="1"/>
  <c r="E198" i="1"/>
  <c r="E50" i="1"/>
  <c r="M19" i="1"/>
  <c r="M304" i="1"/>
  <c r="E185" i="1"/>
  <c r="E318" i="1"/>
  <c r="M305" i="1"/>
  <c r="I270" i="1"/>
  <c r="M83" i="1"/>
  <c r="I320" i="1"/>
  <c r="E304" i="1"/>
  <c r="E269" i="1"/>
  <c r="E252" i="1"/>
  <c r="E217" i="1"/>
  <c r="M147" i="1"/>
  <c r="I138" i="1"/>
  <c r="I59" i="1"/>
  <c r="M20" i="1"/>
  <c r="I219" i="1"/>
  <c r="I211" i="1"/>
  <c r="I184" i="1"/>
  <c r="M181" i="1"/>
  <c r="I121" i="1"/>
  <c r="I41" i="1"/>
  <c r="E22" i="1"/>
  <c r="M18" i="1"/>
  <c r="M75" i="1"/>
  <c r="M40" i="1"/>
  <c r="I25" i="1"/>
  <c r="M354" i="1"/>
  <c r="E251" i="1"/>
  <c r="I216" i="1"/>
  <c r="M197" i="1"/>
  <c r="I146" i="1"/>
  <c r="M134" i="1"/>
  <c r="I35" i="1"/>
  <c r="I26" i="1"/>
  <c r="E253" i="1"/>
  <c r="E51" i="1"/>
  <c r="M114" i="1"/>
  <c r="M88" i="1"/>
  <c r="M341" i="1"/>
  <c r="I80" i="1"/>
  <c r="M13" i="1"/>
  <c r="I294" i="1"/>
  <c r="M247" i="1"/>
  <c r="E221" i="1"/>
  <c r="I172" i="1"/>
  <c r="I152" i="1"/>
  <c r="E117" i="1"/>
  <c r="M64" i="1"/>
  <c r="E36" i="1"/>
  <c r="M329" i="1"/>
  <c r="E282" i="1"/>
  <c r="M259" i="1"/>
  <c r="M243" i="1"/>
  <c r="E192" i="1"/>
  <c r="E161" i="1"/>
  <c r="E133" i="1"/>
  <c r="E84" i="1"/>
  <c r="I48" i="1"/>
  <c r="E17" i="1"/>
  <c r="I232" i="1"/>
  <c r="I220" i="1"/>
  <c r="I188" i="1"/>
  <c r="I97" i="1"/>
  <c r="I52" i="1"/>
  <c r="I337" i="1"/>
  <c r="E278" i="1"/>
  <c r="E246" i="1"/>
  <c r="E225" i="1"/>
  <c r="I193" i="1"/>
  <c r="M160" i="1"/>
  <c r="M132" i="1"/>
  <c r="I96" i="1"/>
  <c r="E80" i="1"/>
  <c r="E49" i="1"/>
  <c r="E164" i="1"/>
  <c r="M185" i="1"/>
  <c r="M145" i="1"/>
  <c r="M61" i="1"/>
  <c r="M33" i="1"/>
  <c r="M25" i="1"/>
  <c r="M275" i="1"/>
  <c r="M258" i="1"/>
  <c r="M242" i="1"/>
  <c r="E173" i="1"/>
  <c r="I161" i="1"/>
  <c r="I133" i="1"/>
  <c r="E65" i="1"/>
  <c r="M48" i="1"/>
  <c r="I17" i="1"/>
  <c r="M232" i="1"/>
  <c r="M220" i="1"/>
  <c r="M188" i="1"/>
  <c r="M97" i="1"/>
  <c r="E52" i="1"/>
  <c r="I353" i="1"/>
  <c r="M278" i="1"/>
  <c r="I275" i="1"/>
  <c r="I243" i="1"/>
  <c r="I205" i="1"/>
  <c r="E188" i="1"/>
  <c r="M152" i="1"/>
  <c r="I113" i="1"/>
  <c r="M96" i="1"/>
  <c r="I68" i="1"/>
  <c r="I12" i="1"/>
  <c r="E136" i="1"/>
  <c r="M184" i="1"/>
  <c r="M92" i="1"/>
  <c r="M60" i="1"/>
  <c r="M32" i="1"/>
  <c r="I312" i="1"/>
  <c r="E266" i="1"/>
  <c r="E250" i="1"/>
  <c r="M204" i="1"/>
  <c r="I173" i="1"/>
  <c r="E153" i="1"/>
  <c r="I101" i="1"/>
  <c r="I65" i="1"/>
  <c r="E37" i="1"/>
  <c r="E226" i="1"/>
  <c r="I208" i="1"/>
  <c r="E177" i="1"/>
  <c r="E69" i="1"/>
  <c r="I345" i="1"/>
  <c r="I313" i="1"/>
  <c r="E262" i="1"/>
  <c r="M234" i="1"/>
  <c r="E220" i="1"/>
  <c r="I176" i="1"/>
  <c r="I148" i="1"/>
  <c r="M128" i="1"/>
  <c r="E85" i="1"/>
  <c r="E68" i="1"/>
  <c r="M49" i="1"/>
  <c r="M217" i="1"/>
  <c r="M157" i="1"/>
  <c r="M109" i="1"/>
  <c r="M45" i="1"/>
  <c r="M29" i="1"/>
  <c r="M9" i="1"/>
  <c r="I263" i="1"/>
  <c r="I247" i="1"/>
  <c r="I224" i="1"/>
  <c r="M173" i="1"/>
  <c r="I153" i="1"/>
  <c r="I112" i="1"/>
  <c r="M65" i="1"/>
  <c r="I37" i="1"/>
  <c r="M353" i="1"/>
  <c r="I226" i="1"/>
  <c r="E208" i="1"/>
  <c r="I177" i="1"/>
  <c r="I69" i="1"/>
  <c r="I341" i="1"/>
  <c r="I305" i="1"/>
  <c r="I259" i="1"/>
  <c r="E232" i="1"/>
  <c r="M209" i="1"/>
  <c r="E176" i="1"/>
  <c r="M148" i="1"/>
  <c r="M117" i="1"/>
  <c r="I85" i="1"/>
  <c r="M53" i="1"/>
  <c r="M36" i="1"/>
  <c r="M201" i="1"/>
  <c r="M156" i="1"/>
  <c r="M108" i="1"/>
  <c r="M44" i="1"/>
  <c r="M28" i="1"/>
  <c r="M8" i="1"/>
  <c r="I355" i="1"/>
  <c r="I179" i="5"/>
  <c r="E178" i="5"/>
  <c r="I175" i="5"/>
  <c r="E174" i="5"/>
  <c r="M172" i="5"/>
  <c r="E170" i="5"/>
  <c r="M168" i="5"/>
  <c r="I167" i="5"/>
  <c r="M164" i="5"/>
  <c r="I163" i="5"/>
  <c r="M160" i="5"/>
  <c r="E158" i="5"/>
  <c r="M156" i="5"/>
  <c r="I155" i="5"/>
  <c r="M152" i="5"/>
  <c r="I151" i="5"/>
  <c r="E150" i="5"/>
  <c r="I147" i="5"/>
  <c r="E146" i="5"/>
  <c r="M144" i="5"/>
  <c r="E142" i="5"/>
  <c r="M140" i="5"/>
  <c r="I139" i="5"/>
  <c r="M136" i="5"/>
  <c r="I135" i="5"/>
  <c r="E134" i="5"/>
  <c r="E177" i="5"/>
  <c r="E175" i="5"/>
  <c r="I173" i="5"/>
  <c r="M169" i="5"/>
  <c r="E168" i="5"/>
  <c r="I166" i="5"/>
  <c r="M162" i="5"/>
  <c r="I157" i="5"/>
  <c r="M155" i="5"/>
  <c r="E152" i="5"/>
  <c r="I150" i="5"/>
  <c r="I148" i="5"/>
  <c r="E145" i="5"/>
  <c r="E143" i="5"/>
  <c r="I141" i="5"/>
  <c r="M137" i="5"/>
  <c r="E136" i="5"/>
  <c r="I134" i="5"/>
  <c r="E131" i="5"/>
  <c r="M129" i="5"/>
  <c r="I128" i="5"/>
  <c r="M125" i="5"/>
  <c r="I124" i="5"/>
  <c r="E123" i="5"/>
  <c r="I120" i="5"/>
  <c r="E119" i="5"/>
  <c r="M117" i="5"/>
  <c r="E115" i="5"/>
  <c r="M113" i="5"/>
  <c r="I112" i="5"/>
  <c r="M109" i="5"/>
  <c r="I108" i="5"/>
  <c r="E107" i="5"/>
  <c r="I104" i="5"/>
  <c r="E103" i="5"/>
  <c r="F356" i="9"/>
  <c r="K356" i="9"/>
  <c r="E23" i="5" l="1"/>
  <c r="M181" i="5"/>
  <c r="I55" i="5"/>
  <c r="M12" i="5"/>
  <c r="I23" i="5"/>
  <c r="M32" i="5"/>
  <c r="I39" i="5"/>
  <c r="M47" i="5"/>
  <c r="I54" i="5"/>
  <c r="E61" i="5"/>
  <c r="M7" i="5"/>
  <c r="I14" i="5"/>
  <c r="E21" i="5"/>
  <c r="M27" i="5"/>
  <c r="E33" i="5"/>
  <c r="I38" i="5"/>
  <c r="M43" i="5"/>
  <c r="I49" i="5"/>
  <c r="M54" i="5"/>
  <c r="E60" i="5"/>
  <c r="E66" i="5"/>
  <c r="M10" i="5"/>
  <c r="E16" i="5"/>
  <c r="I21" i="5"/>
  <c r="M26" i="5"/>
  <c r="E32" i="5"/>
  <c r="I37" i="5"/>
  <c r="M42" i="5"/>
  <c r="I48" i="5"/>
  <c r="M53" i="5"/>
  <c r="E59" i="5"/>
  <c r="I64" i="5"/>
  <c r="E176" i="5"/>
  <c r="M166" i="5"/>
  <c r="M154" i="5"/>
  <c r="I145" i="5"/>
  <c r="M135" i="5"/>
  <c r="M127" i="5"/>
  <c r="M120" i="5"/>
  <c r="I113" i="5"/>
  <c r="I106" i="5"/>
  <c r="E100" i="5"/>
  <c r="M94" i="5"/>
  <c r="I89" i="5"/>
  <c r="E84" i="5"/>
  <c r="M78" i="5"/>
  <c r="I73" i="5"/>
  <c r="M175" i="5"/>
  <c r="M165" i="5"/>
  <c r="I154" i="5"/>
  <c r="I144" i="5"/>
  <c r="E135" i="5"/>
  <c r="I127" i="5"/>
  <c r="E120" i="5"/>
  <c r="E113" i="5"/>
  <c r="E106" i="5"/>
  <c r="M99" i="5"/>
  <c r="I94" i="5"/>
  <c r="E89" i="5"/>
  <c r="M83" i="5"/>
  <c r="I78" i="5"/>
  <c r="M179" i="5"/>
  <c r="I170" i="5"/>
  <c r="I158" i="5"/>
  <c r="E149" i="5"/>
  <c r="E139" i="5"/>
  <c r="I130" i="5"/>
  <c r="I123" i="5"/>
  <c r="E116" i="5"/>
  <c r="E109" i="5"/>
  <c r="E102" i="5"/>
  <c r="M96" i="5"/>
  <c r="I91" i="5"/>
  <c r="E86" i="5"/>
  <c r="M80" i="5"/>
  <c r="I75" i="5"/>
  <c r="E70" i="5"/>
  <c r="E172" i="5"/>
  <c r="I160" i="5"/>
  <c r="M150" i="5"/>
  <c r="E141" i="5"/>
  <c r="M131" i="5"/>
  <c r="M124" i="5"/>
  <c r="I117" i="5"/>
  <c r="I110" i="5"/>
  <c r="I12" i="5"/>
  <c r="E10" i="5"/>
  <c r="M20" i="5"/>
  <c r="E34" i="5"/>
  <c r="I43" i="5"/>
  <c r="E53" i="5"/>
  <c r="M63" i="5"/>
  <c r="I10" i="5"/>
  <c r="M19" i="5"/>
  <c r="E29" i="5"/>
  <c r="M35" i="5"/>
  <c r="I42" i="5"/>
  <c r="M50" i="5"/>
  <c r="I57" i="5"/>
  <c r="E64" i="5"/>
  <c r="E12" i="5"/>
  <c r="M18" i="5"/>
  <c r="I25" i="5"/>
  <c r="I33" i="5"/>
  <c r="E40" i="5"/>
  <c r="E47" i="5"/>
  <c r="E55" i="5"/>
  <c r="M61" i="5"/>
  <c r="I178" i="5"/>
  <c r="I162" i="5"/>
  <c r="M149" i="5"/>
  <c r="I138" i="5"/>
  <c r="E126" i="5"/>
  <c r="E117" i="5"/>
  <c r="E108" i="5"/>
  <c r="M98" i="5"/>
  <c r="E92" i="5"/>
  <c r="I85" i="5"/>
  <c r="I77" i="5"/>
  <c r="I168" i="5"/>
  <c r="M151" i="5"/>
  <c r="E140" i="5"/>
  <c r="E129" i="5"/>
  <c r="I118" i="5"/>
  <c r="I109" i="5"/>
  <c r="E101" i="5"/>
  <c r="E93" i="5"/>
  <c r="I86" i="5"/>
  <c r="M79" i="5"/>
  <c r="I177" i="5"/>
  <c r="I165" i="5"/>
  <c r="E151" i="5"/>
  <c r="E137" i="5"/>
  <c r="M126" i="5"/>
  <c r="E118" i="5"/>
  <c r="I107" i="5"/>
  <c r="I99" i="5"/>
  <c r="M92" i="5"/>
  <c r="M84" i="5"/>
  <c r="E78" i="5"/>
  <c r="I71" i="5"/>
  <c r="E179" i="5"/>
  <c r="E167" i="5"/>
  <c r="E153" i="5"/>
  <c r="M138" i="5"/>
  <c r="E128" i="5"/>
  <c r="I119" i="5"/>
  <c r="M108" i="5"/>
  <c r="M101" i="5"/>
  <c r="I96" i="5"/>
  <c r="E91" i="5"/>
  <c r="M85" i="5"/>
  <c r="I80" i="5"/>
  <c r="E75" i="5"/>
  <c r="M69" i="5"/>
  <c r="E69" i="5"/>
  <c r="M66" i="5"/>
  <c r="M67" i="5"/>
  <c r="E45" i="5"/>
  <c r="E28" i="1"/>
  <c r="I46" i="1"/>
  <c r="E64" i="1"/>
  <c r="M74" i="1"/>
  <c r="E90" i="1"/>
  <c r="E107" i="1"/>
  <c r="I127" i="1"/>
  <c r="M154" i="1"/>
  <c r="M163" i="1"/>
  <c r="M183" i="1"/>
  <c r="M200" i="1"/>
  <c r="E163" i="5"/>
  <c r="I14" i="1"/>
  <c r="E27" i="1"/>
  <c r="M46" i="1"/>
  <c r="M55" i="1"/>
  <c r="I62" i="1"/>
  <c r="I77" i="1"/>
  <c r="E94" i="1"/>
  <c r="M104" i="1"/>
  <c r="E112" i="1"/>
  <c r="M123" i="1"/>
  <c r="M127" i="1"/>
  <c r="I141" i="1"/>
  <c r="E154" i="1"/>
  <c r="M179" i="1"/>
  <c r="M199" i="1"/>
  <c r="E164" i="5"/>
  <c r="M14" i="1"/>
  <c r="M58" i="1"/>
  <c r="M63" i="1"/>
  <c r="E74" i="1"/>
  <c r="E88" i="1"/>
  <c r="M106" i="1"/>
  <c r="M141" i="1"/>
  <c r="I166" i="1"/>
  <c r="I175" i="1"/>
  <c r="E187" i="1"/>
  <c r="M202" i="1"/>
  <c r="M31" i="1"/>
  <c r="M66" i="1"/>
  <c r="E92" i="1"/>
  <c r="M101" i="1"/>
  <c r="E108" i="1"/>
  <c r="I114" i="1"/>
  <c r="E124" i="1"/>
  <c r="M151" i="1"/>
  <c r="I162" i="1"/>
  <c r="M166" i="1"/>
  <c r="M170" i="1"/>
  <c r="I178" i="1"/>
  <c r="E207" i="1"/>
  <c r="M222" i="1"/>
  <c r="E241" i="1"/>
  <c r="M268" i="1"/>
  <c r="M297" i="1"/>
  <c r="M307" i="1"/>
  <c r="E324" i="1"/>
  <c r="I346" i="1"/>
  <c r="I210" i="1"/>
  <c r="I230" i="1"/>
  <c r="M249" i="1"/>
  <c r="E261" i="1"/>
  <c r="E284" i="1"/>
  <c r="M293" i="1"/>
  <c r="I315" i="1"/>
  <c r="M332" i="1"/>
  <c r="I347" i="1"/>
  <c r="I227" i="1"/>
  <c r="M231" i="1"/>
  <c r="M241" i="1"/>
  <c r="I256" i="1"/>
  <c r="E292" i="1"/>
  <c r="E307" i="1"/>
  <c r="M322" i="1"/>
  <c r="I335" i="1"/>
  <c r="E344" i="1"/>
  <c r="I354" i="1"/>
  <c r="E218" i="1"/>
  <c r="I235" i="1"/>
  <c r="M255" i="1"/>
  <c r="M276" i="1"/>
  <c r="M284" i="1"/>
  <c r="I303" i="1"/>
  <c r="M326" i="1"/>
  <c r="M335" i="1"/>
  <c r="E347" i="1"/>
  <c r="E291" i="1"/>
  <c r="E349" i="1"/>
  <c r="E212" i="1"/>
  <c r="E263" i="1"/>
  <c r="E326" i="1"/>
  <c r="I228" i="1"/>
  <c r="I72" i="1"/>
  <c r="E6" i="1"/>
  <c r="M105" i="5"/>
  <c r="E111" i="5"/>
  <c r="I116" i="5"/>
  <c r="M121" i="5"/>
  <c r="E127" i="5"/>
  <c r="I132" i="5"/>
  <c r="M139" i="5"/>
  <c r="M146" i="5"/>
  <c r="M153" i="5"/>
  <c r="I164" i="5"/>
  <c r="M171" i="5"/>
  <c r="M178" i="5"/>
  <c r="M132" i="5"/>
  <c r="E138" i="5"/>
  <c r="I143" i="5"/>
  <c r="M148" i="5"/>
  <c r="E154" i="5"/>
  <c r="I159" i="5"/>
  <c r="E166" i="5"/>
  <c r="I171" i="5"/>
  <c r="M176" i="5"/>
  <c r="M355" i="1"/>
  <c r="M76" i="1"/>
  <c r="E228" i="1"/>
  <c r="M100" i="1"/>
  <c r="E193" i="1"/>
  <c r="I291" i="1"/>
  <c r="E97" i="1"/>
  <c r="M294" i="1"/>
  <c r="I84" i="1"/>
  <c r="I192" i="1"/>
  <c r="M291" i="1"/>
  <c r="M77" i="1"/>
  <c r="M12" i="1"/>
  <c r="M113" i="1"/>
  <c r="M205" i="1"/>
  <c r="I299" i="1"/>
  <c r="M129" i="1"/>
  <c r="M321" i="1"/>
  <c r="M116" i="1"/>
  <c r="M233" i="1"/>
  <c r="M24" i="1"/>
  <c r="M144" i="1"/>
  <c r="I49" i="1"/>
  <c r="I128" i="1"/>
  <c r="I225" i="1"/>
  <c r="I333" i="1"/>
  <c r="I129" i="1"/>
  <c r="M345" i="1"/>
  <c r="E101" i="1"/>
  <c r="I204" i="1"/>
  <c r="I352" i="1"/>
  <c r="M93" i="1"/>
  <c r="M16" i="1"/>
  <c r="E113" i="1"/>
  <c r="E205" i="1"/>
  <c r="I301" i="1"/>
  <c r="E129" i="1"/>
  <c r="M349" i="1"/>
  <c r="M112" i="1"/>
  <c r="E224" i="1"/>
  <c r="M149" i="1"/>
  <c r="E81" i="1"/>
  <c r="I209" i="1"/>
  <c r="I325" i="1"/>
  <c r="M72" i="1"/>
  <c r="E151" i="1"/>
  <c r="M118" i="1"/>
  <c r="I200" i="1"/>
  <c r="I10" i="1"/>
  <c r="E120" i="1"/>
  <c r="M91" i="1"/>
  <c r="E199" i="1"/>
  <c r="E43" i="1"/>
  <c r="M213" i="1"/>
  <c r="E287" i="1"/>
  <c r="M254" i="1"/>
  <c r="I344" i="1"/>
  <c r="E42" i="1"/>
  <c r="M299" i="1"/>
  <c r="E100" i="1"/>
  <c r="E209" i="1"/>
  <c r="I329" i="1"/>
  <c r="M89" i="1"/>
  <c r="M10" i="1"/>
  <c r="I137" i="1"/>
  <c r="E233" i="1"/>
  <c r="I40" i="1"/>
  <c r="M34" i="1"/>
  <c r="I181" i="1"/>
  <c r="E332" i="1"/>
  <c r="E138" i="1"/>
  <c r="M261" i="1"/>
  <c r="I330" i="1"/>
  <c r="E305" i="1"/>
  <c r="E19" i="1"/>
  <c r="E116" i="1"/>
  <c r="M81" i="1"/>
  <c r="I189" i="1"/>
  <c r="I317" i="1"/>
  <c r="M79" i="1"/>
  <c r="E238" i="1"/>
  <c r="E118" i="1"/>
  <c r="I212" i="1"/>
  <c r="M27" i="1"/>
  <c r="E18" i="1"/>
  <c r="I174" i="1"/>
  <c r="I215" i="1"/>
  <c r="I150" i="1"/>
  <c r="I244" i="1"/>
  <c r="I308" i="1"/>
  <c r="I285" i="1"/>
  <c r="I19" i="1"/>
  <c r="M274" i="1"/>
  <c r="M313" i="1"/>
  <c r="I117" i="1"/>
  <c r="I221" i="1"/>
  <c r="M80" i="1"/>
  <c r="E32" i="1"/>
  <c r="E33" i="1"/>
  <c r="E157" i="1"/>
  <c r="M348" i="1"/>
  <c r="I99" i="1"/>
  <c r="I67" i="1"/>
  <c r="I196" i="1"/>
  <c r="M43" i="1"/>
  <c r="E145" i="1"/>
  <c r="E264" i="1"/>
  <c r="M338" i="1"/>
  <c r="M296" i="1"/>
  <c r="I245" i="1"/>
  <c r="E248" i="1"/>
  <c r="I260" i="1"/>
  <c r="I300" i="1"/>
  <c r="M139" i="1"/>
  <c r="I182" i="1"/>
  <c r="E96" i="1"/>
  <c r="E30" i="1"/>
  <c r="I183" i="1"/>
  <c r="I103" i="1"/>
  <c r="M153" i="1"/>
  <c r="M68" i="1"/>
  <c r="I202" i="1"/>
  <c r="E302" i="1"/>
  <c r="E236" i="1"/>
  <c r="I214" i="1"/>
  <c r="E353" i="1"/>
  <c r="E296" i="1"/>
  <c r="E271" i="1"/>
  <c r="M324" i="1"/>
  <c r="E190" i="1"/>
  <c r="M269" i="1"/>
  <c r="I98" i="1"/>
  <c r="I31" i="1"/>
  <c r="E186" i="1"/>
  <c r="I104" i="1"/>
  <c r="E204" i="1"/>
  <c r="E70" i="1"/>
  <c r="M225" i="1"/>
  <c r="I311" i="1"/>
  <c r="E222" i="1"/>
  <c r="E310" i="1"/>
  <c r="E341" i="1"/>
  <c r="I262" i="1"/>
  <c r="I266" i="1"/>
  <c r="I314" i="1"/>
  <c r="M47" i="1"/>
  <c r="M331" i="1"/>
  <c r="I34" i="1"/>
  <c r="I168" i="1"/>
  <c r="I151" i="1"/>
  <c r="I56" i="1"/>
  <c r="E127" i="1"/>
  <c r="I28" i="1"/>
  <c r="I143" i="1"/>
  <c r="E276" i="1"/>
  <c r="M340" i="1"/>
  <c r="E306" i="1"/>
  <c r="E279" i="1"/>
  <c r="E240" i="1"/>
  <c r="I323" i="1"/>
  <c r="M260" i="1"/>
  <c r="E300" i="1"/>
  <c r="M39" i="1"/>
  <c r="I281" i="1"/>
  <c r="E61" i="1"/>
  <c r="E169" i="1"/>
  <c r="E162" i="1"/>
  <c r="E57" i="1"/>
  <c r="E128" i="1"/>
  <c r="I63" i="1"/>
  <c r="I257" i="1"/>
  <c r="E342" i="1"/>
  <c r="E331" i="1"/>
  <c r="E230" i="1"/>
  <c r="I332" i="1"/>
  <c r="M339" i="1"/>
  <c r="M311" i="1"/>
  <c r="I298" i="1"/>
  <c r="M277" i="1"/>
  <c r="M251" i="1"/>
  <c r="M224" i="1"/>
  <c r="E210" i="1"/>
  <c r="I342" i="1"/>
  <c r="I326" i="1"/>
  <c r="M314" i="1"/>
  <c r="I276" i="1"/>
  <c r="M252" i="1"/>
  <c r="M238" i="1"/>
  <c r="E223" i="1"/>
  <c r="E343" i="1"/>
  <c r="M319" i="1"/>
  <c r="M292" i="1"/>
  <c r="E280" i="1"/>
  <c r="M253" i="1"/>
  <c r="I229" i="1"/>
  <c r="E352" i="1"/>
  <c r="M330" i="1"/>
  <c r="M306" i="1"/>
  <c r="E286" i="1"/>
  <c r="E242" i="1"/>
  <c r="M219" i="1"/>
  <c r="I186" i="1"/>
  <c r="I171" i="1"/>
  <c r="M165" i="1"/>
  <c r="I158" i="1"/>
  <c r="E131" i="1"/>
  <c r="M111" i="1"/>
  <c r="E104" i="1"/>
  <c r="I93" i="1"/>
  <c r="E58" i="1"/>
  <c r="E165" i="5"/>
  <c r="M191" i="1"/>
  <c r="I170" i="1"/>
  <c r="E155" i="1"/>
  <c r="I110" i="1"/>
  <c r="E86" i="1"/>
  <c r="M70" i="1"/>
  <c r="E60" i="1"/>
  <c r="M11" i="1"/>
  <c r="M206" i="1"/>
  <c r="M187" i="1"/>
  <c r="E147" i="1"/>
  <c r="I131" i="1"/>
  <c r="M124" i="1"/>
  <c r="E111" i="1"/>
  <c r="E99" i="1"/>
  <c r="I78" i="1"/>
  <c r="I58" i="1"/>
  <c r="M51" i="1"/>
  <c r="E34" i="1"/>
  <c r="I11" i="1"/>
  <c r="I206" i="1"/>
  <c r="M186" i="1"/>
  <c r="M162" i="1"/>
  <c r="I135" i="1"/>
  <c r="I122" i="1"/>
  <c r="I86" i="1"/>
  <c r="E72" i="1"/>
  <c r="I54" i="1"/>
  <c r="I23" i="1"/>
  <c r="E73" i="5"/>
  <c r="I69" i="5"/>
  <c r="I66" i="5"/>
  <c r="I72" i="5"/>
  <c r="E79" i="5"/>
  <c r="E87" i="5"/>
  <c r="M93" i="5"/>
  <c r="I100" i="5"/>
  <c r="E112" i="5"/>
  <c r="M122" i="5"/>
  <c r="I136" i="5"/>
  <c r="E155" i="5"/>
  <c r="I174" i="5"/>
  <c r="M68" i="5"/>
  <c r="I79" i="5"/>
  <c r="M88" i="5"/>
  <c r="E98" i="5"/>
  <c r="M110" i="5"/>
  <c r="I121" i="5"/>
  <c r="M134" i="5"/>
  <c r="I153" i="5"/>
  <c r="I172" i="5"/>
  <c r="E77" i="5"/>
  <c r="M87" i="5"/>
  <c r="E97" i="5"/>
  <c r="M107" i="5"/>
  <c r="E122" i="5"/>
  <c r="E133" i="5"/>
  <c r="I149" i="5"/>
  <c r="M170" i="5"/>
  <c r="M74" i="5"/>
  <c r="M82" i="5"/>
  <c r="I93" i="5"/>
  <c r="M102" i="5"/>
  <c r="I115" i="5"/>
  <c r="I129" i="5"/>
  <c r="M142" i="5"/>
  <c r="M159" i="5"/>
  <c r="M57" i="5"/>
  <c r="M49" i="5"/>
  <c r="M38" i="5"/>
  <c r="I29" i="5"/>
  <c r="E20" i="5"/>
  <c r="I9" i="5"/>
  <c r="I61" i="5"/>
  <c r="E52" i="5"/>
  <c r="E41" i="5"/>
  <c r="M31" i="5"/>
  <c r="M23" i="5"/>
  <c r="E9" i="5"/>
  <c r="I58" i="5"/>
  <c r="M44" i="5"/>
  <c r="I31" i="5"/>
  <c r="M16" i="5"/>
  <c r="M33" i="5"/>
  <c r="E7" i="5"/>
  <c r="E355" i="1"/>
  <c r="M70" i="5"/>
  <c r="I28" i="5"/>
  <c r="I22" i="5"/>
  <c r="E17" i="5"/>
  <c r="M11" i="5"/>
  <c r="I6" i="5"/>
  <c r="I62" i="5"/>
  <c r="E57" i="5"/>
  <c r="M51" i="5"/>
  <c r="I46" i="5"/>
  <c r="M40" i="5"/>
  <c r="I35" i="5"/>
  <c r="M28" i="5"/>
  <c r="E22" i="5"/>
  <c r="I15" i="5"/>
  <c r="I7" i="5"/>
  <c r="E50" i="5"/>
  <c r="I59" i="5"/>
  <c r="M52" i="5"/>
  <c r="E46" i="5"/>
  <c r="M37" i="5"/>
  <c r="E31" i="5"/>
  <c r="I24" i="5"/>
  <c r="I16" i="5"/>
  <c r="M9" i="5"/>
  <c r="I181" i="5"/>
  <c r="E68" i="5"/>
  <c r="I63" i="5"/>
  <c r="M56" i="5"/>
  <c r="M48" i="5"/>
  <c r="M41" i="5"/>
  <c r="E35" i="5"/>
  <c r="E27" i="5"/>
  <c r="I20" i="5"/>
  <c r="M13" i="5"/>
  <c r="M180" i="5"/>
  <c r="E62" i="5"/>
  <c r="E54" i="5"/>
  <c r="I47" i="5"/>
  <c r="I40" i="5"/>
  <c r="I32" i="5"/>
  <c r="M25" i="5"/>
  <c r="E19" i="5"/>
  <c r="E11" i="5"/>
  <c r="I180" i="5"/>
  <c r="M64" i="5"/>
  <c r="E58" i="5"/>
  <c r="I51" i="5"/>
  <c r="E43" i="5"/>
  <c r="I36" i="5"/>
  <c r="M29" i="5"/>
  <c r="M21" i="5"/>
  <c r="E15" i="5"/>
  <c r="I8" i="5"/>
  <c r="E180" i="5"/>
  <c r="E30" i="5"/>
  <c r="M24" i="5"/>
  <c r="I19" i="5"/>
  <c r="E14" i="5"/>
  <c r="M8" i="5"/>
  <c r="M60" i="5"/>
  <c r="E39" i="5"/>
  <c r="M17" i="5"/>
  <c r="G6" i="1"/>
  <c r="O7" i="1"/>
  <c r="O11" i="1"/>
  <c r="O15" i="1"/>
  <c r="O19" i="1"/>
  <c r="O23" i="1"/>
  <c r="O27" i="1"/>
  <c r="O31" i="1"/>
  <c r="O35" i="1"/>
  <c r="O39" i="1"/>
  <c r="O43" i="1"/>
  <c r="O47" i="1"/>
  <c r="O51" i="1"/>
  <c r="O55" i="1"/>
  <c r="O59" i="1"/>
  <c r="O63" i="1"/>
  <c r="O67" i="1"/>
  <c r="O71" i="1"/>
  <c r="O75" i="1"/>
  <c r="O79" i="1"/>
  <c r="O83" i="1"/>
  <c r="O87" i="1"/>
  <c r="O6" i="1"/>
  <c r="G7" i="1"/>
  <c r="O10" i="1"/>
  <c r="G11" i="1"/>
  <c r="O14" i="1"/>
  <c r="G15" i="1"/>
  <c r="O18" i="1"/>
  <c r="G19" i="1"/>
  <c r="O22" i="1"/>
  <c r="G23" i="1"/>
  <c r="O26" i="1"/>
  <c r="G27" i="1"/>
  <c r="O30" i="1"/>
  <c r="G31" i="1"/>
  <c r="O34" i="1"/>
  <c r="G35" i="1"/>
  <c r="O38" i="1"/>
  <c r="G39" i="1"/>
  <c r="O42" i="1"/>
  <c r="G43" i="1"/>
  <c r="O46" i="1"/>
  <c r="G47" i="1"/>
  <c r="O50" i="1"/>
  <c r="G51" i="1"/>
  <c r="O54" i="1"/>
  <c r="G55" i="1"/>
  <c r="O58" i="1"/>
  <c r="G59" i="1"/>
  <c r="O62" i="1"/>
  <c r="G63" i="1"/>
  <c r="O66" i="1"/>
  <c r="G67" i="1"/>
  <c r="O70" i="1"/>
  <c r="G71" i="1"/>
  <c r="O74" i="1"/>
  <c r="G75" i="1"/>
  <c r="O78" i="1"/>
  <c r="G79" i="1"/>
  <c r="O82" i="1"/>
  <c r="G83" i="1"/>
  <c r="O86" i="1"/>
  <c r="G87" i="1"/>
  <c r="O90" i="1"/>
  <c r="G91" i="1"/>
  <c r="O91" i="1"/>
  <c r="G92" i="1"/>
  <c r="O92" i="1"/>
  <c r="G93" i="1"/>
  <c r="O93" i="1"/>
  <c r="G94" i="1"/>
  <c r="O94" i="1"/>
  <c r="G95" i="1"/>
  <c r="O95" i="1"/>
  <c r="G96" i="1"/>
  <c r="O96" i="1"/>
  <c r="G97" i="1"/>
  <c r="O97" i="1"/>
  <c r="G98" i="1"/>
  <c r="O98" i="1"/>
  <c r="G99" i="1"/>
  <c r="O99" i="1"/>
  <c r="G100" i="1"/>
  <c r="O100" i="1"/>
  <c r="G101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2" i="1"/>
  <c r="K274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8" i="1"/>
  <c r="K299" i="1"/>
  <c r="K300" i="1"/>
  <c r="K306" i="1"/>
  <c r="K308" i="1"/>
  <c r="K309" i="1"/>
  <c r="K310" i="1"/>
  <c r="K311" i="1"/>
  <c r="K312" i="1"/>
  <c r="K313" i="1"/>
  <c r="K91" i="1"/>
  <c r="K93" i="1"/>
  <c r="K95" i="1"/>
  <c r="K97" i="1"/>
  <c r="K99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271" i="1"/>
  <c r="K273" i="1"/>
  <c r="K275" i="1"/>
  <c r="K276" i="1"/>
  <c r="K277" i="1"/>
  <c r="K278" i="1"/>
  <c r="K293" i="1"/>
  <c r="K294" i="1"/>
  <c r="K295" i="1"/>
  <c r="K296" i="1"/>
  <c r="K297" i="1"/>
  <c r="K301" i="1"/>
  <c r="K302" i="1"/>
  <c r="K303" i="1"/>
  <c r="K304" i="1"/>
  <c r="K305" i="1"/>
  <c r="K307" i="1"/>
  <c r="K96" i="1"/>
  <c r="O102" i="1"/>
  <c r="G103" i="1"/>
  <c r="O106" i="1"/>
  <c r="G107" i="1"/>
  <c r="O110" i="1"/>
  <c r="G111" i="1"/>
  <c r="O114" i="1"/>
  <c r="G115" i="1"/>
  <c r="O118" i="1"/>
  <c r="G119" i="1"/>
  <c r="O122" i="1"/>
  <c r="G123" i="1"/>
  <c r="O126" i="1"/>
  <c r="G127" i="1"/>
  <c r="O130" i="1"/>
  <c r="G131" i="1"/>
  <c r="O134" i="1"/>
  <c r="G135" i="1"/>
  <c r="O138" i="1"/>
  <c r="G139" i="1"/>
  <c r="O142" i="1"/>
  <c r="G143" i="1"/>
  <c r="O146" i="1"/>
  <c r="G147" i="1"/>
  <c r="O150" i="1"/>
  <c r="G151" i="1"/>
  <c r="O154" i="1"/>
  <c r="G155" i="1"/>
  <c r="O158" i="1"/>
  <c r="G159" i="1"/>
  <c r="O162" i="1"/>
  <c r="G163" i="1"/>
  <c r="O166" i="1"/>
  <c r="G167" i="1"/>
  <c r="O170" i="1"/>
  <c r="G171" i="1"/>
  <c r="O174" i="1"/>
  <c r="G175" i="1"/>
  <c r="O178" i="1"/>
  <c r="G179" i="1"/>
  <c r="O182" i="1"/>
  <c r="G183" i="1"/>
  <c r="O186" i="1"/>
  <c r="G187" i="1"/>
  <c r="O190" i="1"/>
  <c r="G191" i="1"/>
  <c r="O194" i="1"/>
  <c r="G195" i="1"/>
  <c r="O198" i="1"/>
  <c r="G199" i="1"/>
  <c r="O202" i="1"/>
  <c r="G203" i="1"/>
  <c r="O206" i="1"/>
  <c r="G207" i="1"/>
  <c r="O210" i="1"/>
  <c r="G211" i="1"/>
  <c r="O214" i="1"/>
  <c r="G215" i="1"/>
  <c r="O218" i="1"/>
  <c r="G219" i="1"/>
  <c r="O222" i="1"/>
  <c r="G223" i="1"/>
  <c r="O226" i="1"/>
  <c r="G227" i="1"/>
  <c r="O230" i="1"/>
  <c r="G231" i="1"/>
  <c r="O234" i="1"/>
  <c r="G235" i="1"/>
  <c r="O238" i="1"/>
  <c r="G239" i="1"/>
  <c r="O242" i="1"/>
  <c r="G243" i="1"/>
  <c r="O246" i="1"/>
  <c r="G247" i="1"/>
  <c r="O250" i="1"/>
  <c r="G251" i="1"/>
  <c r="O254" i="1"/>
  <c r="G255" i="1"/>
  <c r="O258" i="1"/>
  <c r="G259" i="1"/>
  <c r="O262" i="1"/>
  <c r="G263" i="1"/>
  <c r="O266" i="1"/>
  <c r="G267" i="1"/>
  <c r="O270" i="1"/>
  <c r="G271" i="1"/>
  <c r="O274" i="1"/>
  <c r="G275" i="1"/>
  <c r="O278" i="1"/>
  <c r="G279" i="1"/>
  <c r="O282" i="1"/>
  <c r="G283" i="1"/>
  <c r="O286" i="1"/>
  <c r="G287" i="1"/>
  <c r="O290" i="1"/>
  <c r="G291" i="1"/>
  <c r="O294" i="1"/>
  <c r="G295" i="1"/>
  <c r="O298" i="1"/>
  <c r="G299" i="1"/>
  <c r="O302" i="1"/>
  <c r="G303" i="1"/>
  <c r="O306" i="1"/>
  <c r="G307" i="1"/>
  <c r="O310" i="1"/>
  <c r="G311" i="1"/>
  <c r="K94" i="1"/>
  <c r="O101" i="1"/>
  <c r="G102" i="1"/>
  <c r="O105" i="1"/>
  <c r="G106" i="1"/>
  <c r="O109" i="1"/>
  <c r="G110" i="1"/>
  <c r="O113" i="1"/>
  <c r="G114" i="1"/>
  <c r="O117" i="1"/>
  <c r="G118" i="1"/>
  <c r="O121" i="1"/>
  <c r="G122" i="1"/>
  <c r="O125" i="1"/>
  <c r="G126" i="1"/>
  <c r="O129" i="1"/>
  <c r="G130" i="1"/>
  <c r="O133" i="1"/>
  <c r="G134" i="1"/>
  <c r="O137" i="1"/>
  <c r="G138" i="1"/>
  <c r="O141" i="1"/>
  <c r="G142" i="1"/>
  <c r="O145" i="1"/>
  <c r="G146" i="1"/>
  <c r="O149" i="1"/>
  <c r="G150" i="1"/>
  <c r="O153" i="1"/>
  <c r="G154" i="1"/>
  <c r="O157" i="1"/>
  <c r="G158" i="1"/>
  <c r="O161" i="1"/>
  <c r="G162" i="1"/>
  <c r="O165" i="1"/>
  <c r="G166" i="1"/>
  <c r="O169" i="1"/>
  <c r="G170" i="1"/>
  <c r="O173" i="1"/>
  <c r="G174" i="1"/>
  <c r="O177" i="1"/>
  <c r="G178" i="1"/>
  <c r="O181" i="1"/>
  <c r="G182" i="1"/>
  <c r="O185" i="1"/>
  <c r="G186" i="1"/>
  <c r="O189" i="1"/>
  <c r="G190" i="1"/>
  <c r="O193" i="1"/>
  <c r="G194" i="1"/>
  <c r="O197" i="1"/>
  <c r="G198" i="1"/>
  <c r="O201" i="1"/>
  <c r="G202" i="1"/>
  <c r="O205" i="1"/>
  <c r="G206" i="1"/>
  <c r="O209" i="1"/>
  <c r="G210" i="1"/>
  <c r="O213" i="1"/>
  <c r="G214" i="1"/>
  <c r="O217" i="1"/>
  <c r="G218" i="1"/>
  <c r="O221" i="1"/>
  <c r="G222" i="1"/>
  <c r="O225" i="1"/>
  <c r="G226" i="1"/>
  <c r="O229" i="1"/>
  <c r="G230" i="1"/>
  <c r="O233" i="1"/>
  <c r="G234" i="1"/>
  <c r="O237" i="1"/>
  <c r="G238" i="1"/>
  <c r="O241" i="1"/>
  <c r="G242" i="1"/>
  <c r="O245" i="1"/>
  <c r="G246" i="1"/>
  <c r="O249" i="1"/>
  <c r="G250" i="1"/>
  <c r="O253" i="1"/>
  <c r="G254" i="1"/>
  <c r="O257" i="1"/>
  <c r="G258" i="1"/>
  <c r="O261" i="1"/>
  <c r="G262" i="1"/>
  <c r="O265" i="1"/>
  <c r="G266" i="1"/>
  <c r="O269" i="1"/>
  <c r="G270" i="1"/>
  <c r="O273" i="1"/>
  <c r="G274" i="1"/>
  <c r="O277" i="1"/>
  <c r="G278" i="1"/>
  <c r="O281" i="1"/>
  <c r="G282" i="1"/>
  <c r="O285" i="1"/>
  <c r="G286" i="1"/>
  <c r="O289" i="1"/>
  <c r="G290" i="1"/>
  <c r="O293" i="1"/>
  <c r="G294" i="1"/>
  <c r="O297" i="1"/>
  <c r="G298" i="1"/>
  <c r="O301" i="1"/>
  <c r="G302" i="1"/>
  <c r="O305" i="1"/>
  <c r="G306" i="1"/>
  <c r="O309" i="1"/>
  <c r="G310" i="1"/>
  <c r="O313" i="1"/>
  <c r="G314" i="1"/>
  <c r="O314" i="1"/>
  <c r="G315" i="1"/>
  <c r="O315" i="1"/>
  <c r="G316" i="1"/>
  <c r="O316" i="1"/>
  <c r="G317" i="1"/>
  <c r="O317" i="1"/>
  <c r="G318" i="1"/>
  <c r="O318" i="1"/>
  <c r="G319" i="1"/>
  <c r="O319" i="1"/>
  <c r="G320" i="1"/>
  <c r="O320" i="1"/>
  <c r="G321" i="1"/>
  <c r="O321" i="1"/>
  <c r="G322" i="1"/>
  <c r="O322" i="1"/>
  <c r="G323" i="1"/>
  <c r="O323" i="1"/>
  <c r="G324" i="1"/>
  <c r="O324" i="1"/>
  <c r="G325" i="1"/>
  <c r="O325" i="1"/>
  <c r="G326" i="1"/>
  <c r="O326" i="1"/>
  <c r="G327" i="1"/>
  <c r="O327" i="1"/>
  <c r="G328" i="1"/>
  <c r="O328" i="1"/>
  <c r="G329" i="1"/>
  <c r="O329" i="1"/>
  <c r="G330" i="1"/>
  <c r="O330" i="1"/>
  <c r="G331" i="1"/>
  <c r="O331" i="1"/>
  <c r="G332" i="1"/>
  <c r="O332" i="1"/>
  <c r="G333" i="1"/>
  <c r="O333" i="1"/>
  <c r="G334" i="1"/>
  <c r="O334" i="1"/>
  <c r="G335" i="1"/>
  <c r="O335" i="1"/>
  <c r="G336" i="1"/>
  <c r="O336" i="1"/>
  <c r="G337" i="1"/>
  <c r="O337" i="1"/>
  <c r="G338" i="1"/>
  <c r="O338" i="1"/>
  <c r="G339" i="1"/>
  <c r="O339" i="1"/>
  <c r="G340" i="1"/>
  <c r="O340" i="1"/>
  <c r="G341" i="1"/>
  <c r="O341" i="1"/>
  <c r="G342" i="1"/>
  <c r="O342" i="1"/>
  <c r="G343" i="1"/>
  <c r="O343" i="1"/>
  <c r="G344" i="1"/>
  <c r="O344" i="1"/>
  <c r="K100" i="1"/>
  <c r="O104" i="1"/>
  <c r="G105" i="1"/>
  <c r="O108" i="1"/>
  <c r="G109" i="1"/>
  <c r="O112" i="1"/>
  <c r="G113" i="1"/>
  <c r="O116" i="1"/>
  <c r="G117" i="1"/>
  <c r="O120" i="1"/>
  <c r="G121" i="1"/>
  <c r="O124" i="1"/>
  <c r="G125" i="1"/>
  <c r="O128" i="1"/>
  <c r="G129" i="1"/>
  <c r="O132" i="1"/>
  <c r="G133" i="1"/>
  <c r="O136" i="1"/>
  <c r="G137" i="1"/>
  <c r="O140" i="1"/>
  <c r="G141" i="1"/>
  <c r="O144" i="1"/>
  <c r="G145" i="1"/>
  <c r="O148" i="1"/>
  <c r="G149" i="1"/>
  <c r="O152" i="1"/>
  <c r="G153" i="1"/>
  <c r="O156" i="1"/>
  <c r="G157" i="1"/>
  <c r="O160" i="1"/>
  <c r="G161" i="1"/>
  <c r="O164" i="1"/>
  <c r="G165" i="1"/>
  <c r="O168" i="1"/>
  <c r="G169" i="1"/>
  <c r="O172" i="1"/>
  <c r="G173" i="1"/>
  <c r="O176" i="1"/>
  <c r="G177" i="1"/>
  <c r="O180" i="1"/>
  <c r="G181" i="1"/>
  <c r="O184" i="1"/>
  <c r="G185" i="1"/>
  <c r="O188" i="1"/>
  <c r="G189" i="1"/>
  <c r="O192" i="1"/>
  <c r="G193" i="1"/>
  <c r="O196" i="1"/>
  <c r="G197" i="1"/>
  <c r="O200" i="1"/>
  <c r="G201" i="1"/>
  <c r="O204" i="1"/>
  <c r="G205" i="1"/>
  <c r="O208" i="1"/>
  <c r="G209" i="1"/>
  <c r="O212" i="1"/>
  <c r="G213" i="1"/>
  <c r="O216" i="1"/>
  <c r="G217" i="1"/>
  <c r="O220" i="1"/>
  <c r="G221" i="1"/>
  <c r="O224" i="1"/>
  <c r="G225" i="1"/>
  <c r="O228" i="1"/>
  <c r="G229" i="1"/>
  <c r="O232" i="1"/>
  <c r="G233" i="1"/>
  <c r="O236" i="1"/>
  <c r="G237" i="1"/>
  <c r="O240" i="1"/>
  <c r="G241" i="1"/>
  <c r="O244" i="1"/>
  <c r="G245" i="1"/>
  <c r="O248" i="1"/>
  <c r="G249" i="1"/>
  <c r="O252" i="1"/>
  <c r="G253" i="1"/>
  <c r="O256" i="1"/>
  <c r="G257" i="1"/>
  <c r="O260" i="1"/>
  <c r="G261" i="1"/>
  <c r="O264" i="1"/>
  <c r="G265" i="1"/>
  <c r="O268" i="1"/>
  <c r="G269" i="1"/>
  <c r="O272" i="1"/>
  <c r="G273" i="1"/>
  <c r="O276" i="1"/>
  <c r="G277" i="1"/>
  <c r="O280" i="1"/>
  <c r="G281" i="1"/>
  <c r="O284" i="1"/>
  <c r="G285" i="1"/>
  <c r="O288" i="1"/>
  <c r="G289" i="1"/>
  <c r="O292" i="1"/>
  <c r="G293" i="1"/>
  <c r="O296" i="1"/>
  <c r="G297" i="1"/>
  <c r="O300" i="1"/>
  <c r="G301" i="1"/>
  <c r="O304" i="1"/>
  <c r="G305" i="1"/>
  <c r="O308" i="1"/>
  <c r="G309" i="1"/>
  <c r="O312" i="1"/>
  <c r="G313" i="1"/>
  <c r="G345" i="1"/>
  <c r="O345" i="1"/>
  <c r="G346" i="1"/>
  <c r="O346" i="1"/>
  <c r="G347" i="1"/>
  <c r="O347" i="1"/>
  <c r="G348" i="1"/>
  <c r="O348" i="1"/>
  <c r="G349" i="1"/>
  <c r="O349" i="1"/>
  <c r="G350" i="1"/>
  <c r="O350" i="1"/>
  <c r="G351" i="1"/>
  <c r="O351" i="1"/>
  <c r="G352" i="1"/>
  <c r="O352" i="1"/>
  <c r="G353" i="1"/>
  <c r="O353" i="1"/>
  <c r="G354" i="1"/>
  <c r="O354" i="1"/>
  <c r="K324" i="1"/>
  <c r="K338" i="1"/>
  <c r="K344" i="1"/>
  <c r="K98" i="1"/>
  <c r="O103" i="1"/>
  <c r="G104" i="1"/>
  <c r="O107" i="1"/>
  <c r="G108" i="1"/>
  <c r="O111" i="1"/>
  <c r="G112" i="1"/>
  <c r="O115" i="1"/>
  <c r="G116" i="1"/>
  <c r="O119" i="1"/>
  <c r="G120" i="1"/>
  <c r="O123" i="1"/>
  <c r="G124" i="1"/>
  <c r="O127" i="1"/>
  <c r="G128" i="1"/>
  <c r="O131" i="1"/>
  <c r="G132" i="1"/>
  <c r="O135" i="1"/>
  <c r="G136" i="1"/>
  <c r="O139" i="1"/>
  <c r="G140" i="1"/>
  <c r="O143" i="1"/>
  <c r="G144" i="1"/>
  <c r="O147" i="1"/>
  <c r="G148" i="1"/>
  <c r="O151" i="1"/>
  <c r="G152" i="1"/>
  <c r="O155" i="1"/>
  <c r="G156" i="1"/>
  <c r="O159" i="1"/>
  <c r="G160" i="1"/>
  <c r="O163" i="1"/>
  <c r="G164" i="1"/>
  <c r="O167" i="1"/>
  <c r="G168" i="1"/>
  <c r="O171" i="1"/>
  <c r="G172" i="1"/>
  <c r="O175" i="1"/>
  <c r="G176" i="1"/>
  <c r="O179" i="1"/>
  <c r="G180" i="1"/>
  <c r="O183" i="1"/>
  <c r="G184" i="1"/>
  <c r="O187" i="1"/>
  <c r="G188" i="1"/>
  <c r="O191" i="1"/>
  <c r="G192" i="1"/>
  <c r="O195" i="1"/>
  <c r="G196" i="1"/>
  <c r="O199" i="1"/>
  <c r="G200" i="1"/>
  <c r="O203" i="1"/>
  <c r="G204" i="1"/>
  <c r="O207" i="1"/>
  <c r="G208" i="1"/>
  <c r="O211" i="1"/>
  <c r="G212" i="1"/>
  <c r="O215" i="1"/>
  <c r="G216" i="1"/>
  <c r="O219" i="1"/>
  <c r="G220" i="1"/>
  <c r="O223" i="1"/>
  <c r="G224" i="1"/>
  <c r="O227" i="1"/>
  <c r="G228" i="1"/>
  <c r="O231" i="1"/>
  <c r="G232" i="1"/>
  <c r="O235" i="1"/>
  <c r="G236" i="1"/>
  <c r="O239" i="1"/>
  <c r="G240" i="1"/>
  <c r="O243" i="1"/>
  <c r="G244" i="1"/>
  <c r="O247" i="1"/>
  <c r="G248" i="1"/>
  <c r="O251" i="1"/>
  <c r="G252" i="1"/>
  <c r="O255" i="1"/>
  <c r="G256" i="1"/>
  <c r="O259" i="1"/>
  <c r="G260" i="1"/>
  <c r="O263" i="1"/>
  <c r="G264" i="1"/>
  <c r="O267" i="1"/>
  <c r="G268" i="1"/>
  <c r="O271" i="1"/>
  <c r="G272" i="1"/>
  <c r="O275" i="1"/>
  <c r="G276" i="1"/>
  <c r="O279" i="1"/>
  <c r="G280" i="1"/>
  <c r="O283" i="1"/>
  <c r="G284" i="1"/>
  <c r="O287" i="1"/>
  <c r="G288" i="1"/>
  <c r="O291" i="1"/>
  <c r="G292" i="1"/>
  <c r="O295" i="1"/>
  <c r="G296" i="1"/>
  <c r="O299" i="1"/>
  <c r="G300" i="1"/>
  <c r="O303" i="1"/>
  <c r="G304" i="1"/>
  <c r="O307" i="1"/>
  <c r="G308" i="1"/>
  <c r="O311" i="1"/>
  <c r="G312" i="1"/>
  <c r="K315" i="1"/>
  <c r="K317" i="1"/>
  <c r="K319" i="1"/>
  <c r="K321" i="1"/>
  <c r="K323" i="1"/>
  <c r="K325" i="1"/>
  <c r="K327" i="1"/>
  <c r="K329" i="1"/>
  <c r="K331" i="1"/>
  <c r="K333" i="1"/>
  <c r="K335" i="1"/>
  <c r="K337" i="1"/>
  <c r="K339" i="1"/>
  <c r="K341" i="1"/>
  <c r="K343" i="1"/>
  <c r="O9" i="1"/>
  <c r="G10" i="1"/>
  <c r="O13" i="1"/>
  <c r="G14" i="1"/>
  <c r="O17" i="1"/>
  <c r="G18" i="1"/>
  <c r="O21" i="1"/>
  <c r="G22" i="1"/>
  <c r="O25" i="1"/>
  <c r="G26" i="1"/>
  <c r="O29" i="1"/>
  <c r="G30" i="1"/>
  <c r="O33" i="1"/>
  <c r="G34" i="1"/>
  <c r="O37" i="1"/>
  <c r="G38" i="1"/>
  <c r="O41" i="1"/>
  <c r="G42" i="1"/>
  <c r="O45" i="1"/>
  <c r="G46" i="1"/>
  <c r="O49" i="1"/>
  <c r="G50" i="1"/>
  <c r="O53" i="1"/>
  <c r="G54" i="1"/>
  <c r="O57" i="1"/>
  <c r="G58" i="1"/>
  <c r="O61" i="1"/>
  <c r="G62" i="1"/>
  <c r="O65" i="1"/>
  <c r="G66" i="1"/>
  <c r="O69" i="1"/>
  <c r="G70" i="1"/>
  <c r="O73" i="1"/>
  <c r="G74" i="1"/>
  <c r="O77" i="1"/>
  <c r="G78" i="1"/>
  <c r="O81" i="1"/>
  <c r="G82" i="1"/>
  <c r="O85" i="1"/>
  <c r="G86" i="1"/>
  <c r="O89" i="1"/>
  <c r="G90" i="1"/>
  <c r="K92" i="1"/>
  <c r="K345" i="1"/>
  <c r="K346" i="1"/>
  <c r="K347" i="1"/>
  <c r="K348" i="1"/>
  <c r="K349" i="1"/>
  <c r="K350" i="1"/>
  <c r="K351" i="1"/>
  <c r="K352" i="1"/>
  <c r="K353" i="1"/>
  <c r="K354" i="1"/>
  <c r="O8" i="1"/>
  <c r="G9" i="1"/>
  <c r="O12" i="1"/>
  <c r="G13" i="1"/>
  <c r="O16" i="1"/>
  <c r="G17" i="1"/>
  <c r="O20" i="1"/>
  <c r="G21" i="1"/>
  <c r="O24" i="1"/>
  <c r="G25" i="1"/>
  <c r="O28" i="1"/>
  <c r="G29" i="1"/>
  <c r="O32" i="1"/>
  <c r="G33" i="1"/>
  <c r="O36" i="1"/>
  <c r="G37" i="1"/>
  <c r="O40" i="1"/>
  <c r="G41" i="1"/>
  <c r="O44" i="1"/>
  <c r="G45" i="1"/>
  <c r="O48" i="1"/>
  <c r="O52" i="1"/>
  <c r="G53" i="1"/>
  <c r="O56" i="1"/>
  <c r="G57" i="1"/>
  <c r="O60" i="1"/>
  <c r="G61" i="1"/>
  <c r="O64" i="1"/>
  <c r="G65" i="1"/>
  <c r="O68" i="1"/>
  <c r="G69" i="1"/>
  <c r="O72" i="1"/>
  <c r="G73" i="1"/>
  <c r="O76" i="1"/>
  <c r="G77" i="1"/>
  <c r="O80" i="1"/>
  <c r="G81" i="1"/>
  <c r="O84" i="1"/>
  <c r="G85" i="1"/>
  <c r="O88" i="1"/>
  <c r="G89" i="1"/>
  <c r="K316" i="1"/>
  <c r="K318" i="1"/>
  <c r="K320" i="1"/>
  <c r="K322" i="1"/>
  <c r="K330" i="1"/>
  <c r="K334" i="1"/>
  <c r="K340" i="1"/>
  <c r="G49" i="1"/>
  <c r="K326" i="1"/>
  <c r="K314" i="1"/>
  <c r="K328" i="1"/>
  <c r="K332" i="1"/>
  <c r="K336" i="1"/>
  <c r="K342" i="1"/>
  <c r="K89" i="1"/>
  <c r="K73" i="1"/>
  <c r="K57" i="1"/>
  <c r="K41" i="1"/>
  <c r="K25" i="1"/>
  <c r="K9" i="1"/>
  <c r="K88" i="1"/>
  <c r="K80" i="1"/>
  <c r="K72" i="1"/>
  <c r="K64" i="1"/>
  <c r="K56" i="1"/>
  <c r="K48" i="1"/>
  <c r="K40" i="1"/>
  <c r="K32" i="1"/>
  <c r="K24" i="1"/>
  <c r="K16" i="1"/>
  <c r="K8" i="1"/>
  <c r="K82" i="1"/>
  <c r="K66" i="1"/>
  <c r="K50" i="1"/>
  <c r="K34" i="1"/>
  <c r="K18" i="1"/>
  <c r="K83" i="1"/>
  <c r="K67" i="1"/>
  <c r="K51" i="1"/>
  <c r="K35" i="1"/>
  <c r="K19" i="1"/>
  <c r="K30" i="1"/>
  <c r="K14" i="1"/>
  <c r="K79" i="1"/>
  <c r="K63" i="1"/>
  <c r="K47" i="1"/>
  <c r="K31" i="1"/>
  <c r="K15" i="1"/>
  <c r="G60" i="1"/>
  <c r="G12" i="1"/>
  <c r="K85" i="1"/>
  <c r="K69" i="1"/>
  <c r="K53" i="1"/>
  <c r="K37" i="1"/>
  <c r="K21" i="1"/>
  <c r="K6" i="1"/>
  <c r="G88" i="1"/>
  <c r="G80" i="1"/>
  <c r="G72" i="1"/>
  <c r="G64" i="1"/>
  <c r="G56" i="1"/>
  <c r="G48" i="1"/>
  <c r="G40" i="1"/>
  <c r="G32" i="1"/>
  <c r="G24" i="1"/>
  <c r="G16" i="1"/>
  <c r="G8" i="1"/>
  <c r="K78" i="1"/>
  <c r="K62" i="1"/>
  <c r="K46" i="1"/>
  <c r="K81" i="1"/>
  <c r="K65" i="1"/>
  <c r="K49" i="1"/>
  <c r="K33" i="1"/>
  <c r="K17" i="1"/>
  <c r="K84" i="1"/>
  <c r="K76" i="1"/>
  <c r="K68" i="1"/>
  <c r="K60" i="1"/>
  <c r="K52" i="1"/>
  <c r="K44" i="1"/>
  <c r="K36" i="1"/>
  <c r="K28" i="1"/>
  <c r="K20" i="1"/>
  <c r="K12" i="1"/>
  <c r="K90" i="1"/>
  <c r="K74" i="1"/>
  <c r="K58" i="1"/>
  <c r="K42" i="1"/>
  <c r="K26" i="1"/>
  <c r="K10" i="1"/>
  <c r="K75" i="1"/>
  <c r="K59" i="1"/>
  <c r="K43" i="1"/>
  <c r="K27" i="1"/>
  <c r="K11" i="1"/>
  <c r="K77" i="1"/>
  <c r="K61" i="1"/>
  <c r="K45" i="1"/>
  <c r="K29" i="1"/>
  <c r="K13" i="1"/>
  <c r="G84" i="1"/>
  <c r="G76" i="1"/>
  <c r="G68" i="1"/>
  <c r="G52" i="1"/>
  <c r="G44" i="1"/>
  <c r="G36" i="1"/>
  <c r="G28" i="1"/>
  <c r="G20" i="1"/>
  <c r="K86" i="1"/>
  <c r="K70" i="1"/>
  <c r="K54" i="1"/>
  <c r="K38" i="1"/>
  <c r="K22" i="1"/>
  <c r="K87" i="1"/>
  <c r="K71" i="1"/>
  <c r="K55" i="1"/>
  <c r="K39" i="1"/>
  <c r="K23" i="1"/>
  <c r="K7" i="1"/>
  <c r="K6" i="5"/>
  <c r="O7" i="5"/>
  <c r="K7" i="5"/>
  <c r="K8" i="5"/>
  <c r="O8" i="5"/>
  <c r="G6" i="5"/>
  <c r="G7" i="5"/>
  <c r="G8" i="5"/>
  <c r="O6" i="5"/>
  <c r="K179" i="5"/>
  <c r="O178" i="5"/>
  <c r="G178" i="5"/>
  <c r="K177" i="5"/>
  <c r="O176" i="5"/>
  <c r="G176" i="5"/>
  <c r="K175" i="5"/>
  <c r="O174" i="5"/>
  <c r="G174" i="5"/>
  <c r="K173" i="5"/>
  <c r="O172" i="5"/>
  <c r="G172" i="5"/>
  <c r="K171" i="5"/>
  <c r="O170" i="5"/>
  <c r="G170" i="5"/>
  <c r="K169" i="5"/>
  <c r="O168" i="5"/>
  <c r="G168" i="5"/>
  <c r="K167" i="5"/>
  <c r="O166" i="5"/>
  <c r="G166" i="5"/>
  <c r="K165" i="5"/>
  <c r="O164" i="5"/>
  <c r="G164" i="5"/>
  <c r="K163" i="5"/>
  <c r="O162" i="5"/>
  <c r="G162" i="5"/>
  <c r="K161" i="5"/>
  <c r="O160" i="5"/>
  <c r="G160" i="5"/>
  <c r="K159" i="5"/>
  <c r="O158" i="5"/>
  <c r="G158" i="5"/>
  <c r="K157" i="5"/>
  <c r="O156" i="5"/>
  <c r="G156" i="5"/>
  <c r="K155" i="5"/>
  <c r="O154" i="5"/>
  <c r="G154" i="5"/>
  <c r="K153" i="5"/>
  <c r="O152" i="5"/>
  <c r="G152" i="5"/>
  <c r="K151" i="5"/>
  <c r="O150" i="5"/>
  <c r="G150" i="5"/>
  <c r="K149" i="5"/>
  <c r="O148" i="5"/>
  <c r="O179" i="5"/>
  <c r="G179" i="5"/>
  <c r="K178" i="5"/>
  <c r="O177" i="5"/>
  <c r="G177" i="5"/>
  <c r="K176" i="5"/>
  <c r="O175" i="5"/>
  <c r="G175" i="5"/>
  <c r="K174" i="5"/>
  <c r="O173" i="5"/>
  <c r="G173" i="5"/>
  <c r="K172" i="5"/>
  <c r="O171" i="5"/>
  <c r="G171" i="5"/>
  <c r="K170" i="5"/>
  <c r="O169" i="5"/>
  <c r="G169" i="5"/>
  <c r="K168" i="5"/>
  <c r="O167" i="5"/>
  <c r="G167" i="5"/>
  <c r="K166" i="5"/>
  <c r="O165" i="5"/>
  <c r="G165" i="5"/>
  <c r="K164" i="5"/>
  <c r="O163" i="5"/>
  <c r="G163" i="5"/>
  <c r="K162" i="5"/>
  <c r="O161" i="5"/>
  <c r="G161" i="5"/>
  <c r="K160" i="5"/>
  <c r="O159" i="5"/>
  <c r="G159" i="5"/>
  <c r="K158" i="5"/>
  <c r="O157" i="5"/>
  <c r="G157" i="5"/>
  <c r="K156" i="5"/>
  <c r="O155" i="5"/>
  <c r="G155" i="5"/>
  <c r="K154" i="5"/>
  <c r="O153" i="5"/>
  <c r="G153" i="5"/>
  <c r="K152" i="5"/>
  <c r="O151" i="5"/>
  <c r="G151" i="5"/>
  <c r="K150" i="5"/>
  <c r="O149" i="5"/>
  <c r="G149" i="5"/>
  <c r="K148" i="5"/>
  <c r="O147" i="5"/>
  <c r="G147" i="5"/>
  <c r="K146" i="5"/>
  <c r="O145" i="5"/>
  <c r="G145" i="5"/>
  <c r="K144" i="5"/>
  <c r="O143" i="5"/>
  <c r="G143" i="5"/>
  <c r="K142" i="5"/>
  <c r="O141" i="5"/>
  <c r="G141" i="5"/>
  <c r="K140" i="5"/>
  <c r="O139" i="5"/>
  <c r="G139" i="5"/>
  <c r="K138" i="5"/>
  <c r="O137" i="5"/>
  <c r="G137" i="5"/>
  <c r="K136" i="5"/>
  <c r="O135" i="5"/>
  <c r="G135" i="5"/>
  <c r="K134" i="5"/>
  <c r="O133" i="5"/>
  <c r="G133" i="5"/>
  <c r="K132" i="5"/>
  <c r="O131" i="5"/>
  <c r="G131" i="5"/>
  <c r="K130" i="5"/>
  <c r="O129" i="5"/>
  <c r="G129" i="5"/>
  <c r="K128" i="5"/>
  <c r="O127" i="5"/>
  <c r="G127" i="5"/>
  <c r="K126" i="5"/>
  <c r="O125" i="5"/>
  <c r="G125" i="5"/>
  <c r="K124" i="5"/>
  <c r="O123" i="5"/>
  <c r="G123" i="5"/>
  <c r="K122" i="5"/>
  <c r="O121" i="5"/>
  <c r="G121" i="5"/>
  <c r="K120" i="5"/>
  <c r="O119" i="5"/>
  <c r="G119" i="5"/>
  <c r="K118" i="5"/>
  <c r="O117" i="5"/>
  <c r="G117" i="5"/>
  <c r="K116" i="5"/>
  <c r="O115" i="5"/>
  <c r="G115" i="5"/>
  <c r="K114" i="5"/>
  <c r="O113" i="5"/>
  <c r="G113" i="5"/>
  <c r="K112" i="5"/>
  <c r="O111" i="5"/>
  <c r="G111" i="5"/>
  <c r="K110" i="5"/>
  <c r="O109" i="5"/>
  <c r="G109" i="5"/>
  <c r="K108" i="5"/>
  <c r="O107" i="5"/>
  <c r="G107" i="5"/>
  <c r="K106" i="5"/>
  <c r="O105" i="5"/>
  <c r="G105" i="5"/>
  <c r="K104" i="5"/>
  <c r="O103" i="5"/>
  <c r="G103" i="5"/>
  <c r="K102" i="5"/>
  <c r="O101" i="5"/>
  <c r="G101" i="5"/>
  <c r="K100" i="5"/>
  <c r="O99" i="5"/>
  <c r="G99" i="5"/>
  <c r="K98" i="5"/>
  <c r="O97" i="5"/>
  <c r="G97" i="5"/>
  <c r="K96" i="5"/>
  <c r="O95" i="5"/>
  <c r="G95" i="5"/>
  <c r="K94" i="5"/>
  <c r="O93" i="5"/>
  <c r="G93" i="5"/>
  <c r="K92" i="5"/>
  <c r="O91" i="5"/>
  <c r="G91" i="5"/>
  <c r="K90" i="5"/>
  <c r="O89" i="5"/>
  <c r="G89" i="5"/>
  <c r="K88" i="5"/>
  <c r="O87" i="5"/>
  <c r="G87" i="5"/>
  <c r="K86" i="5"/>
  <c r="O85" i="5"/>
  <c r="G85" i="5"/>
  <c r="K84" i="5"/>
  <c r="O83" i="5"/>
  <c r="G83" i="5"/>
  <c r="K82" i="5"/>
  <c r="O81" i="5"/>
  <c r="G81" i="5"/>
  <c r="K80" i="5"/>
  <c r="O79" i="5"/>
  <c r="G79" i="5"/>
  <c r="K78" i="5"/>
  <c r="O77" i="5"/>
  <c r="G77" i="5"/>
  <c r="K76" i="5"/>
  <c r="O75" i="5"/>
  <c r="G75" i="5"/>
  <c r="K74" i="5"/>
  <c r="O73" i="5"/>
  <c r="G73" i="5"/>
  <c r="K72" i="5"/>
  <c r="O71" i="5"/>
  <c r="G71" i="5"/>
  <c r="K70" i="5"/>
  <c r="O69" i="5"/>
  <c r="G69" i="5"/>
  <c r="K68" i="5"/>
  <c r="O67" i="5"/>
  <c r="G67" i="5"/>
  <c r="K66" i="5"/>
  <c r="O65" i="5"/>
  <c r="G65" i="5"/>
  <c r="K64" i="5"/>
  <c r="O63" i="5"/>
  <c r="G63" i="5"/>
  <c r="K62" i="5"/>
  <c r="O61" i="5"/>
  <c r="G61" i="5"/>
  <c r="K60" i="5"/>
  <c r="O59" i="5"/>
  <c r="G59" i="5"/>
  <c r="K58" i="5"/>
  <c r="O57" i="5"/>
  <c r="G57" i="5"/>
  <c r="K56" i="5"/>
  <c r="O55" i="5"/>
  <c r="G55" i="5"/>
  <c r="K54" i="5"/>
  <c r="O53" i="5"/>
  <c r="G53" i="5"/>
  <c r="K52" i="5"/>
  <c r="O51" i="5"/>
  <c r="G51" i="5"/>
  <c r="K50" i="5"/>
  <c r="O49" i="5"/>
  <c r="G49" i="5"/>
  <c r="K48" i="5"/>
  <c r="O47" i="5"/>
  <c r="G47" i="5"/>
  <c r="K46" i="5"/>
  <c r="O45" i="5"/>
  <c r="G45" i="5"/>
  <c r="K44" i="5"/>
  <c r="O43" i="5"/>
  <c r="G43" i="5"/>
  <c r="K42" i="5"/>
  <c r="O41" i="5"/>
  <c r="G41" i="5"/>
  <c r="K40" i="5"/>
  <c r="O39" i="5"/>
  <c r="G39" i="5"/>
  <c r="K38" i="5"/>
  <c r="O37" i="5"/>
  <c r="G37" i="5"/>
  <c r="K36" i="5"/>
  <c r="O35" i="5"/>
  <c r="G35" i="5"/>
  <c r="G148" i="5"/>
  <c r="K147" i="5"/>
  <c r="O146" i="5"/>
  <c r="G146" i="5"/>
  <c r="K145" i="5"/>
  <c r="O144" i="5"/>
  <c r="G144" i="5"/>
  <c r="K143" i="5"/>
  <c r="O142" i="5"/>
  <c r="G142" i="5"/>
  <c r="K141" i="5"/>
  <c r="O140" i="5"/>
  <c r="G140" i="5"/>
  <c r="K139" i="5"/>
  <c r="O138" i="5"/>
  <c r="G138" i="5"/>
  <c r="K137" i="5"/>
  <c r="O136" i="5"/>
  <c r="G136" i="5"/>
  <c r="K135" i="5"/>
  <c r="O134" i="5"/>
  <c r="G134" i="5"/>
  <c r="K133" i="5"/>
  <c r="O132" i="5"/>
  <c r="G132" i="5"/>
  <c r="K131" i="5"/>
  <c r="O130" i="5"/>
  <c r="G130" i="5"/>
  <c r="K129" i="5"/>
  <c r="O128" i="5"/>
  <c r="G128" i="5"/>
  <c r="K127" i="5"/>
  <c r="O126" i="5"/>
  <c r="G126" i="5"/>
  <c r="K125" i="5"/>
  <c r="O124" i="5"/>
  <c r="G124" i="5"/>
  <c r="K123" i="5"/>
  <c r="O122" i="5"/>
  <c r="G122" i="5"/>
  <c r="K121" i="5"/>
  <c r="O120" i="5"/>
  <c r="G120" i="5"/>
  <c r="K119" i="5"/>
  <c r="O118" i="5"/>
  <c r="G118" i="5"/>
  <c r="K117" i="5"/>
  <c r="O116" i="5"/>
  <c r="G116" i="5"/>
  <c r="K115" i="5"/>
  <c r="O114" i="5"/>
  <c r="G114" i="5"/>
  <c r="K113" i="5"/>
  <c r="O112" i="5"/>
  <c r="G112" i="5"/>
  <c r="K111" i="5"/>
  <c r="O110" i="5"/>
  <c r="G110" i="5"/>
  <c r="K109" i="5"/>
  <c r="O108" i="5"/>
  <c r="G108" i="5"/>
  <c r="K107" i="5"/>
  <c r="O106" i="5"/>
  <c r="G106" i="5"/>
  <c r="K105" i="5"/>
  <c r="O104" i="5"/>
  <c r="G104" i="5"/>
  <c r="K103" i="5"/>
  <c r="O102" i="5"/>
  <c r="G102" i="5"/>
  <c r="K101" i="5"/>
  <c r="O100" i="5"/>
  <c r="G100" i="5"/>
  <c r="K99" i="5"/>
  <c r="O98" i="5"/>
  <c r="G98" i="5"/>
  <c r="K97" i="5"/>
  <c r="O96" i="5"/>
  <c r="G96" i="5"/>
  <c r="K95" i="5"/>
  <c r="O94" i="5"/>
  <c r="G94" i="5"/>
  <c r="K93" i="5"/>
  <c r="O92" i="5"/>
  <c r="G92" i="5"/>
  <c r="K91" i="5"/>
  <c r="O90" i="5"/>
  <c r="G90" i="5"/>
  <c r="K89" i="5"/>
  <c r="O88" i="5"/>
  <c r="G88" i="5"/>
  <c r="K87" i="5"/>
  <c r="O86" i="5"/>
  <c r="G86" i="5"/>
  <c r="K85" i="5"/>
  <c r="O84" i="5"/>
  <c r="G84" i="5"/>
  <c r="K83" i="5"/>
  <c r="O82" i="5"/>
  <c r="G82" i="5"/>
  <c r="K81" i="5"/>
  <c r="O80" i="5"/>
  <c r="G80" i="5"/>
  <c r="K79" i="5"/>
  <c r="O78" i="5"/>
  <c r="G78" i="5"/>
  <c r="K77" i="5"/>
  <c r="O76" i="5"/>
  <c r="G76" i="5"/>
  <c r="K75" i="5"/>
  <c r="O74" i="5"/>
  <c r="G74" i="5"/>
  <c r="K73" i="5"/>
  <c r="O72" i="5"/>
  <c r="G72" i="5"/>
  <c r="K71" i="5"/>
  <c r="O70" i="5"/>
  <c r="G70" i="5"/>
  <c r="K69" i="5"/>
  <c r="O68" i="5"/>
  <c r="G68" i="5"/>
  <c r="K67" i="5"/>
  <c r="O66" i="5"/>
  <c r="G66" i="5"/>
  <c r="K65" i="5"/>
  <c r="O64" i="5"/>
  <c r="G64" i="5"/>
  <c r="K63" i="5"/>
  <c r="O62" i="5"/>
  <c r="G62" i="5"/>
  <c r="K61" i="5"/>
  <c r="O60" i="5"/>
  <c r="G60" i="5"/>
  <c r="K59" i="5"/>
  <c r="O58" i="5"/>
  <c r="G58" i="5"/>
  <c r="K57" i="5"/>
  <c r="O56" i="5"/>
  <c r="G56" i="5"/>
  <c r="K55" i="5"/>
  <c r="O54" i="5"/>
  <c r="G54" i="5"/>
  <c r="K53" i="5"/>
  <c r="O52" i="5"/>
  <c r="G52" i="5"/>
  <c r="K51" i="5"/>
  <c r="O50" i="5"/>
  <c r="G50" i="5"/>
  <c r="K49" i="5"/>
  <c r="O48" i="5"/>
  <c r="G48" i="5"/>
  <c r="K47" i="5"/>
  <c r="O46" i="5"/>
  <c r="G46" i="5"/>
  <c r="K45" i="5"/>
  <c r="O44" i="5"/>
  <c r="G44" i="5"/>
  <c r="K43" i="5"/>
  <c r="O42" i="5"/>
  <c r="G42" i="5"/>
  <c r="K41" i="5"/>
  <c r="O40" i="5"/>
  <c r="G40" i="5"/>
  <c r="K39" i="5"/>
  <c r="O38" i="5"/>
  <c r="G38" i="5"/>
  <c r="K37" i="5"/>
  <c r="O36" i="5"/>
  <c r="G36" i="5"/>
  <c r="K35" i="5"/>
  <c r="K34" i="5"/>
  <c r="O33" i="5"/>
  <c r="G33" i="5"/>
  <c r="K32" i="5"/>
  <c r="O31" i="5"/>
  <c r="G31" i="5"/>
  <c r="K30" i="5"/>
  <c r="O29" i="5"/>
  <c r="G29" i="5"/>
  <c r="K28" i="5"/>
  <c r="O27" i="5"/>
  <c r="G27" i="5"/>
  <c r="K26" i="5"/>
  <c r="O25" i="5"/>
  <c r="G25" i="5"/>
  <c r="K24" i="5"/>
  <c r="O23" i="5"/>
  <c r="G23" i="5"/>
  <c r="K22" i="5"/>
  <c r="O21" i="5"/>
  <c r="G21" i="5"/>
  <c r="K20" i="5"/>
  <c r="O19" i="5"/>
  <c r="G19" i="5"/>
  <c r="K18" i="5"/>
  <c r="O17" i="5"/>
  <c r="G17" i="5"/>
  <c r="K16" i="5"/>
  <c r="O15" i="5"/>
  <c r="G15" i="5"/>
  <c r="K14" i="5"/>
  <c r="O13" i="5"/>
  <c r="G13" i="5"/>
  <c r="K12" i="5"/>
  <c r="O11" i="5"/>
  <c r="G11" i="5"/>
  <c r="K10" i="5"/>
  <c r="O9" i="5"/>
  <c r="G9" i="5"/>
  <c r="O34" i="5"/>
  <c r="G34" i="5"/>
  <c r="K33" i="5"/>
  <c r="O32" i="5"/>
  <c r="G32" i="5"/>
  <c r="K31" i="5"/>
  <c r="O30" i="5"/>
  <c r="G30" i="5"/>
  <c r="K29" i="5"/>
  <c r="O28" i="5"/>
  <c r="G28" i="5"/>
  <c r="K27" i="5"/>
  <c r="O26" i="5"/>
  <c r="G26" i="5"/>
  <c r="K25" i="5"/>
  <c r="O24" i="5"/>
  <c r="G24" i="5"/>
  <c r="K23" i="5"/>
  <c r="O22" i="5"/>
  <c r="G22" i="5"/>
  <c r="K21" i="5"/>
  <c r="O20" i="5"/>
  <c r="G20" i="5"/>
  <c r="K19" i="5"/>
  <c r="O18" i="5"/>
  <c r="G18" i="5"/>
  <c r="K17" i="5"/>
  <c r="O16" i="5"/>
  <c r="G16" i="5"/>
  <c r="K15" i="5"/>
  <c r="O14" i="5"/>
  <c r="G14" i="5"/>
  <c r="K13" i="5"/>
  <c r="O12" i="5"/>
  <c r="G12" i="5"/>
  <c r="K11" i="5"/>
  <c r="O10" i="5"/>
  <c r="G10" i="5"/>
  <c r="K9" i="5"/>
  <c r="O181" i="5"/>
  <c r="K181" i="5"/>
  <c r="K355" i="1"/>
  <c r="O355" i="1"/>
  <c r="G355" i="1"/>
  <c r="O180" i="5"/>
  <c r="K180" i="5"/>
  <c r="G180" i="5"/>
  <c r="D181" i="5"/>
  <c r="F181" i="5"/>
  <c r="G181" i="5" s="1"/>
  <c r="E181" i="5" l="1"/>
</calcChain>
</file>

<file path=xl/sharedStrings.xml><?xml version="1.0" encoding="utf-8"?>
<sst xmlns="http://schemas.openxmlformats.org/spreadsheetml/2006/main" count="2714" uniqueCount="277">
  <si>
    <t>EQUITABLE DISTRIBUTION OF FUNDS</t>
  </si>
  <si>
    <t>Census Tract</t>
  </si>
  <si>
    <t>Town</t>
  </si>
  <si>
    <t>Customers &lt; 100kW</t>
  </si>
  <si>
    <t>Customers &gt; 100kW</t>
  </si>
  <si>
    <t>Residential</t>
  </si>
  <si>
    <t>C&amp;I</t>
  </si>
  <si>
    <t>Residential CLM $ Collected</t>
  </si>
  <si>
    <t xml:space="preserve">CLM $ Collected </t>
  </si>
  <si>
    <t xml:space="preserve">% of Total CLM $ Collected </t>
  </si>
  <si>
    <t>Incentive Disbursements</t>
  </si>
  <si>
    <r>
      <t>Distressed Tract</t>
    </r>
    <r>
      <rPr>
        <b/>
        <vertAlign val="superscript"/>
        <sz val="12"/>
        <color theme="1"/>
        <rFont val="Calibri"/>
        <family val="2"/>
      </rPr>
      <t>1</t>
    </r>
  </si>
  <si>
    <t>Residential Incentive Disbursements</t>
  </si>
  <si>
    <t>% of Total Residential CLM $ Collected</t>
  </si>
  <si>
    <t xml:space="preserve">% of Total Residential Incentive Disbursements </t>
  </si>
  <si>
    <t>% of Total Incentive Disbursements</t>
  </si>
  <si>
    <t>C&amp;I CLM $ Collected</t>
  </si>
  <si>
    <t>% of Total C&amp;I CLM $ Collected</t>
  </si>
  <si>
    <t>C&amp;I Incentive Disbursements</t>
  </si>
  <si>
    <t xml:space="preserve">% of TotalC&amp;I Incentive Disbursements </t>
  </si>
  <si>
    <t xml:space="preserve">All Customers </t>
  </si>
  <si>
    <t>CLM Collections</t>
  </si>
  <si>
    <t>Customers &gt;100kW</t>
  </si>
  <si>
    <t xml:space="preserve">Total </t>
  </si>
  <si>
    <t>Totals</t>
  </si>
  <si>
    <t xml:space="preserve">Equitable Distribution </t>
  </si>
  <si>
    <t>CGS 16-245(m) Section 101</t>
  </si>
  <si>
    <t>C&amp;LM Compliance Items 8 and 9</t>
  </si>
  <si>
    <t>Instructions:</t>
  </si>
  <si>
    <t>1.) Please fill out the yellow highlighted sections below</t>
  </si>
  <si>
    <t xml:space="preserve">2.) Please fill out the tabs in order of occurrence </t>
  </si>
  <si>
    <t>Contact:</t>
  </si>
  <si>
    <t>Julia Dumaine</t>
  </si>
  <si>
    <t xml:space="preserve">Bureau of Energy and Technology Policy </t>
  </si>
  <si>
    <t>julia.dumaine@ct.gov</t>
  </si>
  <si>
    <t>(860)827-2869</t>
  </si>
  <si>
    <t>Company:</t>
  </si>
  <si>
    <t>Year:</t>
  </si>
  <si>
    <t>Submission Date:</t>
  </si>
  <si>
    <t>Incentives Disbursements</t>
  </si>
  <si>
    <t>Combined</t>
  </si>
  <si>
    <t>HES</t>
  </si>
  <si>
    <t>HES-IE</t>
  </si>
  <si>
    <t>Residential Customers</t>
  </si>
  <si>
    <t>Total Units</t>
  </si>
  <si>
    <t>Single Family</t>
  </si>
  <si>
    <t>2-4 Units</t>
  </si>
  <si>
    <t>&gt;4 Units</t>
  </si>
  <si>
    <t>Incentives</t>
  </si>
  <si>
    <t>Total Units2</t>
  </si>
  <si>
    <t xml:space="preserve">Single Family </t>
  </si>
  <si>
    <t>2-4 Units2</t>
  </si>
  <si>
    <t xml:space="preserve">&gt;4 Units </t>
  </si>
  <si>
    <t xml:space="preserve">Incentives </t>
  </si>
  <si>
    <t>The United Illuminating Company</t>
  </si>
  <si>
    <t>09001060100</t>
  </si>
  <si>
    <t>09001060200</t>
  </si>
  <si>
    <t>09001060300</t>
  </si>
  <si>
    <t>09001060400</t>
  </si>
  <si>
    <t>09001060500</t>
  </si>
  <si>
    <t>09001060600</t>
  </si>
  <si>
    <t>09001060700</t>
  </si>
  <si>
    <t>09001060900</t>
  </si>
  <si>
    <t>09001061000</t>
  </si>
  <si>
    <t>09001061100</t>
  </si>
  <si>
    <t>09001061300</t>
  </si>
  <si>
    <t>09001061400</t>
  </si>
  <si>
    <t>09001061500</t>
  </si>
  <si>
    <t>09001061600</t>
  </si>
  <si>
    <t>09001070100</t>
  </si>
  <si>
    <t>09001070200</t>
  </si>
  <si>
    <t>09001070300</t>
  </si>
  <si>
    <t>09001070400</t>
  </si>
  <si>
    <t>09001070500</t>
  </si>
  <si>
    <t>09001070600</t>
  </si>
  <si>
    <t>09001070900</t>
  </si>
  <si>
    <t>09001071000</t>
  </si>
  <si>
    <t>09001071100</t>
  </si>
  <si>
    <t>09001071200</t>
  </si>
  <si>
    <t>09001071300</t>
  </si>
  <si>
    <t>09001071400</t>
  </si>
  <si>
    <t>09001071900</t>
  </si>
  <si>
    <t>09001072000</t>
  </si>
  <si>
    <t>09001072100</t>
  </si>
  <si>
    <t>09001072200</t>
  </si>
  <si>
    <t>09001072300</t>
  </si>
  <si>
    <t>09001072400</t>
  </si>
  <si>
    <t>09001072500</t>
  </si>
  <si>
    <t>09001072600</t>
  </si>
  <si>
    <t>09001072700</t>
  </si>
  <si>
    <t>09001072800</t>
  </si>
  <si>
    <t>09001072900</t>
  </si>
  <si>
    <t>09001073000</t>
  </si>
  <si>
    <t>09001073100</t>
  </si>
  <si>
    <t>09001073300</t>
  </si>
  <si>
    <t>09001073400</t>
  </si>
  <si>
    <t>09001073500</t>
  </si>
  <si>
    <t>09001073600</t>
  </si>
  <si>
    <t>09001073700</t>
  </si>
  <si>
    <t>09001073800</t>
  </si>
  <si>
    <t>09001073900</t>
  </si>
  <si>
    <t>09001074000</t>
  </si>
  <si>
    <t>09001074300</t>
  </si>
  <si>
    <t>09001074400</t>
  </si>
  <si>
    <t>09001080100</t>
  </si>
  <si>
    <t>09001080200</t>
  </si>
  <si>
    <t>09001080400</t>
  </si>
  <si>
    <t>09001080500</t>
  </si>
  <si>
    <t>09001080600</t>
  </si>
  <si>
    <t>09001080700</t>
  </si>
  <si>
    <t>09001080800</t>
  </si>
  <si>
    <t>09001080900</t>
  </si>
  <si>
    <t>09001081000</t>
  </si>
  <si>
    <t>09001081100</t>
  </si>
  <si>
    <t>09001081200</t>
  </si>
  <si>
    <t>09001081300</t>
  </si>
  <si>
    <t>09001090100</t>
  </si>
  <si>
    <t>09001090200</t>
  </si>
  <si>
    <t>09001090300</t>
  </si>
  <si>
    <t>09001090400</t>
  </si>
  <si>
    <t>09001090500</t>
  </si>
  <si>
    <t>09001090600</t>
  </si>
  <si>
    <t>09001090700</t>
  </si>
  <si>
    <t>09001105100</t>
  </si>
  <si>
    <t>09001110100</t>
  </si>
  <si>
    <t>09001110201</t>
  </si>
  <si>
    <t>09001110202</t>
  </si>
  <si>
    <t>09001110301</t>
  </si>
  <si>
    <t>09001110302</t>
  </si>
  <si>
    <t>09001110500</t>
  </si>
  <si>
    <t>09001110600</t>
  </si>
  <si>
    <t>09001257200</t>
  </si>
  <si>
    <t>09009120100</t>
  </si>
  <si>
    <t>09009120200</t>
  </si>
  <si>
    <t>09009125100</t>
  </si>
  <si>
    <t>09009125200</t>
  </si>
  <si>
    <t>09009125300</t>
  </si>
  <si>
    <t>09009125400</t>
  </si>
  <si>
    <t>09009140100</t>
  </si>
  <si>
    <t>09009140200</t>
  </si>
  <si>
    <t>09009140300</t>
  </si>
  <si>
    <t>09009140400</t>
  </si>
  <si>
    <t>09009140500</t>
  </si>
  <si>
    <t>09009140600</t>
  </si>
  <si>
    <t>09009140700</t>
  </si>
  <si>
    <t>09009140800</t>
  </si>
  <si>
    <t>09009140900</t>
  </si>
  <si>
    <t>09009141000</t>
  </si>
  <si>
    <t>09009141100</t>
  </si>
  <si>
    <t>09009141200</t>
  </si>
  <si>
    <t>09009141300</t>
  </si>
  <si>
    <t>09009141400</t>
  </si>
  <si>
    <t>09009141500</t>
  </si>
  <si>
    <t>09009141600</t>
  </si>
  <si>
    <t>09009141800</t>
  </si>
  <si>
    <t>09009141900</t>
  </si>
  <si>
    <t>09009142000</t>
  </si>
  <si>
    <t>09009142100</t>
  </si>
  <si>
    <t>09009142200</t>
  </si>
  <si>
    <t>09009142300</t>
  </si>
  <si>
    <t>09009142400</t>
  </si>
  <si>
    <t>09009142500</t>
  </si>
  <si>
    <t>09009142601</t>
  </si>
  <si>
    <t>09009142603</t>
  </si>
  <si>
    <t>09009142604</t>
  </si>
  <si>
    <t>09009142700</t>
  </si>
  <si>
    <t>09009142800</t>
  </si>
  <si>
    <t>09009150100</t>
  </si>
  <si>
    <t>09009150200</t>
  </si>
  <si>
    <t>09009150300</t>
  </si>
  <si>
    <t>09009150500</t>
  </si>
  <si>
    <t>09009150600</t>
  </si>
  <si>
    <t>09009150700</t>
  </si>
  <si>
    <t>09009150800</t>
  </si>
  <si>
    <t>09009150900</t>
  </si>
  <si>
    <t>09009151000</t>
  </si>
  <si>
    <t>09009151100</t>
  </si>
  <si>
    <t>09009151200</t>
  </si>
  <si>
    <t>09009154100</t>
  </si>
  <si>
    <t>09009154200</t>
  </si>
  <si>
    <t>09009154500</t>
  </si>
  <si>
    <t>09009154600</t>
  </si>
  <si>
    <t>09009154700</t>
  </si>
  <si>
    <t>09009154900</t>
  </si>
  <si>
    <t>09009155000</t>
  </si>
  <si>
    <t>09009155100</t>
  </si>
  <si>
    <t>09009157100</t>
  </si>
  <si>
    <t>09009157200</t>
  </si>
  <si>
    <t>09009157300</t>
  </si>
  <si>
    <t>09009157400</t>
  </si>
  <si>
    <t>09009160100</t>
  </si>
  <si>
    <t>09009160200</t>
  </si>
  <si>
    <t>09009165100</t>
  </si>
  <si>
    <t>09009165200</t>
  </si>
  <si>
    <t>09009165300</t>
  </si>
  <si>
    <t>09009165400</t>
  </si>
  <si>
    <t>09009165500</t>
  </si>
  <si>
    <t>09009165600</t>
  </si>
  <si>
    <t>09009165700</t>
  </si>
  <si>
    <t>09009165801</t>
  </si>
  <si>
    <t>09009165802</t>
  </si>
  <si>
    <t>09009165900</t>
  </si>
  <si>
    <t>09009166001</t>
  </si>
  <si>
    <t>09009166002</t>
  </si>
  <si>
    <t>09009167100</t>
  </si>
  <si>
    <t>09009167201</t>
  </si>
  <si>
    <t>09009167202</t>
  </si>
  <si>
    <t>09009167300</t>
  </si>
  <si>
    <t>09009180100</t>
  </si>
  <si>
    <t>09009180200</t>
  </si>
  <si>
    <t>09009180300</t>
  </si>
  <si>
    <t>09009180400</t>
  </si>
  <si>
    <t>09009180500</t>
  </si>
  <si>
    <t>09009180601</t>
  </si>
  <si>
    <t>09009180602</t>
  </si>
  <si>
    <t>09009186100</t>
  </si>
  <si>
    <t>09009186200</t>
  </si>
  <si>
    <t>09009361401</t>
  </si>
  <si>
    <t>09009361402</t>
  </si>
  <si>
    <t>09009361500</t>
  </si>
  <si>
    <t>09001055100</t>
  </si>
  <si>
    <t>09001055200</t>
  </si>
  <si>
    <t>09001060800</t>
  </si>
  <si>
    <t>09001061200</t>
  </si>
  <si>
    <t>09001071600</t>
  </si>
  <si>
    <t>09001073200</t>
  </si>
  <si>
    <t>09001100100</t>
  </si>
  <si>
    <t>09001100200</t>
  </si>
  <si>
    <t>09001105200</t>
  </si>
  <si>
    <t>09001110400</t>
  </si>
  <si>
    <t>09001240200</t>
  </si>
  <si>
    <t>09009130101</t>
  </si>
  <si>
    <t>09009130102</t>
  </si>
  <si>
    <t>09009130200</t>
  </si>
  <si>
    <t>09009150400</t>
  </si>
  <si>
    <t>09009154800</t>
  </si>
  <si>
    <t>09009184700</t>
  </si>
  <si>
    <t>09009190302</t>
  </si>
  <si>
    <t>Easton</t>
  </si>
  <si>
    <t>No</t>
  </si>
  <si>
    <t>Bridgeport</t>
  </si>
  <si>
    <t>Fairfield</t>
  </si>
  <si>
    <t>Trumbull</t>
  </si>
  <si>
    <t>Stratford</t>
  </si>
  <si>
    <t>Yes</t>
  </si>
  <si>
    <t>Milford</t>
  </si>
  <si>
    <t>Shelton</t>
  </si>
  <si>
    <t>Ansonia</t>
  </si>
  <si>
    <t>Derby</t>
  </si>
  <si>
    <t>Orange</t>
  </si>
  <si>
    <t>Woodbridge</t>
  </si>
  <si>
    <t>New Haven</t>
  </si>
  <si>
    <t>West Haven</t>
  </si>
  <si>
    <t>Hamden</t>
  </si>
  <si>
    <t>North Haven</t>
  </si>
  <si>
    <t>North Branford</t>
  </si>
  <si>
    <t>UNKNOWN</t>
  </si>
  <si>
    <t>Note</t>
  </si>
  <si>
    <t>UI 2019</t>
  </si>
  <si>
    <t>BRIDGEPORT</t>
  </si>
  <si>
    <t>TRUMBULL</t>
  </si>
  <si>
    <t>ANSONIA</t>
  </si>
  <si>
    <t>DERBY</t>
  </si>
  <si>
    <t>NEW HAVEN</t>
  </si>
  <si>
    <t>EAST HAVEN</t>
  </si>
  <si>
    <t>HAMDEN</t>
  </si>
  <si>
    <t>MILFORD</t>
  </si>
  <si>
    <t>NORTH HAVEN</t>
  </si>
  <si>
    <t>ORANGE</t>
  </si>
  <si>
    <t>SHELTON</t>
  </si>
  <si>
    <t>STRATFORD</t>
  </si>
  <si>
    <t>WEST HAVEN</t>
  </si>
  <si>
    <t>EASTON</t>
  </si>
  <si>
    <t>NORTH BRANFORD</t>
  </si>
  <si>
    <t>WOODBRIDGE</t>
  </si>
  <si>
    <t>2018: Total CLM Collections were $30M, but $11.7M of that was earmarked for the diversions to the CT General Fund.</t>
  </si>
  <si>
    <t>East Haven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</si>
</sst>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00%"/>
    <numFmt numFmtId="166" formatCode="mm/dd/yyyy\ hh:mm"/>
    <numFmt numFmtId="167" formatCode="00"/>
    <numFmt numFmtId="168" formatCode="&quot;$&quot;#,##0.00"/>
  </numFmts>
  <fonts count="4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sz val="10"/>
      <name val="Arial"/>
      <family val="2"/>
    </font>
    <font>
      <sz val="10"/>
      <name val="Verdana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0"/>
      <name val="MS Sans Serif"/>
      <family val="2"/>
    </font>
    <font>
      <b/>
      <sz val="8"/>
      <color indexed="32"/>
      <name val="Verdana"/>
      <family val="2"/>
    </font>
    <font>
      <b/>
      <sz val="8"/>
      <color indexed="9"/>
      <name val="Verdana"/>
      <family val="2"/>
    </font>
    <font>
      <sz val="8"/>
      <color indexed="31"/>
      <name val="Verdana"/>
      <family val="2"/>
    </font>
    <font>
      <sz val="8"/>
      <color indexed="32"/>
      <name val="Verdana"/>
      <family val="2"/>
    </font>
    <font>
      <b/>
      <vertAlign val="superscript"/>
      <sz val="12"/>
      <color theme="1"/>
      <name val="Calibri"/>
      <family val="2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</font>
  </fonts>
  <fills count="44">
    <fill>
      <patternFill patternType="none"/>
    </fill>
    <fill>
      <patternFill patternType="gray125"/>
    </fill>
    <fill>
      <patternFill patternType="solid">
        <fgColor rgb="FFDCE6F1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165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3" fillId="0" borderId="0"/>
    <xf numFmtId="0" fontId="13" fillId="0" borderId="0"/>
    <xf numFmtId="0" fontId="10" fillId="0" borderId="0"/>
    <xf numFmtId="0" fontId="10" fillId="0" borderId="0"/>
    <xf numFmtId="0" fontId="14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3" fillId="5" borderId="11" applyNumberFormat="0" applyFont="0" applyAlignment="0" applyProtection="0"/>
    <xf numFmtId="0" fontId="13" fillId="5" borderId="11" applyNumberFormat="0" applyFont="0" applyAlignment="0" applyProtection="0"/>
    <xf numFmtId="0" fontId="13" fillId="5" borderId="11" applyNumberFormat="0" applyFont="0" applyAlignment="0" applyProtection="0"/>
    <xf numFmtId="0" fontId="13" fillId="5" borderId="11" applyNumberFormat="0" applyFont="0" applyAlignment="0" applyProtection="0"/>
    <xf numFmtId="0" fontId="13" fillId="5" borderId="11" applyNumberFormat="0" applyFont="0" applyAlignment="0" applyProtection="0"/>
    <xf numFmtId="0" fontId="13" fillId="5" borderId="11" applyNumberFormat="0" applyFont="0" applyAlignment="0" applyProtection="0"/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7" fillId="8" borderId="0" applyNumberFormat="0" applyBorder="0" applyProtection="0">
      <alignment horizontal="left" vertical="center" wrapText="1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0" fontId="15" fillId="8" borderId="0" applyNumberFormat="0" applyBorder="0" applyProtection="0">
      <alignment horizontal="left" vertical="center"/>
    </xf>
    <xf numFmtId="0" fontId="15" fillId="8" borderId="0" applyNumberFormat="0" applyBorder="0" applyProtection="0">
      <alignment horizontal="left" vertical="center"/>
    </xf>
    <xf numFmtId="0" fontId="15" fillId="8" borderId="0" applyNumberFormat="0" applyBorder="0" applyProtection="0">
      <alignment horizontal="left" vertical="center"/>
    </xf>
    <xf numFmtId="0" fontId="15" fillId="8" borderId="0" applyNumberFormat="0" applyBorder="0" applyProtection="0">
      <alignment horizontal="left" vertical="center"/>
    </xf>
    <xf numFmtId="0" fontId="15" fillId="8" borderId="0" applyNumberFormat="0" applyBorder="0" applyProtection="0">
      <alignment horizontal="right" vertical="center"/>
    </xf>
    <xf numFmtId="0" fontId="15" fillId="8" borderId="0" applyNumberFormat="0" applyBorder="0" applyProtection="0">
      <alignment horizontal="right" vertical="center"/>
    </xf>
    <xf numFmtId="0" fontId="15" fillId="8" borderId="0" applyNumberFormat="0" applyBorder="0" applyProtection="0">
      <alignment horizontal="right" vertical="center"/>
    </xf>
    <xf numFmtId="0" fontId="15" fillId="8" borderId="0" applyNumberFormat="0" applyBorder="0" applyProtection="0">
      <alignment horizontal="right" vertical="center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2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30" applyNumberFormat="0" applyFill="0" applyAlignment="0" applyProtection="0"/>
    <xf numFmtId="0" fontId="28" fillId="0" borderId="31" applyNumberFormat="0" applyFill="0" applyAlignment="0" applyProtection="0"/>
    <xf numFmtId="0" fontId="29" fillId="0" borderId="32" applyNumberFormat="0" applyFill="0" applyAlignment="0" applyProtection="0"/>
    <xf numFmtId="0" fontId="29" fillId="0" borderId="0" applyNumberFormat="0" applyFill="0" applyBorder="0" applyAlignment="0" applyProtection="0"/>
    <xf numFmtId="0" fontId="30" fillId="13" borderId="0" applyNumberFormat="0" applyBorder="0" applyAlignment="0" applyProtection="0"/>
    <xf numFmtId="0" fontId="31" fillId="14" borderId="0" applyNumberFormat="0" applyBorder="0" applyAlignment="0" applyProtection="0"/>
    <xf numFmtId="0" fontId="32" fillId="15" borderId="0" applyNumberFormat="0" applyBorder="0" applyAlignment="0" applyProtection="0"/>
    <xf numFmtId="0" fontId="33" fillId="16" borderId="33" applyNumberFormat="0" applyAlignment="0" applyProtection="0"/>
    <xf numFmtId="0" fontId="34" fillId="17" borderId="34" applyNumberFormat="0" applyAlignment="0" applyProtection="0"/>
    <xf numFmtId="0" fontId="35" fillId="17" borderId="33" applyNumberFormat="0" applyAlignment="0" applyProtection="0"/>
    <xf numFmtId="0" fontId="36" fillId="0" borderId="35" applyNumberFormat="0" applyFill="0" applyAlignment="0" applyProtection="0"/>
    <xf numFmtId="0" fontId="37" fillId="18" borderId="36" applyNumberFormat="0" applyAlignment="0" applyProtection="0"/>
    <xf numFmtId="0" fontId="38" fillId="0" borderId="0" applyNumberFormat="0" applyFill="0" applyBorder="0" applyAlignment="0" applyProtection="0"/>
    <xf numFmtId="0" fontId="2" fillId="19" borderId="37" applyNumberFormat="0" applyFont="0" applyAlignment="0" applyProtection="0"/>
    <xf numFmtId="0" fontId="39" fillId="0" borderId="0" applyNumberFormat="0" applyFill="0" applyBorder="0" applyAlignment="0" applyProtection="0"/>
    <xf numFmtId="0" fontId="3" fillId="0" borderId="38" applyNumberFormat="0" applyFill="0" applyAlignment="0" applyProtection="0"/>
    <xf numFmtId="0" fontId="40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40" fillId="23" borderId="0" applyNumberFormat="0" applyBorder="0" applyAlignment="0" applyProtection="0"/>
    <xf numFmtId="0" fontId="40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40" fillId="27" borderId="0" applyNumberFormat="0" applyBorder="0" applyAlignment="0" applyProtection="0"/>
    <xf numFmtId="0" fontId="40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40" fillId="31" borderId="0" applyNumberFormat="0" applyBorder="0" applyAlignment="0" applyProtection="0"/>
    <xf numFmtId="0" fontId="40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40" fillId="35" borderId="0" applyNumberFormat="0" applyBorder="0" applyAlignment="0" applyProtection="0"/>
    <xf numFmtId="0" fontId="40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40" fillId="39" borderId="0" applyNumberFormat="0" applyBorder="0" applyAlignment="0" applyProtection="0"/>
    <xf numFmtId="0" fontId="40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40" fillId="43" borderId="0" applyNumberFormat="0" applyBorder="0" applyAlignment="0" applyProtection="0"/>
    <xf numFmtId="0" fontId="1" fillId="0" borderId="0"/>
  </cellStyleXfs>
  <cellXfs count="145">
    <xf numFmtId="0" fontId="0" fillId="0" borderId="0" xfId="0"/>
    <xf numFmtId="0" fontId="0" fillId="0" borderId="0" xfId="0"/>
    <xf numFmtId="0" fontId="0" fillId="0" borderId="0" xfId="0" applyAlignment="1"/>
    <xf numFmtId="49" fontId="0" fillId="0" borderId="0" xfId="0" applyNumberFormat="1" applyFont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9" fontId="0" fillId="0" borderId="0" xfId="2" applyFont="1"/>
    <xf numFmtId="168" fontId="20" fillId="0" borderId="13" xfId="0" applyNumberFormat="1" applyFont="1" applyBorder="1" applyAlignment="1">
      <alignment horizontal="center" vertical="center" wrapText="1"/>
    </xf>
    <xf numFmtId="168" fontId="5" fillId="0" borderId="0" xfId="1" applyNumberFormat="1" applyFont="1" applyBorder="1" applyAlignment="1">
      <alignment horizontal="center"/>
    </xf>
    <xf numFmtId="168" fontId="0" fillId="0" borderId="0" xfId="0" applyNumberFormat="1"/>
    <xf numFmtId="168" fontId="20" fillId="0" borderId="5" xfId="0" applyNumberFormat="1" applyFont="1" applyBorder="1" applyAlignment="1">
      <alignment horizontal="center" vertical="center" wrapText="1"/>
    </xf>
    <xf numFmtId="168" fontId="5" fillId="0" borderId="7" xfId="1" applyNumberFormat="1" applyFont="1" applyBorder="1" applyAlignment="1">
      <alignment horizontal="center"/>
    </xf>
    <xf numFmtId="9" fontId="20" fillId="0" borderId="13" xfId="2" applyFont="1" applyBorder="1" applyAlignment="1">
      <alignment horizontal="center" vertical="center" wrapText="1"/>
    </xf>
    <xf numFmtId="9" fontId="5" fillId="0" borderId="0" xfId="2" applyFont="1" applyBorder="1" applyAlignment="1">
      <alignment horizontal="center"/>
    </xf>
    <xf numFmtId="0" fontId="3" fillId="0" borderId="0" xfId="0" applyFont="1" applyAlignment="1">
      <alignment horizontal="right"/>
    </xf>
    <xf numFmtId="0" fontId="0" fillId="12" borderId="0" xfId="0" applyFill="1"/>
    <xf numFmtId="0" fontId="21" fillId="0" borderId="0" xfId="1122"/>
    <xf numFmtId="0" fontId="3" fillId="12" borderId="10" xfId="0" applyFont="1" applyFill="1" applyBorder="1" applyAlignment="1">
      <alignment horizontal="left"/>
    </xf>
    <xf numFmtId="0" fontId="9" fillId="0" borderId="5" xfId="0" applyFont="1" applyBorder="1" applyAlignment="1">
      <alignment horizontal="center" vertical="center"/>
    </xf>
    <xf numFmtId="49" fontId="0" fillId="0" borderId="8" xfId="0" applyNumberFormat="1" applyFont="1" applyBorder="1"/>
    <xf numFmtId="0" fontId="0" fillId="0" borderId="26" xfId="0" applyFont="1" applyBorder="1"/>
    <xf numFmtId="168" fontId="5" fillId="0" borderId="26" xfId="1" applyNumberFormat="1" applyFont="1" applyBorder="1" applyAlignment="1">
      <alignment horizontal="center"/>
    </xf>
    <xf numFmtId="49" fontId="0" fillId="0" borderId="1" xfId="0" applyNumberFormat="1" applyFont="1" applyBorder="1"/>
    <xf numFmtId="0" fontId="0" fillId="0" borderId="3" xfId="0" applyFont="1" applyBorder="1"/>
    <xf numFmtId="49" fontId="3" fillId="0" borderId="3" xfId="0" applyNumberFormat="1" applyFont="1" applyBorder="1" applyAlignment="1">
      <alignment horizontal="center"/>
    </xf>
    <xf numFmtId="168" fontId="5" fillId="0" borderId="29" xfId="1" applyNumberFormat="1" applyFont="1" applyBorder="1" applyAlignment="1">
      <alignment horizontal="center"/>
    </xf>
    <xf numFmtId="9" fontId="5" fillId="0" borderId="3" xfId="2" applyFont="1" applyBorder="1" applyAlignment="1">
      <alignment horizontal="center"/>
    </xf>
    <xf numFmtId="168" fontId="5" fillId="0" borderId="3" xfId="1" applyNumberFormat="1" applyFont="1" applyBorder="1" applyAlignment="1">
      <alignment horizontal="center"/>
    </xf>
    <xf numFmtId="9" fontId="5" fillId="0" borderId="2" xfId="2" applyFont="1" applyBorder="1" applyAlignment="1">
      <alignment horizontal="center"/>
    </xf>
    <xf numFmtId="49" fontId="3" fillId="0" borderId="26" xfId="0" applyNumberFormat="1" applyFont="1" applyBorder="1"/>
    <xf numFmtId="165" fontId="5" fillId="0" borderId="26" xfId="2" applyNumberFormat="1" applyFont="1" applyBorder="1" applyAlignment="1">
      <alignment horizontal="center"/>
    </xf>
    <xf numFmtId="165" fontId="0" fillId="0" borderId="26" xfId="2" applyNumberFormat="1" applyFont="1" applyBorder="1"/>
    <xf numFmtId="42" fontId="0" fillId="0" borderId="26" xfId="0" applyNumberFormat="1" applyFont="1" applyBorder="1"/>
    <xf numFmtId="0" fontId="4" fillId="0" borderId="22" xfId="0" applyFont="1" applyBorder="1" applyAlignment="1">
      <alignment horizontal="center" vertical="center" wrapText="1"/>
    </xf>
    <xf numFmtId="168" fontId="0" fillId="0" borderId="8" xfId="0" applyNumberFormat="1" applyFont="1" applyBorder="1"/>
    <xf numFmtId="168" fontId="0" fillId="0" borderId="26" xfId="0" applyNumberFormat="1" applyFont="1" applyBorder="1"/>
    <xf numFmtId="168" fontId="0" fillId="0" borderId="26" xfId="0" applyNumberFormat="1" applyFont="1" applyBorder="1" applyAlignment="1">
      <alignment horizontal="center"/>
    </xf>
    <xf numFmtId="164" fontId="25" fillId="0" borderId="1" xfId="1" applyNumberFormat="1" applyFont="1" applyFill="1" applyBorder="1" applyAlignment="1">
      <alignment horizontal="center" vertical="center"/>
    </xf>
    <xf numFmtId="164" fontId="25" fillId="0" borderId="10" xfId="1" applyNumberFormat="1" applyFont="1" applyFill="1" applyBorder="1" applyAlignment="1">
      <alignment horizontal="center" vertical="center"/>
    </xf>
    <xf numFmtId="164" fontId="25" fillId="0" borderId="3" xfId="1" applyNumberFormat="1" applyFont="1" applyFill="1" applyBorder="1" applyAlignment="1">
      <alignment horizontal="center" vertical="center"/>
    </xf>
    <xf numFmtId="164" fontId="25" fillId="0" borderId="2" xfId="1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right"/>
    </xf>
    <xf numFmtId="168" fontId="5" fillId="0" borderId="8" xfId="1" applyNumberFormat="1" applyFont="1" applyBorder="1" applyAlignment="1">
      <alignment horizontal="center"/>
    </xf>
    <xf numFmtId="0" fontId="0" fillId="0" borderId="0" xfId="0" applyBorder="1"/>
    <xf numFmtId="9" fontId="5" fillId="0" borderId="0" xfId="2" applyNumberFormat="1" applyFont="1" applyBorder="1" applyAlignment="1">
      <alignment horizontal="center"/>
    </xf>
    <xf numFmtId="0" fontId="0" fillId="0" borderId="0" xfId="0"/>
    <xf numFmtId="49" fontId="0" fillId="0" borderId="7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68" fontId="5" fillId="0" borderId="15" xfId="1" applyNumberFormat="1" applyFont="1" applyBorder="1" applyAlignment="1">
      <alignment horizontal="center"/>
    </xf>
    <xf numFmtId="165" fontId="5" fillId="0" borderId="16" xfId="2" applyNumberFormat="1" applyFont="1" applyBorder="1" applyAlignment="1">
      <alignment horizontal="center"/>
    </xf>
    <xf numFmtId="168" fontId="5" fillId="0" borderId="16" xfId="1" applyNumberFormat="1" applyFont="1" applyBorder="1" applyAlignment="1">
      <alignment horizontal="center"/>
    </xf>
    <xf numFmtId="42" fontId="5" fillId="0" borderId="16" xfId="2" applyNumberFormat="1" applyFont="1" applyBorder="1" applyAlignment="1">
      <alignment horizontal="center"/>
    </xf>
    <xf numFmtId="9" fontId="5" fillId="0" borderId="17" xfId="2" applyFont="1" applyBorder="1" applyAlignment="1">
      <alignment horizontal="center"/>
    </xf>
    <xf numFmtId="0" fontId="4" fillId="0" borderId="16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9" fillId="0" borderId="41" xfId="0" applyFont="1" applyBorder="1" applyAlignment="1">
      <alignment horizontal="center" vertical="center" wrapText="1"/>
    </xf>
    <xf numFmtId="168" fontId="20" fillId="0" borderId="40" xfId="0" applyNumberFormat="1" applyFont="1" applyBorder="1" applyAlignment="1">
      <alignment horizontal="center" vertical="center" wrapText="1"/>
    </xf>
    <xf numFmtId="168" fontId="20" fillId="0" borderId="41" xfId="0" applyNumberFormat="1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42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6" xfId="0" applyNumberFormat="1" applyFont="1" applyBorder="1" applyAlignment="1">
      <alignment horizontal="center" vertical="center" wrapText="1"/>
    </xf>
    <xf numFmtId="49" fontId="0" fillId="0" borderId="39" xfId="0" applyNumberFormat="1" applyFont="1" applyFill="1" applyBorder="1"/>
    <xf numFmtId="0" fontId="0" fillId="0" borderId="39" xfId="0" applyFont="1" applyFill="1" applyBorder="1"/>
    <xf numFmtId="49" fontId="0" fillId="0" borderId="39" xfId="0" applyNumberFormat="1" applyFont="1" applyFill="1" applyBorder="1" applyAlignment="1">
      <alignment horizontal="center"/>
    </xf>
    <xf numFmtId="168" fontId="5" fillId="0" borderId="39" xfId="1" applyNumberFormat="1" applyFont="1" applyFill="1" applyBorder="1" applyAlignment="1">
      <alignment horizontal="center"/>
    </xf>
    <xf numFmtId="0" fontId="0" fillId="0" borderId="39" xfId="0" applyNumberFormat="1" applyFont="1" applyFill="1" applyBorder="1"/>
    <xf numFmtId="0" fontId="0" fillId="0" borderId="39" xfId="0" applyFill="1" applyBorder="1"/>
    <xf numFmtId="8" fontId="0" fillId="0" borderId="39" xfId="0" applyNumberFormat="1" applyFont="1" applyFill="1" applyBorder="1"/>
    <xf numFmtId="168" fontId="0" fillId="0" borderId="39" xfId="0" applyNumberFormat="1" applyFont="1" applyFill="1" applyBorder="1" applyAlignment="1">
      <alignment horizontal="right"/>
    </xf>
    <xf numFmtId="10" fontId="5" fillId="0" borderId="16" xfId="2" applyNumberFormat="1" applyFont="1" applyBorder="1" applyAlignment="1">
      <alignment horizontal="center"/>
    </xf>
    <xf numFmtId="10" fontId="5" fillId="0" borderId="3" xfId="2" applyNumberFormat="1" applyFont="1" applyBorder="1" applyAlignment="1">
      <alignment horizontal="center"/>
    </xf>
    <xf numFmtId="10" fontId="0" fillId="0" borderId="9" xfId="2" applyNumberFormat="1" applyFont="1" applyBorder="1"/>
    <xf numFmtId="10" fontId="0" fillId="0" borderId="25" xfId="2" applyNumberFormat="1" applyFont="1" applyBorder="1"/>
    <xf numFmtId="49" fontId="0" fillId="0" borderId="8" xfId="0" applyNumberFormat="1" applyFont="1" applyBorder="1"/>
    <xf numFmtId="0" fontId="0" fillId="0" borderId="26" xfId="0" applyFont="1" applyBorder="1"/>
    <xf numFmtId="168" fontId="5" fillId="0" borderId="26" xfId="1" applyNumberFormat="1" applyFont="1" applyBorder="1" applyAlignment="1">
      <alignment horizontal="center"/>
    </xf>
    <xf numFmtId="49" fontId="3" fillId="0" borderId="26" xfId="0" applyNumberFormat="1" applyFont="1" applyBorder="1"/>
    <xf numFmtId="168" fontId="5" fillId="0" borderId="8" xfId="1" applyNumberFormat="1" applyFont="1" applyBorder="1" applyAlignment="1">
      <alignment horizontal="center"/>
    </xf>
    <xf numFmtId="0" fontId="0" fillId="0" borderId="26" xfId="0" applyNumberFormat="1" applyFont="1" applyBorder="1"/>
    <xf numFmtId="0" fontId="0" fillId="0" borderId="8" xfId="0" applyNumberFormat="1" applyFont="1" applyBorder="1"/>
    <xf numFmtId="2" fontId="0" fillId="0" borderId="26" xfId="0" applyNumberFormat="1" applyFont="1" applyBorder="1"/>
    <xf numFmtId="8" fontId="0" fillId="0" borderId="10" xfId="1" applyNumberFormat="1" applyFont="1" applyBorder="1"/>
    <xf numFmtId="168" fontId="1" fillId="0" borderId="39" xfId="1164" applyNumberFormat="1" applyBorder="1"/>
    <xf numFmtId="1" fontId="0" fillId="0" borderId="39" xfId="0" applyNumberFormat="1" applyFont="1" applyFill="1" applyBorder="1"/>
    <xf numFmtId="0" fontId="41" fillId="0" borderId="0" xfId="0" applyFont="1"/>
    <xf numFmtId="168" fontId="42" fillId="0" borderId="15" xfId="1" applyNumberFormat="1" applyFont="1" applyBorder="1" applyAlignment="1">
      <alignment horizontal="center"/>
    </xf>
    <xf numFmtId="165" fontId="42" fillId="0" borderId="16" xfId="2" applyNumberFormat="1" applyFont="1" applyBorder="1" applyAlignment="1">
      <alignment horizontal="center"/>
    </xf>
    <xf numFmtId="168" fontId="42" fillId="0" borderId="16" xfId="1" applyNumberFormat="1" applyFont="1" applyBorder="1" applyAlignment="1">
      <alignment horizontal="center"/>
    </xf>
    <xf numFmtId="10" fontId="42" fillId="0" borderId="16" xfId="2" applyNumberFormat="1" applyFont="1" applyBorder="1" applyAlignment="1">
      <alignment horizontal="center"/>
    </xf>
    <xf numFmtId="9" fontId="42" fillId="0" borderId="17" xfId="2" applyFont="1" applyBorder="1" applyAlignment="1">
      <alignment horizontal="center"/>
    </xf>
    <xf numFmtId="14" fontId="0" fillId="12" borderId="0" xfId="0" applyNumberFormat="1" applyFill="1"/>
    <xf numFmtId="0" fontId="42" fillId="0" borderId="43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22" fillId="0" borderId="15" xfId="0" applyFont="1" applyBorder="1" applyAlignment="1">
      <alignment horizontal="center"/>
    </xf>
    <xf numFmtId="0" fontId="22" fillId="0" borderId="16" xfId="0" applyFont="1" applyBorder="1" applyAlignment="1">
      <alignment horizontal="center"/>
    </xf>
    <xf numFmtId="0" fontId="22" fillId="0" borderId="17" xfId="0" applyFont="1" applyBorder="1" applyAlignment="1">
      <alignment horizontal="center"/>
    </xf>
    <xf numFmtId="0" fontId="22" fillId="0" borderId="7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22" fillId="0" borderId="6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22" fillId="0" borderId="26" xfId="0" applyFont="1" applyBorder="1" applyAlignment="1">
      <alignment horizontal="center"/>
    </xf>
    <xf numFmtId="0" fontId="22" fillId="0" borderId="25" xfId="0" applyFont="1" applyBorder="1" applyAlignment="1">
      <alignment horizontal="center"/>
    </xf>
    <xf numFmtId="0" fontId="23" fillId="4" borderId="3" xfId="0" applyFont="1" applyFill="1" applyBorder="1" applyAlignment="1">
      <alignment horizontal="center"/>
    </xf>
    <xf numFmtId="0" fontId="23" fillId="4" borderId="2" xfId="0" applyFont="1" applyFill="1" applyBorder="1" applyAlignment="1">
      <alignment horizontal="center"/>
    </xf>
    <xf numFmtId="164" fontId="24" fillId="2" borderId="1" xfId="1" applyNumberFormat="1" applyFont="1" applyFill="1" applyBorder="1" applyAlignment="1">
      <alignment horizontal="center" vertical="center"/>
    </xf>
    <xf numFmtId="164" fontId="24" fillId="2" borderId="3" xfId="1" applyNumberFormat="1" applyFont="1" applyFill="1" applyBorder="1" applyAlignment="1">
      <alignment horizontal="center" vertical="center"/>
    </xf>
    <xf numFmtId="164" fontId="24" fillId="3" borderId="1" xfId="1" applyNumberFormat="1" applyFont="1" applyFill="1" applyBorder="1" applyAlignment="1">
      <alignment horizontal="center" vertical="center"/>
    </xf>
    <xf numFmtId="164" fontId="24" fillId="3" borderId="3" xfId="1" applyNumberFormat="1" applyFont="1" applyFill="1" applyBorder="1" applyAlignment="1">
      <alignment horizontal="center" vertical="center"/>
    </xf>
    <xf numFmtId="164" fontId="24" fillId="3" borderId="2" xfId="1" applyNumberFormat="1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top"/>
    </xf>
    <xf numFmtId="0" fontId="0" fillId="0" borderId="28" xfId="0" applyBorder="1" applyAlignment="1">
      <alignment horizontal="center" vertical="top"/>
    </xf>
    <xf numFmtId="164" fontId="9" fillId="11" borderId="21" xfId="1" applyNumberFormat="1" applyFont="1" applyFill="1" applyBorder="1" applyAlignment="1">
      <alignment horizontal="center" vertical="center"/>
    </xf>
    <xf numFmtId="164" fontId="9" fillId="11" borderId="22" xfId="1" applyNumberFormat="1" applyFont="1" applyFill="1" applyBorder="1" applyAlignment="1">
      <alignment horizontal="center" vertical="center"/>
    </xf>
    <xf numFmtId="164" fontId="9" fillId="11" borderId="20" xfId="1" applyNumberFormat="1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164" fontId="7" fillId="9" borderId="21" xfId="1" applyNumberFormat="1" applyFont="1" applyFill="1" applyBorder="1" applyAlignment="1">
      <alignment horizontal="center" vertical="center"/>
    </xf>
    <xf numFmtId="164" fontId="7" fillId="9" borderId="22" xfId="1" applyNumberFormat="1" applyFont="1" applyFill="1" applyBorder="1" applyAlignment="1">
      <alignment horizontal="center" vertical="center"/>
    </xf>
    <xf numFmtId="164" fontId="7" fillId="9" borderId="20" xfId="1" applyNumberFormat="1" applyFont="1" applyFill="1" applyBorder="1" applyAlignment="1">
      <alignment horizontal="center" vertical="center"/>
    </xf>
    <xf numFmtId="164" fontId="7" fillId="4" borderId="8" xfId="1" applyNumberFormat="1" applyFont="1" applyFill="1" applyBorder="1" applyAlignment="1">
      <alignment horizontal="center" vertical="center"/>
    </xf>
    <xf numFmtId="164" fontId="7" fillId="4" borderId="26" xfId="1" applyNumberFormat="1" applyFont="1" applyFill="1" applyBorder="1" applyAlignment="1">
      <alignment horizontal="center" vertical="center"/>
    </xf>
    <xf numFmtId="164" fontId="7" fillId="10" borderId="7" xfId="1" applyNumberFormat="1" applyFont="1" applyFill="1" applyBorder="1" applyAlignment="1">
      <alignment horizontal="center" vertical="center"/>
    </xf>
    <xf numFmtId="164" fontId="7" fillId="10" borderId="0" xfId="1" applyNumberFormat="1" applyFont="1" applyFill="1" applyBorder="1" applyAlignment="1">
      <alignment horizontal="center" vertical="center"/>
    </xf>
    <xf numFmtId="0" fontId="8" fillId="12" borderId="14" xfId="0" applyFont="1" applyFill="1" applyBorder="1" applyAlignment="1">
      <alignment horizontal="center"/>
    </xf>
    <xf numFmtId="0" fontId="8" fillId="12" borderId="4" xfId="0" applyFont="1" applyFill="1" applyBorder="1" applyAlignment="1">
      <alignment horizontal="center"/>
    </xf>
    <xf numFmtId="0" fontId="5" fillId="0" borderId="23" xfId="0" applyFont="1" applyFill="1" applyBorder="1" applyAlignment="1">
      <alignment horizontal="center"/>
    </xf>
    <xf numFmtId="0" fontId="5" fillId="0" borderId="24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164" fontId="9" fillId="11" borderId="16" xfId="1" applyNumberFormat="1" applyFont="1" applyFill="1" applyBorder="1" applyAlignment="1">
      <alignment horizontal="center" vertical="center"/>
    </xf>
    <xf numFmtId="164" fontId="7" fillId="10" borderId="15" xfId="1" applyNumberFormat="1" applyFont="1" applyFill="1" applyBorder="1" applyAlignment="1">
      <alignment horizontal="center" vertical="center"/>
    </xf>
    <xf numFmtId="164" fontId="7" fillId="10" borderId="16" xfId="1" applyNumberFormat="1" applyFont="1" applyFill="1" applyBorder="1" applyAlignment="1">
      <alignment horizontal="center" vertical="center"/>
    </xf>
    <xf numFmtId="164" fontId="7" fillId="10" borderId="17" xfId="1" applyNumberFormat="1" applyFont="1" applyFill="1" applyBorder="1" applyAlignment="1">
      <alignment horizontal="center" vertical="center"/>
    </xf>
    <xf numFmtId="164" fontId="7" fillId="10" borderId="21" xfId="1" applyNumberFormat="1" applyFont="1" applyFill="1" applyBorder="1" applyAlignment="1">
      <alignment horizontal="center" vertical="center"/>
    </xf>
    <xf numFmtId="164" fontId="7" fillId="10" borderId="22" xfId="1" applyNumberFormat="1" applyFont="1" applyFill="1" applyBorder="1" applyAlignment="1">
      <alignment horizontal="center" vertical="center"/>
    </xf>
    <xf numFmtId="164" fontId="7" fillId="10" borderId="20" xfId="1" applyNumberFormat="1" applyFont="1" applyFill="1" applyBorder="1" applyAlignment="1">
      <alignment horizontal="center" vertical="center"/>
    </xf>
  </cellXfs>
  <cellStyles count="1165">
    <cellStyle name="20% - Accent1" xfId="1141" builtinId="30" customBuiltin="1"/>
    <cellStyle name="20% - Accent2" xfId="1145" builtinId="34" customBuiltin="1"/>
    <cellStyle name="20% - Accent3" xfId="1149" builtinId="38" customBuiltin="1"/>
    <cellStyle name="20% - Accent4" xfId="1153" builtinId="42" customBuiltin="1"/>
    <cellStyle name="20% - Accent5" xfId="1157" builtinId="46" customBuiltin="1"/>
    <cellStyle name="20% - Accent6" xfId="1161" builtinId="50" customBuiltin="1"/>
    <cellStyle name="40% - Accent1" xfId="1142" builtinId="31" customBuiltin="1"/>
    <cellStyle name="40% - Accent2" xfId="1146" builtinId="35" customBuiltin="1"/>
    <cellStyle name="40% - Accent3" xfId="1150" builtinId="39" customBuiltin="1"/>
    <cellStyle name="40% - Accent4" xfId="1154" builtinId="43" customBuiltin="1"/>
    <cellStyle name="40% - Accent5" xfId="1158" builtinId="47" customBuiltin="1"/>
    <cellStyle name="40% - Accent6" xfId="1162" builtinId="51" customBuiltin="1"/>
    <cellStyle name="60% - Accent1" xfId="1143" builtinId="32" customBuiltin="1"/>
    <cellStyle name="60% - Accent2" xfId="1147" builtinId="36" customBuiltin="1"/>
    <cellStyle name="60% - Accent3" xfId="1151" builtinId="40" customBuiltin="1"/>
    <cellStyle name="60% - Accent4" xfId="1155" builtinId="44" customBuiltin="1"/>
    <cellStyle name="60% - Accent5" xfId="1159" builtinId="48" customBuiltin="1"/>
    <cellStyle name="60% - Accent6" xfId="1163" builtinId="52" customBuiltin="1"/>
    <cellStyle name="Accent1" xfId="1140" builtinId="29" customBuiltin="1"/>
    <cellStyle name="Accent2" xfId="1144" builtinId="33" customBuiltin="1"/>
    <cellStyle name="Accent3" xfId="1148" builtinId="37" customBuiltin="1"/>
    <cellStyle name="Accent4" xfId="1152" builtinId="41" customBuiltin="1"/>
    <cellStyle name="Accent5" xfId="1156" builtinId="45" customBuiltin="1"/>
    <cellStyle name="Accent6" xfId="1160" builtinId="49" customBuiltin="1"/>
    <cellStyle name="Bad" xfId="1129" builtinId="27" customBuiltin="1"/>
    <cellStyle name="Calculation" xfId="1133" builtinId="22" customBuiltin="1"/>
    <cellStyle name="Check Cell" xfId="1135" builtinId="23" customBuiltin="1"/>
    <cellStyle name="Comma 2" xfId="3" xr:uid="{00000000-0005-0000-0000-00001B000000}"/>
    <cellStyle name="Comma 2 2" xfId="4" xr:uid="{00000000-0005-0000-0000-00001C000000}"/>
    <cellStyle name="Comma 2 2 2" xfId="5" xr:uid="{00000000-0005-0000-0000-00001D000000}"/>
    <cellStyle name="Comma 2 3" xfId="6" xr:uid="{00000000-0005-0000-0000-00001E000000}"/>
    <cellStyle name="Comma 2 3 2" xfId="7" xr:uid="{00000000-0005-0000-0000-00001F000000}"/>
    <cellStyle name="Comma 2 4" xfId="8" xr:uid="{00000000-0005-0000-0000-000020000000}"/>
    <cellStyle name="Comma 2 4 2" xfId="9" xr:uid="{00000000-0005-0000-0000-000021000000}"/>
    <cellStyle name="Comma 2 5" xfId="10" xr:uid="{00000000-0005-0000-0000-000022000000}"/>
    <cellStyle name="Comma 2 5 2" xfId="11" xr:uid="{00000000-0005-0000-0000-000023000000}"/>
    <cellStyle name="Comma 2 6" xfId="12" xr:uid="{00000000-0005-0000-0000-000024000000}"/>
    <cellStyle name="Comma 3" xfId="13" xr:uid="{00000000-0005-0000-0000-000025000000}"/>
    <cellStyle name="Comma 4" xfId="14" xr:uid="{00000000-0005-0000-0000-000026000000}"/>
    <cellStyle name="Comma 4 2" xfId="15" xr:uid="{00000000-0005-0000-0000-000027000000}"/>
    <cellStyle name="Comma 5" xfId="16" xr:uid="{00000000-0005-0000-0000-000028000000}"/>
    <cellStyle name="Comma 6" xfId="17" xr:uid="{00000000-0005-0000-0000-000029000000}"/>
    <cellStyle name="Currency" xfId="1" builtinId="4"/>
    <cellStyle name="Currency 2" xfId="18" xr:uid="{00000000-0005-0000-0000-00002B000000}"/>
    <cellStyle name="Currency 2 2" xfId="19" xr:uid="{00000000-0005-0000-0000-00002C000000}"/>
    <cellStyle name="Currency 2 2 2" xfId="20" xr:uid="{00000000-0005-0000-0000-00002D000000}"/>
    <cellStyle name="Currency 2 3" xfId="21" xr:uid="{00000000-0005-0000-0000-00002E000000}"/>
    <cellStyle name="Currency 2 3 2" xfId="22" xr:uid="{00000000-0005-0000-0000-00002F000000}"/>
    <cellStyle name="Currency 2 4" xfId="23" xr:uid="{00000000-0005-0000-0000-000030000000}"/>
    <cellStyle name="Currency 2 4 2" xfId="24" xr:uid="{00000000-0005-0000-0000-000031000000}"/>
    <cellStyle name="Currency 2 5" xfId="25" xr:uid="{00000000-0005-0000-0000-000032000000}"/>
    <cellStyle name="Currency 2 5 2" xfId="26" xr:uid="{00000000-0005-0000-0000-000033000000}"/>
    <cellStyle name="Currency 2 6" xfId="27" xr:uid="{00000000-0005-0000-0000-000034000000}"/>
    <cellStyle name="Currency 3" xfId="28" xr:uid="{00000000-0005-0000-0000-000035000000}"/>
    <cellStyle name="Explanatory Text" xfId="1138" builtinId="53" customBuiltin="1"/>
    <cellStyle name="Good" xfId="1128" builtinId="26" customBuiltin="1"/>
    <cellStyle name="Heading 1" xfId="1124" builtinId="16" customBuiltin="1"/>
    <cellStyle name="Heading 2" xfId="1125" builtinId="17" customBuiltin="1"/>
    <cellStyle name="Heading 3" xfId="1126" builtinId="18" customBuiltin="1"/>
    <cellStyle name="Heading 4" xfId="1127" builtinId="19" customBuiltin="1"/>
    <cellStyle name="Hyperlink" xfId="1122" builtinId="8"/>
    <cellStyle name="Hyperlink 2" xfId="29" xr:uid="{00000000-0005-0000-0000-00003D000000}"/>
    <cellStyle name="Input" xfId="1131" builtinId="20" customBuiltin="1"/>
    <cellStyle name="Linked Cell" xfId="1134" builtinId="24" customBuiltin="1"/>
    <cellStyle name="Neutral" xfId="1130" builtinId="28" customBuiltin="1"/>
    <cellStyle name="Normal" xfId="0" builtinId="0"/>
    <cellStyle name="Normal 10" xfId="30" xr:uid="{00000000-0005-0000-0000-000042000000}"/>
    <cellStyle name="Normal 10 2" xfId="31" xr:uid="{00000000-0005-0000-0000-000043000000}"/>
    <cellStyle name="Normal 11" xfId="32" xr:uid="{00000000-0005-0000-0000-000044000000}"/>
    <cellStyle name="Normal 11 2" xfId="33" xr:uid="{00000000-0005-0000-0000-000045000000}"/>
    <cellStyle name="Normal 12" xfId="34" xr:uid="{00000000-0005-0000-0000-000046000000}"/>
    <cellStyle name="Normal 12 2" xfId="35" xr:uid="{00000000-0005-0000-0000-000047000000}"/>
    <cellStyle name="Normal 13" xfId="36" xr:uid="{00000000-0005-0000-0000-000048000000}"/>
    <cellStyle name="Normal 13 2" xfId="37" xr:uid="{00000000-0005-0000-0000-000049000000}"/>
    <cellStyle name="Normal 14" xfId="38" xr:uid="{00000000-0005-0000-0000-00004A000000}"/>
    <cellStyle name="Normal 15" xfId="39" xr:uid="{00000000-0005-0000-0000-00004B000000}"/>
    <cellStyle name="Normal 15 2" xfId="40" xr:uid="{00000000-0005-0000-0000-00004C000000}"/>
    <cellStyle name="Normal 16" xfId="41" xr:uid="{00000000-0005-0000-0000-00004D000000}"/>
    <cellStyle name="Normal 16 2" xfId="42" xr:uid="{00000000-0005-0000-0000-00004E000000}"/>
    <cellStyle name="Normal 16_Final CMEEC CT Leg Rpt" xfId="43" xr:uid="{00000000-0005-0000-0000-00004F000000}"/>
    <cellStyle name="Normal 17" xfId="44" xr:uid="{00000000-0005-0000-0000-000050000000}"/>
    <cellStyle name="Normal 18" xfId="45" xr:uid="{00000000-0005-0000-0000-000051000000}"/>
    <cellStyle name="Normal 19" xfId="46" xr:uid="{00000000-0005-0000-0000-000052000000}"/>
    <cellStyle name="Normal 2" xfId="47" xr:uid="{00000000-0005-0000-0000-000053000000}"/>
    <cellStyle name="Normal 2 10" xfId="48" xr:uid="{00000000-0005-0000-0000-000054000000}"/>
    <cellStyle name="Normal 2 10 2" xfId="49" xr:uid="{00000000-0005-0000-0000-000055000000}"/>
    <cellStyle name="Normal 2 11" xfId="50" xr:uid="{00000000-0005-0000-0000-000056000000}"/>
    <cellStyle name="Normal 2 11 2" xfId="51" xr:uid="{00000000-0005-0000-0000-000057000000}"/>
    <cellStyle name="Normal 2 12" xfId="52" xr:uid="{00000000-0005-0000-0000-000058000000}"/>
    <cellStyle name="Normal 2 12 2" xfId="53" xr:uid="{00000000-0005-0000-0000-000059000000}"/>
    <cellStyle name="Normal 2 13" xfId="54" xr:uid="{00000000-0005-0000-0000-00005A000000}"/>
    <cellStyle name="Normal 2 13 2" xfId="55" xr:uid="{00000000-0005-0000-0000-00005B000000}"/>
    <cellStyle name="Normal 2 14" xfId="56" xr:uid="{00000000-0005-0000-0000-00005C000000}"/>
    <cellStyle name="Normal 2 14 2" xfId="57" xr:uid="{00000000-0005-0000-0000-00005D000000}"/>
    <cellStyle name="Normal 2 15" xfId="58" xr:uid="{00000000-0005-0000-0000-00005E000000}"/>
    <cellStyle name="Normal 2 2" xfId="59" xr:uid="{00000000-0005-0000-0000-00005F000000}"/>
    <cellStyle name="Normal 2 2 2" xfId="60" xr:uid="{00000000-0005-0000-0000-000060000000}"/>
    <cellStyle name="Normal 2 3" xfId="61" xr:uid="{00000000-0005-0000-0000-000061000000}"/>
    <cellStyle name="Normal 2 3 2" xfId="62" xr:uid="{00000000-0005-0000-0000-000062000000}"/>
    <cellStyle name="Normal 2 4" xfId="63" xr:uid="{00000000-0005-0000-0000-000063000000}"/>
    <cellStyle name="Normal 2 4 2" xfId="64" xr:uid="{00000000-0005-0000-0000-000064000000}"/>
    <cellStyle name="Normal 2 5" xfId="65" xr:uid="{00000000-0005-0000-0000-000065000000}"/>
    <cellStyle name="Normal 2 5 2" xfId="66" xr:uid="{00000000-0005-0000-0000-000066000000}"/>
    <cellStyle name="Normal 2 6" xfId="67" xr:uid="{00000000-0005-0000-0000-000067000000}"/>
    <cellStyle name="Normal 2 6 2" xfId="68" xr:uid="{00000000-0005-0000-0000-000068000000}"/>
    <cellStyle name="Normal 2 6 2 2" xfId="69" xr:uid="{00000000-0005-0000-0000-000069000000}"/>
    <cellStyle name="Normal 2 6 3" xfId="70" xr:uid="{00000000-0005-0000-0000-00006A000000}"/>
    <cellStyle name="Normal 2 7" xfId="71" xr:uid="{00000000-0005-0000-0000-00006B000000}"/>
    <cellStyle name="Normal 2 7 2" xfId="72" xr:uid="{00000000-0005-0000-0000-00006C000000}"/>
    <cellStyle name="Normal 2 8" xfId="73" xr:uid="{00000000-0005-0000-0000-00006D000000}"/>
    <cellStyle name="Normal 2 8 2" xfId="74" xr:uid="{00000000-0005-0000-0000-00006E000000}"/>
    <cellStyle name="Normal 2 9" xfId="75" xr:uid="{00000000-0005-0000-0000-00006F000000}"/>
    <cellStyle name="Normal 2 9 2" xfId="76" xr:uid="{00000000-0005-0000-0000-000070000000}"/>
    <cellStyle name="Normal 20" xfId="1164" xr:uid="{00000000-0005-0000-0000-000071000000}"/>
    <cellStyle name="Normal 3" xfId="77" xr:uid="{00000000-0005-0000-0000-000072000000}"/>
    <cellStyle name="Normal 3 2" xfId="78" xr:uid="{00000000-0005-0000-0000-000073000000}"/>
    <cellStyle name="Normal 4" xfId="79" xr:uid="{00000000-0005-0000-0000-000074000000}"/>
    <cellStyle name="Normal 4 2" xfId="80" xr:uid="{00000000-0005-0000-0000-000075000000}"/>
    <cellStyle name="Normal 4 2 2" xfId="81" xr:uid="{00000000-0005-0000-0000-000076000000}"/>
    <cellStyle name="Normal 4 3" xfId="82" xr:uid="{00000000-0005-0000-0000-000077000000}"/>
    <cellStyle name="Normal 5" xfId="83" xr:uid="{00000000-0005-0000-0000-000078000000}"/>
    <cellStyle name="Normal 5 2" xfId="84" xr:uid="{00000000-0005-0000-0000-000079000000}"/>
    <cellStyle name="Normal 6" xfId="85" xr:uid="{00000000-0005-0000-0000-00007A000000}"/>
    <cellStyle name="Normal 7" xfId="86" xr:uid="{00000000-0005-0000-0000-00007B000000}"/>
    <cellStyle name="Normal 7 2" xfId="87" xr:uid="{00000000-0005-0000-0000-00007C000000}"/>
    <cellStyle name="Normal 8" xfId="88" xr:uid="{00000000-0005-0000-0000-00007D000000}"/>
    <cellStyle name="Normal 9" xfId="89" xr:uid="{00000000-0005-0000-0000-00007E000000}"/>
    <cellStyle name="Normal 9 2" xfId="90" xr:uid="{00000000-0005-0000-0000-00007F000000}"/>
    <cellStyle name="Note" xfId="1137" builtinId="10" customBuiltin="1"/>
    <cellStyle name="Note 2" xfId="91" xr:uid="{00000000-0005-0000-0000-000081000000}"/>
    <cellStyle name="Note 2 2" xfId="92" xr:uid="{00000000-0005-0000-0000-000082000000}"/>
    <cellStyle name="Note 2 2 2" xfId="93" xr:uid="{00000000-0005-0000-0000-000083000000}"/>
    <cellStyle name="Note 2 3" xfId="94" xr:uid="{00000000-0005-0000-0000-000084000000}"/>
    <cellStyle name="Note 2 4" xfId="95" xr:uid="{00000000-0005-0000-0000-000085000000}"/>
    <cellStyle name="Note 2_Final CMEEC CT Leg Rpt" xfId="96" xr:uid="{00000000-0005-0000-0000-000086000000}"/>
    <cellStyle name="Output" xfId="1132" builtinId="21" customBuiltin="1"/>
    <cellStyle name="Percent" xfId="2" builtinId="5"/>
    <cellStyle name="Style 40" xfId="97" xr:uid="{00000000-0005-0000-0000-000089000000}"/>
    <cellStyle name="Style 40 2" xfId="98" xr:uid="{00000000-0005-0000-0000-00008A000000}"/>
    <cellStyle name="Style 40 2 2" xfId="99" xr:uid="{00000000-0005-0000-0000-00008B000000}"/>
    <cellStyle name="Style 40 3" xfId="100" xr:uid="{00000000-0005-0000-0000-00008C000000}"/>
    <cellStyle name="Style 40 3 2" xfId="101" xr:uid="{00000000-0005-0000-0000-00008D000000}"/>
    <cellStyle name="Style 40 4" xfId="102" xr:uid="{00000000-0005-0000-0000-00008E000000}"/>
    <cellStyle name="Style 40 5" xfId="103" xr:uid="{00000000-0005-0000-0000-00008F000000}"/>
    <cellStyle name="Style 40 5 2" xfId="104" xr:uid="{00000000-0005-0000-0000-000090000000}"/>
    <cellStyle name="Style 40 6" xfId="105" xr:uid="{00000000-0005-0000-0000-000091000000}"/>
    <cellStyle name="Style 40 6 2" xfId="106" xr:uid="{00000000-0005-0000-0000-000092000000}"/>
    <cellStyle name="Style 40_Final CMEEC CT Leg Rpt" xfId="107" xr:uid="{00000000-0005-0000-0000-000093000000}"/>
    <cellStyle name="Style 44" xfId="108" xr:uid="{00000000-0005-0000-0000-000094000000}"/>
    <cellStyle name="Style 44 2" xfId="109" xr:uid="{00000000-0005-0000-0000-000095000000}"/>
    <cellStyle name="Style 44 2 2" xfId="110" xr:uid="{00000000-0005-0000-0000-000096000000}"/>
    <cellStyle name="Style 44 2 2 2" xfId="111" xr:uid="{00000000-0005-0000-0000-000097000000}"/>
    <cellStyle name="Style 44 2 3" xfId="112" xr:uid="{00000000-0005-0000-0000-000098000000}"/>
    <cellStyle name="Style 44 2 3 2" xfId="113" xr:uid="{00000000-0005-0000-0000-000099000000}"/>
    <cellStyle name="Style 44 2 4" xfId="114" xr:uid="{00000000-0005-0000-0000-00009A000000}"/>
    <cellStyle name="Style 44 2 5" xfId="115" xr:uid="{00000000-0005-0000-0000-00009B000000}"/>
    <cellStyle name="Style 44 2 5 2" xfId="116" xr:uid="{00000000-0005-0000-0000-00009C000000}"/>
    <cellStyle name="Style 44 2 6" xfId="117" xr:uid="{00000000-0005-0000-0000-00009D000000}"/>
    <cellStyle name="Style 44 2 6 2" xfId="118" xr:uid="{00000000-0005-0000-0000-00009E000000}"/>
    <cellStyle name="Style 44 3" xfId="119" xr:uid="{00000000-0005-0000-0000-00009F000000}"/>
    <cellStyle name="Style 44 3 2" xfId="120" xr:uid="{00000000-0005-0000-0000-0000A0000000}"/>
    <cellStyle name="Style 44 3 2 2" xfId="121" xr:uid="{00000000-0005-0000-0000-0000A1000000}"/>
    <cellStyle name="Style 44 3 3" xfId="122" xr:uid="{00000000-0005-0000-0000-0000A2000000}"/>
    <cellStyle name="Style 44 3 3 2" xfId="123" xr:uid="{00000000-0005-0000-0000-0000A3000000}"/>
    <cellStyle name="Style 44 3 4" xfId="124" xr:uid="{00000000-0005-0000-0000-0000A4000000}"/>
    <cellStyle name="Style 44 3 5" xfId="125" xr:uid="{00000000-0005-0000-0000-0000A5000000}"/>
    <cellStyle name="Style 44 3 5 2" xfId="126" xr:uid="{00000000-0005-0000-0000-0000A6000000}"/>
    <cellStyle name="Style 44 3 6" xfId="127" xr:uid="{00000000-0005-0000-0000-0000A7000000}"/>
    <cellStyle name="Style 44 3 6 2" xfId="128" xr:uid="{00000000-0005-0000-0000-0000A8000000}"/>
    <cellStyle name="Style 44 4" xfId="129" xr:uid="{00000000-0005-0000-0000-0000A9000000}"/>
    <cellStyle name="Style 44 4 2" xfId="130" xr:uid="{00000000-0005-0000-0000-0000AA000000}"/>
    <cellStyle name="Style 44 4 2 2" xfId="131" xr:uid="{00000000-0005-0000-0000-0000AB000000}"/>
    <cellStyle name="Style 44 4 3" xfId="132" xr:uid="{00000000-0005-0000-0000-0000AC000000}"/>
    <cellStyle name="Style 44 4 3 2" xfId="133" xr:uid="{00000000-0005-0000-0000-0000AD000000}"/>
    <cellStyle name="Style 44 4 4" xfId="134" xr:uid="{00000000-0005-0000-0000-0000AE000000}"/>
    <cellStyle name="Style 44 4 5" xfId="135" xr:uid="{00000000-0005-0000-0000-0000AF000000}"/>
    <cellStyle name="Style 44 4 5 2" xfId="136" xr:uid="{00000000-0005-0000-0000-0000B0000000}"/>
    <cellStyle name="Style 44 4 6" xfId="137" xr:uid="{00000000-0005-0000-0000-0000B1000000}"/>
    <cellStyle name="Style 44 4 6 2" xfId="138" xr:uid="{00000000-0005-0000-0000-0000B2000000}"/>
    <cellStyle name="Style 44 5" xfId="139" xr:uid="{00000000-0005-0000-0000-0000B3000000}"/>
    <cellStyle name="Style 44 5 2" xfId="140" xr:uid="{00000000-0005-0000-0000-0000B4000000}"/>
    <cellStyle name="Style 44 6" xfId="141" xr:uid="{00000000-0005-0000-0000-0000B5000000}"/>
    <cellStyle name="Style 44 6 2" xfId="142" xr:uid="{00000000-0005-0000-0000-0000B6000000}"/>
    <cellStyle name="Style 44 7" xfId="143" xr:uid="{00000000-0005-0000-0000-0000B7000000}"/>
    <cellStyle name="Style 44 8" xfId="144" xr:uid="{00000000-0005-0000-0000-0000B8000000}"/>
    <cellStyle name="Style 44 8 2" xfId="145" xr:uid="{00000000-0005-0000-0000-0000B9000000}"/>
    <cellStyle name="Style 44 9" xfId="146" xr:uid="{00000000-0005-0000-0000-0000BA000000}"/>
    <cellStyle name="Style 44 9 2" xfId="147" xr:uid="{00000000-0005-0000-0000-0000BB000000}"/>
    <cellStyle name="Style 66" xfId="148" xr:uid="{00000000-0005-0000-0000-0000BC000000}"/>
    <cellStyle name="Style 69" xfId="149" xr:uid="{00000000-0005-0000-0000-0000BD000000}"/>
    <cellStyle name="Style 69 10" xfId="150" xr:uid="{00000000-0005-0000-0000-0000BE000000}"/>
    <cellStyle name="Style 69 10 2" xfId="151" xr:uid="{00000000-0005-0000-0000-0000BF000000}"/>
    <cellStyle name="Style 69 2" xfId="152" xr:uid="{00000000-0005-0000-0000-0000C0000000}"/>
    <cellStyle name="Style 69 2 2" xfId="153" xr:uid="{00000000-0005-0000-0000-0000C1000000}"/>
    <cellStyle name="Style 69 2 2 2" xfId="154" xr:uid="{00000000-0005-0000-0000-0000C2000000}"/>
    <cellStyle name="Style 69 2 2 2 2" xfId="155" xr:uid="{00000000-0005-0000-0000-0000C3000000}"/>
    <cellStyle name="Style 69 2 2 3" xfId="156" xr:uid="{00000000-0005-0000-0000-0000C4000000}"/>
    <cellStyle name="Style 69 2 2 3 2" xfId="157" xr:uid="{00000000-0005-0000-0000-0000C5000000}"/>
    <cellStyle name="Style 69 2 2 4" xfId="158" xr:uid="{00000000-0005-0000-0000-0000C6000000}"/>
    <cellStyle name="Style 69 2 2 5" xfId="159" xr:uid="{00000000-0005-0000-0000-0000C7000000}"/>
    <cellStyle name="Style 69 2 2 5 2" xfId="160" xr:uid="{00000000-0005-0000-0000-0000C8000000}"/>
    <cellStyle name="Style 69 2 2 6" xfId="161" xr:uid="{00000000-0005-0000-0000-0000C9000000}"/>
    <cellStyle name="Style 69 2 2 6 2" xfId="162" xr:uid="{00000000-0005-0000-0000-0000CA000000}"/>
    <cellStyle name="Style 69 2 3" xfId="163" xr:uid="{00000000-0005-0000-0000-0000CB000000}"/>
    <cellStyle name="Style 69 2 3 2" xfId="164" xr:uid="{00000000-0005-0000-0000-0000CC000000}"/>
    <cellStyle name="Style 69 2 3 2 2" xfId="165" xr:uid="{00000000-0005-0000-0000-0000CD000000}"/>
    <cellStyle name="Style 69 2 3 3" xfId="166" xr:uid="{00000000-0005-0000-0000-0000CE000000}"/>
    <cellStyle name="Style 69 2 3 3 2" xfId="167" xr:uid="{00000000-0005-0000-0000-0000CF000000}"/>
    <cellStyle name="Style 69 2 3 4" xfId="168" xr:uid="{00000000-0005-0000-0000-0000D0000000}"/>
    <cellStyle name="Style 69 2 3 5" xfId="169" xr:uid="{00000000-0005-0000-0000-0000D1000000}"/>
    <cellStyle name="Style 69 2 3 5 2" xfId="170" xr:uid="{00000000-0005-0000-0000-0000D2000000}"/>
    <cellStyle name="Style 69 2 3 6" xfId="171" xr:uid="{00000000-0005-0000-0000-0000D3000000}"/>
    <cellStyle name="Style 69 2 3 6 2" xfId="172" xr:uid="{00000000-0005-0000-0000-0000D4000000}"/>
    <cellStyle name="Style 69 2 4" xfId="173" xr:uid="{00000000-0005-0000-0000-0000D5000000}"/>
    <cellStyle name="Style 69 2 4 2" xfId="174" xr:uid="{00000000-0005-0000-0000-0000D6000000}"/>
    <cellStyle name="Style 69 2 4 2 2" xfId="175" xr:uid="{00000000-0005-0000-0000-0000D7000000}"/>
    <cellStyle name="Style 69 2 4 3" xfId="176" xr:uid="{00000000-0005-0000-0000-0000D8000000}"/>
    <cellStyle name="Style 69 2 4 3 2" xfId="177" xr:uid="{00000000-0005-0000-0000-0000D9000000}"/>
    <cellStyle name="Style 69 2 4 4" xfId="178" xr:uid="{00000000-0005-0000-0000-0000DA000000}"/>
    <cellStyle name="Style 69 2 4 5" xfId="179" xr:uid="{00000000-0005-0000-0000-0000DB000000}"/>
    <cellStyle name="Style 69 2 4 5 2" xfId="180" xr:uid="{00000000-0005-0000-0000-0000DC000000}"/>
    <cellStyle name="Style 69 2 4 6" xfId="181" xr:uid="{00000000-0005-0000-0000-0000DD000000}"/>
    <cellStyle name="Style 69 2 4 6 2" xfId="182" xr:uid="{00000000-0005-0000-0000-0000DE000000}"/>
    <cellStyle name="Style 69 2 5" xfId="183" xr:uid="{00000000-0005-0000-0000-0000DF000000}"/>
    <cellStyle name="Style 69 2 5 2" xfId="184" xr:uid="{00000000-0005-0000-0000-0000E0000000}"/>
    <cellStyle name="Style 69 2 6" xfId="185" xr:uid="{00000000-0005-0000-0000-0000E1000000}"/>
    <cellStyle name="Style 69 2 6 2" xfId="186" xr:uid="{00000000-0005-0000-0000-0000E2000000}"/>
    <cellStyle name="Style 69 2 7" xfId="187" xr:uid="{00000000-0005-0000-0000-0000E3000000}"/>
    <cellStyle name="Style 69 2 8" xfId="188" xr:uid="{00000000-0005-0000-0000-0000E4000000}"/>
    <cellStyle name="Style 69 2 8 2" xfId="189" xr:uid="{00000000-0005-0000-0000-0000E5000000}"/>
    <cellStyle name="Style 69 2 9" xfId="190" xr:uid="{00000000-0005-0000-0000-0000E6000000}"/>
    <cellStyle name="Style 69 2 9 2" xfId="191" xr:uid="{00000000-0005-0000-0000-0000E7000000}"/>
    <cellStyle name="Style 69 3" xfId="192" xr:uid="{00000000-0005-0000-0000-0000E8000000}"/>
    <cellStyle name="Style 69 3 2" xfId="193" xr:uid="{00000000-0005-0000-0000-0000E9000000}"/>
    <cellStyle name="Style 69 3 2 2" xfId="194" xr:uid="{00000000-0005-0000-0000-0000EA000000}"/>
    <cellStyle name="Style 69 3 3" xfId="195" xr:uid="{00000000-0005-0000-0000-0000EB000000}"/>
    <cellStyle name="Style 69 3 3 2" xfId="196" xr:uid="{00000000-0005-0000-0000-0000EC000000}"/>
    <cellStyle name="Style 69 3 4" xfId="197" xr:uid="{00000000-0005-0000-0000-0000ED000000}"/>
    <cellStyle name="Style 69 3 5" xfId="198" xr:uid="{00000000-0005-0000-0000-0000EE000000}"/>
    <cellStyle name="Style 69 3 5 2" xfId="199" xr:uid="{00000000-0005-0000-0000-0000EF000000}"/>
    <cellStyle name="Style 69 3 6" xfId="200" xr:uid="{00000000-0005-0000-0000-0000F0000000}"/>
    <cellStyle name="Style 69 3 6 2" xfId="201" xr:uid="{00000000-0005-0000-0000-0000F1000000}"/>
    <cellStyle name="Style 69 4" xfId="202" xr:uid="{00000000-0005-0000-0000-0000F2000000}"/>
    <cellStyle name="Style 69 4 2" xfId="203" xr:uid="{00000000-0005-0000-0000-0000F3000000}"/>
    <cellStyle name="Style 69 4 2 2" xfId="204" xr:uid="{00000000-0005-0000-0000-0000F4000000}"/>
    <cellStyle name="Style 69 4 3" xfId="205" xr:uid="{00000000-0005-0000-0000-0000F5000000}"/>
    <cellStyle name="Style 69 4 3 2" xfId="206" xr:uid="{00000000-0005-0000-0000-0000F6000000}"/>
    <cellStyle name="Style 69 4 4" xfId="207" xr:uid="{00000000-0005-0000-0000-0000F7000000}"/>
    <cellStyle name="Style 69 4 5" xfId="208" xr:uid="{00000000-0005-0000-0000-0000F8000000}"/>
    <cellStyle name="Style 69 4 5 2" xfId="209" xr:uid="{00000000-0005-0000-0000-0000F9000000}"/>
    <cellStyle name="Style 69 4 6" xfId="210" xr:uid="{00000000-0005-0000-0000-0000FA000000}"/>
    <cellStyle name="Style 69 4 6 2" xfId="211" xr:uid="{00000000-0005-0000-0000-0000FB000000}"/>
    <cellStyle name="Style 69 5" xfId="212" xr:uid="{00000000-0005-0000-0000-0000FC000000}"/>
    <cellStyle name="Style 69 5 2" xfId="213" xr:uid="{00000000-0005-0000-0000-0000FD000000}"/>
    <cellStyle name="Style 69 5 2 2" xfId="214" xr:uid="{00000000-0005-0000-0000-0000FE000000}"/>
    <cellStyle name="Style 69 5 2 2 2" xfId="215" xr:uid="{00000000-0005-0000-0000-0000FF000000}"/>
    <cellStyle name="Style 69 5 2 3" xfId="216" xr:uid="{00000000-0005-0000-0000-000000010000}"/>
    <cellStyle name="Style 69 5 2 3 2" xfId="217" xr:uid="{00000000-0005-0000-0000-000001010000}"/>
    <cellStyle name="Style 69 5 2 4" xfId="218" xr:uid="{00000000-0005-0000-0000-000002010000}"/>
    <cellStyle name="Style 69 5 3" xfId="219" xr:uid="{00000000-0005-0000-0000-000003010000}"/>
    <cellStyle name="Style 69 5 3 2" xfId="220" xr:uid="{00000000-0005-0000-0000-000004010000}"/>
    <cellStyle name="Style 69 5 4" xfId="221" xr:uid="{00000000-0005-0000-0000-000005010000}"/>
    <cellStyle name="Style 69 5 5" xfId="222" xr:uid="{00000000-0005-0000-0000-000006010000}"/>
    <cellStyle name="Style 69 5 5 2" xfId="223" xr:uid="{00000000-0005-0000-0000-000007010000}"/>
    <cellStyle name="Style 69 5 6" xfId="224" xr:uid="{00000000-0005-0000-0000-000008010000}"/>
    <cellStyle name="Style 69 5 6 2" xfId="225" xr:uid="{00000000-0005-0000-0000-000009010000}"/>
    <cellStyle name="Style 69 6" xfId="226" xr:uid="{00000000-0005-0000-0000-00000A010000}"/>
    <cellStyle name="Style 69 6 2" xfId="227" xr:uid="{00000000-0005-0000-0000-00000B010000}"/>
    <cellStyle name="Style 69 7" xfId="228" xr:uid="{00000000-0005-0000-0000-00000C010000}"/>
    <cellStyle name="Style 69 7 2" xfId="229" xr:uid="{00000000-0005-0000-0000-00000D010000}"/>
    <cellStyle name="Style 69 8" xfId="230" xr:uid="{00000000-0005-0000-0000-00000E010000}"/>
    <cellStyle name="Style 69 9" xfId="231" xr:uid="{00000000-0005-0000-0000-00000F010000}"/>
    <cellStyle name="Style 69 9 2" xfId="232" xr:uid="{00000000-0005-0000-0000-000010010000}"/>
    <cellStyle name="Style 70" xfId="233" xr:uid="{00000000-0005-0000-0000-000011010000}"/>
    <cellStyle name="Style 70 2" xfId="234" xr:uid="{00000000-0005-0000-0000-000012010000}"/>
    <cellStyle name="Style 70 2 2" xfId="235" xr:uid="{00000000-0005-0000-0000-000013010000}"/>
    <cellStyle name="Style 70 2 2 2" xfId="236" xr:uid="{00000000-0005-0000-0000-000014010000}"/>
    <cellStyle name="Style 70 2 3" xfId="237" xr:uid="{00000000-0005-0000-0000-000015010000}"/>
    <cellStyle name="Style 70 2 3 2" xfId="238" xr:uid="{00000000-0005-0000-0000-000016010000}"/>
    <cellStyle name="Style 70 2 4" xfId="239" xr:uid="{00000000-0005-0000-0000-000017010000}"/>
    <cellStyle name="Style 70 2 5" xfId="240" xr:uid="{00000000-0005-0000-0000-000018010000}"/>
    <cellStyle name="Style 70 2 5 2" xfId="241" xr:uid="{00000000-0005-0000-0000-000019010000}"/>
    <cellStyle name="Style 70 2 6" xfId="242" xr:uid="{00000000-0005-0000-0000-00001A010000}"/>
    <cellStyle name="Style 70 2 6 2" xfId="243" xr:uid="{00000000-0005-0000-0000-00001B010000}"/>
    <cellStyle name="Style 70 3" xfId="244" xr:uid="{00000000-0005-0000-0000-00001C010000}"/>
    <cellStyle name="Style 70 3 2" xfId="245" xr:uid="{00000000-0005-0000-0000-00001D010000}"/>
    <cellStyle name="Style 70 3 2 2" xfId="246" xr:uid="{00000000-0005-0000-0000-00001E010000}"/>
    <cellStyle name="Style 70 3 3" xfId="247" xr:uid="{00000000-0005-0000-0000-00001F010000}"/>
    <cellStyle name="Style 70 3 3 2" xfId="248" xr:uid="{00000000-0005-0000-0000-000020010000}"/>
    <cellStyle name="Style 70 3 4" xfId="249" xr:uid="{00000000-0005-0000-0000-000021010000}"/>
    <cellStyle name="Style 70 3 5" xfId="250" xr:uid="{00000000-0005-0000-0000-000022010000}"/>
    <cellStyle name="Style 70 3 5 2" xfId="251" xr:uid="{00000000-0005-0000-0000-000023010000}"/>
    <cellStyle name="Style 70 3 6" xfId="252" xr:uid="{00000000-0005-0000-0000-000024010000}"/>
    <cellStyle name="Style 70 3 6 2" xfId="253" xr:uid="{00000000-0005-0000-0000-000025010000}"/>
    <cellStyle name="Style 70 4" xfId="254" xr:uid="{00000000-0005-0000-0000-000026010000}"/>
    <cellStyle name="Style 70 4 2" xfId="255" xr:uid="{00000000-0005-0000-0000-000027010000}"/>
    <cellStyle name="Style 70 4 2 2" xfId="256" xr:uid="{00000000-0005-0000-0000-000028010000}"/>
    <cellStyle name="Style 70 4 3" xfId="257" xr:uid="{00000000-0005-0000-0000-000029010000}"/>
    <cellStyle name="Style 70 4 3 2" xfId="258" xr:uid="{00000000-0005-0000-0000-00002A010000}"/>
    <cellStyle name="Style 70 4 4" xfId="259" xr:uid="{00000000-0005-0000-0000-00002B010000}"/>
    <cellStyle name="Style 70 4 5" xfId="260" xr:uid="{00000000-0005-0000-0000-00002C010000}"/>
    <cellStyle name="Style 70 4 5 2" xfId="261" xr:uid="{00000000-0005-0000-0000-00002D010000}"/>
    <cellStyle name="Style 70 4 6" xfId="262" xr:uid="{00000000-0005-0000-0000-00002E010000}"/>
    <cellStyle name="Style 70 4 6 2" xfId="263" xr:uid="{00000000-0005-0000-0000-00002F010000}"/>
    <cellStyle name="Style 70 5" xfId="264" xr:uid="{00000000-0005-0000-0000-000030010000}"/>
    <cellStyle name="Style 70 5 2" xfId="265" xr:uid="{00000000-0005-0000-0000-000031010000}"/>
    <cellStyle name="Style 70 6" xfId="266" xr:uid="{00000000-0005-0000-0000-000032010000}"/>
    <cellStyle name="Style 70 6 2" xfId="267" xr:uid="{00000000-0005-0000-0000-000033010000}"/>
    <cellStyle name="Style 70 7" xfId="268" xr:uid="{00000000-0005-0000-0000-000034010000}"/>
    <cellStyle name="Style 70 8" xfId="269" xr:uid="{00000000-0005-0000-0000-000035010000}"/>
    <cellStyle name="Style 70 8 2" xfId="270" xr:uid="{00000000-0005-0000-0000-000036010000}"/>
    <cellStyle name="Style 70 9" xfId="271" xr:uid="{00000000-0005-0000-0000-000037010000}"/>
    <cellStyle name="Style 70 9 2" xfId="272" xr:uid="{00000000-0005-0000-0000-000038010000}"/>
    <cellStyle name="Style 71" xfId="273" xr:uid="{00000000-0005-0000-0000-000039010000}"/>
    <cellStyle name="Style 71 2" xfId="274" xr:uid="{00000000-0005-0000-0000-00003A010000}"/>
    <cellStyle name="Style 71 2 2" xfId="275" xr:uid="{00000000-0005-0000-0000-00003B010000}"/>
    <cellStyle name="Style 71 2 2 2" xfId="276" xr:uid="{00000000-0005-0000-0000-00003C010000}"/>
    <cellStyle name="Style 71 2 3" xfId="277" xr:uid="{00000000-0005-0000-0000-00003D010000}"/>
    <cellStyle name="Style 71 2 3 2" xfId="278" xr:uid="{00000000-0005-0000-0000-00003E010000}"/>
    <cellStyle name="Style 71 2 4" xfId="279" xr:uid="{00000000-0005-0000-0000-00003F010000}"/>
    <cellStyle name="Style 71 2 5" xfId="280" xr:uid="{00000000-0005-0000-0000-000040010000}"/>
    <cellStyle name="Style 71 2 5 2" xfId="281" xr:uid="{00000000-0005-0000-0000-000041010000}"/>
    <cellStyle name="Style 71 2 6" xfId="282" xr:uid="{00000000-0005-0000-0000-000042010000}"/>
    <cellStyle name="Style 71 2 6 2" xfId="283" xr:uid="{00000000-0005-0000-0000-000043010000}"/>
    <cellStyle name="Style 71 3" xfId="284" xr:uid="{00000000-0005-0000-0000-000044010000}"/>
    <cellStyle name="Style 71 3 2" xfId="285" xr:uid="{00000000-0005-0000-0000-000045010000}"/>
    <cellStyle name="Style 71 3 2 2" xfId="286" xr:uid="{00000000-0005-0000-0000-000046010000}"/>
    <cellStyle name="Style 71 3 3" xfId="287" xr:uid="{00000000-0005-0000-0000-000047010000}"/>
    <cellStyle name="Style 71 3 3 2" xfId="288" xr:uid="{00000000-0005-0000-0000-000048010000}"/>
    <cellStyle name="Style 71 3 4" xfId="289" xr:uid="{00000000-0005-0000-0000-000049010000}"/>
    <cellStyle name="Style 71 3 5" xfId="290" xr:uid="{00000000-0005-0000-0000-00004A010000}"/>
    <cellStyle name="Style 71 3 5 2" xfId="291" xr:uid="{00000000-0005-0000-0000-00004B010000}"/>
    <cellStyle name="Style 71 3 6" xfId="292" xr:uid="{00000000-0005-0000-0000-00004C010000}"/>
    <cellStyle name="Style 71 3 6 2" xfId="293" xr:uid="{00000000-0005-0000-0000-00004D010000}"/>
    <cellStyle name="Style 71 4" xfId="294" xr:uid="{00000000-0005-0000-0000-00004E010000}"/>
    <cellStyle name="Style 71 4 2" xfId="295" xr:uid="{00000000-0005-0000-0000-00004F010000}"/>
    <cellStyle name="Style 71 4 2 2" xfId="296" xr:uid="{00000000-0005-0000-0000-000050010000}"/>
    <cellStyle name="Style 71 4 3" xfId="297" xr:uid="{00000000-0005-0000-0000-000051010000}"/>
    <cellStyle name="Style 71 4 3 2" xfId="298" xr:uid="{00000000-0005-0000-0000-000052010000}"/>
    <cellStyle name="Style 71 4 4" xfId="299" xr:uid="{00000000-0005-0000-0000-000053010000}"/>
    <cellStyle name="Style 71 4 5" xfId="300" xr:uid="{00000000-0005-0000-0000-000054010000}"/>
    <cellStyle name="Style 71 4 5 2" xfId="301" xr:uid="{00000000-0005-0000-0000-000055010000}"/>
    <cellStyle name="Style 71 4 6" xfId="302" xr:uid="{00000000-0005-0000-0000-000056010000}"/>
    <cellStyle name="Style 71 4 6 2" xfId="303" xr:uid="{00000000-0005-0000-0000-000057010000}"/>
    <cellStyle name="Style 71 5" xfId="304" xr:uid="{00000000-0005-0000-0000-000058010000}"/>
    <cellStyle name="Style 71 5 2" xfId="305" xr:uid="{00000000-0005-0000-0000-000059010000}"/>
    <cellStyle name="Style 71 6" xfId="306" xr:uid="{00000000-0005-0000-0000-00005A010000}"/>
    <cellStyle name="Style 71 6 2" xfId="307" xr:uid="{00000000-0005-0000-0000-00005B010000}"/>
    <cellStyle name="Style 71 7" xfId="308" xr:uid="{00000000-0005-0000-0000-00005C010000}"/>
    <cellStyle name="Style 71 8" xfId="309" xr:uid="{00000000-0005-0000-0000-00005D010000}"/>
    <cellStyle name="Style 71 8 2" xfId="310" xr:uid="{00000000-0005-0000-0000-00005E010000}"/>
    <cellStyle name="Style 71 9" xfId="311" xr:uid="{00000000-0005-0000-0000-00005F010000}"/>
    <cellStyle name="Style 71 9 2" xfId="312" xr:uid="{00000000-0005-0000-0000-000060010000}"/>
    <cellStyle name="Style 72" xfId="313" xr:uid="{00000000-0005-0000-0000-000061010000}"/>
    <cellStyle name="Style 72 2" xfId="314" xr:uid="{00000000-0005-0000-0000-000062010000}"/>
    <cellStyle name="Style 72 2 2" xfId="315" xr:uid="{00000000-0005-0000-0000-000063010000}"/>
    <cellStyle name="Style 72 2 2 2" xfId="316" xr:uid="{00000000-0005-0000-0000-000064010000}"/>
    <cellStyle name="Style 72 2 3" xfId="317" xr:uid="{00000000-0005-0000-0000-000065010000}"/>
    <cellStyle name="Style 72 2 3 2" xfId="318" xr:uid="{00000000-0005-0000-0000-000066010000}"/>
    <cellStyle name="Style 72 2 4" xfId="319" xr:uid="{00000000-0005-0000-0000-000067010000}"/>
    <cellStyle name="Style 72 2 5" xfId="320" xr:uid="{00000000-0005-0000-0000-000068010000}"/>
    <cellStyle name="Style 72 2 5 2" xfId="321" xr:uid="{00000000-0005-0000-0000-000069010000}"/>
    <cellStyle name="Style 72 2 6" xfId="322" xr:uid="{00000000-0005-0000-0000-00006A010000}"/>
    <cellStyle name="Style 72 2 6 2" xfId="323" xr:uid="{00000000-0005-0000-0000-00006B010000}"/>
    <cellStyle name="Style 72 3" xfId="324" xr:uid="{00000000-0005-0000-0000-00006C010000}"/>
    <cellStyle name="Style 72 3 2" xfId="325" xr:uid="{00000000-0005-0000-0000-00006D010000}"/>
    <cellStyle name="Style 72 3 2 2" xfId="326" xr:uid="{00000000-0005-0000-0000-00006E010000}"/>
    <cellStyle name="Style 72 3 3" xfId="327" xr:uid="{00000000-0005-0000-0000-00006F010000}"/>
    <cellStyle name="Style 72 3 3 2" xfId="328" xr:uid="{00000000-0005-0000-0000-000070010000}"/>
    <cellStyle name="Style 72 3 4" xfId="329" xr:uid="{00000000-0005-0000-0000-000071010000}"/>
    <cellStyle name="Style 72 3 5" xfId="330" xr:uid="{00000000-0005-0000-0000-000072010000}"/>
    <cellStyle name="Style 72 3 5 2" xfId="331" xr:uid="{00000000-0005-0000-0000-000073010000}"/>
    <cellStyle name="Style 72 3 6" xfId="332" xr:uid="{00000000-0005-0000-0000-000074010000}"/>
    <cellStyle name="Style 72 3 6 2" xfId="333" xr:uid="{00000000-0005-0000-0000-000075010000}"/>
    <cellStyle name="Style 72 4" xfId="334" xr:uid="{00000000-0005-0000-0000-000076010000}"/>
    <cellStyle name="Style 72 4 2" xfId="335" xr:uid="{00000000-0005-0000-0000-000077010000}"/>
    <cellStyle name="Style 72 4 2 2" xfId="336" xr:uid="{00000000-0005-0000-0000-000078010000}"/>
    <cellStyle name="Style 72 4 3" xfId="337" xr:uid="{00000000-0005-0000-0000-000079010000}"/>
    <cellStyle name="Style 72 4 3 2" xfId="338" xr:uid="{00000000-0005-0000-0000-00007A010000}"/>
    <cellStyle name="Style 72 4 4" xfId="339" xr:uid="{00000000-0005-0000-0000-00007B010000}"/>
    <cellStyle name="Style 72 4 5" xfId="340" xr:uid="{00000000-0005-0000-0000-00007C010000}"/>
    <cellStyle name="Style 72 4 5 2" xfId="341" xr:uid="{00000000-0005-0000-0000-00007D010000}"/>
    <cellStyle name="Style 72 4 6" xfId="342" xr:uid="{00000000-0005-0000-0000-00007E010000}"/>
    <cellStyle name="Style 72 4 6 2" xfId="343" xr:uid="{00000000-0005-0000-0000-00007F010000}"/>
    <cellStyle name="Style 72 5" xfId="344" xr:uid="{00000000-0005-0000-0000-000080010000}"/>
    <cellStyle name="Style 72 5 2" xfId="345" xr:uid="{00000000-0005-0000-0000-000081010000}"/>
    <cellStyle name="Style 72 6" xfId="346" xr:uid="{00000000-0005-0000-0000-000082010000}"/>
    <cellStyle name="Style 72 6 2" xfId="347" xr:uid="{00000000-0005-0000-0000-000083010000}"/>
    <cellStyle name="Style 72 7" xfId="348" xr:uid="{00000000-0005-0000-0000-000084010000}"/>
    <cellStyle name="Style 72 8" xfId="349" xr:uid="{00000000-0005-0000-0000-000085010000}"/>
    <cellStyle name="Style 72 8 2" xfId="350" xr:uid="{00000000-0005-0000-0000-000086010000}"/>
    <cellStyle name="Style 72 9" xfId="351" xr:uid="{00000000-0005-0000-0000-000087010000}"/>
    <cellStyle name="Style 72 9 2" xfId="352" xr:uid="{00000000-0005-0000-0000-000088010000}"/>
    <cellStyle name="Style 73" xfId="353" xr:uid="{00000000-0005-0000-0000-000089010000}"/>
    <cellStyle name="Style 73 2" xfId="354" xr:uid="{00000000-0005-0000-0000-00008A010000}"/>
    <cellStyle name="Style 73 2 2" xfId="355" xr:uid="{00000000-0005-0000-0000-00008B010000}"/>
    <cellStyle name="Style 73 2 2 2" xfId="356" xr:uid="{00000000-0005-0000-0000-00008C010000}"/>
    <cellStyle name="Style 73 2 3" xfId="357" xr:uid="{00000000-0005-0000-0000-00008D010000}"/>
    <cellStyle name="Style 73 2 3 2" xfId="358" xr:uid="{00000000-0005-0000-0000-00008E010000}"/>
    <cellStyle name="Style 73 2 4" xfId="359" xr:uid="{00000000-0005-0000-0000-00008F010000}"/>
    <cellStyle name="Style 73 2 5" xfId="360" xr:uid="{00000000-0005-0000-0000-000090010000}"/>
    <cellStyle name="Style 73 2 5 2" xfId="361" xr:uid="{00000000-0005-0000-0000-000091010000}"/>
    <cellStyle name="Style 73 2 6" xfId="362" xr:uid="{00000000-0005-0000-0000-000092010000}"/>
    <cellStyle name="Style 73 2 6 2" xfId="363" xr:uid="{00000000-0005-0000-0000-000093010000}"/>
    <cellStyle name="Style 73 3" xfId="364" xr:uid="{00000000-0005-0000-0000-000094010000}"/>
    <cellStyle name="Style 73 3 2" xfId="365" xr:uid="{00000000-0005-0000-0000-000095010000}"/>
    <cellStyle name="Style 73 3 2 2" xfId="366" xr:uid="{00000000-0005-0000-0000-000096010000}"/>
    <cellStyle name="Style 73 3 3" xfId="367" xr:uid="{00000000-0005-0000-0000-000097010000}"/>
    <cellStyle name="Style 73 3 3 2" xfId="368" xr:uid="{00000000-0005-0000-0000-000098010000}"/>
    <cellStyle name="Style 73 3 4" xfId="369" xr:uid="{00000000-0005-0000-0000-000099010000}"/>
    <cellStyle name="Style 73 3 5" xfId="370" xr:uid="{00000000-0005-0000-0000-00009A010000}"/>
    <cellStyle name="Style 73 3 5 2" xfId="371" xr:uid="{00000000-0005-0000-0000-00009B010000}"/>
    <cellStyle name="Style 73 3 6" xfId="372" xr:uid="{00000000-0005-0000-0000-00009C010000}"/>
    <cellStyle name="Style 73 3 6 2" xfId="373" xr:uid="{00000000-0005-0000-0000-00009D010000}"/>
    <cellStyle name="Style 73 4" xfId="374" xr:uid="{00000000-0005-0000-0000-00009E010000}"/>
    <cellStyle name="Style 73 4 2" xfId="375" xr:uid="{00000000-0005-0000-0000-00009F010000}"/>
    <cellStyle name="Style 73 4 2 2" xfId="376" xr:uid="{00000000-0005-0000-0000-0000A0010000}"/>
    <cellStyle name="Style 73 4 3" xfId="377" xr:uid="{00000000-0005-0000-0000-0000A1010000}"/>
    <cellStyle name="Style 73 4 3 2" xfId="378" xr:uid="{00000000-0005-0000-0000-0000A2010000}"/>
    <cellStyle name="Style 73 4 4" xfId="379" xr:uid="{00000000-0005-0000-0000-0000A3010000}"/>
    <cellStyle name="Style 73 4 5" xfId="380" xr:uid="{00000000-0005-0000-0000-0000A4010000}"/>
    <cellStyle name="Style 73 4 5 2" xfId="381" xr:uid="{00000000-0005-0000-0000-0000A5010000}"/>
    <cellStyle name="Style 73 4 6" xfId="382" xr:uid="{00000000-0005-0000-0000-0000A6010000}"/>
    <cellStyle name="Style 73 4 6 2" xfId="383" xr:uid="{00000000-0005-0000-0000-0000A7010000}"/>
    <cellStyle name="Style 73 5" xfId="384" xr:uid="{00000000-0005-0000-0000-0000A8010000}"/>
    <cellStyle name="Style 73 5 2" xfId="385" xr:uid="{00000000-0005-0000-0000-0000A9010000}"/>
    <cellStyle name="Style 73 6" xfId="386" xr:uid="{00000000-0005-0000-0000-0000AA010000}"/>
    <cellStyle name="Style 73 6 2" xfId="387" xr:uid="{00000000-0005-0000-0000-0000AB010000}"/>
    <cellStyle name="Style 73 7" xfId="388" xr:uid="{00000000-0005-0000-0000-0000AC010000}"/>
    <cellStyle name="Style 73 8" xfId="389" xr:uid="{00000000-0005-0000-0000-0000AD010000}"/>
    <cellStyle name="Style 73 8 2" xfId="390" xr:uid="{00000000-0005-0000-0000-0000AE010000}"/>
    <cellStyle name="Style 73 9" xfId="391" xr:uid="{00000000-0005-0000-0000-0000AF010000}"/>
    <cellStyle name="Style 73 9 2" xfId="392" xr:uid="{00000000-0005-0000-0000-0000B0010000}"/>
    <cellStyle name="Style 74" xfId="393" xr:uid="{00000000-0005-0000-0000-0000B1010000}"/>
    <cellStyle name="Style 74 2" xfId="394" xr:uid="{00000000-0005-0000-0000-0000B2010000}"/>
    <cellStyle name="Style 74 2 2" xfId="395" xr:uid="{00000000-0005-0000-0000-0000B3010000}"/>
    <cellStyle name="Style 74 2 2 2" xfId="396" xr:uid="{00000000-0005-0000-0000-0000B4010000}"/>
    <cellStyle name="Style 74 2 3" xfId="397" xr:uid="{00000000-0005-0000-0000-0000B5010000}"/>
    <cellStyle name="Style 74 2 3 2" xfId="398" xr:uid="{00000000-0005-0000-0000-0000B6010000}"/>
    <cellStyle name="Style 74 2 4" xfId="399" xr:uid="{00000000-0005-0000-0000-0000B7010000}"/>
    <cellStyle name="Style 74 2 5" xfId="400" xr:uid="{00000000-0005-0000-0000-0000B8010000}"/>
    <cellStyle name="Style 74 2 5 2" xfId="401" xr:uid="{00000000-0005-0000-0000-0000B9010000}"/>
    <cellStyle name="Style 74 2 6" xfId="402" xr:uid="{00000000-0005-0000-0000-0000BA010000}"/>
    <cellStyle name="Style 74 2 6 2" xfId="403" xr:uid="{00000000-0005-0000-0000-0000BB010000}"/>
    <cellStyle name="Style 74 3" xfId="404" xr:uid="{00000000-0005-0000-0000-0000BC010000}"/>
    <cellStyle name="Style 74 3 2" xfId="405" xr:uid="{00000000-0005-0000-0000-0000BD010000}"/>
    <cellStyle name="Style 74 3 2 2" xfId="406" xr:uid="{00000000-0005-0000-0000-0000BE010000}"/>
    <cellStyle name="Style 74 3 3" xfId="407" xr:uid="{00000000-0005-0000-0000-0000BF010000}"/>
    <cellStyle name="Style 74 3 3 2" xfId="408" xr:uid="{00000000-0005-0000-0000-0000C0010000}"/>
    <cellStyle name="Style 74 3 4" xfId="409" xr:uid="{00000000-0005-0000-0000-0000C1010000}"/>
    <cellStyle name="Style 74 3 5" xfId="410" xr:uid="{00000000-0005-0000-0000-0000C2010000}"/>
    <cellStyle name="Style 74 3 5 2" xfId="411" xr:uid="{00000000-0005-0000-0000-0000C3010000}"/>
    <cellStyle name="Style 74 3 6" xfId="412" xr:uid="{00000000-0005-0000-0000-0000C4010000}"/>
    <cellStyle name="Style 74 3 6 2" xfId="413" xr:uid="{00000000-0005-0000-0000-0000C5010000}"/>
    <cellStyle name="Style 74 4" xfId="414" xr:uid="{00000000-0005-0000-0000-0000C6010000}"/>
    <cellStyle name="Style 74 4 2" xfId="415" xr:uid="{00000000-0005-0000-0000-0000C7010000}"/>
    <cellStyle name="Style 74 4 2 2" xfId="416" xr:uid="{00000000-0005-0000-0000-0000C8010000}"/>
    <cellStyle name="Style 74 4 3" xfId="417" xr:uid="{00000000-0005-0000-0000-0000C9010000}"/>
    <cellStyle name="Style 74 4 3 2" xfId="418" xr:uid="{00000000-0005-0000-0000-0000CA010000}"/>
    <cellStyle name="Style 74 4 4" xfId="419" xr:uid="{00000000-0005-0000-0000-0000CB010000}"/>
    <cellStyle name="Style 74 4 5" xfId="420" xr:uid="{00000000-0005-0000-0000-0000CC010000}"/>
    <cellStyle name="Style 74 4 5 2" xfId="421" xr:uid="{00000000-0005-0000-0000-0000CD010000}"/>
    <cellStyle name="Style 74 4 6" xfId="422" xr:uid="{00000000-0005-0000-0000-0000CE010000}"/>
    <cellStyle name="Style 74 4 6 2" xfId="423" xr:uid="{00000000-0005-0000-0000-0000CF010000}"/>
    <cellStyle name="Style 74 5" xfId="424" xr:uid="{00000000-0005-0000-0000-0000D0010000}"/>
    <cellStyle name="Style 74 5 2" xfId="425" xr:uid="{00000000-0005-0000-0000-0000D1010000}"/>
    <cellStyle name="Style 74 6" xfId="426" xr:uid="{00000000-0005-0000-0000-0000D2010000}"/>
    <cellStyle name="Style 74 6 2" xfId="427" xr:uid="{00000000-0005-0000-0000-0000D3010000}"/>
    <cellStyle name="Style 74 7" xfId="428" xr:uid="{00000000-0005-0000-0000-0000D4010000}"/>
    <cellStyle name="Style 74 8" xfId="429" xr:uid="{00000000-0005-0000-0000-0000D5010000}"/>
    <cellStyle name="Style 74 8 2" xfId="430" xr:uid="{00000000-0005-0000-0000-0000D6010000}"/>
    <cellStyle name="Style 74 9" xfId="431" xr:uid="{00000000-0005-0000-0000-0000D7010000}"/>
    <cellStyle name="Style 74 9 2" xfId="432" xr:uid="{00000000-0005-0000-0000-0000D8010000}"/>
    <cellStyle name="Style 75" xfId="433" xr:uid="{00000000-0005-0000-0000-0000D9010000}"/>
    <cellStyle name="Style 75 2" xfId="434" xr:uid="{00000000-0005-0000-0000-0000DA010000}"/>
    <cellStyle name="Style 75 2 2" xfId="435" xr:uid="{00000000-0005-0000-0000-0000DB010000}"/>
    <cellStyle name="Style 75 2 2 2" xfId="436" xr:uid="{00000000-0005-0000-0000-0000DC010000}"/>
    <cellStyle name="Style 75 2 3" xfId="437" xr:uid="{00000000-0005-0000-0000-0000DD010000}"/>
    <cellStyle name="Style 75 2 3 2" xfId="438" xr:uid="{00000000-0005-0000-0000-0000DE010000}"/>
    <cellStyle name="Style 75 2 4" xfId="439" xr:uid="{00000000-0005-0000-0000-0000DF010000}"/>
    <cellStyle name="Style 75 2 5" xfId="440" xr:uid="{00000000-0005-0000-0000-0000E0010000}"/>
    <cellStyle name="Style 75 2 5 2" xfId="441" xr:uid="{00000000-0005-0000-0000-0000E1010000}"/>
    <cellStyle name="Style 75 2 6" xfId="442" xr:uid="{00000000-0005-0000-0000-0000E2010000}"/>
    <cellStyle name="Style 75 2 6 2" xfId="443" xr:uid="{00000000-0005-0000-0000-0000E3010000}"/>
    <cellStyle name="Style 75 3" xfId="444" xr:uid="{00000000-0005-0000-0000-0000E4010000}"/>
    <cellStyle name="Style 75 3 2" xfId="445" xr:uid="{00000000-0005-0000-0000-0000E5010000}"/>
    <cellStyle name="Style 75 3 2 2" xfId="446" xr:uid="{00000000-0005-0000-0000-0000E6010000}"/>
    <cellStyle name="Style 75 3 3" xfId="447" xr:uid="{00000000-0005-0000-0000-0000E7010000}"/>
    <cellStyle name="Style 75 3 3 2" xfId="448" xr:uid="{00000000-0005-0000-0000-0000E8010000}"/>
    <cellStyle name="Style 75 3 4" xfId="449" xr:uid="{00000000-0005-0000-0000-0000E9010000}"/>
    <cellStyle name="Style 75 3 5" xfId="450" xr:uid="{00000000-0005-0000-0000-0000EA010000}"/>
    <cellStyle name="Style 75 3 5 2" xfId="451" xr:uid="{00000000-0005-0000-0000-0000EB010000}"/>
    <cellStyle name="Style 75 3 6" xfId="452" xr:uid="{00000000-0005-0000-0000-0000EC010000}"/>
    <cellStyle name="Style 75 3 6 2" xfId="453" xr:uid="{00000000-0005-0000-0000-0000ED010000}"/>
    <cellStyle name="Style 75 4" xfId="454" xr:uid="{00000000-0005-0000-0000-0000EE010000}"/>
    <cellStyle name="Style 75 4 2" xfId="455" xr:uid="{00000000-0005-0000-0000-0000EF010000}"/>
    <cellStyle name="Style 75 4 2 2" xfId="456" xr:uid="{00000000-0005-0000-0000-0000F0010000}"/>
    <cellStyle name="Style 75 4 3" xfId="457" xr:uid="{00000000-0005-0000-0000-0000F1010000}"/>
    <cellStyle name="Style 75 4 3 2" xfId="458" xr:uid="{00000000-0005-0000-0000-0000F2010000}"/>
    <cellStyle name="Style 75 4 4" xfId="459" xr:uid="{00000000-0005-0000-0000-0000F3010000}"/>
    <cellStyle name="Style 75 4 5" xfId="460" xr:uid="{00000000-0005-0000-0000-0000F4010000}"/>
    <cellStyle name="Style 75 4 5 2" xfId="461" xr:uid="{00000000-0005-0000-0000-0000F5010000}"/>
    <cellStyle name="Style 75 4 6" xfId="462" xr:uid="{00000000-0005-0000-0000-0000F6010000}"/>
    <cellStyle name="Style 75 4 6 2" xfId="463" xr:uid="{00000000-0005-0000-0000-0000F7010000}"/>
    <cellStyle name="Style 75 5" xfId="464" xr:uid="{00000000-0005-0000-0000-0000F8010000}"/>
    <cellStyle name="Style 75 5 2" xfId="465" xr:uid="{00000000-0005-0000-0000-0000F9010000}"/>
    <cellStyle name="Style 75 6" xfId="466" xr:uid="{00000000-0005-0000-0000-0000FA010000}"/>
    <cellStyle name="Style 75 6 2" xfId="467" xr:uid="{00000000-0005-0000-0000-0000FB010000}"/>
    <cellStyle name="Style 75 7" xfId="468" xr:uid="{00000000-0005-0000-0000-0000FC010000}"/>
    <cellStyle name="Style 75 8" xfId="469" xr:uid="{00000000-0005-0000-0000-0000FD010000}"/>
    <cellStyle name="Style 75 8 2" xfId="470" xr:uid="{00000000-0005-0000-0000-0000FE010000}"/>
    <cellStyle name="Style 75 9" xfId="471" xr:uid="{00000000-0005-0000-0000-0000FF010000}"/>
    <cellStyle name="Style 75 9 2" xfId="472" xr:uid="{00000000-0005-0000-0000-000000020000}"/>
    <cellStyle name="Style 76" xfId="473" xr:uid="{00000000-0005-0000-0000-000001020000}"/>
    <cellStyle name="Style 76 2" xfId="474" xr:uid="{00000000-0005-0000-0000-000002020000}"/>
    <cellStyle name="Style 76 2 2" xfId="475" xr:uid="{00000000-0005-0000-0000-000003020000}"/>
    <cellStyle name="Style 76 2 2 2" xfId="476" xr:uid="{00000000-0005-0000-0000-000004020000}"/>
    <cellStyle name="Style 76 2 3" xfId="477" xr:uid="{00000000-0005-0000-0000-000005020000}"/>
    <cellStyle name="Style 76 2 3 2" xfId="478" xr:uid="{00000000-0005-0000-0000-000006020000}"/>
    <cellStyle name="Style 76 2 4" xfId="479" xr:uid="{00000000-0005-0000-0000-000007020000}"/>
    <cellStyle name="Style 76 2 5" xfId="480" xr:uid="{00000000-0005-0000-0000-000008020000}"/>
    <cellStyle name="Style 76 2 5 2" xfId="481" xr:uid="{00000000-0005-0000-0000-000009020000}"/>
    <cellStyle name="Style 76 2 6" xfId="482" xr:uid="{00000000-0005-0000-0000-00000A020000}"/>
    <cellStyle name="Style 76 2 6 2" xfId="483" xr:uid="{00000000-0005-0000-0000-00000B020000}"/>
    <cellStyle name="Style 76 3" xfId="484" xr:uid="{00000000-0005-0000-0000-00000C020000}"/>
    <cellStyle name="Style 76 3 2" xfId="485" xr:uid="{00000000-0005-0000-0000-00000D020000}"/>
    <cellStyle name="Style 76 3 2 2" xfId="486" xr:uid="{00000000-0005-0000-0000-00000E020000}"/>
    <cellStyle name="Style 76 3 3" xfId="487" xr:uid="{00000000-0005-0000-0000-00000F020000}"/>
    <cellStyle name="Style 76 3 3 2" xfId="488" xr:uid="{00000000-0005-0000-0000-000010020000}"/>
    <cellStyle name="Style 76 3 4" xfId="489" xr:uid="{00000000-0005-0000-0000-000011020000}"/>
    <cellStyle name="Style 76 3 5" xfId="490" xr:uid="{00000000-0005-0000-0000-000012020000}"/>
    <cellStyle name="Style 76 3 5 2" xfId="491" xr:uid="{00000000-0005-0000-0000-000013020000}"/>
    <cellStyle name="Style 76 3 6" xfId="492" xr:uid="{00000000-0005-0000-0000-000014020000}"/>
    <cellStyle name="Style 76 3 6 2" xfId="493" xr:uid="{00000000-0005-0000-0000-000015020000}"/>
    <cellStyle name="Style 76 4" xfId="494" xr:uid="{00000000-0005-0000-0000-000016020000}"/>
    <cellStyle name="Style 76 4 2" xfId="495" xr:uid="{00000000-0005-0000-0000-000017020000}"/>
    <cellStyle name="Style 76 4 2 2" xfId="496" xr:uid="{00000000-0005-0000-0000-000018020000}"/>
    <cellStyle name="Style 76 4 3" xfId="497" xr:uid="{00000000-0005-0000-0000-000019020000}"/>
    <cellStyle name="Style 76 4 3 2" xfId="498" xr:uid="{00000000-0005-0000-0000-00001A020000}"/>
    <cellStyle name="Style 76 4 4" xfId="499" xr:uid="{00000000-0005-0000-0000-00001B020000}"/>
    <cellStyle name="Style 76 4 5" xfId="500" xr:uid="{00000000-0005-0000-0000-00001C020000}"/>
    <cellStyle name="Style 76 4 5 2" xfId="501" xr:uid="{00000000-0005-0000-0000-00001D020000}"/>
    <cellStyle name="Style 76 4 6" xfId="502" xr:uid="{00000000-0005-0000-0000-00001E020000}"/>
    <cellStyle name="Style 76 4 6 2" xfId="503" xr:uid="{00000000-0005-0000-0000-00001F020000}"/>
    <cellStyle name="Style 76 5" xfId="504" xr:uid="{00000000-0005-0000-0000-000020020000}"/>
    <cellStyle name="Style 76 5 2" xfId="505" xr:uid="{00000000-0005-0000-0000-000021020000}"/>
    <cellStyle name="Style 76 6" xfId="506" xr:uid="{00000000-0005-0000-0000-000022020000}"/>
    <cellStyle name="Style 76 6 2" xfId="507" xr:uid="{00000000-0005-0000-0000-000023020000}"/>
    <cellStyle name="Style 76 7" xfId="508" xr:uid="{00000000-0005-0000-0000-000024020000}"/>
    <cellStyle name="Style 76 8" xfId="509" xr:uid="{00000000-0005-0000-0000-000025020000}"/>
    <cellStyle name="Style 76 8 2" xfId="510" xr:uid="{00000000-0005-0000-0000-000026020000}"/>
    <cellStyle name="Style 76 9" xfId="511" xr:uid="{00000000-0005-0000-0000-000027020000}"/>
    <cellStyle name="Style 76 9 2" xfId="512" xr:uid="{00000000-0005-0000-0000-000028020000}"/>
    <cellStyle name="Style 77" xfId="513" xr:uid="{00000000-0005-0000-0000-000029020000}"/>
    <cellStyle name="Style 77 2" xfId="514" xr:uid="{00000000-0005-0000-0000-00002A020000}"/>
    <cellStyle name="Style 77 2 2" xfId="515" xr:uid="{00000000-0005-0000-0000-00002B020000}"/>
    <cellStyle name="Style 77 2 2 2" xfId="516" xr:uid="{00000000-0005-0000-0000-00002C020000}"/>
    <cellStyle name="Style 77 2 3" xfId="517" xr:uid="{00000000-0005-0000-0000-00002D020000}"/>
    <cellStyle name="Style 77 2 3 2" xfId="518" xr:uid="{00000000-0005-0000-0000-00002E020000}"/>
    <cellStyle name="Style 77 2 4" xfId="519" xr:uid="{00000000-0005-0000-0000-00002F020000}"/>
    <cellStyle name="Style 77 2 5" xfId="520" xr:uid="{00000000-0005-0000-0000-000030020000}"/>
    <cellStyle name="Style 77 2 5 2" xfId="521" xr:uid="{00000000-0005-0000-0000-000031020000}"/>
    <cellStyle name="Style 77 2 6" xfId="522" xr:uid="{00000000-0005-0000-0000-000032020000}"/>
    <cellStyle name="Style 77 2 6 2" xfId="523" xr:uid="{00000000-0005-0000-0000-000033020000}"/>
    <cellStyle name="Style 77 3" xfId="524" xr:uid="{00000000-0005-0000-0000-000034020000}"/>
    <cellStyle name="Style 77 3 2" xfId="525" xr:uid="{00000000-0005-0000-0000-000035020000}"/>
    <cellStyle name="Style 77 3 2 2" xfId="526" xr:uid="{00000000-0005-0000-0000-000036020000}"/>
    <cellStyle name="Style 77 3 3" xfId="527" xr:uid="{00000000-0005-0000-0000-000037020000}"/>
    <cellStyle name="Style 77 3 3 2" xfId="528" xr:uid="{00000000-0005-0000-0000-000038020000}"/>
    <cellStyle name="Style 77 3 4" xfId="529" xr:uid="{00000000-0005-0000-0000-000039020000}"/>
    <cellStyle name="Style 77 3 5" xfId="530" xr:uid="{00000000-0005-0000-0000-00003A020000}"/>
    <cellStyle name="Style 77 3 5 2" xfId="531" xr:uid="{00000000-0005-0000-0000-00003B020000}"/>
    <cellStyle name="Style 77 3 6" xfId="532" xr:uid="{00000000-0005-0000-0000-00003C020000}"/>
    <cellStyle name="Style 77 3 6 2" xfId="533" xr:uid="{00000000-0005-0000-0000-00003D020000}"/>
    <cellStyle name="Style 77 4" xfId="534" xr:uid="{00000000-0005-0000-0000-00003E020000}"/>
    <cellStyle name="Style 77 4 2" xfId="535" xr:uid="{00000000-0005-0000-0000-00003F020000}"/>
    <cellStyle name="Style 77 4 2 2" xfId="536" xr:uid="{00000000-0005-0000-0000-000040020000}"/>
    <cellStyle name="Style 77 4 3" xfId="537" xr:uid="{00000000-0005-0000-0000-000041020000}"/>
    <cellStyle name="Style 77 4 3 2" xfId="538" xr:uid="{00000000-0005-0000-0000-000042020000}"/>
    <cellStyle name="Style 77 4 4" xfId="539" xr:uid="{00000000-0005-0000-0000-000043020000}"/>
    <cellStyle name="Style 77 4 5" xfId="540" xr:uid="{00000000-0005-0000-0000-000044020000}"/>
    <cellStyle name="Style 77 4 5 2" xfId="541" xr:uid="{00000000-0005-0000-0000-000045020000}"/>
    <cellStyle name="Style 77 4 6" xfId="542" xr:uid="{00000000-0005-0000-0000-000046020000}"/>
    <cellStyle name="Style 77 4 6 2" xfId="543" xr:uid="{00000000-0005-0000-0000-000047020000}"/>
    <cellStyle name="Style 77 5" xfId="544" xr:uid="{00000000-0005-0000-0000-000048020000}"/>
    <cellStyle name="Style 77 5 2" xfId="545" xr:uid="{00000000-0005-0000-0000-000049020000}"/>
    <cellStyle name="Style 77 6" xfId="546" xr:uid="{00000000-0005-0000-0000-00004A020000}"/>
    <cellStyle name="Style 77 6 2" xfId="547" xr:uid="{00000000-0005-0000-0000-00004B020000}"/>
    <cellStyle name="Style 77 7" xfId="548" xr:uid="{00000000-0005-0000-0000-00004C020000}"/>
    <cellStyle name="Style 77 8" xfId="549" xr:uid="{00000000-0005-0000-0000-00004D020000}"/>
    <cellStyle name="Style 77 8 2" xfId="550" xr:uid="{00000000-0005-0000-0000-00004E020000}"/>
    <cellStyle name="Style 77 9" xfId="551" xr:uid="{00000000-0005-0000-0000-00004F020000}"/>
    <cellStyle name="Style 77 9 2" xfId="552" xr:uid="{00000000-0005-0000-0000-000050020000}"/>
    <cellStyle name="Style 78" xfId="553" xr:uid="{00000000-0005-0000-0000-000051020000}"/>
    <cellStyle name="Style 78 2" xfId="554" xr:uid="{00000000-0005-0000-0000-000052020000}"/>
    <cellStyle name="Style 78 2 2" xfId="555" xr:uid="{00000000-0005-0000-0000-000053020000}"/>
    <cellStyle name="Style 78 2 2 2" xfId="556" xr:uid="{00000000-0005-0000-0000-000054020000}"/>
    <cellStyle name="Style 78 2 3" xfId="557" xr:uid="{00000000-0005-0000-0000-000055020000}"/>
    <cellStyle name="Style 78 2 3 2" xfId="558" xr:uid="{00000000-0005-0000-0000-000056020000}"/>
    <cellStyle name="Style 78 2 4" xfId="559" xr:uid="{00000000-0005-0000-0000-000057020000}"/>
    <cellStyle name="Style 78 2 5" xfId="560" xr:uid="{00000000-0005-0000-0000-000058020000}"/>
    <cellStyle name="Style 78 2 5 2" xfId="561" xr:uid="{00000000-0005-0000-0000-000059020000}"/>
    <cellStyle name="Style 78 2 6" xfId="562" xr:uid="{00000000-0005-0000-0000-00005A020000}"/>
    <cellStyle name="Style 78 2 6 2" xfId="563" xr:uid="{00000000-0005-0000-0000-00005B020000}"/>
    <cellStyle name="Style 78 3" xfId="564" xr:uid="{00000000-0005-0000-0000-00005C020000}"/>
    <cellStyle name="Style 78 3 2" xfId="565" xr:uid="{00000000-0005-0000-0000-00005D020000}"/>
    <cellStyle name="Style 78 3 2 2" xfId="566" xr:uid="{00000000-0005-0000-0000-00005E020000}"/>
    <cellStyle name="Style 78 3 3" xfId="567" xr:uid="{00000000-0005-0000-0000-00005F020000}"/>
    <cellStyle name="Style 78 3 3 2" xfId="568" xr:uid="{00000000-0005-0000-0000-000060020000}"/>
    <cellStyle name="Style 78 3 4" xfId="569" xr:uid="{00000000-0005-0000-0000-000061020000}"/>
    <cellStyle name="Style 78 3 5" xfId="570" xr:uid="{00000000-0005-0000-0000-000062020000}"/>
    <cellStyle name="Style 78 3 5 2" xfId="571" xr:uid="{00000000-0005-0000-0000-000063020000}"/>
    <cellStyle name="Style 78 3 6" xfId="572" xr:uid="{00000000-0005-0000-0000-000064020000}"/>
    <cellStyle name="Style 78 3 6 2" xfId="573" xr:uid="{00000000-0005-0000-0000-000065020000}"/>
    <cellStyle name="Style 78 4" xfId="574" xr:uid="{00000000-0005-0000-0000-000066020000}"/>
    <cellStyle name="Style 78 4 2" xfId="575" xr:uid="{00000000-0005-0000-0000-000067020000}"/>
    <cellStyle name="Style 78 4 2 2" xfId="576" xr:uid="{00000000-0005-0000-0000-000068020000}"/>
    <cellStyle name="Style 78 4 3" xfId="577" xr:uid="{00000000-0005-0000-0000-000069020000}"/>
    <cellStyle name="Style 78 4 3 2" xfId="578" xr:uid="{00000000-0005-0000-0000-00006A020000}"/>
    <cellStyle name="Style 78 4 4" xfId="579" xr:uid="{00000000-0005-0000-0000-00006B020000}"/>
    <cellStyle name="Style 78 4 5" xfId="580" xr:uid="{00000000-0005-0000-0000-00006C020000}"/>
    <cellStyle name="Style 78 4 5 2" xfId="581" xr:uid="{00000000-0005-0000-0000-00006D020000}"/>
    <cellStyle name="Style 78 4 6" xfId="582" xr:uid="{00000000-0005-0000-0000-00006E020000}"/>
    <cellStyle name="Style 78 4 6 2" xfId="583" xr:uid="{00000000-0005-0000-0000-00006F020000}"/>
    <cellStyle name="Style 78 5" xfId="584" xr:uid="{00000000-0005-0000-0000-000070020000}"/>
    <cellStyle name="Style 78 5 2" xfId="585" xr:uid="{00000000-0005-0000-0000-000071020000}"/>
    <cellStyle name="Style 78 6" xfId="586" xr:uid="{00000000-0005-0000-0000-000072020000}"/>
    <cellStyle name="Style 78 6 2" xfId="587" xr:uid="{00000000-0005-0000-0000-000073020000}"/>
    <cellStyle name="Style 78 7" xfId="588" xr:uid="{00000000-0005-0000-0000-000074020000}"/>
    <cellStyle name="Style 78 8" xfId="589" xr:uid="{00000000-0005-0000-0000-000075020000}"/>
    <cellStyle name="Style 78 8 2" xfId="590" xr:uid="{00000000-0005-0000-0000-000076020000}"/>
    <cellStyle name="Style 78 9" xfId="591" xr:uid="{00000000-0005-0000-0000-000077020000}"/>
    <cellStyle name="Style 78 9 2" xfId="592" xr:uid="{00000000-0005-0000-0000-000078020000}"/>
    <cellStyle name="Style 79" xfId="593" xr:uid="{00000000-0005-0000-0000-000079020000}"/>
    <cellStyle name="Style 79 2" xfId="594" xr:uid="{00000000-0005-0000-0000-00007A020000}"/>
    <cellStyle name="Style 79 2 2" xfId="595" xr:uid="{00000000-0005-0000-0000-00007B020000}"/>
    <cellStyle name="Style 79 2 2 2" xfId="596" xr:uid="{00000000-0005-0000-0000-00007C020000}"/>
    <cellStyle name="Style 79 2 3" xfId="597" xr:uid="{00000000-0005-0000-0000-00007D020000}"/>
    <cellStyle name="Style 79 2 3 2" xfId="598" xr:uid="{00000000-0005-0000-0000-00007E020000}"/>
    <cellStyle name="Style 79 2 4" xfId="599" xr:uid="{00000000-0005-0000-0000-00007F020000}"/>
    <cellStyle name="Style 79 2 5" xfId="600" xr:uid="{00000000-0005-0000-0000-000080020000}"/>
    <cellStyle name="Style 79 2 5 2" xfId="601" xr:uid="{00000000-0005-0000-0000-000081020000}"/>
    <cellStyle name="Style 79 2 6" xfId="602" xr:uid="{00000000-0005-0000-0000-000082020000}"/>
    <cellStyle name="Style 79 2 6 2" xfId="603" xr:uid="{00000000-0005-0000-0000-000083020000}"/>
    <cellStyle name="Style 79 3" xfId="604" xr:uid="{00000000-0005-0000-0000-000084020000}"/>
    <cellStyle name="Style 79 3 2" xfId="605" xr:uid="{00000000-0005-0000-0000-000085020000}"/>
    <cellStyle name="Style 79 3 2 2" xfId="606" xr:uid="{00000000-0005-0000-0000-000086020000}"/>
    <cellStyle name="Style 79 3 3" xfId="607" xr:uid="{00000000-0005-0000-0000-000087020000}"/>
    <cellStyle name="Style 79 3 3 2" xfId="608" xr:uid="{00000000-0005-0000-0000-000088020000}"/>
    <cellStyle name="Style 79 3 4" xfId="609" xr:uid="{00000000-0005-0000-0000-000089020000}"/>
    <cellStyle name="Style 79 3 5" xfId="610" xr:uid="{00000000-0005-0000-0000-00008A020000}"/>
    <cellStyle name="Style 79 3 5 2" xfId="611" xr:uid="{00000000-0005-0000-0000-00008B020000}"/>
    <cellStyle name="Style 79 3 6" xfId="612" xr:uid="{00000000-0005-0000-0000-00008C020000}"/>
    <cellStyle name="Style 79 3 6 2" xfId="613" xr:uid="{00000000-0005-0000-0000-00008D020000}"/>
    <cellStyle name="Style 79 4" xfId="614" xr:uid="{00000000-0005-0000-0000-00008E020000}"/>
    <cellStyle name="Style 79 4 2" xfId="615" xr:uid="{00000000-0005-0000-0000-00008F020000}"/>
    <cellStyle name="Style 79 4 2 2" xfId="616" xr:uid="{00000000-0005-0000-0000-000090020000}"/>
    <cellStyle name="Style 79 4 3" xfId="617" xr:uid="{00000000-0005-0000-0000-000091020000}"/>
    <cellStyle name="Style 79 4 3 2" xfId="618" xr:uid="{00000000-0005-0000-0000-000092020000}"/>
    <cellStyle name="Style 79 4 4" xfId="619" xr:uid="{00000000-0005-0000-0000-000093020000}"/>
    <cellStyle name="Style 79 4 5" xfId="620" xr:uid="{00000000-0005-0000-0000-000094020000}"/>
    <cellStyle name="Style 79 4 5 2" xfId="621" xr:uid="{00000000-0005-0000-0000-000095020000}"/>
    <cellStyle name="Style 79 4 6" xfId="622" xr:uid="{00000000-0005-0000-0000-000096020000}"/>
    <cellStyle name="Style 79 4 6 2" xfId="623" xr:uid="{00000000-0005-0000-0000-000097020000}"/>
    <cellStyle name="Style 79 5" xfId="624" xr:uid="{00000000-0005-0000-0000-000098020000}"/>
    <cellStyle name="Style 79 5 2" xfId="625" xr:uid="{00000000-0005-0000-0000-000099020000}"/>
    <cellStyle name="Style 79 6" xfId="626" xr:uid="{00000000-0005-0000-0000-00009A020000}"/>
    <cellStyle name="Style 79 6 2" xfId="627" xr:uid="{00000000-0005-0000-0000-00009B020000}"/>
    <cellStyle name="Style 79 7" xfId="628" xr:uid="{00000000-0005-0000-0000-00009C020000}"/>
    <cellStyle name="Style 79 8" xfId="629" xr:uid="{00000000-0005-0000-0000-00009D020000}"/>
    <cellStyle name="Style 79 8 2" xfId="630" xr:uid="{00000000-0005-0000-0000-00009E020000}"/>
    <cellStyle name="Style 79 9" xfId="631" xr:uid="{00000000-0005-0000-0000-00009F020000}"/>
    <cellStyle name="Style 79 9 2" xfId="632" xr:uid="{00000000-0005-0000-0000-0000A0020000}"/>
    <cellStyle name="Style 80" xfId="633" xr:uid="{00000000-0005-0000-0000-0000A1020000}"/>
    <cellStyle name="Style 80 10" xfId="634" xr:uid="{00000000-0005-0000-0000-0000A2020000}"/>
    <cellStyle name="Style 80 10 2" xfId="635" xr:uid="{00000000-0005-0000-0000-0000A3020000}"/>
    <cellStyle name="Style 80 10 2 2" xfId="636" xr:uid="{00000000-0005-0000-0000-0000A4020000}"/>
    <cellStyle name="Style 80 10 3" xfId="637" xr:uid="{00000000-0005-0000-0000-0000A5020000}"/>
    <cellStyle name="Style 80 10 3 2" xfId="638" xr:uid="{00000000-0005-0000-0000-0000A6020000}"/>
    <cellStyle name="Style 80 10 4" xfId="639" xr:uid="{00000000-0005-0000-0000-0000A7020000}"/>
    <cellStyle name="Style 80 10 5" xfId="640" xr:uid="{00000000-0005-0000-0000-0000A8020000}"/>
    <cellStyle name="Style 80 10 5 2" xfId="641" xr:uid="{00000000-0005-0000-0000-0000A9020000}"/>
    <cellStyle name="Style 80 10 6" xfId="642" xr:uid="{00000000-0005-0000-0000-0000AA020000}"/>
    <cellStyle name="Style 80 10 6 2" xfId="643" xr:uid="{00000000-0005-0000-0000-0000AB020000}"/>
    <cellStyle name="Style 80 11" xfId="644" xr:uid="{00000000-0005-0000-0000-0000AC020000}"/>
    <cellStyle name="Style 80 11 2" xfId="645" xr:uid="{00000000-0005-0000-0000-0000AD020000}"/>
    <cellStyle name="Style 80 11 2 2" xfId="646" xr:uid="{00000000-0005-0000-0000-0000AE020000}"/>
    <cellStyle name="Style 80 11 3" xfId="647" xr:uid="{00000000-0005-0000-0000-0000AF020000}"/>
    <cellStyle name="Style 80 11 3 2" xfId="648" xr:uid="{00000000-0005-0000-0000-0000B0020000}"/>
    <cellStyle name="Style 80 11 4" xfId="649" xr:uid="{00000000-0005-0000-0000-0000B1020000}"/>
    <cellStyle name="Style 80 11 5" xfId="650" xr:uid="{00000000-0005-0000-0000-0000B2020000}"/>
    <cellStyle name="Style 80 11 5 2" xfId="651" xr:uid="{00000000-0005-0000-0000-0000B3020000}"/>
    <cellStyle name="Style 80 11 6" xfId="652" xr:uid="{00000000-0005-0000-0000-0000B4020000}"/>
    <cellStyle name="Style 80 11 6 2" xfId="653" xr:uid="{00000000-0005-0000-0000-0000B5020000}"/>
    <cellStyle name="Style 80 12" xfId="654" xr:uid="{00000000-0005-0000-0000-0000B6020000}"/>
    <cellStyle name="Style 80 12 2" xfId="655" xr:uid="{00000000-0005-0000-0000-0000B7020000}"/>
    <cellStyle name="Style 80 12 2 2" xfId="656" xr:uid="{00000000-0005-0000-0000-0000B8020000}"/>
    <cellStyle name="Style 80 12 3" xfId="657" xr:uid="{00000000-0005-0000-0000-0000B9020000}"/>
    <cellStyle name="Style 80 12 3 2" xfId="658" xr:uid="{00000000-0005-0000-0000-0000BA020000}"/>
    <cellStyle name="Style 80 12 4" xfId="659" xr:uid="{00000000-0005-0000-0000-0000BB020000}"/>
    <cellStyle name="Style 80 12 5" xfId="660" xr:uid="{00000000-0005-0000-0000-0000BC020000}"/>
    <cellStyle name="Style 80 12 5 2" xfId="661" xr:uid="{00000000-0005-0000-0000-0000BD020000}"/>
    <cellStyle name="Style 80 12 6" xfId="662" xr:uid="{00000000-0005-0000-0000-0000BE020000}"/>
    <cellStyle name="Style 80 12 6 2" xfId="663" xr:uid="{00000000-0005-0000-0000-0000BF020000}"/>
    <cellStyle name="Style 80 13" xfId="664" xr:uid="{00000000-0005-0000-0000-0000C0020000}"/>
    <cellStyle name="Style 80 13 2" xfId="665" xr:uid="{00000000-0005-0000-0000-0000C1020000}"/>
    <cellStyle name="Style 80 13 2 2" xfId="666" xr:uid="{00000000-0005-0000-0000-0000C2020000}"/>
    <cellStyle name="Style 80 13 3" xfId="667" xr:uid="{00000000-0005-0000-0000-0000C3020000}"/>
    <cellStyle name="Style 80 13 3 2" xfId="668" xr:uid="{00000000-0005-0000-0000-0000C4020000}"/>
    <cellStyle name="Style 80 13 4" xfId="669" xr:uid="{00000000-0005-0000-0000-0000C5020000}"/>
    <cellStyle name="Style 80 13 5" xfId="670" xr:uid="{00000000-0005-0000-0000-0000C6020000}"/>
    <cellStyle name="Style 80 13 5 2" xfId="671" xr:uid="{00000000-0005-0000-0000-0000C7020000}"/>
    <cellStyle name="Style 80 13 6" xfId="672" xr:uid="{00000000-0005-0000-0000-0000C8020000}"/>
    <cellStyle name="Style 80 13 6 2" xfId="673" xr:uid="{00000000-0005-0000-0000-0000C9020000}"/>
    <cellStyle name="Style 80 14" xfId="674" xr:uid="{00000000-0005-0000-0000-0000CA020000}"/>
    <cellStyle name="Style 80 14 2" xfId="675" xr:uid="{00000000-0005-0000-0000-0000CB020000}"/>
    <cellStyle name="Style 80 14 2 2" xfId="676" xr:uid="{00000000-0005-0000-0000-0000CC020000}"/>
    <cellStyle name="Style 80 14 3" xfId="677" xr:uid="{00000000-0005-0000-0000-0000CD020000}"/>
    <cellStyle name="Style 80 14 3 2" xfId="678" xr:uid="{00000000-0005-0000-0000-0000CE020000}"/>
    <cellStyle name="Style 80 14 4" xfId="679" xr:uid="{00000000-0005-0000-0000-0000CF020000}"/>
    <cellStyle name="Style 80 14 5" xfId="680" xr:uid="{00000000-0005-0000-0000-0000D0020000}"/>
    <cellStyle name="Style 80 14 5 2" xfId="681" xr:uid="{00000000-0005-0000-0000-0000D1020000}"/>
    <cellStyle name="Style 80 14 6" xfId="682" xr:uid="{00000000-0005-0000-0000-0000D2020000}"/>
    <cellStyle name="Style 80 14 6 2" xfId="683" xr:uid="{00000000-0005-0000-0000-0000D3020000}"/>
    <cellStyle name="Style 80 15" xfId="684" xr:uid="{00000000-0005-0000-0000-0000D4020000}"/>
    <cellStyle name="Style 80 15 2" xfId="685" xr:uid="{00000000-0005-0000-0000-0000D5020000}"/>
    <cellStyle name="Style 80 15 2 2" xfId="686" xr:uid="{00000000-0005-0000-0000-0000D6020000}"/>
    <cellStyle name="Style 80 15 3" xfId="687" xr:uid="{00000000-0005-0000-0000-0000D7020000}"/>
    <cellStyle name="Style 80 15 3 2" xfId="688" xr:uid="{00000000-0005-0000-0000-0000D8020000}"/>
    <cellStyle name="Style 80 15 4" xfId="689" xr:uid="{00000000-0005-0000-0000-0000D9020000}"/>
    <cellStyle name="Style 80 15 5" xfId="690" xr:uid="{00000000-0005-0000-0000-0000DA020000}"/>
    <cellStyle name="Style 80 15 5 2" xfId="691" xr:uid="{00000000-0005-0000-0000-0000DB020000}"/>
    <cellStyle name="Style 80 15 6" xfId="692" xr:uid="{00000000-0005-0000-0000-0000DC020000}"/>
    <cellStyle name="Style 80 15 6 2" xfId="693" xr:uid="{00000000-0005-0000-0000-0000DD020000}"/>
    <cellStyle name="Style 80 16" xfId="694" xr:uid="{00000000-0005-0000-0000-0000DE020000}"/>
    <cellStyle name="Style 80 16 2" xfId="695" xr:uid="{00000000-0005-0000-0000-0000DF020000}"/>
    <cellStyle name="Style 80 16 2 2" xfId="696" xr:uid="{00000000-0005-0000-0000-0000E0020000}"/>
    <cellStyle name="Style 80 16 3" xfId="697" xr:uid="{00000000-0005-0000-0000-0000E1020000}"/>
    <cellStyle name="Style 80 16 3 2" xfId="698" xr:uid="{00000000-0005-0000-0000-0000E2020000}"/>
    <cellStyle name="Style 80 16 4" xfId="699" xr:uid="{00000000-0005-0000-0000-0000E3020000}"/>
    <cellStyle name="Style 80 16 5" xfId="700" xr:uid="{00000000-0005-0000-0000-0000E4020000}"/>
    <cellStyle name="Style 80 16 5 2" xfId="701" xr:uid="{00000000-0005-0000-0000-0000E5020000}"/>
    <cellStyle name="Style 80 16 6" xfId="702" xr:uid="{00000000-0005-0000-0000-0000E6020000}"/>
    <cellStyle name="Style 80 16 6 2" xfId="703" xr:uid="{00000000-0005-0000-0000-0000E7020000}"/>
    <cellStyle name="Style 80 17" xfId="704" xr:uid="{00000000-0005-0000-0000-0000E8020000}"/>
    <cellStyle name="Style 80 17 2" xfId="705" xr:uid="{00000000-0005-0000-0000-0000E9020000}"/>
    <cellStyle name="Style 80 17 2 2" xfId="706" xr:uid="{00000000-0005-0000-0000-0000EA020000}"/>
    <cellStyle name="Style 80 17 3" xfId="707" xr:uid="{00000000-0005-0000-0000-0000EB020000}"/>
    <cellStyle name="Style 80 17 3 2" xfId="708" xr:uid="{00000000-0005-0000-0000-0000EC020000}"/>
    <cellStyle name="Style 80 17 4" xfId="709" xr:uid="{00000000-0005-0000-0000-0000ED020000}"/>
    <cellStyle name="Style 80 17 5" xfId="710" xr:uid="{00000000-0005-0000-0000-0000EE020000}"/>
    <cellStyle name="Style 80 17 5 2" xfId="711" xr:uid="{00000000-0005-0000-0000-0000EF020000}"/>
    <cellStyle name="Style 80 17 6" xfId="712" xr:uid="{00000000-0005-0000-0000-0000F0020000}"/>
    <cellStyle name="Style 80 17 6 2" xfId="713" xr:uid="{00000000-0005-0000-0000-0000F1020000}"/>
    <cellStyle name="Style 80 18" xfId="714" xr:uid="{00000000-0005-0000-0000-0000F2020000}"/>
    <cellStyle name="Style 80 18 2" xfId="715" xr:uid="{00000000-0005-0000-0000-0000F3020000}"/>
    <cellStyle name="Style 80 18 2 2" xfId="716" xr:uid="{00000000-0005-0000-0000-0000F4020000}"/>
    <cellStyle name="Style 80 18 3" xfId="717" xr:uid="{00000000-0005-0000-0000-0000F5020000}"/>
    <cellStyle name="Style 80 18 3 2" xfId="718" xr:uid="{00000000-0005-0000-0000-0000F6020000}"/>
    <cellStyle name="Style 80 18 4" xfId="719" xr:uid="{00000000-0005-0000-0000-0000F7020000}"/>
    <cellStyle name="Style 80 18 5" xfId="720" xr:uid="{00000000-0005-0000-0000-0000F8020000}"/>
    <cellStyle name="Style 80 18 5 2" xfId="721" xr:uid="{00000000-0005-0000-0000-0000F9020000}"/>
    <cellStyle name="Style 80 18 6" xfId="722" xr:uid="{00000000-0005-0000-0000-0000FA020000}"/>
    <cellStyle name="Style 80 18 6 2" xfId="723" xr:uid="{00000000-0005-0000-0000-0000FB020000}"/>
    <cellStyle name="Style 80 19" xfId="724" xr:uid="{00000000-0005-0000-0000-0000FC020000}"/>
    <cellStyle name="Style 80 19 2" xfId="725" xr:uid="{00000000-0005-0000-0000-0000FD020000}"/>
    <cellStyle name="Style 80 19 2 2" xfId="726" xr:uid="{00000000-0005-0000-0000-0000FE020000}"/>
    <cellStyle name="Style 80 19 3" xfId="727" xr:uid="{00000000-0005-0000-0000-0000FF020000}"/>
    <cellStyle name="Style 80 19 3 2" xfId="728" xr:uid="{00000000-0005-0000-0000-000000030000}"/>
    <cellStyle name="Style 80 19 4" xfId="729" xr:uid="{00000000-0005-0000-0000-000001030000}"/>
    <cellStyle name="Style 80 19 5" xfId="730" xr:uid="{00000000-0005-0000-0000-000002030000}"/>
    <cellStyle name="Style 80 19 5 2" xfId="731" xr:uid="{00000000-0005-0000-0000-000003030000}"/>
    <cellStyle name="Style 80 19 6" xfId="732" xr:uid="{00000000-0005-0000-0000-000004030000}"/>
    <cellStyle name="Style 80 19 6 2" xfId="733" xr:uid="{00000000-0005-0000-0000-000005030000}"/>
    <cellStyle name="Style 80 2" xfId="734" xr:uid="{00000000-0005-0000-0000-000006030000}"/>
    <cellStyle name="Style 80 2 2" xfId="735" xr:uid="{00000000-0005-0000-0000-000007030000}"/>
    <cellStyle name="Style 80 2 2 2" xfId="736" xr:uid="{00000000-0005-0000-0000-000008030000}"/>
    <cellStyle name="Style 80 2 3" xfId="737" xr:uid="{00000000-0005-0000-0000-000009030000}"/>
    <cellStyle name="Style 80 2 3 2" xfId="738" xr:uid="{00000000-0005-0000-0000-00000A030000}"/>
    <cellStyle name="Style 80 2 4" xfId="739" xr:uid="{00000000-0005-0000-0000-00000B030000}"/>
    <cellStyle name="Style 80 2 5" xfId="740" xr:uid="{00000000-0005-0000-0000-00000C030000}"/>
    <cellStyle name="Style 80 2 5 2" xfId="741" xr:uid="{00000000-0005-0000-0000-00000D030000}"/>
    <cellStyle name="Style 80 2 6" xfId="742" xr:uid="{00000000-0005-0000-0000-00000E030000}"/>
    <cellStyle name="Style 80 2 6 2" xfId="743" xr:uid="{00000000-0005-0000-0000-00000F030000}"/>
    <cellStyle name="Style 80 20" xfId="744" xr:uid="{00000000-0005-0000-0000-000010030000}"/>
    <cellStyle name="Style 80 20 2" xfId="745" xr:uid="{00000000-0005-0000-0000-000011030000}"/>
    <cellStyle name="Style 80 20 2 2" xfId="746" xr:uid="{00000000-0005-0000-0000-000012030000}"/>
    <cellStyle name="Style 80 20 3" xfId="747" xr:uid="{00000000-0005-0000-0000-000013030000}"/>
    <cellStyle name="Style 80 20 3 2" xfId="748" xr:uid="{00000000-0005-0000-0000-000014030000}"/>
    <cellStyle name="Style 80 20 4" xfId="749" xr:uid="{00000000-0005-0000-0000-000015030000}"/>
    <cellStyle name="Style 80 20 5" xfId="750" xr:uid="{00000000-0005-0000-0000-000016030000}"/>
    <cellStyle name="Style 80 20 5 2" xfId="751" xr:uid="{00000000-0005-0000-0000-000017030000}"/>
    <cellStyle name="Style 80 20 6" xfId="752" xr:uid="{00000000-0005-0000-0000-000018030000}"/>
    <cellStyle name="Style 80 20 6 2" xfId="753" xr:uid="{00000000-0005-0000-0000-000019030000}"/>
    <cellStyle name="Style 80 21" xfId="754" xr:uid="{00000000-0005-0000-0000-00001A030000}"/>
    <cellStyle name="Style 80 21 2" xfId="755" xr:uid="{00000000-0005-0000-0000-00001B030000}"/>
    <cellStyle name="Style 80 21 2 2" xfId="756" xr:uid="{00000000-0005-0000-0000-00001C030000}"/>
    <cellStyle name="Style 80 21 3" xfId="757" xr:uid="{00000000-0005-0000-0000-00001D030000}"/>
    <cellStyle name="Style 80 21 3 2" xfId="758" xr:uid="{00000000-0005-0000-0000-00001E030000}"/>
    <cellStyle name="Style 80 21 4" xfId="759" xr:uid="{00000000-0005-0000-0000-00001F030000}"/>
    <cellStyle name="Style 80 21 5" xfId="760" xr:uid="{00000000-0005-0000-0000-000020030000}"/>
    <cellStyle name="Style 80 21 5 2" xfId="761" xr:uid="{00000000-0005-0000-0000-000021030000}"/>
    <cellStyle name="Style 80 21 6" xfId="762" xr:uid="{00000000-0005-0000-0000-000022030000}"/>
    <cellStyle name="Style 80 21 6 2" xfId="763" xr:uid="{00000000-0005-0000-0000-000023030000}"/>
    <cellStyle name="Style 80 22" xfId="764" xr:uid="{00000000-0005-0000-0000-000024030000}"/>
    <cellStyle name="Style 80 22 2" xfId="765" xr:uid="{00000000-0005-0000-0000-000025030000}"/>
    <cellStyle name="Style 80 22 2 2" xfId="766" xr:uid="{00000000-0005-0000-0000-000026030000}"/>
    <cellStyle name="Style 80 22 3" xfId="767" xr:uid="{00000000-0005-0000-0000-000027030000}"/>
    <cellStyle name="Style 80 22 3 2" xfId="768" xr:uid="{00000000-0005-0000-0000-000028030000}"/>
    <cellStyle name="Style 80 22 4" xfId="769" xr:uid="{00000000-0005-0000-0000-000029030000}"/>
    <cellStyle name="Style 80 22 5" xfId="770" xr:uid="{00000000-0005-0000-0000-00002A030000}"/>
    <cellStyle name="Style 80 22 5 2" xfId="771" xr:uid="{00000000-0005-0000-0000-00002B030000}"/>
    <cellStyle name="Style 80 22 6" xfId="772" xr:uid="{00000000-0005-0000-0000-00002C030000}"/>
    <cellStyle name="Style 80 22 6 2" xfId="773" xr:uid="{00000000-0005-0000-0000-00002D030000}"/>
    <cellStyle name="Style 80 23" xfId="774" xr:uid="{00000000-0005-0000-0000-00002E030000}"/>
    <cellStyle name="Style 80 23 2" xfId="775" xr:uid="{00000000-0005-0000-0000-00002F030000}"/>
    <cellStyle name="Style 80 23 2 2" xfId="776" xr:uid="{00000000-0005-0000-0000-000030030000}"/>
    <cellStyle name="Style 80 23 3" xfId="777" xr:uid="{00000000-0005-0000-0000-000031030000}"/>
    <cellStyle name="Style 80 23 3 2" xfId="778" xr:uid="{00000000-0005-0000-0000-000032030000}"/>
    <cellStyle name="Style 80 23 4" xfId="779" xr:uid="{00000000-0005-0000-0000-000033030000}"/>
    <cellStyle name="Style 80 23 5" xfId="780" xr:uid="{00000000-0005-0000-0000-000034030000}"/>
    <cellStyle name="Style 80 23 5 2" xfId="781" xr:uid="{00000000-0005-0000-0000-000035030000}"/>
    <cellStyle name="Style 80 23 6" xfId="782" xr:uid="{00000000-0005-0000-0000-000036030000}"/>
    <cellStyle name="Style 80 23 6 2" xfId="783" xr:uid="{00000000-0005-0000-0000-000037030000}"/>
    <cellStyle name="Style 80 24" xfId="784" xr:uid="{00000000-0005-0000-0000-000038030000}"/>
    <cellStyle name="Style 80 24 2" xfId="785" xr:uid="{00000000-0005-0000-0000-000039030000}"/>
    <cellStyle name="Style 80 24 2 2" xfId="786" xr:uid="{00000000-0005-0000-0000-00003A030000}"/>
    <cellStyle name="Style 80 24 3" xfId="787" xr:uid="{00000000-0005-0000-0000-00003B030000}"/>
    <cellStyle name="Style 80 24 3 2" xfId="788" xr:uid="{00000000-0005-0000-0000-00003C030000}"/>
    <cellStyle name="Style 80 24 4" xfId="789" xr:uid="{00000000-0005-0000-0000-00003D030000}"/>
    <cellStyle name="Style 80 24 5" xfId="790" xr:uid="{00000000-0005-0000-0000-00003E030000}"/>
    <cellStyle name="Style 80 24 5 2" xfId="791" xr:uid="{00000000-0005-0000-0000-00003F030000}"/>
    <cellStyle name="Style 80 24 6" xfId="792" xr:uid="{00000000-0005-0000-0000-000040030000}"/>
    <cellStyle name="Style 80 24 6 2" xfId="793" xr:uid="{00000000-0005-0000-0000-000041030000}"/>
    <cellStyle name="Style 80 25" xfId="794" xr:uid="{00000000-0005-0000-0000-000042030000}"/>
    <cellStyle name="Style 80 25 2" xfId="795" xr:uid="{00000000-0005-0000-0000-000043030000}"/>
    <cellStyle name="Style 80 26" xfId="796" xr:uid="{00000000-0005-0000-0000-000044030000}"/>
    <cellStyle name="Style 80 26 2" xfId="797" xr:uid="{00000000-0005-0000-0000-000045030000}"/>
    <cellStyle name="Style 80 27" xfId="798" xr:uid="{00000000-0005-0000-0000-000046030000}"/>
    <cellStyle name="Style 80 28" xfId="799" xr:uid="{00000000-0005-0000-0000-000047030000}"/>
    <cellStyle name="Style 80 28 2" xfId="800" xr:uid="{00000000-0005-0000-0000-000048030000}"/>
    <cellStyle name="Style 80 29" xfId="801" xr:uid="{00000000-0005-0000-0000-000049030000}"/>
    <cellStyle name="Style 80 29 2" xfId="802" xr:uid="{00000000-0005-0000-0000-00004A030000}"/>
    <cellStyle name="Style 80 3" xfId="803" xr:uid="{00000000-0005-0000-0000-00004B030000}"/>
    <cellStyle name="Style 80 3 2" xfId="804" xr:uid="{00000000-0005-0000-0000-00004C030000}"/>
    <cellStyle name="Style 80 3 2 2" xfId="805" xr:uid="{00000000-0005-0000-0000-00004D030000}"/>
    <cellStyle name="Style 80 3 3" xfId="806" xr:uid="{00000000-0005-0000-0000-00004E030000}"/>
    <cellStyle name="Style 80 3 3 2" xfId="807" xr:uid="{00000000-0005-0000-0000-00004F030000}"/>
    <cellStyle name="Style 80 3 4" xfId="808" xr:uid="{00000000-0005-0000-0000-000050030000}"/>
    <cellStyle name="Style 80 3 5" xfId="809" xr:uid="{00000000-0005-0000-0000-000051030000}"/>
    <cellStyle name="Style 80 3 5 2" xfId="810" xr:uid="{00000000-0005-0000-0000-000052030000}"/>
    <cellStyle name="Style 80 3 6" xfId="811" xr:uid="{00000000-0005-0000-0000-000053030000}"/>
    <cellStyle name="Style 80 3 6 2" xfId="812" xr:uid="{00000000-0005-0000-0000-000054030000}"/>
    <cellStyle name="Style 80 4" xfId="813" xr:uid="{00000000-0005-0000-0000-000055030000}"/>
    <cellStyle name="Style 80 4 2" xfId="814" xr:uid="{00000000-0005-0000-0000-000056030000}"/>
    <cellStyle name="Style 80 4 2 2" xfId="815" xr:uid="{00000000-0005-0000-0000-000057030000}"/>
    <cellStyle name="Style 80 4 3" xfId="816" xr:uid="{00000000-0005-0000-0000-000058030000}"/>
    <cellStyle name="Style 80 4 3 2" xfId="817" xr:uid="{00000000-0005-0000-0000-000059030000}"/>
    <cellStyle name="Style 80 4 4" xfId="818" xr:uid="{00000000-0005-0000-0000-00005A030000}"/>
    <cellStyle name="Style 80 4 5" xfId="819" xr:uid="{00000000-0005-0000-0000-00005B030000}"/>
    <cellStyle name="Style 80 4 5 2" xfId="820" xr:uid="{00000000-0005-0000-0000-00005C030000}"/>
    <cellStyle name="Style 80 4 6" xfId="821" xr:uid="{00000000-0005-0000-0000-00005D030000}"/>
    <cellStyle name="Style 80 4 6 2" xfId="822" xr:uid="{00000000-0005-0000-0000-00005E030000}"/>
    <cellStyle name="Style 80 5" xfId="823" xr:uid="{00000000-0005-0000-0000-00005F030000}"/>
    <cellStyle name="Style 80 5 2" xfId="824" xr:uid="{00000000-0005-0000-0000-000060030000}"/>
    <cellStyle name="Style 80 5 2 2" xfId="825" xr:uid="{00000000-0005-0000-0000-000061030000}"/>
    <cellStyle name="Style 80 5 3" xfId="826" xr:uid="{00000000-0005-0000-0000-000062030000}"/>
    <cellStyle name="Style 80 5 3 2" xfId="827" xr:uid="{00000000-0005-0000-0000-000063030000}"/>
    <cellStyle name="Style 80 5 4" xfId="828" xr:uid="{00000000-0005-0000-0000-000064030000}"/>
    <cellStyle name="Style 80 5 5" xfId="829" xr:uid="{00000000-0005-0000-0000-000065030000}"/>
    <cellStyle name="Style 80 5 5 2" xfId="830" xr:uid="{00000000-0005-0000-0000-000066030000}"/>
    <cellStyle name="Style 80 5 6" xfId="831" xr:uid="{00000000-0005-0000-0000-000067030000}"/>
    <cellStyle name="Style 80 5 6 2" xfId="832" xr:uid="{00000000-0005-0000-0000-000068030000}"/>
    <cellStyle name="Style 80 6" xfId="833" xr:uid="{00000000-0005-0000-0000-000069030000}"/>
    <cellStyle name="Style 80 6 2" xfId="834" xr:uid="{00000000-0005-0000-0000-00006A030000}"/>
    <cellStyle name="Style 80 6 2 2" xfId="835" xr:uid="{00000000-0005-0000-0000-00006B030000}"/>
    <cellStyle name="Style 80 6 3" xfId="836" xr:uid="{00000000-0005-0000-0000-00006C030000}"/>
    <cellStyle name="Style 80 6 3 2" xfId="837" xr:uid="{00000000-0005-0000-0000-00006D030000}"/>
    <cellStyle name="Style 80 6 4" xfId="838" xr:uid="{00000000-0005-0000-0000-00006E030000}"/>
    <cellStyle name="Style 80 6 5" xfId="839" xr:uid="{00000000-0005-0000-0000-00006F030000}"/>
    <cellStyle name="Style 80 6 5 2" xfId="840" xr:uid="{00000000-0005-0000-0000-000070030000}"/>
    <cellStyle name="Style 80 6 6" xfId="841" xr:uid="{00000000-0005-0000-0000-000071030000}"/>
    <cellStyle name="Style 80 6 6 2" xfId="842" xr:uid="{00000000-0005-0000-0000-000072030000}"/>
    <cellStyle name="Style 80 7" xfId="843" xr:uid="{00000000-0005-0000-0000-000073030000}"/>
    <cellStyle name="Style 80 7 2" xfId="844" xr:uid="{00000000-0005-0000-0000-000074030000}"/>
    <cellStyle name="Style 80 7 2 2" xfId="845" xr:uid="{00000000-0005-0000-0000-000075030000}"/>
    <cellStyle name="Style 80 7 3" xfId="846" xr:uid="{00000000-0005-0000-0000-000076030000}"/>
    <cellStyle name="Style 80 7 3 2" xfId="847" xr:uid="{00000000-0005-0000-0000-000077030000}"/>
    <cellStyle name="Style 80 7 4" xfId="848" xr:uid="{00000000-0005-0000-0000-000078030000}"/>
    <cellStyle name="Style 80 7 5" xfId="849" xr:uid="{00000000-0005-0000-0000-000079030000}"/>
    <cellStyle name="Style 80 7 5 2" xfId="850" xr:uid="{00000000-0005-0000-0000-00007A030000}"/>
    <cellStyle name="Style 80 7 6" xfId="851" xr:uid="{00000000-0005-0000-0000-00007B030000}"/>
    <cellStyle name="Style 80 7 6 2" xfId="852" xr:uid="{00000000-0005-0000-0000-00007C030000}"/>
    <cellStyle name="Style 80 8" xfId="853" xr:uid="{00000000-0005-0000-0000-00007D030000}"/>
    <cellStyle name="Style 80 8 2" xfId="854" xr:uid="{00000000-0005-0000-0000-00007E030000}"/>
    <cellStyle name="Style 80 8 2 2" xfId="855" xr:uid="{00000000-0005-0000-0000-00007F030000}"/>
    <cellStyle name="Style 80 8 3" xfId="856" xr:uid="{00000000-0005-0000-0000-000080030000}"/>
    <cellStyle name="Style 80 8 3 2" xfId="857" xr:uid="{00000000-0005-0000-0000-000081030000}"/>
    <cellStyle name="Style 80 8 4" xfId="858" xr:uid="{00000000-0005-0000-0000-000082030000}"/>
    <cellStyle name="Style 80 8 5" xfId="859" xr:uid="{00000000-0005-0000-0000-000083030000}"/>
    <cellStyle name="Style 80 8 5 2" xfId="860" xr:uid="{00000000-0005-0000-0000-000084030000}"/>
    <cellStyle name="Style 80 8 6" xfId="861" xr:uid="{00000000-0005-0000-0000-000085030000}"/>
    <cellStyle name="Style 80 8 6 2" xfId="862" xr:uid="{00000000-0005-0000-0000-000086030000}"/>
    <cellStyle name="Style 80 9" xfId="863" xr:uid="{00000000-0005-0000-0000-000087030000}"/>
    <cellStyle name="Style 80 9 2" xfId="864" xr:uid="{00000000-0005-0000-0000-000088030000}"/>
    <cellStyle name="Style 80 9 2 2" xfId="865" xr:uid="{00000000-0005-0000-0000-000089030000}"/>
    <cellStyle name="Style 80 9 3" xfId="866" xr:uid="{00000000-0005-0000-0000-00008A030000}"/>
    <cellStyle name="Style 80 9 3 2" xfId="867" xr:uid="{00000000-0005-0000-0000-00008B030000}"/>
    <cellStyle name="Style 80 9 4" xfId="868" xr:uid="{00000000-0005-0000-0000-00008C030000}"/>
    <cellStyle name="Style 80 9 5" xfId="869" xr:uid="{00000000-0005-0000-0000-00008D030000}"/>
    <cellStyle name="Style 80 9 5 2" xfId="870" xr:uid="{00000000-0005-0000-0000-00008E030000}"/>
    <cellStyle name="Style 80 9 6" xfId="871" xr:uid="{00000000-0005-0000-0000-00008F030000}"/>
    <cellStyle name="Style 80 9 6 2" xfId="872" xr:uid="{00000000-0005-0000-0000-000090030000}"/>
    <cellStyle name="Style 80_Final CMEEC CT Leg Rpt" xfId="873" xr:uid="{00000000-0005-0000-0000-000091030000}"/>
    <cellStyle name="Style 81" xfId="874" xr:uid="{00000000-0005-0000-0000-000092030000}"/>
    <cellStyle name="Style 81 2" xfId="875" xr:uid="{00000000-0005-0000-0000-000093030000}"/>
    <cellStyle name="Style 81 2 2" xfId="876" xr:uid="{00000000-0005-0000-0000-000094030000}"/>
    <cellStyle name="Style 81 2 2 2" xfId="877" xr:uid="{00000000-0005-0000-0000-000095030000}"/>
    <cellStyle name="Style 81 2 3" xfId="878" xr:uid="{00000000-0005-0000-0000-000096030000}"/>
    <cellStyle name="Style 81 2 3 2" xfId="879" xr:uid="{00000000-0005-0000-0000-000097030000}"/>
    <cellStyle name="Style 81 2 4" xfId="880" xr:uid="{00000000-0005-0000-0000-000098030000}"/>
    <cellStyle name="Style 81 2 5" xfId="881" xr:uid="{00000000-0005-0000-0000-000099030000}"/>
    <cellStyle name="Style 81 2 5 2" xfId="882" xr:uid="{00000000-0005-0000-0000-00009A030000}"/>
    <cellStyle name="Style 81 2 6" xfId="883" xr:uid="{00000000-0005-0000-0000-00009B030000}"/>
    <cellStyle name="Style 81 2 6 2" xfId="884" xr:uid="{00000000-0005-0000-0000-00009C030000}"/>
    <cellStyle name="Style 81 3" xfId="885" xr:uid="{00000000-0005-0000-0000-00009D030000}"/>
    <cellStyle name="Style 81 3 2" xfId="886" xr:uid="{00000000-0005-0000-0000-00009E030000}"/>
    <cellStyle name="Style 81 3 2 2" xfId="887" xr:uid="{00000000-0005-0000-0000-00009F030000}"/>
    <cellStyle name="Style 81 3 3" xfId="888" xr:uid="{00000000-0005-0000-0000-0000A0030000}"/>
    <cellStyle name="Style 81 3 3 2" xfId="889" xr:uid="{00000000-0005-0000-0000-0000A1030000}"/>
    <cellStyle name="Style 81 3 4" xfId="890" xr:uid="{00000000-0005-0000-0000-0000A2030000}"/>
    <cellStyle name="Style 81 3 5" xfId="891" xr:uid="{00000000-0005-0000-0000-0000A3030000}"/>
    <cellStyle name="Style 81 3 5 2" xfId="892" xr:uid="{00000000-0005-0000-0000-0000A4030000}"/>
    <cellStyle name="Style 81 3 6" xfId="893" xr:uid="{00000000-0005-0000-0000-0000A5030000}"/>
    <cellStyle name="Style 81 3 6 2" xfId="894" xr:uid="{00000000-0005-0000-0000-0000A6030000}"/>
    <cellStyle name="Style 81 4" xfId="895" xr:uid="{00000000-0005-0000-0000-0000A7030000}"/>
    <cellStyle name="Style 81 4 2" xfId="896" xr:uid="{00000000-0005-0000-0000-0000A8030000}"/>
    <cellStyle name="Style 81 4 2 2" xfId="897" xr:uid="{00000000-0005-0000-0000-0000A9030000}"/>
    <cellStyle name="Style 81 4 3" xfId="898" xr:uid="{00000000-0005-0000-0000-0000AA030000}"/>
    <cellStyle name="Style 81 4 3 2" xfId="899" xr:uid="{00000000-0005-0000-0000-0000AB030000}"/>
    <cellStyle name="Style 81 4 4" xfId="900" xr:uid="{00000000-0005-0000-0000-0000AC030000}"/>
    <cellStyle name="Style 81 4 5" xfId="901" xr:uid="{00000000-0005-0000-0000-0000AD030000}"/>
    <cellStyle name="Style 81 4 5 2" xfId="902" xr:uid="{00000000-0005-0000-0000-0000AE030000}"/>
    <cellStyle name="Style 81 4 6" xfId="903" xr:uid="{00000000-0005-0000-0000-0000AF030000}"/>
    <cellStyle name="Style 81 4 6 2" xfId="904" xr:uid="{00000000-0005-0000-0000-0000B0030000}"/>
    <cellStyle name="Style 81 5" xfId="905" xr:uid="{00000000-0005-0000-0000-0000B1030000}"/>
    <cellStyle name="Style 81 5 2" xfId="906" xr:uid="{00000000-0005-0000-0000-0000B2030000}"/>
    <cellStyle name="Style 81 6" xfId="907" xr:uid="{00000000-0005-0000-0000-0000B3030000}"/>
    <cellStyle name="Style 81 6 2" xfId="908" xr:uid="{00000000-0005-0000-0000-0000B4030000}"/>
    <cellStyle name="Style 81 7" xfId="909" xr:uid="{00000000-0005-0000-0000-0000B5030000}"/>
    <cellStyle name="Style 81 8" xfId="910" xr:uid="{00000000-0005-0000-0000-0000B6030000}"/>
    <cellStyle name="Style 81 8 2" xfId="911" xr:uid="{00000000-0005-0000-0000-0000B7030000}"/>
    <cellStyle name="Style 81 9" xfId="912" xr:uid="{00000000-0005-0000-0000-0000B8030000}"/>
    <cellStyle name="Style 81 9 2" xfId="913" xr:uid="{00000000-0005-0000-0000-0000B9030000}"/>
    <cellStyle name="Style 82" xfId="914" xr:uid="{00000000-0005-0000-0000-0000BA030000}"/>
    <cellStyle name="Style 82 2" xfId="915" xr:uid="{00000000-0005-0000-0000-0000BB030000}"/>
    <cellStyle name="Style 82 2 2" xfId="916" xr:uid="{00000000-0005-0000-0000-0000BC030000}"/>
    <cellStyle name="Style 82 2 2 2" xfId="917" xr:uid="{00000000-0005-0000-0000-0000BD030000}"/>
    <cellStyle name="Style 82 2 3" xfId="918" xr:uid="{00000000-0005-0000-0000-0000BE030000}"/>
    <cellStyle name="Style 82 2 3 2" xfId="919" xr:uid="{00000000-0005-0000-0000-0000BF030000}"/>
    <cellStyle name="Style 82 2 4" xfId="920" xr:uid="{00000000-0005-0000-0000-0000C0030000}"/>
    <cellStyle name="Style 82 2 5" xfId="921" xr:uid="{00000000-0005-0000-0000-0000C1030000}"/>
    <cellStyle name="Style 82 2 5 2" xfId="922" xr:uid="{00000000-0005-0000-0000-0000C2030000}"/>
    <cellStyle name="Style 82 2 6" xfId="923" xr:uid="{00000000-0005-0000-0000-0000C3030000}"/>
    <cellStyle name="Style 82 2 6 2" xfId="924" xr:uid="{00000000-0005-0000-0000-0000C4030000}"/>
    <cellStyle name="Style 82 3" xfId="925" xr:uid="{00000000-0005-0000-0000-0000C5030000}"/>
    <cellStyle name="Style 82 3 2" xfId="926" xr:uid="{00000000-0005-0000-0000-0000C6030000}"/>
    <cellStyle name="Style 82 3 2 2" xfId="927" xr:uid="{00000000-0005-0000-0000-0000C7030000}"/>
    <cellStyle name="Style 82 3 3" xfId="928" xr:uid="{00000000-0005-0000-0000-0000C8030000}"/>
    <cellStyle name="Style 82 3 3 2" xfId="929" xr:uid="{00000000-0005-0000-0000-0000C9030000}"/>
    <cellStyle name="Style 82 3 4" xfId="930" xr:uid="{00000000-0005-0000-0000-0000CA030000}"/>
    <cellStyle name="Style 82 3 5" xfId="931" xr:uid="{00000000-0005-0000-0000-0000CB030000}"/>
    <cellStyle name="Style 82 3 5 2" xfId="932" xr:uid="{00000000-0005-0000-0000-0000CC030000}"/>
    <cellStyle name="Style 82 3 6" xfId="933" xr:uid="{00000000-0005-0000-0000-0000CD030000}"/>
    <cellStyle name="Style 82 3 6 2" xfId="934" xr:uid="{00000000-0005-0000-0000-0000CE030000}"/>
    <cellStyle name="Style 82 4" xfId="935" xr:uid="{00000000-0005-0000-0000-0000CF030000}"/>
    <cellStyle name="Style 82 4 2" xfId="936" xr:uid="{00000000-0005-0000-0000-0000D0030000}"/>
    <cellStyle name="Style 82 4 2 2" xfId="937" xr:uid="{00000000-0005-0000-0000-0000D1030000}"/>
    <cellStyle name="Style 82 4 3" xfId="938" xr:uid="{00000000-0005-0000-0000-0000D2030000}"/>
    <cellStyle name="Style 82 4 3 2" xfId="939" xr:uid="{00000000-0005-0000-0000-0000D3030000}"/>
    <cellStyle name="Style 82 4 4" xfId="940" xr:uid="{00000000-0005-0000-0000-0000D4030000}"/>
    <cellStyle name="Style 82 4 5" xfId="941" xr:uid="{00000000-0005-0000-0000-0000D5030000}"/>
    <cellStyle name="Style 82 4 5 2" xfId="942" xr:uid="{00000000-0005-0000-0000-0000D6030000}"/>
    <cellStyle name="Style 82 4 6" xfId="943" xr:uid="{00000000-0005-0000-0000-0000D7030000}"/>
    <cellStyle name="Style 82 4 6 2" xfId="944" xr:uid="{00000000-0005-0000-0000-0000D8030000}"/>
    <cellStyle name="Style 82 5" xfId="945" xr:uid="{00000000-0005-0000-0000-0000D9030000}"/>
    <cellStyle name="Style 82 5 2" xfId="946" xr:uid="{00000000-0005-0000-0000-0000DA030000}"/>
    <cellStyle name="Style 82 6" xfId="947" xr:uid="{00000000-0005-0000-0000-0000DB030000}"/>
    <cellStyle name="Style 82 6 2" xfId="948" xr:uid="{00000000-0005-0000-0000-0000DC030000}"/>
    <cellStyle name="Style 82 7" xfId="949" xr:uid="{00000000-0005-0000-0000-0000DD030000}"/>
    <cellStyle name="Style 82 8" xfId="950" xr:uid="{00000000-0005-0000-0000-0000DE030000}"/>
    <cellStyle name="Style 82 8 2" xfId="951" xr:uid="{00000000-0005-0000-0000-0000DF030000}"/>
    <cellStyle name="Style 82 9" xfId="952" xr:uid="{00000000-0005-0000-0000-0000E0030000}"/>
    <cellStyle name="Style 82 9 2" xfId="953" xr:uid="{00000000-0005-0000-0000-0000E1030000}"/>
    <cellStyle name="Style 83" xfId="954" xr:uid="{00000000-0005-0000-0000-0000E2030000}"/>
    <cellStyle name="Style 83 2" xfId="955" xr:uid="{00000000-0005-0000-0000-0000E3030000}"/>
    <cellStyle name="Style 83 2 2" xfId="956" xr:uid="{00000000-0005-0000-0000-0000E4030000}"/>
    <cellStyle name="Style 83 2 2 2" xfId="957" xr:uid="{00000000-0005-0000-0000-0000E5030000}"/>
    <cellStyle name="Style 83 2 3" xfId="958" xr:uid="{00000000-0005-0000-0000-0000E6030000}"/>
    <cellStyle name="Style 83 2 3 2" xfId="959" xr:uid="{00000000-0005-0000-0000-0000E7030000}"/>
    <cellStyle name="Style 83 2 4" xfId="960" xr:uid="{00000000-0005-0000-0000-0000E8030000}"/>
    <cellStyle name="Style 83 2 5" xfId="961" xr:uid="{00000000-0005-0000-0000-0000E9030000}"/>
    <cellStyle name="Style 83 2 5 2" xfId="962" xr:uid="{00000000-0005-0000-0000-0000EA030000}"/>
    <cellStyle name="Style 83 2 6" xfId="963" xr:uid="{00000000-0005-0000-0000-0000EB030000}"/>
    <cellStyle name="Style 83 2 6 2" xfId="964" xr:uid="{00000000-0005-0000-0000-0000EC030000}"/>
    <cellStyle name="Style 83 3" xfId="965" xr:uid="{00000000-0005-0000-0000-0000ED030000}"/>
    <cellStyle name="Style 83 3 2" xfId="966" xr:uid="{00000000-0005-0000-0000-0000EE030000}"/>
    <cellStyle name="Style 83 3 2 2" xfId="967" xr:uid="{00000000-0005-0000-0000-0000EF030000}"/>
    <cellStyle name="Style 83 3 3" xfId="968" xr:uid="{00000000-0005-0000-0000-0000F0030000}"/>
    <cellStyle name="Style 83 3 3 2" xfId="969" xr:uid="{00000000-0005-0000-0000-0000F1030000}"/>
    <cellStyle name="Style 83 3 4" xfId="970" xr:uid="{00000000-0005-0000-0000-0000F2030000}"/>
    <cellStyle name="Style 83 3 5" xfId="971" xr:uid="{00000000-0005-0000-0000-0000F3030000}"/>
    <cellStyle name="Style 83 3 5 2" xfId="972" xr:uid="{00000000-0005-0000-0000-0000F4030000}"/>
    <cellStyle name="Style 83 3 6" xfId="973" xr:uid="{00000000-0005-0000-0000-0000F5030000}"/>
    <cellStyle name="Style 83 3 6 2" xfId="974" xr:uid="{00000000-0005-0000-0000-0000F6030000}"/>
    <cellStyle name="Style 83 4" xfId="975" xr:uid="{00000000-0005-0000-0000-0000F7030000}"/>
    <cellStyle name="Style 83 4 2" xfId="976" xr:uid="{00000000-0005-0000-0000-0000F8030000}"/>
    <cellStyle name="Style 83 4 2 2" xfId="977" xr:uid="{00000000-0005-0000-0000-0000F9030000}"/>
    <cellStyle name="Style 83 4 3" xfId="978" xr:uid="{00000000-0005-0000-0000-0000FA030000}"/>
    <cellStyle name="Style 83 4 3 2" xfId="979" xr:uid="{00000000-0005-0000-0000-0000FB030000}"/>
    <cellStyle name="Style 83 4 4" xfId="980" xr:uid="{00000000-0005-0000-0000-0000FC030000}"/>
    <cellStyle name="Style 83 4 5" xfId="981" xr:uid="{00000000-0005-0000-0000-0000FD030000}"/>
    <cellStyle name="Style 83 4 5 2" xfId="982" xr:uid="{00000000-0005-0000-0000-0000FE030000}"/>
    <cellStyle name="Style 83 4 6" xfId="983" xr:uid="{00000000-0005-0000-0000-0000FF030000}"/>
    <cellStyle name="Style 83 4 6 2" xfId="984" xr:uid="{00000000-0005-0000-0000-000000040000}"/>
    <cellStyle name="Style 83 5" xfId="985" xr:uid="{00000000-0005-0000-0000-000001040000}"/>
    <cellStyle name="Style 83 5 2" xfId="986" xr:uid="{00000000-0005-0000-0000-000002040000}"/>
    <cellStyle name="Style 83 6" xfId="987" xr:uid="{00000000-0005-0000-0000-000003040000}"/>
    <cellStyle name="Style 83 6 2" xfId="988" xr:uid="{00000000-0005-0000-0000-000004040000}"/>
    <cellStyle name="Style 83 7" xfId="989" xr:uid="{00000000-0005-0000-0000-000005040000}"/>
    <cellStyle name="Style 83 8" xfId="990" xr:uid="{00000000-0005-0000-0000-000006040000}"/>
    <cellStyle name="Style 83 8 2" xfId="991" xr:uid="{00000000-0005-0000-0000-000007040000}"/>
    <cellStyle name="Style 83 9" xfId="992" xr:uid="{00000000-0005-0000-0000-000008040000}"/>
    <cellStyle name="Style 83 9 2" xfId="993" xr:uid="{00000000-0005-0000-0000-000009040000}"/>
    <cellStyle name="Style 84" xfId="994" xr:uid="{00000000-0005-0000-0000-00000A040000}"/>
    <cellStyle name="Style 84 2" xfId="995" xr:uid="{00000000-0005-0000-0000-00000B040000}"/>
    <cellStyle name="Style 84 2 2" xfId="996" xr:uid="{00000000-0005-0000-0000-00000C040000}"/>
    <cellStyle name="Style 84 2 2 2" xfId="997" xr:uid="{00000000-0005-0000-0000-00000D040000}"/>
    <cellStyle name="Style 84 2 3" xfId="998" xr:uid="{00000000-0005-0000-0000-00000E040000}"/>
    <cellStyle name="Style 84 2 3 2" xfId="999" xr:uid="{00000000-0005-0000-0000-00000F040000}"/>
    <cellStyle name="Style 84 2 4" xfId="1000" xr:uid="{00000000-0005-0000-0000-000010040000}"/>
    <cellStyle name="Style 84 2 5" xfId="1001" xr:uid="{00000000-0005-0000-0000-000011040000}"/>
    <cellStyle name="Style 84 2 5 2" xfId="1002" xr:uid="{00000000-0005-0000-0000-000012040000}"/>
    <cellStyle name="Style 84 2 6" xfId="1003" xr:uid="{00000000-0005-0000-0000-000013040000}"/>
    <cellStyle name="Style 84 2 6 2" xfId="1004" xr:uid="{00000000-0005-0000-0000-000014040000}"/>
    <cellStyle name="Style 84 3" xfId="1005" xr:uid="{00000000-0005-0000-0000-000015040000}"/>
    <cellStyle name="Style 84 3 2" xfId="1006" xr:uid="{00000000-0005-0000-0000-000016040000}"/>
    <cellStyle name="Style 84 3 2 2" xfId="1007" xr:uid="{00000000-0005-0000-0000-000017040000}"/>
    <cellStyle name="Style 84 3 3" xfId="1008" xr:uid="{00000000-0005-0000-0000-000018040000}"/>
    <cellStyle name="Style 84 3 3 2" xfId="1009" xr:uid="{00000000-0005-0000-0000-000019040000}"/>
    <cellStyle name="Style 84 3 4" xfId="1010" xr:uid="{00000000-0005-0000-0000-00001A040000}"/>
    <cellStyle name="Style 84 3 5" xfId="1011" xr:uid="{00000000-0005-0000-0000-00001B040000}"/>
    <cellStyle name="Style 84 3 5 2" xfId="1012" xr:uid="{00000000-0005-0000-0000-00001C040000}"/>
    <cellStyle name="Style 84 3 6" xfId="1013" xr:uid="{00000000-0005-0000-0000-00001D040000}"/>
    <cellStyle name="Style 84 3 6 2" xfId="1014" xr:uid="{00000000-0005-0000-0000-00001E040000}"/>
    <cellStyle name="Style 84 4" xfId="1015" xr:uid="{00000000-0005-0000-0000-00001F040000}"/>
    <cellStyle name="Style 84 4 2" xfId="1016" xr:uid="{00000000-0005-0000-0000-000020040000}"/>
    <cellStyle name="Style 84 4 2 2" xfId="1017" xr:uid="{00000000-0005-0000-0000-000021040000}"/>
    <cellStyle name="Style 84 4 3" xfId="1018" xr:uid="{00000000-0005-0000-0000-000022040000}"/>
    <cellStyle name="Style 84 4 3 2" xfId="1019" xr:uid="{00000000-0005-0000-0000-000023040000}"/>
    <cellStyle name="Style 84 4 4" xfId="1020" xr:uid="{00000000-0005-0000-0000-000024040000}"/>
    <cellStyle name="Style 84 4 5" xfId="1021" xr:uid="{00000000-0005-0000-0000-000025040000}"/>
    <cellStyle name="Style 84 4 5 2" xfId="1022" xr:uid="{00000000-0005-0000-0000-000026040000}"/>
    <cellStyle name="Style 84 4 6" xfId="1023" xr:uid="{00000000-0005-0000-0000-000027040000}"/>
    <cellStyle name="Style 84 4 6 2" xfId="1024" xr:uid="{00000000-0005-0000-0000-000028040000}"/>
    <cellStyle name="Style 84 5" xfId="1025" xr:uid="{00000000-0005-0000-0000-000029040000}"/>
    <cellStyle name="Style 84 5 2" xfId="1026" xr:uid="{00000000-0005-0000-0000-00002A040000}"/>
    <cellStyle name="Style 84 6" xfId="1027" xr:uid="{00000000-0005-0000-0000-00002B040000}"/>
    <cellStyle name="Style 84 6 2" xfId="1028" xr:uid="{00000000-0005-0000-0000-00002C040000}"/>
    <cellStyle name="Style 84 7" xfId="1029" xr:uid="{00000000-0005-0000-0000-00002D040000}"/>
    <cellStyle name="Style 84 8" xfId="1030" xr:uid="{00000000-0005-0000-0000-00002E040000}"/>
    <cellStyle name="Style 84 8 2" xfId="1031" xr:uid="{00000000-0005-0000-0000-00002F040000}"/>
    <cellStyle name="Style 84 9" xfId="1032" xr:uid="{00000000-0005-0000-0000-000030040000}"/>
    <cellStyle name="Style 84 9 2" xfId="1033" xr:uid="{00000000-0005-0000-0000-000031040000}"/>
    <cellStyle name="Style 85" xfId="1034" xr:uid="{00000000-0005-0000-0000-000032040000}"/>
    <cellStyle name="Style 85 2" xfId="1035" xr:uid="{00000000-0005-0000-0000-000033040000}"/>
    <cellStyle name="Style 85 2 2" xfId="1036" xr:uid="{00000000-0005-0000-0000-000034040000}"/>
    <cellStyle name="Style 85 2 2 2" xfId="1037" xr:uid="{00000000-0005-0000-0000-000035040000}"/>
    <cellStyle name="Style 85 2 3" xfId="1038" xr:uid="{00000000-0005-0000-0000-000036040000}"/>
    <cellStyle name="Style 85 2 3 2" xfId="1039" xr:uid="{00000000-0005-0000-0000-000037040000}"/>
    <cellStyle name="Style 85 2 4" xfId="1040" xr:uid="{00000000-0005-0000-0000-000038040000}"/>
    <cellStyle name="Style 85 2 5" xfId="1041" xr:uid="{00000000-0005-0000-0000-000039040000}"/>
    <cellStyle name="Style 85 2 5 2" xfId="1042" xr:uid="{00000000-0005-0000-0000-00003A040000}"/>
    <cellStyle name="Style 85 2 6" xfId="1043" xr:uid="{00000000-0005-0000-0000-00003B040000}"/>
    <cellStyle name="Style 85 2 6 2" xfId="1044" xr:uid="{00000000-0005-0000-0000-00003C040000}"/>
    <cellStyle name="Style 85 3" xfId="1045" xr:uid="{00000000-0005-0000-0000-00003D040000}"/>
    <cellStyle name="Style 85 3 2" xfId="1046" xr:uid="{00000000-0005-0000-0000-00003E040000}"/>
    <cellStyle name="Style 85 3 2 2" xfId="1047" xr:uid="{00000000-0005-0000-0000-00003F040000}"/>
    <cellStyle name="Style 85 3 3" xfId="1048" xr:uid="{00000000-0005-0000-0000-000040040000}"/>
    <cellStyle name="Style 85 3 3 2" xfId="1049" xr:uid="{00000000-0005-0000-0000-000041040000}"/>
    <cellStyle name="Style 85 3 4" xfId="1050" xr:uid="{00000000-0005-0000-0000-000042040000}"/>
    <cellStyle name="Style 85 3 5" xfId="1051" xr:uid="{00000000-0005-0000-0000-000043040000}"/>
    <cellStyle name="Style 85 3 5 2" xfId="1052" xr:uid="{00000000-0005-0000-0000-000044040000}"/>
    <cellStyle name="Style 85 3 6" xfId="1053" xr:uid="{00000000-0005-0000-0000-000045040000}"/>
    <cellStyle name="Style 85 3 6 2" xfId="1054" xr:uid="{00000000-0005-0000-0000-000046040000}"/>
    <cellStyle name="Style 85 4" xfId="1055" xr:uid="{00000000-0005-0000-0000-000047040000}"/>
    <cellStyle name="Style 85 4 2" xfId="1056" xr:uid="{00000000-0005-0000-0000-000048040000}"/>
    <cellStyle name="Style 85 4 2 2" xfId="1057" xr:uid="{00000000-0005-0000-0000-000049040000}"/>
    <cellStyle name="Style 85 4 3" xfId="1058" xr:uid="{00000000-0005-0000-0000-00004A040000}"/>
    <cellStyle name="Style 85 4 3 2" xfId="1059" xr:uid="{00000000-0005-0000-0000-00004B040000}"/>
    <cellStyle name="Style 85 4 4" xfId="1060" xr:uid="{00000000-0005-0000-0000-00004C040000}"/>
    <cellStyle name="Style 85 4 5" xfId="1061" xr:uid="{00000000-0005-0000-0000-00004D040000}"/>
    <cellStyle name="Style 85 4 5 2" xfId="1062" xr:uid="{00000000-0005-0000-0000-00004E040000}"/>
    <cellStyle name="Style 85 4 6" xfId="1063" xr:uid="{00000000-0005-0000-0000-00004F040000}"/>
    <cellStyle name="Style 85 4 6 2" xfId="1064" xr:uid="{00000000-0005-0000-0000-000050040000}"/>
    <cellStyle name="Style 85 5" xfId="1065" xr:uid="{00000000-0005-0000-0000-000051040000}"/>
    <cellStyle name="Style 85 5 2" xfId="1066" xr:uid="{00000000-0005-0000-0000-000052040000}"/>
    <cellStyle name="Style 85 6" xfId="1067" xr:uid="{00000000-0005-0000-0000-000053040000}"/>
    <cellStyle name="Style 85 6 2" xfId="1068" xr:uid="{00000000-0005-0000-0000-000054040000}"/>
    <cellStyle name="Style 85 7" xfId="1069" xr:uid="{00000000-0005-0000-0000-000055040000}"/>
    <cellStyle name="Style 85 8" xfId="1070" xr:uid="{00000000-0005-0000-0000-000056040000}"/>
    <cellStyle name="Style 85 8 2" xfId="1071" xr:uid="{00000000-0005-0000-0000-000057040000}"/>
    <cellStyle name="Style 85 9" xfId="1072" xr:uid="{00000000-0005-0000-0000-000058040000}"/>
    <cellStyle name="Style 85 9 2" xfId="1073" xr:uid="{00000000-0005-0000-0000-000059040000}"/>
    <cellStyle name="Style 86" xfId="1074" xr:uid="{00000000-0005-0000-0000-00005A040000}"/>
    <cellStyle name="Style 86 2" xfId="1075" xr:uid="{00000000-0005-0000-0000-00005B040000}"/>
    <cellStyle name="Style 86 3" xfId="1076" xr:uid="{00000000-0005-0000-0000-00005C040000}"/>
    <cellStyle name="Style 86 4" xfId="1077" xr:uid="{00000000-0005-0000-0000-00005D040000}"/>
    <cellStyle name="Style 87" xfId="1078" xr:uid="{00000000-0005-0000-0000-00005E040000}"/>
    <cellStyle name="Style 87 2" xfId="1079" xr:uid="{00000000-0005-0000-0000-00005F040000}"/>
    <cellStyle name="Style 87 3" xfId="1080" xr:uid="{00000000-0005-0000-0000-000060040000}"/>
    <cellStyle name="Style 87 4" xfId="1081" xr:uid="{00000000-0005-0000-0000-000061040000}"/>
    <cellStyle name="Style 88" xfId="1082" xr:uid="{00000000-0005-0000-0000-000062040000}"/>
    <cellStyle name="Style 88 2" xfId="1083" xr:uid="{00000000-0005-0000-0000-000063040000}"/>
    <cellStyle name="Style 88 2 2" xfId="1084" xr:uid="{00000000-0005-0000-0000-000064040000}"/>
    <cellStyle name="Style 88 2 2 2" xfId="1085" xr:uid="{00000000-0005-0000-0000-000065040000}"/>
    <cellStyle name="Style 88 2 3" xfId="1086" xr:uid="{00000000-0005-0000-0000-000066040000}"/>
    <cellStyle name="Style 88 2 3 2" xfId="1087" xr:uid="{00000000-0005-0000-0000-000067040000}"/>
    <cellStyle name="Style 88 2 4" xfId="1088" xr:uid="{00000000-0005-0000-0000-000068040000}"/>
    <cellStyle name="Style 88 2 5" xfId="1089" xr:uid="{00000000-0005-0000-0000-000069040000}"/>
    <cellStyle name="Style 88 2 5 2" xfId="1090" xr:uid="{00000000-0005-0000-0000-00006A040000}"/>
    <cellStyle name="Style 88 2 6" xfId="1091" xr:uid="{00000000-0005-0000-0000-00006B040000}"/>
    <cellStyle name="Style 88 2 6 2" xfId="1092" xr:uid="{00000000-0005-0000-0000-00006C040000}"/>
    <cellStyle name="Style 88 3" xfId="1093" xr:uid="{00000000-0005-0000-0000-00006D040000}"/>
    <cellStyle name="Style 88 3 2" xfId="1094" xr:uid="{00000000-0005-0000-0000-00006E040000}"/>
    <cellStyle name="Style 88 3 2 2" xfId="1095" xr:uid="{00000000-0005-0000-0000-00006F040000}"/>
    <cellStyle name="Style 88 3 3" xfId="1096" xr:uid="{00000000-0005-0000-0000-000070040000}"/>
    <cellStyle name="Style 88 3 3 2" xfId="1097" xr:uid="{00000000-0005-0000-0000-000071040000}"/>
    <cellStyle name="Style 88 3 4" xfId="1098" xr:uid="{00000000-0005-0000-0000-000072040000}"/>
    <cellStyle name="Style 88 3 5" xfId="1099" xr:uid="{00000000-0005-0000-0000-000073040000}"/>
    <cellStyle name="Style 88 3 5 2" xfId="1100" xr:uid="{00000000-0005-0000-0000-000074040000}"/>
    <cellStyle name="Style 88 3 6" xfId="1101" xr:uid="{00000000-0005-0000-0000-000075040000}"/>
    <cellStyle name="Style 88 3 6 2" xfId="1102" xr:uid="{00000000-0005-0000-0000-000076040000}"/>
    <cellStyle name="Style 88 4" xfId="1103" xr:uid="{00000000-0005-0000-0000-000077040000}"/>
    <cellStyle name="Style 88 4 2" xfId="1104" xr:uid="{00000000-0005-0000-0000-000078040000}"/>
    <cellStyle name="Style 88 4 2 2" xfId="1105" xr:uid="{00000000-0005-0000-0000-000079040000}"/>
    <cellStyle name="Style 88 4 3" xfId="1106" xr:uid="{00000000-0005-0000-0000-00007A040000}"/>
    <cellStyle name="Style 88 4 3 2" xfId="1107" xr:uid="{00000000-0005-0000-0000-00007B040000}"/>
    <cellStyle name="Style 88 4 4" xfId="1108" xr:uid="{00000000-0005-0000-0000-00007C040000}"/>
    <cellStyle name="Style 88 4 5" xfId="1109" xr:uid="{00000000-0005-0000-0000-00007D040000}"/>
    <cellStyle name="Style 88 4 5 2" xfId="1110" xr:uid="{00000000-0005-0000-0000-00007E040000}"/>
    <cellStyle name="Style 88 4 6" xfId="1111" xr:uid="{00000000-0005-0000-0000-00007F040000}"/>
    <cellStyle name="Style 88 4 6 2" xfId="1112" xr:uid="{00000000-0005-0000-0000-000080040000}"/>
    <cellStyle name="Style 88 5" xfId="1113" xr:uid="{00000000-0005-0000-0000-000081040000}"/>
    <cellStyle name="Style 88 5 2" xfId="1114" xr:uid="{00000000-0005-0000-0000-000082040000}"/>
    <cellStyle name="Style 88 6" xfId="1115" xr:uid="{00000000-0005-0000-0000-000083040000}"/>
    <cellStyle name="Style 88 6 2" xfId="1116" xr:uid="{00000000-0005-0000-0000-000084040000}"/>
    <cellStyle name="Style 88 7" xfId="1117" xr:uid="{00000000-0005-0000-0000-000085040000}"/>
    <cellStyle name="Style 88 8" xfId="1118" xr:uid="{00000000-0005-0000-0000-000086040000}"/>
    <cellStyle name="Style 88 8 2" xfId="1119" xr:uid="{00000000-0005-0000-0000-000087040000}"/>
    <cellStyle name="Style 88 9" xfId="1120" xr:uid="{00000000-0005-0000-0000-000088040000}"/>
    <cellStyle name="Style 88 9 2" xfId="1121" xr:uid="{00000000-0005-0000-0000-000089040000}"/>
    <cellStyle name="Title" xfId="1123" builtinId="15" customBuiltin="1"/>
    <cellStyle name="Total" xfId="1139" builtinId="25" customBuiltin="1"/>
    <cellStyle name="Warning Text" xfId="1136" builtinId="11" customBuiltin="1"/>
  </cellStyles>
  <dxfs count="5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&quot;$&quot;#,##0.00"/>
      <fill>
        <patternFill patternType="none"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rgb="FF000000"/>
        </left>
      </border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border diagonalUp="0" diagonalDown="0">
        <left/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&quot;$&quot;#,##0.00"/>
      <alignment horizontal="center" vertical="bottom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2" formatCode="_(&quot;$&quot;* #,##0_);_(&quot;$&quot;* \(#,##0\);_(&quot;$&quot;* &quot;-&quot;_);_(@_)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&quot;$&quot;#,##0.0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%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&quot;$&quot;#,##0.0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%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2" formatCode="_(&quot;$&quot;* #,##0_);_(&quot;$&quot;* \(#,##0\);_(&quot;$&quot;* &quot;-&quot;_);_(@_)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 xr9:uid="{00000000-0011-0000-FFFF-FFFF00000000}">
      <tableStyleElement type="wholeTable" dxfId="57"/>
      <tableStyleElement type="headerRow" dxfId="56"/>
      <tableStyleElement type="firstRowStripe" dxfId="55"/>
    </tableStyle>
    <tableStyle name="TableStyleQueryResult" pivot="0" count="3" xr9:uid="{00000000-0011-0000-FFFF-FFFF01000000}">
      <tableStyleElement type="wholeTable" dxfId="54"/>
      <tableStyleElement type="headerRow" dxfId="53"/>
      <tableStyleElement type="firstRowStripe" dxfId="5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5:O355" totalsRowShown="0" headerRowDxfId="51" tableBorderDxfId="50">
  <autoFilter ref="A5:O355" xr:uid="{00000000-0009-0000-0100-000003000000}"/>
  <tableColumns count="15">
    <tableColumn id="1" xr3:uid="{00000000-0010-0000-0000-000001000000}" name="Census Tract" dataDxfId="49"/>
    <tableColumn id="2" xr3:uid="{00000000-0010-0000-0000-000002000000}" name="Town" dataDxfId="48"/>
    <tableColumn id="3" xr3:uid="{00000000-0010-0000-0000-000003000000}" name="Distressed Tract1" dataDxfId="47"/>
    <tableColumn id="4" xr3:uid="{00000000-0010-0000-0000-000004000000}" name="CLM $ Collected " dataDxfId="46" dataCellStyle="Currency"/>
    <tableColumn id="5" xr3:uid="{00000000-0010-0000-0000-000005000000}" name="% of Total CLM $ Collected " dataDxfId="45" dataCellStyle="Percent">
      <calculatedColumnFormula>Table3[[#This Row],[CLM $ Collected ]]/'1.) CLM Reference'!$B$4</calculatedColumnFormula>
    </tableColumn>
    <tableColumn id="6" xr3:uid="{00000000-0010-0000-0000-000006000000}" name="Incentive Disbursements" dataDxfId="44" dataCellStyle="Currency"/>
    <tableColumn id="7" xr3:uid="{00000000-0010-0000-0000-000007000000}" name="% of Total Incentive Disbursements" dataDxfId="43" dataCellStyle="Percent">
      <calculatedColumnFormula>Table3[[#This Row],[Incentive Disbursements]]/'1.) CLM Reference'!$B$5</calculatedColumnFormula>
    </tableColumn>
    <tableColumn id="9" xr3:uid="{00000000-0010-0000-0000-000009000000}" name="Residential CLM $ Collected" dataDxfId="42" dataCellStyle="Currency"/>
    <tableColumn id="10" xr3:uid="{00000000-0010-0000-0000-00000A000000}" name="% of Total Residential CLM $ Collected" dataDxfId="41" dataCellStyle="Percent">
      <calculatedColumnFormula>Table3[[#This Row],[CLM $ Collected ]]/'1.) CLM Reference'!$B$4</calculatedColumnFormula>
    </tableColumn>
    <tableColumn id="11" xr3:uid="{00000000-0010-0000-0000-00000B000000}" name="Residential Incentive Disbursements" dataDxfId="40" dataCellStyle="Currency"/>
    <tableColumn id="12" xr3:uid="{00000000-0010-0000-0000-00000C000000}" name="% of Total Residential Incentive Disbursements " dataDxfId="39" dataCellStyle="Percent">
      <calculatedColumnFormula>Table3[[#This Row],[Incentive Disbursements]]/'1.) CLM Reference'!$B$5</calculatedColumnFormula>
    </tableColumn>
    <tableColumn id="14" xr3:uid="{00000000-0010-0000-0000-00000E000000}" name="C&amp;I CLM $ Collected" dataDxfId="38" dataCellStyle="Currency"/>
    <tableColumn id="15" xr3:uid="{00000000-0010-0000-0000-00000F000000}" name="% of Total C&amp;I CLM $ Collected" dataDxfId="37" dataCellStyle="Percent">
      <calculatedColumnFormula>Table3[[#This Row],[CLM $ Collected ]]/'1.) CLM Reference'!$B$4</calculatedColumnFormula>
    </tableColumn>
    <tableColumn id="16" xr3:uid="{00000000-0010-0000-0000-000010000000}" name="C&amp;I Incentive Disbursements" dataDxfId="36" dataCellStyle="Currency"/>
    <tableColumn id="17" xr3:uid="{00000000-0010-0000-0000-000011000000}" name="% of TotalC&amp;I Incentive Disbursements " dataDxfId="35" dataCellStyle="Percent">
      <calculatedColumnFormula>Table3[[#This Row],[Incentive Disbursements]]/'1.) CLM Reference'!$B$5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32" displayName="Table32" ref="A5:O181" totalsRowShown="0" headerRowDxfId="34" tableBorderDxfId="33">
  <autoFilter ref="A5:O181" xr:uid="{00000000-0009-0000-0100-000001000000}"/>
  <tableColumns count="15">
    <tableColumn id="1" xr3:uid="{00000000-0010-0000-0100-000001000000}" name="Census Tract" dataDxfId="32"/>
    <tableColumn id="2" xr3:uid="{00000000-0010-0000-0100-000002000000}" name="Town" dataDxfId="31"/>
    <tableColumn id="3" xr3:uid="{00000000-0010-0000-0100-000003000000}" name="Distressed Tract1" dataDxfId="30"/>
    <tableColumn id="4" xr3:uid="{00000000-0010-0000-0100-000004000000}" name="CLM $ Collected " dataDxfId="29" dataCellStyle="Currency">
      <calculatedColumnFormula>SUM(Table32[[#This Row],[CLM $ Collected ]:[% of Total CLM $ Collected ]])</calculatedColumnFormula>
    </tableColumn>
    <tableColumn id="5" xr3:uid="{00000000-0010-0000-0100-000005000000}" name="% of Total CLM $ Collected " dataDxfId="28" dataCellStyle="Percent"/>
    <tableColumn id="6" xr3:uid="{00000000-0010-0000-0100-000006000000}" name="Incentive Disbursements" dataDxfId="27" dataCellStyle="Currency">
      <calculatedColumnFormula>SUM(Table32[[#This Row],[CLM $ Collected ]:[% of Total CLM $ Collected ]])</calculatedColumnFormula>
    </tableColumn>
    <tableColumn id="7" xr3:uid="{00000000-0010-0000-0100-000007000000}" name="% of Total Incentive Disbursements" dataDxfId="26" dataCellStyle="Percent">
      <calculatedColumnFormula>Table32[[#This Row],[Incentive Disbursements]]/'1.) CLM Reference'!$B$5</calculatedColumnFormula>
    </tableColumn>
    <tableColumn id="9" xr3:uid="{00000000-0010-0000-0100-000009000000}" name="Residential CLM $ Collected" dataDxfId="25"/>
    <tableColumn id="10" xr3:uid="{00000000-0010-0000-0100-00000A000000}" name="% of Total Residential CLM $ Collected" dataDxfId="24" dataCellStyle="Percent">
      <calculatedColumnFormula>Table32[[#This Row],[Residential CLM $ Collected]]/'1.) CLM Reference'!$B$4</calculatedColumnFormula>
    </tableColumn>
    <tableColumn id="11" xr3:uid="{00000000-0010-0000-0100-00000B000000}" name="Residential Incentive Disbursements" dataDxfId="23"/>
    <tableColumn id="12" xr3:uid="{00000000-0010-0000-0100-00000C000000}" name="% of Total Residential Incentive Disbursements " dataDxfId="22" dataCellStyle="Percent">
      <calculatedColumnFormula>Table32[[#This Row],[Residential Incentive Disbursements]]/'1.) CLM Reference'!$B$5</calculatedColumnFormula>
    </tableColumn>
    <tableColumn id="14" xr3:uid="{00000000-0010-0000-0100-00000E000000}" name="C&amp;I CLM $ Collected" dataDxfId="21"/>
    <tableColumn id="15" xr3:uid="{00000000-0010-0000-0100-00000F000000}" name="% of Total C&amp;I CLM $ Collected" dataDxfId="20">
      <calculatedColumnFormula>Table32[[#This Row],[C&amp;I CLM $ Collected]]/'1.) CLM Reference'!$B$4</calculatedColumnFormula>
    </tableColumn>
    <tableColumn id="16" xr3:uid="{00000000-0010-0000-0100-000010000000}" name="C&amp;I Incentive Disbursements" dataDxfId="19"/>
    <tableColumn id="17" xr3:uid="{00000000-0010-0000-0100-000011000000}" name="% of TotalC&amp;I Incentive Disbursements " dataDxfId="18">
      <calculatedColumnFormula>Table32[[#This Row],[C&amp;I Incentive Disbursements]]/'1.) CLM Reference'!$B$5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323" displayName="Table323" ref="A5:O356" totalsRowShown="0" headerRowDxfId="17" dataDxfId="16" tableBorderDxfId="15">
  <autoFilter ref="A5:O356" xr:uid="{00000000-0009-0000-0100-000002000000}"/>
  <tableColumns count="15">
    <tableColumn id="1" xr3:uid="{00000000-0010-0000-0200-000001000000}" name="Census Tract" dataDxfId="14"/>
    <tableColumn id="2" xr3:uid="{00000000-0010-0000-0200-000002000000}" name="Town" dataDxfId="13"/>
    <tableColumn id="3" xr3:uid="{00000000-0010-0000-0200-000003000000}" name="Distressed Tract1" dataDxfId="12"/>
    <tableColumn id="4" xr3:uid="{00000000-0010-0000-0200-000004000000}" name="CLM $ Collected " dataDxfId="11" dataCellStyle="Currency"/>
    <tableColumn id="6" xr3:uid="{00000000-0010-0000-0200-000006000000}" name="Incentive Disbursements" dataDxfId="10" dataCellStyle="Currency"/>
    <tableColumn id="9" xr3:uid="{00000000-0010-0000-0200-000009000000}" name="Total Units" dataDxfId="9">
      <calculatedColumnFormula>Table323[[#This Row],[Single Family]]+Table323[[#This Row],[2-4 Units]]+Table323[[#This Row],[&gt;4 Units]]</calculatedColumnFormula>
    </tableColumn>
    <tableColumn id="11" xr3:uid="{00000000-0010-0000-0200-00000B000000}" name="Single Family" dataDxfId="8"/>
    <tableColumn id="10" xr3:uid="{00000000-0010-0000-0200-00000A000000}" name="2-4 Units" dataDxfId="7"/>
    <tableColumn id="8" xr3:uid="{00000000-0010-0000-0200-000008000000}" name="&gt;4 Units" dataDxfId="6"/>
    <tableColumn id="7" xr3:uid="{00000000-0010-0000-0200-000007000000}" name="Incentives" dataDxfId="5"/>
    <tableColumn id="14" xr3:uid="{00000000-0010-0000-0200-00000E000000}" name="Total Units2" dataDxfId="4">
      <calculatedColumnFormula>SUM(Table323[[#This Row],[Single Family ]:[&gt;4 Units ]])</calculatedColumnFormula>
    </tableColumn>
    <tableColumn id="15" xr3:uid="{00000000-0010-0000-0200-00000F000000}" name="Single Family " dataDxfId="3"/>
    <tableColumn id="13" xr3:uid="{00000000-0010-0000-0200-00000D000000}" name="2-4 Units2" dataDxfId="2"/>
    <tableColumn id="12" xr3:uid="{00000000-0010-0000-0200-00000C000000}" name="&gt;4 Units " dataDxfId="1"/>
    <tableColumn id="16" xr3:uid="{00000000-0010-0000-0200-000010000000}" name="Incentives 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ulia.dumaine@ct.gov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workbookViewId="0">
      <selection activeCell="B20" sqref="B20"/>
    </sheetView>
  </sheetViews>
  <sheetFormatPr defaultRowHeight="15" x14ac:dyDescent="0.25"/>
  <cols>
    <col min="1" max="1" width="14.85546875" customWidth="1"/>
    <col min="2" max="2" width="26" customWidth="1"/>
  </cols>
  <sheetData>
    <row r="1" spans="1:3" ht="23.25" x14ac:dyDescent="0.35">
      <c r="A1" s="99" t="s">
        <v>26</v>
      </c>
      <c r="B1" s="100"/>
      <c r="C1" s="101"/>
    </row>
    <row r="2" spans="1:3" ht="23.25" x14ac:dyDescent="0.35">
      <c r="A2" s="102" t="s">
        <v>27</v>
      </c>
      <c r="B2" s="103"/>
      <c r="C2" s="104"/>
    </row>
    <row r="3" spans="1:3" ht="24" thickBot="1" x14ac:dyDescent="0.4">
      <c r="A3" s="105" t="s">
        <v>25</v>
      </c>
      <c r="B3" s="106"/>
      <c r="C3" s="107"/>
    </row>
    <row r="5" spans="1:3" x14ac:dyDescent="0.25">
      <c r="A5" s="18" t="s">
        <v>28</v>
      </c>
      <c r="B5" t="s">
        <v>29</v>
      </c>
    </row>
    <row r="7" spans="1:3" x14ac:dyDescent="0.25">
      <c r="B7" t="s">
        <v>30</v>
      </c>
    </row>
    <row r="9" spans="1:3" x14ac:dyDescent="0.25">
      <c r="A9" s="18" t="s">
        <v>31</v>
      </c>
      <c r="B9" t="s">
        <v>32</v>
      </c>
    </row>
    <row r="10" spans="1:3" x14ac:dyDescent="0.25">
      <c r="B10" s="98" t="s">
        <v>33</v>
      </c>
      <c r="C10" s="98"/>
    </row>
    <row r="11" spans="1:3" x14ac:dyDescent="0.25">
      <c r="B11" s="20" t="s">
        <v>34</v>
      </c>
    </row>
    <row r="12" spans="1:3" x14ac:dyDescent="0.25">
      <c r="B12" t="s">
        <v>35</v>
      </c>
    </row>
    <row r="15" spans="1:3" x14ac:dyDescent="0.25">
      <c r="A15" s="18" t="s">
        <v>36</v>
      </c>
      <c r="B15" s="19" t="s">
        <v>54</v>
      </c>
    </row>
    <row r="17" spans="1:2" x14ac:dyDescent="0.25">
      <c r="A17" s="18" t="s">
        <v>37</v>
      </c>
      <c r="B17" s="19">
        <v>2019</v>
      </c>
    </row>
    <row r="19" spans="1:2" x14ac:dyDescent="0.25">
      <c r="A19" s="18" t="s">
        <v>38</v>
      </c>
      <c r="B19" s="96">
        <v>44012</v>
      </c>
    </row>
  </sheetData>
  <mergeCells count="4">
    <mergeCell ref="B10:C10"/>
    <mergeCell ref="A1:C1"/>
    <mergeCell ref="A2:C2"/>
    <mergeCell ref="A3:C3"/>
  </mergeCells>
  <hyperlinks>
    <hyperlink ref="B11" r:id="rId1" xr:uid="{00000000-0004-0000-0000-000000000000}"/>
  </hyperlinks>
  <pageMargins left="0.7" right="0.7" top="0.75" bottom="0.75" header="0.3" footer="0.3"/>
  <pageSetup orientation="portrait" r:id="rId2"/>
  <headerFooter>
    <oddFooter>&amp;L&amp;A&amp;C&amp;"Arial"&amp;10&amp;K000000&amp;F_x000D_&amp;1#&amp;"Calibri"&amp;12&amp;K008000Internal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8"/>
  <sheetViews>
    <sheetView topLeftCell="A4" workbookViewId="0">
      <pane xSplit="1" topLeftCell="B1" activePane="topRight" state="frozen"/>
      <selection pane="topRight" activeCell="D22" sqref="D22"/>
    </sheetView>
  </sheetViews>
  <sheetFormatPr defaultRowHeight="15" x14ac:dyDescent="0.25"/>
  <cols>
    <col min="1" max="1" width="24.85546875" customWidth="1"/>
    <col min="2" max="6" width="15.28515625" bestFit="1" customWidth="1"/>
    <col min="7" max="7" width="14.28515625" bestFit="1" customWidth="1"/>
    <col min="8" max="8" width="15.28515625" bestFit="1" customWidth="1"/>
    <col min="9" max="9" width="12.5703125" bestFit="1" customWidth="1"/>
    <col min="10" max="10" width="17.5703125" customWidth="1"/>
    <col min="11" max="11" width="18.7109375" bestFit="1" customWidth="1"/>
    <col min="12" max="12" width="12.5703125" bestFit="1" customWidth="1"/>
  </cols>
  <sheetData>
    <row r="1" spans="1:11" s="1" customFormat="1" x14ac:dyDescent="0.25">
      <c r="A1" s="21" t="s">
        <v>258</v>
      </c>
    </row>
    <row r="2" spans="1:11" x14ac:dyDescent="0.25">
      <c r="A2" s="115" t="s">
        <v>24</v>
      </c>
      <c r="B2" s="108" t="s">
        <v>20</v>
      </c>
      <c r="C2" s="108"/>
      <c r="D2" s="109"/>
      <c r="E2" s="110" t="s">
        <v>3</v>
      </c>
      <c r="F2" s="111"/>
      <c r="G2" s="111"/>
      <c r="H2" s="112" t="s">
        <v>4</v>
      </c>
      <c r="I2" s="113"/>
      <c r="J2" s="114"/>
      <c r="K2" s="49"/>
    </row>
    <row r="3" spans="1:11" x14ac:dyDescent="0.25">
      <c r="A3" s="116"/>
      <c r="B3" s="41" t="s">
        <v>40</v>
      </c>
      <c r="C3" s="42" t="s">
        <v>5</v>
      </c>
      <c r="D3" s="43" t="s">
        <v>6</v>
      </c>
      <c r="E3" s="41" t="s">
        <v>40</v>
      </c>
      <c r="F3" s="43" t="s">
        <v>5</v>
      </c>
      <c r="G3" s="42" t="s">
        <v>6</v>
      </c>
      <c r="H3" s="41" t="s">
        <v>40</v>
      </c>
      <c r="I3" s="42" t="s">
        <v>5</v>
      </c>
      <c r="J3" s="44" t="s">
        <v>6</v>
      </c>
      <c r="K3" s="49"/>
    </row>
    <row r="4" spans="1:11" ht="14.65" customHeight="1" x14ac:dyDescent="0.25">
      <c r="A4" s="45" t="s">
        <v>21</v>
      </c>
      <c r="B4" s="87">
        <f>SUM(C4:D4)</f>
        <v>29100612.605599999</v>
      </c>
      <c r="C4" s="87">
        <f>F4+I4</f>
        <v>12285079.162299993</v>
      </c>
      <c r="D4" s="87">
        <f>G4+J4</f>
        <v>16815533.443300009</v>
      </c>
      <c r="E4" s="87">
        <f>SUM(F4:G4)</f>
        <v>17547918.914699994</v>
      </c>
      <c r="F4" s="87">
        <f>'2.) Small Load'!H355</f>
        <v>12129792.930899993</v>
      </c>
      <c r="G4" s="87">
        <f>'2.) Small Load'!L355</f>
        <v>5418125.9838000014</v>
      </c>
      <c r="H4" s="87">
        <f>SUM(I4:J4)</f>
        <v>11552693.690900005</v>
      </c>
      <c r="I4" s="87">
        <f>'3.) Large Load'!H181</f>
        <v>155286.23139999996</v>
      </c>
      <c r="J4" s="88">
        <f>'3.) Large Load'!L181</f>
        <v>11397407.459500005</v>
      </c>
      <c r="K4" s="49"/>
    </row>
    <row r="5" spans="1:11" ht="14.65" customHeight="1" x14ac:dyDescent="0.25">
      <c r="A5" s="45" t="s">
        <v>39</v>
      </c>
      <c r="B5" s="87">
        <f>SUM(C5:D5)</f>
        <v>16800987.970000003</v>
      </c>
      <c r="C5" s="87">
        <f>F5+I5</f>
        <v>8495344.2900000028</v>
      </c>
      <c r="D5" s="87">
        <f>G5+J5</f>
        <v>8305643.6799999997</v>
      </c>
      <c r="E5" s="87">
        <f>SUM(F5:G5)</f>
        <v>11650460.610000003</v>
      </c>
      <c r="F5" s="87">
        <f>'2.) Small Load'!J355</f>
        <v>8494544.2900000028</v>
      </c>
      <c r="G5" s="87">
        <f>'2.) Small Load'!N355</f>
        <v>3155916.3200000003</v>
      </c>
      <c r="H5" s="87">
        <f>SUM(I5:J5)</f>
        <v>5150527.3599999994</v>
      </c>
      <c r="I5" s="87">
        <f>'3.) Large Load'!J181</f>
        <v>800</v>
      </c>
      <c r="J5" s="87">
        <f>'3.) Large Load'!N181</f>
        <v>5149727.3599999994</v>
      </c>
      <c r="K5" s="49"/>
    </row>
    <row r="6" spans="1:11" x14ac:dyDescent="0.25">
      <c r="K6" s="49"/>
    </row>
    <row r="7" spans="1:11" x14ac:dyDescent="0.25">
      <c r="A7" s="90" t="s">
        <v>257</v>
      </c>
      <c r="K7" s="49"/>
    </row>
    <row r="8" spans="1:11" x14ac:dyDescent="0.25">
      <c r="A8" t="s">
        <v>275</v>
      </c>
    </row>
  </sheetData>
  <mergeCells count="4">
    <mergeCell ref="B2:D2"/>
    <mergeCell ref="E2:G2"/>
    <mergeCell ref="H2:J2"/>
    <mergeCell ref="A2:A3"/>
  </mergeCells>
  <pageMargins left="0.7" right="0.7" top="0.75" bottom="0.75" header="0.3" footer="0.3"/>
  <pageSetup paperSize="5" scale="99" fitToHeight="0" orientation="landscape" r:id="rId1"/>
  <headerFooter>
    <oddFooter>&amp;L&amp;A&amp;C&amp;"Arial"&amp;10&amp;K000000&amp;F_x000D_&amp;1#&amp;"Calibri"&amp;12&amp;K008000Internal Use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S363"/>
  <sheetViews>
    <sheetView zoomScale="80" zoomScaleNormal="80" workbookViewId="0">
      <pane xSplit="3" ySplit="5" topLeftCell="D236" activePane="bottomRight" state="frozen"/>
      <selection pane="topRight" activeCell="D1" sqref="D1"/>
      <selection pane="bottomLeft" activeCell="A6" sqref="A6"/>
      <selection pane="bottomRight" sqref="A1:O2"/>
    </sheetView>
  </sheetViews>
  <sheetFormatPr defaultRowHeight="15" x14ac:dyDescent="0.25"/>
  <cols>
    <col min="1" max="1" width="15.7109375" customWidth="1"/>
    <col min="2" max="2" width="20.42578125" customWidth="1"/>
    <col min="3" max="3" width="20" customWidth="1"/>
    <col min="4" max="4" width="22.7109375" style="13" customWidth="1"/>
    <col min="5" max="5" width="27.28515625" style="10" customWidth="1"/>
    <col min="6" max="6" width="25" style="13" customWidth="1"/>
    <col min="7" max="7" width="34.42578125" style="10" customWidth="1"/>
    <col min="8" max="8" width="33" bestFit="1" customWidth="1"/>
    <col min="9" max="9" width="43.5703125" bestFit="1" customWidth="1"/>
    <col min="10" max="10" width="38.5703125" customWidth="1"/>
    <col min="11" max="11" width="49.28515625" customWidth="1"/>
    <col min="12" max="12" width="22.7109375" customWidth="1"/>
    <col min="13" max="13" width="32.7109375" customWidth="1"/>
    <col min="14" max="14" width="31.28515625" customWidth="1"/>
    <col min="15" max="15" width="41.28515625" customWidth="1"/>
    <col min="16" max="16" width="20.5703125" customWidth="1"/>
    <col min="17" max="17" width="14.28515625" customWidth="1"/>
    <col min="18" max="18" width="20.5703125" customWidth="1"/>
    <col min="19" max="19" width="14.28515625" customWidth="1"/>
  </cols>
  <sheetData>
    <row r="1" spans="1:19" x14ac:dyDescent="0.25">
      <c r="A1" s="120" t="s">
        <v>0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2"/>
      <c r="P1" s="2"/>
      <c r="Q1" s="2"/>
      <c r="R1" s="2"/>
      <c r="S1" s="2"/>
    </row>
    <row r="2" spans="1:19" ht="15.75" thickBot="1" x14ac:dyDescent="0.3">
      <c r="A2" s="123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5"/>
    </row>
    <row r="3" spans="1:19" ht="16.5" thickBot="1" x14ac:dyDescent="0.3">
      <c r="A3" s="133" t="s">
        <v>258</v>
      </c>
      <c r="B3" s="134"/>
      <c r="C3" s="134"/>
      <c r="D3" s="117" t="s">
        <v>3</v>
      </c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9"/>
    </row>
    <row r="4" spans="1:19" ht="15.75" thickBot="1" x14ac:dyDescent="0.3">
      <c r="A4" s="135"/>
      <c r="B4" s="136"/>
      <c r="C4" s="137"/>
      <c r="D4" s="129" t="s">
        <v>40</v>
      </c>
      <c r="E4" s="130"/>
      <c r="F4" s="130"/>
      <c r="G4" s="130"/>
      <c r="H4" s="131" t="s">
        <v>5</v>
      </c>
      <c r="I4" s="132"/>
      <c r="J4" s="132"/>
      <c r="K4" s="132"/>
      <c r="L4" s="126" t="s">
        <v>6</v>
      </c>
      <c r="M4" s="127"/>
      <c r="N4" s="127"/>
      <c r="O4" s="128"/>
    </row>
    <row r="5" spans="1:19" ht="18.75" thickBot="1" x14ac:dyDescent="0.3">
      <c r="A5" s="22" t="s">
        <v>1</v>
      </c>
      <c r="B5" s="4" t="s">
        <v>2</v>
      </c>
      <c r="C5" s="5" t="s">
        <v>11</v>
      </c>
      <c r="D5" s="14" t="s">
        <v>8</v>
      </c>
      <c r="E5" s="16" t="s">
        <v>9</v>
      </c>
      <c r="F5" s="11" t="s">
        <v>10</v>
      </c>
      <c r="G5" s="16" t="s">
        <v>15</v>
      </c>
      <c r="H5" s="7" t="s">
        <v>7</v>
      </c>
      <c r="I5" s="8" t="s">
        <v>13</v>
      </c>
      <c r="J5" s="8" t="s">
        <v>12</v>
      </c>
      <c r="K5" s="8" t="s">
        <v>14</v>
      </c>
      <c r="L5" s="7" t="s">
        <v>16</v>
      </c>
      <c r="M5" s="8" t="s">
        <v>17</v>
      </c>
      <c r="N5" s="8" t="s">
        <v>18</v>
      </c>
      <c r="O5" s="9" t="s">
        <v>19</v>
      </c>
    </row>
    <row r="6" spans="1:19" s="49" customFormat="1" ht="15.75" thickBot="1" x14ac:dyDescent="0.3">
      <c r="A6" s="97" t="s">
        <v>81</v>
      </c>
      <c r="B6" s="97" t="s">
        <v>261</v>
      </c>
      <c r="C6" s="97" t="s">
        <v>244</v>
      </c>
      <c r="D6" s="15">
        <f>Table3[[#This Row],[Residential CLM $ Collected]]+Table3[[#This Row],[C&amp;I CLM $ Collected]]</f>
        <v>0</v>
      </c>
      <c r="E6" s="48">
        <f>Table3[[#This Row],[CLM $ Collected ]]/'1.) CLM Reference'!$B$4</f>
        <v>0</v>
      </c>
      <c r="F6" s="12">
        <f>Table3[[#This Row],[Residential Incentive Disbursements]]+Table3[[#This Row],[C&amp;I Incentive Disbursements]]</f>
        <v>230</v>
      </c>
      <c r="G6" s="17">
        <f>Table3[[#This Row],[Incentive Disbursements]]/'1.) CLM Reference'!$B$5</f>
        <v>1.3689671131881655E-5</v>
      </c>
      <c r="H6" s="52">
        <v>0</v>
      </c>
      <c r="I6" s="53">
        <f>Table3[[#This Row],[CLM $ Collected ]]/'1.) CLM Reference'!$B$4</f>
        <v>0</v>
      </c>
      <c r="J6" s="54">
        <v>230</v>
      </c>
      <c r="K6" s="53">
        <f>Table3[[#This Row],[Incentive Disbursements]]/'1.) CLM Reference'!$B$5</f>
        <v>1.3689671131881655E-5</v>
      </c>
      <c r="L6" s="52">
        <v>0</v>
      </c>
      <c r="M6" s="75">
        <f>Table3[[#This Row],[CLM $ Collected ]]/'1.) CLM Reference'!$B$4</f>
        <v>0</v>
      </c>
      <c r="N6" s="54">
        <v>0</v>
      </c>
      <c r="O6" s="56">
        <f>Table3[[#This Row],[Incentive Disbursements]]/'1.) CLM Reference'!$B$5</f>
        <v>1.3689671131881655E-5</v>
      </c>
    </row>
    <row r="7" spans="1:19" s="49" customFormat="1" ht="15.75" thickBot="1" x14ac:dyDescent="0.3">
      <c r="A7" s="97" t="s">
        <v>132</v>
      </c>
      <c r="B7" s="97" t="s">
        <v>247</v>
      </c>
      <c r="C7" s="97" t="s">
        <v>239</v>
      </c>
      <c r="D7" s="15">
        <f>Table3[[#This Row],[Residential CLM $ Collected]]+Table3[[#This Row],[C&amp;I CLM $ Collected]]</f>
        <v>735.65949999999998</v>
      </c>
      <c r="E7" s="48">
        <f>Table3[[#This Row],[CLM $ Collected ]]/'1.) CLM Reference'!$B$4</f>
        <v>2.5279863003929779E-5</v>
      </c>
      <c r="F7" s="12">
        <f>Table3[[#This Row],[Residential Incentive Disbursements]]+Table3[[#This Row],[C&amp;I Incentive Disbursements]]</f>
        <v>0</v>
      </c>
      <c r="G7" s="17">
        <f>Table3[[#This Row],[Incentive Disbursements]]/'1.) CLM Reference'!$B$5</f>
        <v>0</v>
      </c>
      <c r="H7" s="52">
        <v>185.57749999999999</v>
      </c>
      <c r="I7" s="53">
        <f>Table3[[#This Row],[CLM $ Collected ]]/'1.) CLM Reference'!$B$4</f>
        <v>2.5279863003929779E-5</v>
      </c>
      <c r="J7" s="54">
        <v>0</v>
      </c>
      <c r="K7" s="53">
        <f>Table3[[#This Row],[Incentive Disbursements]]/'1.) CLM Reference'!$B$5</f>
        <v>0</v>
      </c>
      <c r="L7" s="52">
        <v>550.08199999999999</v>
      </c>
      <c r="M7" s="75">
        <f>Table3[[#This Row],[CLM $ Collected ]]/'1.) CLM Reference'!$B$4</f>
        <v>2.5279863003929779E-5</v>
      </c>
      <c r="N7" s="54">
        <v>0</v>
      </c>
      <c r="O7" s="56">
        <f>Table3[[#This Row],[Incentive Disbursements]]/'1.) CLM Reference'!$B$5</f>
        <v>0</v>
      </c>
    </row>
    <row r="8" spans="1:19" s="49" customFormat="1" ht="15.75" thickBot="1" x14ac:dyDescent="0.3">
      <c r="A8" s="97" t="s">
        <v>133</v>
      </c>
      <c r="B8" s="97" t="s">
        <v>247</v>
      </c>
      <c r="C8" s="97" t="s">
        <v>239</v>
      </c>
      <c r="D8" s="15">
        <f>Table3[[#This Row],[Residential CLM $ Collected]]+Table3[[#This Row],[C&amp;I CLM $ Collected]]</f>
        <v>53.532299999999999</v>
      </c>
      <c r="E8" s="48">
        <f>Table3[[#This Row],[CLM $ Collected ]]/'1.) CLM Reference'!$B$4</f>
        <v>1.8395592122242289E-6</v>
      </c>
      <c r="F8" s="12">
        <f>Table3[[#This Row],[Residential Incentive Disbursements]]+Table3[[#This Row],[C&amp;I Incentive Disbursements]]</f>
        <v>95.74</v>
      </c>
      <c r="G8" s="17">
        <f>Table3[[#This Row],[Incentive Disbursements]]/'1.) CLM Reference'!$B$5</f>
        <v>5.6984744094189107E-6</v>
      </c>
      <c r="H8" s="52">
        <v>53.532299999999999</v>
      </c>
      <c r="I8" s="53">
        <f>Table3[[#This Row],[CLM $ Collected ]]/'1.) CLM Reference'!$B$4</f>
        <v>1.8395592122242289E-6</v>
      </c>
      <c r="J8" s="54">
        <v>95.74</v>
      </c>
      <c r="K8" s="53">
        <f>Table3[[#This Row],[Incentive Disbursements]]/'1.) CLM Reference'!$B$5</f>
        <v>5.6984744094189107E-6</v>
      </c>
      <c r="L8" s="52">
        <v>0</v>
      </c>
      <c r="M8" s="75">
        <f>Table3[[#This Row],[CLM $ Collected ]]/'1.) CLM Reference'!$B$4</f>
        <v>1.8395592122242289E-6</v>
      </c>
      <c r="N8" s="54">
        <v>0</v>
      </c>
      <c r="O8" s="56">
        <f>Table3[[#This Row],[Incentive Disbursements]]/'1.) CLM Reference'!$B$5</f>
        <v>5.6984744094189107E-6</v>
      </c>
    </row>
    <row r="9" spans="1:19" s="49" customFormat="1" ht="15.75" thickBot="1" x14ac:dyDescent="0.3">
      <c r="A9" s="97" t="s">
        <v>134</v>
      </c>
      <c r="B9" s="97" t="s">
        <v>247</v>
      </c>
      <c r="C9" s="97" t="s">
        <v>239</v>
      </c>
      <c r="D9" s="15">
        <f>Table3[[#This Row],[Residential CLM $ Collected]]+Table3[[#This Row],[C&amp;I CLM $ Collected]]</f>
        <v>77782.796199999997</v>
      </c>
      <c r="E9" s="48">
        <f>Table3[[#This Row],[CLM $ Collected ]]/'1.) CLM Reference'!$B$4</f>
        <v>2.672892053998609E-3</v>
      </c>
      <c r="F9" s="12">
        <f>Table3[[#This Row],[Residential Incentive Disbursements]]+Table3[[#This Row],[C&amp;I Incentive Disbursements]]</f>
        <v>37210.910000000003</v>
      </c>
      <c r="G9" s="17">
        <f>Table3[[#This Row],[Incentive Disbursements]]/'1.) CLM Reference'!$B$5</f>
        <v>2.2148048713828104E-3</v>
      </c>
      <c r="H9" s="52">
        <v>74097.026599999997</v>
      </c>
      <c r="I9" s="53">
        <f>Table3[[#This Row],[CLM $ Collected ]]/'1.) CLM Reference'!$B$4</f>
        <v>2.672892053998609E-3</v>
      </c>
      <c r="J9" s="54">
        <v>37210.910000000003</v>
      </c>
      <c r="K9" s="53">
        <f>Table3[[#This Row],[Incentive Disbursements]]/'1.) CLM Reference'!$B$5</f>
        <v>2.2148048713828104E-3</v>
      </c>
      <c r="L9" s="52">
        <v>3685.7696000000001</v>
      </c>
      <c r="M9" s="75">
        <f>Table3[[#This Row],[CLM $ Collected ]]/'1.) CLM Reference'!$B$4</f>
        <v>2.672892053998609E-3</v>
      </c>
      <c r="N9" s="54">
        <v>0</v>
      </c>
      <c r="O9" s="56">
        <f>Table3[[#This Row],[Incentive Disbursements]]/'1.) CLM Reference'!$B$5</f>
        <v>2.2148048713828104E-3</v>
      </c>
    </row>
    <row r="10" spans="1:19" s="49" customFormat="1" ht="15.75" thickBot="1" x14ac:dyDescent="0.3">
      <c r="A10" s="97" t="s">
        <v>135</v>
      </c>
      <c r="B10" s="97" t="s">
        <v>247</v>
      </c>
      <c r="C10" s="97" t="s">
        <v>239</v>
      </c>
      <c r="D10" s="15">
        <f>Table3[[#This Row],[Residential CLM $ Collected]]+Table3[[#This Row],[C&amp;I CLM $ Collected]]</f>
        <v>130296.8024</v>
      </c>
      <c r="E10" s="48">
        <f>Table3[[#This Row],[CLM $ Collected ]]/'1.) CLM Reference'!$B$4</f>
        <v>4.4774590887796716E-3</v>
      </c>
      <c r="F10" s="12">
        <f>Table3[[#This Row],[Residential Incentive Disbursements]]+Table3[[#This Row],[C&amp;I Incentive Disbursements]]</f>
        <v>28569.48</v>
      </c>
      <c r="G10" s="17">
        <f>Table3[[#This Row],[Incentive Disbursements]]/'1.) CLM Reference'!$B$5</f>
        <v>1.7004642852559578E-3</v>
      </c>
      <c r="H10" s="52">
        <v>85166.804499999998</v>
      </c>
      <c r="I10" s="53">
        <f>Table3[[#This Row],[CLM $ Collected ]]/'1.) CLM Reference'!$B$4</f>
        <v>4.4774590887796716E-3</v>
      </c>
      <c r="J10" s="54">
        <v>22374.48</v>
      </c>
      <c r="K10" s="53">
        <f>Table3[[#This Row],[Incentive Disbursements]]/'1.) CLM Reference'!$B$5</f>
        <v>1.7004642852559578E-3</v>
      </c>
      <c r="L10" s="52">
        <v>45129.997900000002</v>
      </c>
      <c r="M10" s="75">
        <f>Table3[[#This Row],[CLM $ Collected ]]/'1.) CLM Reference'!$B$4</f>
        <v>4.4774590887796716E-3</v>
      </c>
      <c r="N10" s="54">
        <v>6195</v>
      </c>
      <c r="O10" s="56">
        <f>Table3[[#This Row],[Incentive Disbursements]]/'1.) CLM Reference'!$B$5</f>
        <v>1.7004642852559578E-3</v>
      </c>
    </row>
    <row r="11" spans="1:19" s="49" customFormat="1" ht="15.75" thickBot="1" x14ac:dyDescent="0.3">
      <c r="A11" s="97" t="s">
        <v>136</v>
      </c>
      <c r="B11" s="97" t="s">
        <v>247</v>
      </c>
      <c r="C11" s="97" t="s">
        <v>244</v>
      </c>
      <c r="D11" s="15">
        <f>Table3[[#This Row],[Residential CLM $ Collected]]+Table3[[#This Row],[C&amp;I CLM $ Collected]]</f>
        <v>109179.47779999999</v>
      </c>
      <c r="E11" s="48">
        <f>Table3[[#This Row],[CLM $ Collected ]]/'1.) CLM Reference'!$B$4</f>
        <v>3.7517931075784277E-3</v>
      </c>
      <c r="F11" s="12">
        <f>Table3[[#This Row],[Residential Incentive Disbursements]]+Table3[[#This Row],[C&amp;I Incentive Disbursements]]</f>
        <v>24495.21</v>
      </c>
      <c r="G11" s="17">
        <f>Table3[[#This Row],[Incentive Disbursements]]/'1.) CLM Reference'!$B$5</f>
        <v>1.4579624748103427E-3</v>
      </c>
      <c r="H11" s="52">
        <v>72329.1342</v>
      </c>
      <c r="I11" s="53">
        <f>Table3[[#This Row],[CLM $ Collected ]]/'1.) CLM Reference'!$B$4</f>
        <v>3.7517931075784277E-3</v>
      </c>
      <c r="J11" s="54">
        <v>19066.36</v>
      </c>
      <c r="K11" s="53">
        <f>Table3[[#This Row],[Incentive Disbursements]]/'1.) CLM Reference'!$B$5</f>
        <v>1.4579624748103427E-3</v>
      </c>
      <c r="L11" s="52">
        <v>36850.3436</v>
      </c>
      <c r="M11" s="75">
        <f>Table3[[#This Row],[CLM $ Collected ]]/'1.) CLM Reference'!$B$4</f>
        <v>3.7517931075784277E-3</v>
      </c>
      <c r="N11" s="54">
        <v>5428.85</v>
      </c>
      <c r="O11" s="56">
        <f>Table3[[#This Row],[Incentive Disbursements]]/'1.) CLM Reference'!$B$5</f>
        <v>1.4579624748103427E-3</v>
      </c>
    </row>
    <row r="12" spans="1:19" s="49" customFormat="1" ht="15.75" thickBot="1" x14ac:dyDescent="0.3">
      <c r="A12" s="97" t="s">
        <v>137</v>
      </c>
      <c r="B12" s="97" t="s">
        <v>247</v>
      </c>
      <c r="C12" s="97" t="s">
        <v>239</v>
      </c>
      <c r="D12" s="15">
        <f>Table3[[#This Row],[Residential CLM $ Collected]]+Table3[[#This Row],[C&amp;I CLM $ Collected]]</f>
        <v>56573.526800000102</v>
      </c>
      <c r="E12" s="48">
        <f>Table3[[#This Row],[CLM $ Collected ]]/'1.) CLM Reference'!$B$4</f>
        <v>1.9440665241910863E-3</v>
      </c>
      <c r="F12" s="12">
        <f>Table3[[#This Row],[Residential Incentive Disbursements]]+Table3[[#This Row],[C&amp;I Incentive Disbursements]]</f>
        <v>19599.37</v>
      </c>
      <c r="G12" s="17">
        <f>Table3[[#This Row],[Incentive Disbursements]]/'1.) CLM Reference'!$B$5</f>
        <v>1.1665605638785535E-3</v>
      </c>
      <c r="H12" s="52">
        <v>50934.988800000101</v>
      </c>
      <c r="I12" s="53">
        <f>Table3[[#This Row],[CLM $ Collected ]]/'1.) CLM Reference'!$B$4</f>
        <v>1.9440665241910863E-3</v>
      </c>
      <c r="J12" s="54">
        <v>19181.37</v>
      </c>
      <c r="K12" s="53">
        <f>Table3[[#This Row],[Incentive Disbursements]]/'1.) CLM Reference'!$B$5</f>
        <v>1.1665605638785535E-3</v>
      </c>
      <c r="L12" s="52">
        <v>5638.5379999999996</v>
      </c>
      <c r="M12" s="75">
        <f>Table3[[#This Row],[CLM $ Collected ]]/'1.) CLM Reference'!$B$4</f>
        <v>1.9440665241910863E-3</v>
      </c>
      <c r="N12" s="54">
        <v>418</v>
      </c>
      <c r="O12" s="56">
        <f>Table3[[#This Row],[Incentive Disbursements]]/'1.) CLM Reference'!$B$5</f>
        <v>1.1665605638785535E-3</v>
      </c>
    </row>
    <row r="13" spans="1:19" s="49" customFormat="1" ht="15.75" thickBot="1" x14ac:dyDescent="0.3">
      <c r="A13" s="97" t="s">
        <v>232</v>
      </c>
      <c r="B13" s="97" t="s">
        <v>247</v>
      </c>
      <c r="C13" s="97" t="s">
        <v>239</v>
      </c>
      <c r="D13" s="15">
        <f>Table3[[#This Row],[Residential CLM $ Collected]]+Table3[[#This Row],[C&amp;I CLM $ Collected]]</f>
        <v>151.18</v>
      </c>
      <c r="E13" s="48">
        <f>Table3[[#This Row],[CLM $ Collected ]]/'1.) CLM Reference'!$B$4</f>
        <v>5.1950796379766783E-6</v>
      </c>
      <c r="F13" s="12">
        <f>Table3[[#This Row],[Residential Incentive Disbursements]]+Table3[[#This Row],[C&amp;I Incentive Disbursements]]</f>
        <v>0</v>
      </c>
      <c r="G13" s="17">
        <f>Table3[[#This Row],[Incentive Disbursements]]/'1.) CLM Reference'!$B$5</f>
        <v>0</v>
      </c>
      <c r="H13" s="52">
        <v>151.18</v>
      </c>
      <c r="I13" s="53">
        <f>Table3[[#This Row],[CLM $ Collected ]]/'1.) CLM Reference'!$B$4</f>
        <v>5.1950796379766783E-6</v>
      </c>
      <c r="J13" s="54">
        <v>0</v>
      </c>
      <c r="K13" s="53">
        <f>Table3[[#This Row],[Incentive Disbursements]]/'1.) CLM Reference'!$B$5</f>
        <v>0</v>
      </c>
      <c r="L13" s="52">
        <v>0</v>
      </c>
      <c r="M13" s="75">
        <f>Table3[[#This Row],[CLM $ Collected ]]/'1.) CLM Reference'!$B$4</f>
        <v>5.1950796379766783E-6</v>
      </c>
      <c r="N13" s="54">
        <v>0</v>
      </c>
      <c r="O13" s="56">
        <f>Table3[[#This Row],[Incentive Disbursements]]/'1.) CLM Reference'!$B$5</f>
        <v>0</v>
      </c>
    </row>
    <row r="14" spans="1:19" s="49" customFormat="1" ht="15.75" thickBot="1" x14ac:dyDescent="0.3">
      <c r="A14" s="97" t="s">
        <v>233</v>
      </c>
      <c r="B14" s="97" t="s">
        <v>247</v>
      </c>
      <c r="C14" s="97" t="s">
        <v>239</v>
      </c>
      <c r="D14" s="15">
        <f>Table3[[#This Row],[Residential CLM $ Collected]]+Table3[[#This Row],[C&amp;I CLM $ Collected]]</f>
        <v>622.11829999999998</v>
      </c>
      <c r="E14" s="48">
        <f>Table3[[#This Row],[CLM $ Collected ]]/'1.) CLM Reference'!$B$4</f>
        <v>2.1378185690849759E-5</v>
      </c>
      <c r="F14" s="12">
        <f>Table3[[#This Row],[Residential Incentive Disbursements]]+Table3[[#This Row],[C&amp;I Incentive Disbursements]]</f>
        <v>0</v>
      </c>
      <c r="G14" s="17">
        <f>Table3[[#This Row],[Incentive Disbursements]]/'1.) CLM Reference'!$B$5</f>
        <v>0</v>
      </c>
      <c r="H14" s="52">
        <v>65.553799999999995</v>
      </c>
      <c r="I14" s="53">
        <f>Table3[[#This Row],[CLM $ Collected ]]/'1.) CLM Reference'!$B$4</f>
        <v>2.1378185690849759E-5</v>
      </c>
      <c r="J14" s="54">
        <v>0</v>
      </c>
      <c r="K14" s="53">
        <f>Table3[[#This Row],[Incentive Disbursements]]/'1.) CLM Reference'!$B$5</f>
        <v>0</v>
      </c>
      <c r="L14" s="52">
        <v>556.56449999999995</v>
      </c>
      <c r="M14" s="75">
        <f>Table3[[#This Row],[CLM $ Collected ]]/'1.) CLM Reference'!$B$4</f>
        <v>2.1378185690849759E-5</v>
      </c>
      <c r="N14" s="54">
        <v>0</v>
      </c>
      <c r="O14" s="56">
        <f>Table3[[#This Row],[Incentive Disbursements]]/'1.) CLM Reference'!$B$5</f>
        <v>0</v>
      </c>
    </row>
    <row r="15" spans="1:19" s="49" customFormat="1" ht="15.75" thickBot="1" x14ac:dyDescent="0.3">
      <c r="A15" s="97" t="s">
        <v>190</v>
      </c>
      <c r="B15" s="97" t="s">
        <v>247</v>
      </c>
      <c r="C15" s="97" t="s">
        <v>239</v>
      </c>
      <c r="D15" s="15">
        <f>Table3[[#This Row],[Residential CLM $ Collected]]+Table3[[#This Row],[C&amp;I CLM $ Collected]]</f>
        <v>364.3947</v>
      </c>
      <c r="E15" s="48">
        <f>Table3[[#This Row],[CLM $ Collected ]]/'1.) CLM Reference'!$B$4</f>
        <v>1.2521891031595582E-5</v>
      </c>
      <c r="F15" s="12">
        <f>Table3[[#This Row],[Residential Incentive Disbursements]]+Table3[[#This Row],[C&amp;I Incentive Disbursements]]</f>
        <v>0</v>
      </c>
      <c r="G15" s="17">
        <f>Table3[[#This Row],[Incentive Disbursements]]/'1.) CLM Reference'!$B$5</f>
        <v>0</v>
      </c>
      <c r="H15" s="52">
        <v>364.3947</v>
      </c>
      <c r="I15" s="53">
        <f>Table3[[#This Row],[CLM $ Collected ]]/'1.) CLM Reference'!$B$4</f>
        <v>1.2521891031595582E-5</v>
      </c>
      <c r="J15" s="54">
        <v>0</v>
      </c>
      <c r="K15" s="53">
        <f>Table3[[#This Row],[Incentive Disbursements]]/'1.) CLM Reference'!$B$5</f>
        <v>0</v>
      </c>
      <c r="L15" s="52">
        <v>0</v>
      </c>
      <c r="M15" s="75">
        <f>Table3[[#This Row],[CLM $ Collected ]]/'1.) CLM Reference'!$B$4</f>
        <v>1.2521891031595582E-5</v>
      </c>
      <c r="N15" s="54">
        <v>0</v>
      </c>
      <c r="O15" s="56">
        <f>Table3[[#This Row],[Incentive Disbursements]]/'1.) CLM Reference'!$B$5</f>
        <v>0</v>
      </c>
    </row>
    <row r="16" spans="1:19" s="49" customFormat="1" ht="15.75" thickBot="1" x14ac:dyDescent="0.3">
      <c r="A16" s="97" t="s">
        <v>256</v>
      </c>
      <c r="B16" s="97" t="s">
        <v>261</v>
      </c>
      <c r="C16" s="97" t="s">
        <v>239</v>
      </c>
      <c r="D16" s="15">
        <f>Table3[[#This Row],[Residential CLM $ Collected]]+Table3[[#This Row],[C&amp;I CLM $ Collected]]</f>
        <v>0</v>
      </c>
      <c r="E16" s="48">
        <f>Table3[[#This Row],[CLM $ Collected ]]/'1.) CLM Reference'!$B$4</f>
        <v>0</v>
      </c>
      <c r="F16" s="12">
        <f>Table3[[#This Row],[Residential Incentive Disbursements]]+Table3[[#This Row],[C&amp;I Incentive Disbursements]]</f>
        <v>62913.355929077901</v>
      </c>
      <c r="G16" s="17">
        <f>Table3[[#This Row],[Incentive Disbursements]]/'1.) CLM Reference'!$B$5</f>
        <v>3.7446224020525796E-3</v>
      </c>
      <c r="H16" s="52">
        <v>0</v>
      </c>
      <c r="I16" s="53">
        <f>Table3[[#This Row],[CLM $ Collected ]]/'1.) CLM Reference'!$B$4</f>
        <v>0</v>
      </c>
      <c r="J16" s="54">
        <v>62913.355929077901</v>
      </c>
      <c r="K16" s="53">
        <f>Table3[[#This Row],[Incentive Disbursements]]/'1.) CLM Reference'!$B$5</f>
        <v>3.7446224020525796E-3</v>
      </c>
      <c r="L16" s="52">
        <v>0</v>
      </c>
      <c r="M16" s="75">
        <f>Table3[[#This Row],[CLM $ Collected ]]/'1.) CLM Reference'!$B$4</f>
        <v>0</v>
      </c>
      <c r="N16" s="54">
        <v>0</v>
      </c>
      <c r="O16" s="56">
        <f>Table3[[#This Row],[Incentive Disbursements]]/'1.) CLM Reference'!$B$5</f>
        <v>3.7446224020525796E-3</v>
      </c>
    </row>
    <row r="17" spans="1:15" s="49" customFormat="1" ht="15.75" thickBot="1" x14ac:dyDescent="0.3">
      <c r="A17" s="97" t="s">
        <v>55</v>
      </c>
      <c r="B17" s="97" t="s">
        <v>240</v>
      </c>
      <c r="C17" s="97" t="s">
        <v>239</v>
      </c>
      <c r="D17" s="15">
        <f>Table3[[#This Row],[Residential CLM $ Collected]]+Table3[[#This Row],[C&amp;I CLM $ Collected]]</f>
        <v>0.90290000000000004</v>
      </c>
      <c r="E17" s="48">
        <f>Table3[[#This Row],[CLM $ Collected ]]/'1.) CLM Reference'!$B$4</f>
        <v>3.1026838240039309E-8</v>
      </c>
      <c r="F17" s="12">
        <f>Table3[[#This Row],[Residential Incentive Disbursements]]+Table3[[#This Row],[C&amp;I Incentive Disbursements]]</f>
        <v>0</v>
      </c>
      <c r="G17" s="17">
        <f>Table3[[#This Row],[Incentive Disbursements]]/'1.) CLM Reference'!$B$5</f>
        <v>0</v>
      </c>
      <c r="H17" s="52">
        <v>0</v>
      </c>
      <c r="I17" s="53">
        <f>Table3[[#This Row],[CLM $ Collected ]]/'1.) CLM Reference'!$B$4</f>
        <v>3.1026838240039309E-8</v>
      </c>
      <c r="J17" s="54">
        <v>0</v>
      </c>
      <c r="K17" s="53">
        <f>Table3[[#This Row],[Incentive Disbursements]]/'1.) CLM Reference'!$B$5</f>
        <v>0</v>
      </c>
      <c r="L17" s="52">
        <v>0.90290000000000004</v>
      </c>
      <c r="M17" s="75">
        <f>Table3[[#This Row],[CLM $ Collected ]]/'1.) CLM Reference'!$B$4</f>
        <v>3.1026838240039309E-8</v>
      </c>
      <c r="N17" s="54">
        <v>0</v>
      </c>
      <c r="O17" s="56">
        <f>Table3[[#This Row],[Incentive Disbursements]]/'1.) CLM Reference'!$B$5</f>
        <v>0</v>
      </c>
    </row>
    <row r="18" spans="1:15" s="49" customFormat="1" ht="15.75" thickBot="1" x14ac:dyDescent="0.3">
      <c r="A18" s="97" t="s">
        <v>67</v>
      </c>
      <c r="B18" s="97" t="s">
        <v>240</v>
      </c>
      <c r="C18" s="97" t="s">
        <v>239</v>
      </c>
      <c r="D18" s="15">
        <f>Table3[[#This Row],[Residential CLM $ Collected]]+Table3[[#This Row],[C&amp;I CLM $ Collected]]</f>
        <v>539.35699999999997</v>
      </c>
      <c r="E18" s="48">
        <f>Table3[[#This Row],[CLM $ Collected ]]/'1.) CLM Reference'!$B$4</f>
        <v>1.8534214633550647E-5</v>
      </c>
      <c r="F18" s="12">
        <f>Table3[[#This Row],[Residential Incentive Disbursements]]+Table3[[#This Row],[C&amp;I Incentive Disbursements]]</f>
        <v>0</v>
      </c>
      <c r="G18" s="17">
        <f>Table3[[#This Row],[Incentive Disbursements]]/'1.) CLM Reference'!$B$5</f>
        <v>0</v>
      </c>
      <c r="H18" s="52">
        <v>0</v>
      </c>
      <c r="I18" s="53">
        <f>Table3[[#This Row],[CLM $ Collected ]]/'1.) CLM Reference'!$B$4</f>
        <v>1.8534214633550647E-5</v>
      </c>
      <c r="J18" s="54">
        <v>0</v>
      </c>
      <c r="K18" s="53">
        <f>Table3[[#This Row],[Incentive Disbursements]]/'1.) CLM Reference'!$B$5</f>
        <v>0</v>
      </c>
      <c r="L18" s="52">
        <v>539.35699999999997</v>
      </c>
      <c r="M18" s="75">
        <f>Table3[[#This Row],[CLM $ Collected ]]/'1.) CLM Reference'!$B$4</f>
        <v>1.8534214633550647E-5</v>
      </c>
      <c r="N18" s="54">
        <v>0</v>
      </c>
      <c r="O18" s="56">
        <f>Table3[[#This Row],[Incentive Disbursements]]/'1.) CLM Reference'!$B$5</f>
        <v>0</v>
      </c>
    </row>
    <row r="19" spans="1:15" s="49" customFormat="1" ht="15.75" thickBot="1" x14ac:dyDescent="0.3">
      <c r="A19" s="97" t="s">
        <v>69</v>
      </c>
      <c r="B19" s="97" t="s">
        <v>240</v>
      </c>
      <c r="C19" s="97" t="s">
        <v>244</v>
      </c>
      <c r="D19" s="15">
        <f>Table3[[#This Row],[Residential CLM $ Collected]]+Table3[[#This Row],[C&amp;I CLM $ Collected]]</f>
        <v>118414.09310000039</v>
      </c>
      <c r="E19" s="48">
        <f>Table3[[#This Row],[CLM $ Collected ]]/'1.) CLM Reference'!$B$4</f>
        <v>4.0691271591036292E-3</v>
      </c>
      <c r="F19" s="12">
        <f>Table3[[#This Row],[Residential Incentive Disbursements]]+Table3[[#This Row],[C&amp;I Incentive Disbursements]]</f>
        <v>11586.15</v>
      </c>
      <c r="G19" s="17">
        <f>Table3[[#This Row],[Incentive Disbursements]]/'1.) CLM Reference'!$B$5</f>
        <v>6.8961123123761144E-4</v>
      </c>
      <c r="H19" s="52">
        <v>87876.710500000394</v>
      </c>
      <c r="I19" s="53">
        <f>Table3[[#This Row],[CLM $ Collected ]]/'1.) CLM Reference'!$B$4</f>
        <v>4.0691271591036292E-3</v>
      </c>
      <c r="J19" s="54">
        <v>11088.15</v>
      </c>
      <c r="K19" s="53">
        <f>Table3[[#This Row],[Incentive Disbursements]]/'1.) CLM Reference'!$B$5</f>
        <v>6.8961123123761144E-4</v>
      </c>
      <c r="L19" s="52">
        <v>30537.382600000001</v>
      </c>
      <c r="M19" s="75">
        <f>Table3[[#This Row],[CLM $ Collected ]]/'1.) CLM Reference'!$B$4</f>
        <v>4.0691271591036292E-3</v>
      </c>
      <c r="N19" s="54">
        <v>498</v>
      </c>
      <c r="O19" s="56">
        <f>Table3[[#This Row],[Incentive Disbursements]]/'1.) CLM Reference'!$B$5</f>
        <v>6.8961123123761144E-4</v>
      </c>
    </row>
    <row r="20" spans="1:15" s="49" customFormat="1" ht="15.75" thickBot="1" x14ac:dyDescent="0.3">
      <c r="A20" s="97" t="s">
        <v>70</v>
      </c>
      <c r="B20" s="97" t="s">
        <v>240</v>
      </c>
      <c r="C20" s="97" t="s">
        <v>244</v>
      </c>
      <c r="D20" s="15">
        <f>Table3[[#This Row],[Residential CLM $ Collected]]+Table3[[#This Row],[C&amp;I CLM $ Collected]]</f>
        <v>67503.344800000006</v>
      </c>
      <c r="E20" s="48">
        <f>Table3[[#This Row],[CLM $ Collected ]]/'1.) CLM Reference'!$B$4</f>
        <v>2.3196537377020696E-3</v>
      </c>
      <c r="F20" s="12">
        <f>Table3[[#This Row],[Residential Incentive Disbursements]]+Table3[[#This Row],[C&amp;I Incentive Disbursements]]</f>
        <v>8670.73</v>
      </c>
      <c r="G20" s="17">
        <f>Table3[[#This Row],[Incentive Disbursements]]/'1.) CLM Reference'!$B$5</f>
        <v>5.1608453118843567E-4</v>
      </c>
      <c r="H20" s="91">
        <v>45704.852400000003</v>
      </c>
      <c r="I20" s="92">
        <f>Table3[[#This Row],[CLM $ Collected ]]/'1.) CLM Reference'!$B$4</f>
        <v>2.3196537377020696E-3</v>
      </c>
      <c r="J20" s="93">
        <v>2227.9299999999998</v>
      </c>
      <c r="K20" s="92">
        <f>Table3[[#This Row],[Incentive Disbursements]]/'1.) CLM Reference'!$B$5</f>
        <v>5.1608453118843567E-4</v>
      </c>
      <c r="L20" s="91">
        <v>21798.492399999999</v>
      </c>
      <c r="M20" s="94">
        <f>Table3[[#This Row],[CLM $ Collected ]]/'1.) CLM Reference'!$B$4</f>
        <v>2.3196537377020696E-3</v>
      </c>
      <c r="N20" s="93">
        <v>6442.8</v>
      </c>
      <c r="O20" s="95">
        <f>Table3[[#This Row],[Incentive Disbursements]]/'1.) CLM Reference'!$B$5</f>
        <v>5.1608453118843567E-4</v>
      </c>
    </row>
    <row r="21" spans="1:15" s="49" customFormat="1" ht="15.75" thickBot="1" x14ac:dyDescent="0.3">
      <c r="A21" s="97" t="s">
        <v>71</v>
      </c>
      <c r="B21" s="97" t="s">
        <v>240</v>
      </c>
      <c r="C21" s="97" t="s">
        <v>244</v>
      </c>
      <c r="D21" s="15">
        <f>Table3[[#This Row],[Residential CLM $ Collected]]+Table3[[#This Row],[C&amp;I CLM $ Collected]]</f>
        <v>52641.309099999999</v>
      </c>
      <c r="E21" s="48">
        <f>Table3[[#This Row],[CLM $ Collected ]]/'1.) CLM Reference'!$B$4</f>
        <v>1.8089416127916814E-3</v>
      </c>
      <c r="F21" s="12">
        <f>Table3[[#This Row],[Residential Incentive Disbursements]]+Table3[[#This Row],[C&amp;I Incentive Disbursements]]</f>
        <v>213519.3</v>
      </c>
      <c r="G21" s="17">
        <f>Table3[[#This Row],[Incentive Disbursements]]/'1.) CLM Reference'!$B$5</f>
        <v>1.2708734770911211E-2</v>
      </c>
      <c r="H21" s="91">
        <v>16956.723999999998</v>
      </c>
      <c r="I21" s="92">
        <f>Table3[[#This Row],[CLM $ Collected ]]/'1.) CLM Reference'!$B$4</f>
        <v>1.8089416127916814E-3</v>
      </c>
      <c r="J21" s="93">
        <v>202635.3</v>
      </c>
      <c r="K21" s="92">
        <f>Table3[[#This Row],[Incentive Disbursements]]/'1.) CLM Reference'!$B$5</f>
        <v>1.2708734770911211E-2</v>
      </c>
      <c r="L21" s="91">
        <v>35684.585099999997</v>
      </c>
      <c r="M21" s="94">
        <f>Table3[[#This Row],[CLM $ Collected ]]/'1.) CLM Reference'!$B$4</f>
        <v>1.8089416127916814E-3</v>
      </c>
      <c r="N21" s="93">
        <v>10884</v>
      </c>
      <c r="O21" s="95">
        <f>Table3[[#This Row],[Incentive Disbursements]]/'1.) CLM Reference'!$B$5</f>
        <v>1.2708734770911211E-2</v>
      </c>
    </row>
    <row r="22" spans="1:15" s="49" customFormat="1" ht="15.75" thickBot="1" x14ac:dyDescent="0.3">
      <c r="A22" s="97" t="s">
        <v>72</v>
      </c>
      <c r="B22" s="97" t="s">
        <v>240</v>
      </c>
      <c r="C22" s="97" t="s">
        <v>244</v>
      </c>
      <c r="D22" s="15">
        <f>Table3[[#This Row],[Residential CLM $ Collected]]+Table3[[#This Row],[C&amp;I CLM $ Collected]]</f>
        <v>23919.493000000002</v>
      </c>
      <c r="E22" s="48">
        <f>Table3[[#This Row],[CLM $ Collected ]]/'1.) CLM Reference'!$B$4</f>
        <v>8.2195840081376967E-4</v>
      </c>
      <c r="F22" s="12">
        <f>Table3[[#This Row],[Residential Incentive Disbursements]]+Table3[[#This Row],[C&amp;I Incentive Disbursements]]</f>
        <v>2503.5299999999997</v>
      </c>
      <c r="G22" s="17">
        <f>Table3[[#This Row],[Incentive Disbursements]]/'1.) CLM Reference'!$B$5</f>
        <v>1.490108798643464E-4</v>
      </c>
      <c r="H22" s="91">
        <v>17866.1715</v>
      </c>
      <c r="I22" s="92">
        <f>Table3[[#This Row],[CLM $ Collected ]]/'1.) CLM Reference'!$B$4</f>
        <v>8.2195840081376967E-4</v>
      </c>
      <c r="J22" s="93">
        <v>1029.53</v>
      </c>
      <c r="K22" s="92">
        <f>Table3[[#This Row],[Incentive Disbursements]]/'1.) CLM Reference'!$B$5</f>
        <v>1.490108798643464E-4</v>
      </c>
      <c r="L22" s="91">
        <v>6053.3215</v>
      </c>
      <c r="M22" s="94">
        <f>Table3[[#This Row],[CLM $ Collected ]]/'1.) CLM Reference'!$B$4</f>
        <v>8.2195840081376967E-4</v>
      </c>
      <c r="N22" s="93">
        <v>1474</v>
      </c>
      <c r="O22" s="95">
        <f>Table3[[#This Row],[Incentive Disbursements]]/'1.) CLM Reference'!$B$5</f>
        <v>1.490108798643464E-4</v>
      </c>
    </row>
    <row r="23" spans="1:15" s="49" customFormat="1" ht="15.75" thickBot="1" x14ac:dyDescent="0.3">
      <c r="A23" s="97" t="s">
        <v>73</v>
      </c>
      <c r="B23" s="97" t="s">
        <v>240</v>
      </c>
      <c r="C23" s="97" t="s">
        <v>244</v>
      </c>
      <c r="D23" s="15">
        <f>Table3[[#This Row],[Residential CLM $ Collected]]+Table3[[#This Row],[C&amp;I CLM $ Collected]]</f>
        <v>29086.940599999998</v>
      </c>
      <c r="E23" s="48">
        <f>Table3[[#This Row],[CLM $ Collected ]]/'1.) CLM Reference'!$B$4</f>
        <v>9.9953018151936182E-4</v>
      </c>
      <c r="F23" s="12">
        <f>Table3[[#This Row],[Residential Incentive Disbursements]]+Table3[[#This Row],[C&amp;I Incentive Disbursements]]</f>
        <v>16596.989999999998</v>
      </c>
      <c r="G23" s="17">
        <f>Table3[[#This Row],[Incentive Disbursements]]/'1.) CLM Reference'!$B$5</f>
        <v>9.8785797773534123E-4</v>
      </c>
      <c r="H23" s="91">
        <v>23101.568599999999</v>
      </c>
      <c r="I23" s="92">
        <f>Table3[[#This Row],[CLM $ Collected ]]/'1.) CLM Reference'!$B$4</f>
        <v>9.9953018151936182E-4</v>
      </c>
      <c r="J23" s="93">
        <v>359.75</v>
      </c>
      <c r="K23" s="92">
        <f>Table3[[#This Row],[Incentive Disbursements]]/'1.) CLM Reference'!$B$5</f>
        <v>9.8785797773534123E-4</v>
      </c>
      <c r="L23" s="91">
        <v>5985.3720000000003</v>
      </c>
      <c r="M23" s="94">
        <f>Table3[[#This Row],[CLM $ Collected ]]/'1.) CLM Reference'!$B$4</f>
        <v>9.9953018151936182E-4</v>
      </c>
      <c r="N23" s="93">
        <v>16237.24</v>
      </c>
      <c r="O23" s="95">
        <f>Table3[[#This Row],[Incentive Disbursements]]/'1.) CLM Reference'!$B$5</f>
        <v>9.8785797773534123E-4</v>
      </c>
    </row>
    <row r="24" spans="1:15" s="49" customFormat="1" ht="15.75" thickBot="1" x14ac:dyDescent="0.3">
      <c r="A24" s="97" t="s">
        <v>74</v>
      </c>
      <c r="B24" s="97" t="s">
        <v>240</v>
      </c>
      <c r="C24" s="97" t="s">
        <v>244</v>
      </c>
      <c r="D24" s="15">
        <f>Table3[[#This Row],[Residential CLM $ Collected]]+Table3[[#This Row],[C&amp;I CLM $ Collected]]</f>
        <v>144313.22889999999</v>
      </c>
      <c r="E24" s="48">
        <f>Table3[[#This Row],[CLM $ Collected ]]/'1.) CLM Reference'!$B$4</f>
        <v>4.9591130900189006E-3</v>
      </c>
      <c r="F24" s="12">
        <f>Table3[[#This Row],[Residential Incentive Disbursements]]+Table3[[#This Row],[C&amp;I Incentive Disbursements]]</f>
        <v>110631.34</v>
      </c>
      <c r="G24" s="17">
        <f>Table3[[#This Row],[Incentive Disbursements]]/'1.) CLM Reference'!$B$5</f>
        <v>6.5848115716494963E-3</v>
      </c>
      <c r="H24" s="91">
        <v>35967.757299999997</v>
      </c>
      <c r="I24" s="92">
        <f>Table3[[#This Row],[CLM $ Collected ]]/'1.) CLM Reference'!$B$4</f>
        <v>4.9591130900189006E-3</v>
      </c>
      <c r="J24" s="93">
        <v>96774.69</v>
      </c>
      <c r="K24" s="92">
        <f>Table3[[#This Row],[Incentive Disbursements]]/'1.) CLM Reference'!$B$5</f>
        <v>6.5848115716494963E-3</v>
      </c>
      <c r="L24" s="91">
        <v>108345.4716</v>
      </c>
      <c r="M24" s="94">
        <f>Table3[[#This Row],[CLM $ Collected ]]/'1.) CLM Reference'!$B$4</f>
        <v>4.9591130900189006E-3</v>
      </c>
      <c r="N24" s="93">
        <v>13856.65</v>
      </c>
      <c r="O24" s="95">
        <f>Table3[[#This Row],[Incentive Disbursements]]/'1.) CLM Reference'!$B$5</f>
        <v>6.5848115716494963E-3</v>
      </c>
    </row>
    <row r="25" spans="1:15" s="49" customFormat="1" ht="15.75" thickBot="1" x14ac:dyDescent="0.3">
      <c r="A25" s="97" t="s">
        <v>75</v>
      </c>
      <c r="B25" s="97" t="s">
        <v>240</v>
      </c>
      <c r="C25" s="97" t="s">
        <v>244</v>
      </c>
      <c r="D25" s="15">
        <f>Table3[[#This Row],[Residential CLM $ Collected]]+Table3[[#This Row],[C&amp;I CLM $ Collected]]</f>
        <v>40068.741500000004</v>
      </c>
      <c r="E25" s="48">
        <f>Table3[[#This Row],[CLM $ Collected ]]/'1.) CLM Reference'!$B$4</f>
        <v>1.3769037113771736E-3</v>
      </c>
      <c r="F25" s="12">
        <f>Table3[[#This Row],[Residential Incentive Disbursements]]+Table3[[#This Row],[C&amp;I Incentive Disbursements]]</f>
        <v>30327.010000000002</v>
      </c>
      <c r="G25" s="17">
        <f>Table3[[#This Row],[Incentive Disbursements]]/'1.) CLM Reference'!$B$5</f>
        <v>1.8050730144055925E-3</v>
      </c>
      <c r="H25" s="91">
        <v>29174.958600000002</v>
      </c>
      <c r="I25" s="92">
        <f>Table3[[#This Row],[CLM $ Collected ]]/'1.) CLM Reference'!$B$4</f>
        <v>1.3769037113771736E-3</v>
      </c>
      <c r="J25" s="93">
        <v>4170.01</v>
      </c>
      <c r="K25" s="92">
        <f>Table3[[#This Row],[Incentive Disbursements]]/'1.) CLM Reference'!$B$5</f>
        <v>1.8050730144055925E-3</v>
      </c>
      <c r="L25" s="91">
        <v>10893.7829</v>
      </c>
      <c r="M25" s="94">
        <f>Table3[[#This Row],[CLM $ Collected ]]/'1.) CLM Reference'!$B$4</f>
        <v>1.3769037113771736E-3</v>
      </c>
      <c r="N25" s="93">
        <v>26157</v>
      </c>
      <c r="O25" s="95">
        <f>Table3[[#This Row],[Incentive Disbursements]]/'1.) CLM Reference'!$B$5</f>
        <v>1.8050730144055925E-3</v>
      </c>
    </row>
    <row r="26" spans="1:15" s="49" customFormat="1" ht="15.75" thickBot="1" x14ac:dyDescent="0.3">
      <c r="A26" s="97" t="s">
        <v>76</v>
      </c>
      <c r="B26" s="97" t="s">
        <v>240</v>
      </c>
      <c r="C26" s="97" t="s">
        <v>244</v>
      </c>
      <c r="D26" s="15">
        <f>Table3[[#This Row],[Residential CLM $ Collected]]+Table3[[#This Row],[C&amp;I CLM $ Collected]]</f>
        <v>63545.393400000001</v>
      </c>
      <c r="E26" s="48">
        <f>Table3[[#This Row],[CLM $ Collected ]]/'1.) CLM Reference'!$B$4</f>
        <v>2.1836445253311126E-3</v>
      </c>
      <c r="F26" s="12">
        <f>Table3[[#This Row],[Residential Incentive Disbursements]]+Table3[[#This Row],[C&amp;I Incentive Disbursements]]</f>
        <v>17169.5</v>
      </c>
      <c r="G26" s="17">
        <f>Table3[[#This Row],[Incentive Disbursements]]/'1.) CLM Reference'!$B$5</f>
        <v>1.0219339499949655E-3</v>
      </c>
      <c r="H26" s="91">
        <v>37249.348899999997</v>
      </c>
      <c r="I26" s="92">
        <f>Table3[[#This Row],[CLM $ Collected ]]/'1.) CLM Reference'!$B$4</f>
        <v>2.1836445253311126E-3</v>
      </c>
      <c r="J26" s="93">
        <v>14379.5</v>
      </c>
      <c r="K26" s="92">
        <f>Table3[[#This Row],[Incentive Disbursements]]/'1.) CLM Reference'!$B$5</f>
        <v>1.0219339499949655E-3</v>
      </c>
      <c r="L26" s="91">
        <v>26296.0445</v>
      </c>
      <c r="M26" s="94">
        <f>Table3[[#This Row],[CLM $ Collected ]]/'1.) CLM Reference'!$B$4</f>
        <v>2.1836445253311126E-3</v>
      </c>
      <c r="N26" s="93">
        <v>2790</v>
      </c>
      <c r="O26" s="95">
        <f>Table3[[#This Row],[Incentive Disbursements]]/'1.) CLM Reference'!$B$5</f>
        <v>1.0219339499949655E-3</v>
      </c>
    </row>
    <row r="27" spans="1:15" s="49" customFormat="1" ht="15.75" thickBot="1" x14ac:dyDescent="0.3">
      <c r="A27" s="97" t="s">
        <v>77</v>
      </c>
      <c r="B27" s="97" t="s">
        <v>240</v>
      </c>
      <c r="C27" s="97" t="s">
        <v>239</v>
      </c>
      <c r="D27" s="15">
        <f>Table3[[#This Row],[Residential CLM $ Collected]]+Table3[[#This Row],[C&amp;I CLM $ Collected]]</f>
        <v>66899.110799999995</v>
      </c>
      <c r="E27" s="48">
        <f>Table3[[#This Row],[CLM $ Collected ]]/'1.) CLM Reference'!$B$4</f>
        <v>2.2988901198295122E-3</v>
      </c>
      <c r="F27" s="12">
        <f>Table3[[#This Row],[Residential Incentive Disbursements]]+Table3[[#This Row],[C&amp;I Incentive Disbursements]]</f>
        <v>29836.83</v>
      </c>
      <c r="G27" s="17">
        <f>Table3[[#This Row],[Incentive Disbursements]]/'1.) CLM Reference'!$B$5</f>
        <v>1.7758973492080893E-3</v>
      </c>
      <c r="H27" s="91">
        <v>51783.790099999998</v>
      </c>
      <c r="I27" s="92">
        <f>Table3[[#This Row],[CLM $ Collected ]]/'1.) CLM Reference'!$B$4</f>
        <v>2.2988901198295122E-3</v>
      </c>
      <c r="J27" s="93">
        <v>21423.83</v>
      </c>
      <c r="K27" s="92">
        <f>Table3[[#This Row],[Incentive Disbursements]]/'1.) CLM Reference'!$B$5</f>
        <v>1.7758973492080893E-3</v>
      </c>
      <c r="L27" s="91">
        <v>15115.3207</v>
      </c>
      <c r="M27" s="94">
        <f>Table3[[#This Row],[CLM $ Collected ]]/'1.) CLM Reference'!$B$4</f>
        <v>2.2988901198295122E-3</v>
      </c>
      <c r="N27" s="93">
        <v>8413</v>
      </c>
      <c r="O27" s="95">
        <f>Table3[[#This Row],[Incentive Disbursements]]/'1.) CLM Reference'!$B$5</f>
        <v>1.7758973492080893E-3</v>
      </c>
    </row>
    <row r="28" spans="1:15" s="49" customFormat="1" ht="15.75" thickBot="1" x14ac:dyDescent="0.3">
      <c r="A28" s="97" t="s">
        <v>78</v>
      </c>
      <c r="B28" s="97" t="s">
        <v>240</v>
      </c>
      <c r="C28" s="97" t="s">
        <v>244</v>
      </c>
      <c r="D28" s="15">
        <f>Table3[[#This Row],[Residential CLM $ Collected]]+Table3[[#This Row],[C&amp;I CLM $ Collected]]</f>
        <v>65667.876300000004</v>
      </c>
      <c r="E28" s="48">
        <f>Table3[[#This Row],[CLM $ Collected ]]/'1.) CLM Reference'!$B$4</f>
        <v>2.2565805466020724E-3</v>
      </c>
      <c r="F28" s="12">
        <f>Table3[[#This Row],[Residential Incentive Disbursements]]+Table3[[#This Row],[C&amp;I Incentive Disbursements]]</f>
        <v>20104.86</v>
      </c>
      <c r="G28" s="17">
        <f>Table3[[#This Row],[Incentive Disbursements]]/'1.) CLM Reference'!$B$5</f>
        <v>1.1966474850109662E-3</v>
      </c>
      <c r="H28" s="91">
        <v>45169.658199999998</v>
      </c>
      <c r="I28" s="92">
        <f>Table3[[#This Row],[CLM $ Collected ]]/'1.) CLM Reference'!$B$4</f>
        <v>2.2565805466020724E-3</v>
      </c>
      <c r="J28" s="93">
        <v>4593.8599999999997</v>
      </c>
      <c r="K28" s="92">
        <f>Table3[[#This Row],[Incentive Disbursements]]/'1.) CLM Reference'!$B$5</f>
        <v>1.1966474850109662E-3</v>
      </c>
      <c r="L28" s="91">
        <v>20498.218099999998</v>
      </c>
      <c r="M28" s="94">
        <f>Table3[[#This Row],[CLM $ Collected ]]/'1.) CLM Reference'!$B$4</f>
        <v>2.2565805466020724E-3</v>
      </c>
      <c r="N28" s="93">
        <v>15511</v>
      </c>
      <c r="O28" s="95">
        <f>Table3[[#This Row],[Incentive Disbursements]]/'1.) CLM Reference'!$B$5</f>
        <v>1.1966474850109662E-3</v>
      </c>
    </row>
    <row r="29" spans="1:15" s="49" customFormat="1" ht="15.75" thickBot="1" x14ac:dyDescent="0.3">
      <c r="A29" s="97" t="s">
        <v>79</v>
      </c>
      <c r="B29" s="97" t="s">
        <v>240</v>
      </c>
      <c r="C29" s="97" t="s">
        <v>244</v>
      </c>
      <c r="D29" s="15">
        <f>Table3[[#This Row],[Residential CLM $ Collected]]+Table3[[#This Row],[C&amp;I CLM $ Collected]]</f>
        <v>54252.862399999998</v>
      </c>
      <c r="E29" s="48">
        <f>Table3[[#This Row],[CLM $ Collected ]]/'1.) CLM Reference'!$B$4</f>
        <v>1.8643202854623001E-3</v>
      </c>
      <c r="F29" s="12">
        <f>Table3[[#This Row],[Residential Incentive Disbursements]]+Table3[[#This Row],[C&amp;I Incentive Disbursements]]</f>
        <v>2772.3199999999997</v>
      </c>
      <c r="G29" s="17">
        <f>Table3[[#This Row],[Incentive Disbursements]]/'1.) CLM Reference'!$B$5</f>
        <v>1.6500934379277455E-4</v>
      </c>
      <c r="H29" s="91">
        <v>34389.4211</v>
      </c>
      <c r="I29" s="92">
        <f>Table3[[#This Row],[CLM $ Collected ]]/'1.) CLM Reference'!$B$4</f>
        <v>1.8643202854623001E-3</v>
      </c>
      <c r="J29" s="93">
        <v>1572.32</v>
      </c>
      <c r="K29" s="92">
        <f>Table3[[#This Row],[Incentive Disbursements]]/'1.) CLM Reference'!$B$5</f>
        <v>1.6500934379277455E-4</v>
      </c>
      <c r="L29" s="91">
        <v>19863.441299999999</v>
      </c>
      <c r="M29" s="94">
        <f>Table3[[#This Row],[CLM $ Collected ]]/'1.) CLM Reference'!$B$4</f>
        <v>1.8643202854623001E-3</v>
      </c>
      <c r="N29" s="93">
        <v>1200</v>
      </c>
      <c r="O29" s="95">
        <f>Table3[[#This Row],[Incentive Disbursements]]/'1.) CLM Reference'!$B$5</f>
        <v>1.6500934379277455E-4</v>
      </c>
    </row>
    <row r="30" spans="1:15" s="49" customFormat="1" ht="15.75" thickBot="1" x14ac:dyDescent="0.3">
      <c r="A30" s="97" t="s">
        <v>80</v>
      </c>
      <c r="B30" s="97" t="s">
        <v>240</v>
      </c>
      <c r="C30" s="97" t="s">
        <v>239</v>
      </c>
      <c r="D30" s="15">
        <f>Table3[[#This Row],[Residential CLM $ Collected]]+Table3[[#This Row],[C&amp;I CLM $ Collected]]</f>
        <v>68350.4467</v>
      </c>
      <c r="E30" s="48">
        <f>Table3[[#This Row],[CLM $ Collected ]]/'1.) CLM Reference'!$B$4</f>
        <v>2.3487631558260368E-3</v>
      </c>
      <c r="F30" s="12">
        <f>Table3[[#This Row],[Residential Incentive Disbursements]]+Table3[[#This Row],[C&amp;I Incentive Disbursements]]</f>
        <v>10239.369999999999</v>
      </c>
      <c r="G30" s="17">
        <f>Table3[[#This Row],[Incentive Disbursements]]/'1.) CLM Reference'!$B$5</f>
        <v>6.0945046912023928E-4</v>
      </c>
      <c r="H30" s="91">
        <v>38432.275500000003</v>
      </c>
      <c r="I30" s="92">
        <f>Table3[[#This Row],[CLM $ Collected ]]/'1.) CLM Reference'!$B$4</f>
        <v>2.3487631558260368E-3</v>
      </c>
      <c r="J30" s="93">
        <v>3327.16</v>
      </c>
      <c r="K30" s="92">
        <f>Table3[[#This Row],[Incentive Disbursements]]/'1.) CLM Reference'!$B$5</f>
        <v>6.0945046912023928E-4</v>
      </c>
      <c r="L30" s="91">
        <v>29918.171200000001</v>
      </c>
      <c r="M30" s="94">
        <f>Table3[[#This Row],[CLM $ Collected ]]/'1.) CLM Reference'!$B$4</f>
        <v>2.3487631558260368E-3</v>
      </c>
      <c r="N30" s="93">
        <v>6912.21</v>
      </c>
      <c r="O30" s="95">
        <f>Table3[[#This Row],[Incentive Disbursements]]/'1.) CLM Reference'!$B$5</f>
        <v>6.0945046912023928E-4</v>
      </c>
    </row>
    <row r="31" spans="1:15" s="49" customFormat="1" ht="15.75" thickBot="1" x14ac:dyDescent="0.3">
      <c r="A31" s="97" t="s">
        <v>224</v>
      </c>
      <c r="B31" s="97" t="s">
        <v>240</v>
      </c>
      <c r="C31" s="97" t="s">
        <v>244</v>
      </c>
      <c r="D31" s="15">
        <f>Table3[[#This Row],[Residential CLM $ Collected]]+Table3[[#This Row],[C&amp;I CLM $ Collected]]</f>
        <v>31813.543699999998</v>
      </c>
      <c r="E31" s="48">
        <f>Table3[[#This Row],[CLM $ Collected ]]/'1.) CLM Reference'!$B$4</f>
        <v>1.0932259100922821E-3</v>
      </c>
      <c r="F31" s="12">
        <f>Table3[[#This Row],[Residential Incentive Disbursements]]+Table3[[#This Row],[C&amp;I Incentive Disbursements]]</f>
        <v>1330.85</v>
      </c>
      <c r="G31" s="17">
        <f>Table3[[#This Row],[Incentive Disbursements]]/'1.) CLM Reference'!$B$5</f>
        <v>7.9212603590716077E-5</v>
      </c>
      <c r="H31" s="91">
        <v>24529.813099999999</v>
      </c>
      <c r="I31" s="92">
        <f>Table3[[#This Row],[CLM $ Collected ]]/'1.) CLM Reference'!$B$4</f>
        <v>1.0932259100922821E-3</v>
      </c>
      <c r="J31" s="93">
        <v>1330.85</v>
      </c>
      <c r="K31" s="92">
        <f>Table3[[#This Row],[Incentive Disbursements]]/'1.) CLM Reference'!$B$5</f>
        <v>7.9212603590716077E-5</v>
      </c>
      <c r="L31" s="91">
        <v>7283.7305999999999</v>
      </c>
      <c r="M31" s="94">
        <f>Table3[[#This Row],[CLM $ Collected ]]/'1.) CLM Reference'!$B$4</f>
        <v>1.0932259100922821E-3</v>
      </c>
      <c r="N31" s="93">
        <v>0</v>
      </c>
      <c r="O31" s="95">
        <f>Table3[[#This Row],[Incentive Disbursements]]/'1.) CLM Reference'!$B$5</f>
        <v>7.9212603590716077E-5</v>
      </c>
    </row>
    <row r="32" spans="1:15" s="49" customFormat="1" ht="15.75" thickBot="1" x14ac:dyDescent="0.3">
      <c r="A32" s="97" t="s">
        <v>81</v>
      </c>
      <c r="B32" s="97" t="s">
        <v>240</v>
      </c>
      <c r="C32" s="97" t="s">
        <v>244</v>
      </c>
      <c r="D32" s="15">
        <f>Table3[[#This Row],[Residential CLM $ Collected]]+Table3[[#This Row],[C&amp;I CLM $ Collected]]</f>
        <v>64668.711600000104</v>
      </c>
      <c r="E32" s="48">
        <f>Table3[[#This Row],[CLM $ Collected ]]/'1.) CLM Reference'!$B$4</f>
        <v>2.2222457127090006E-3</v>
      </c>
      <c r="F32" s="12">
        <f>Table3[[#This Row],[Residential Incentive Disbursements]]+Table3[[#This Row],[C&amp;I Incentive Disbursements]]</f>
        <v>8360.09</v>
      </c>
      <c r="G32" s="17">
        <f>Table3[[#This Row],[Incentive Disbursements]]/'1.) CLM Reference'!$B$5</f>
        <v>4.9759514231709787E-4</v>
      </c>
      <c r="H32" s="91">
        <v>46534.635900000103</v>
      </c>
      <c r="I32" s="92">
        <f>Table3[[#This Row],[CLM $ Collected ]]/'1.) CLM Reference'!$B$4</f>
        <v>2.2222457127090006E-3</v>
      </c>
      <c r="J32" s="93">
        <v>3390.23</v>
      </c>
      <c r="K32" s="92">
        <f>Table3[[#This Row],[Incentive Disbursements]]/'1.) CLM Reference'!$B$5</f>
        <v>4.9759514231709787E-4</v>
      </c>
      <c r="L32" s="91">
        <v>18134.075700000001</v>
      </c>
      <c r="M32" s="94">
        <f>Table3[[#This Row],[CLM $ Collected ]]/'1.) CLM Reference'!$B$4</f>
        <v>2.2222457127090006E-3</v>
      </c>
      <c r="N32" s="93">
        <v>4969.8599999999997</v>
      </c>
      <c r="O32" s="95">
        <f>Table3[[#This Row],[Incentive Disbursements]]/'1.) CLM Reference'!$B$5</f>
        <v>4.9759514231709787E-4</v>
      </c>
    </row>
    <row r="33" spans="1:15" s="49" customFormat="1" ht="15.75" thickBot="1" x14ac:dyDescent="0.3">
      <c r="A33" s="97" t="s">
        <v>82</v>
      </c>
      <c r="B33" s="97" t="s">
        <v>240</v>
      </c>
      <c r="C33" s="97" t="s">
        <v>244</v>
      </c>
      <c r="D33" s="15">
        <f>Table3[[#This Row],[Residential CLM $ Collected]]+Table3[[#This Row],[C&amp;I CLM $ Collected]]</f>
        <v>52439.411500000002</v>
      </c>
      <c r="E33" s="48">
        <f>Table3[[#This Row],[CLM $ Collected ]]/'1.) CLM Reference'!$B$4</f>
        <v>1.802003696991203E-3</v>
      </c>
      <c r="F33" s="12">
        <f>Table3[[#This Row],[Residential Incentive Disbursements]]+Table3[[#This Row],[C&amp;I Incentive Disbursements]]</f>
        <v>19104.27</v>
      </c>
      <c r="G33" s="17">
        <f>Table3[[#This Row],[Incentive Disbursements]]/'1.) CLM Reference'!$B$5</f>
        <v>1.1370920587594467E-3</v>
      </c>
      <c r="H33" s="91">
        <v>43927.019899999999</v>
      </c>
      <c r="I33" s="92">
        <f>Table3[[#This Row],[CLM $ Collected ]]/'1.) CLM Reference'!$B$4</f>
        <v>1.802003696991203E-3</v>
      </c>
      <c r="J33" s="93">
        <v>19032.27</v>
      </c>
      <c r="K33" s="92">
        <f>Table3[[#This Row],[Incentive Disbursements]]/'1.) CLM Reference'!$B$5</f>
        <v>1.1370920587594467E-3</v>
      </c>
      <c r="L33" s="91">
        <v>8512.3916000000008</v>
      </c>
      <c r="M33" s="94">
        <f>Table3[[#This Row],[CLM $ Collected ]]/'1.) CLM Reference'!$B$4</f>
        <v>1.802003696991203E-3</v>
      </c>
      <c r="N33" s="93">
        <v>72</v>
      </c>
      <c r="O33" s="95">
        <f>Table3[[#This Row],[Incentive Disbursements]]/'1.) CLM Reference'!$B$5</f>
        <v>1.1370920587594467E-3</v>
      </c>
    </row>
    <row r="34" spans="1:15" s="49" customFormat="1" ht="15.75" thickBot="1" x14ac:dyDescent="0.3">
      <c r="A34" s="97" t="s">
        <v>83</v>
      </c>
      <c r="B34" s="97" t="s">
        <v>240</v>
      </c>
      <c r="C34" s="97" t="s">
        <v>239</v>
      </c>
      <c r="D34" s="15">
        <f>Table3[[#This Row],[Residential CLM $ Collected]]+Table3[[#This Row],[C&amp;I CLM $ Collected]]</f>
        <v>147726.3769</v>
      </c>
      <c r="E34" s="48">
        <f>Table3[[#This Row],[CLM $ Collected ]]/'1.) CLM Reference'!$B$4</f>
        <v>5.0764009301842725E-3</v>
      </c>
      <c r="F34" s="12">
        <f>Table3[[#This Row],[Residential Incentive Disbursements]]+Table3[[#This Row],[C&amp;I Incentive Disbursements]]</f>
        <v>46711.47</v>
      </c>
      <c r="G34" s="17">
        <f>Table3[[#This Row],[Incentive Disbursements]]/'1.) CLM Reference'!$B$5</f>
        <v>2.7802811408119826E-3</v>
      </c>
      <c r="H34" s="91">
        <v>119833.8798</v>
      </c>
      <c r="I34" s="92">
        <f>Table3[[#This Row],[CLM $ Collected ]]/'1.) CLM Reference'!$B$4</f>
        <v>5.0764009301842725E-3</v>
      </c>
      <c r="J34" s="93">
        <v>44620.47</v>
      </c>
      <c r="K34" s="92">
        <f>Table3[[#This Row],[Incentive Disbursements]]/'1.) CLM Reference'!$B$5</f>
        <v>2.7802811408119826E-3</v>
      </c>
      <c r="L34" s="91">
        <v>27892.497100000001</v>
      </c>
      <c r="M34" s="94">
        <f>Table3[[#This Row],[CLM $ Collected ]]/'1.) CLM Reference'!$B$4</f>
        <v>5.0764009301842725E-3</v>
      </c>
      <c r="N34" s="93">
        <v>2091</v>
      </c>
      <c r="O34" s="95">
        <f>Table3[[#This Row],[Incentive Disbursements]]/'1.) CLM Reference'!$B$5</f>
        <v>2.7802811408119826E-3</v>
      </c>
    </row>
    <row r="35" spans="1:15" s="49" customFormat="1" ht="15.75" thickBot="1" x14ac:dyDescent="0.3">
      <c r="A35" s="97" t="s">
        <v>84</v>
      </c>
      <c r="B35" s="97" t="s">
        <v>240</v>
      </c>
      <c r="C35" s="97" t="s">
        <v>244</v>
      </c>
      <c r="D35" s="15">
        <f>Table3[[#This Row],[Residential CLM $ Collected]]+Table3[[#This Row],[C&amp;I CLM $ Collected]]</f>
        <v>48370.034999999996</v>
      </c>
      <c r="E35" s="48">
        <f>Table3[[#This Row],[CLM $ Collected ]]/'1.) CLM Reference'!$B$4</f>
        <v>1.6621655239894115E-3</v>
      </c>
      <c r="F35" s="12">
        <f>Table3[[#This Row],[Residential Incentive Disbursements]]+Table3[[#This Row],[C&amp;I Incentive Disbursements]]</f>
        <v>74220.17</v>
      </c>
      <c r="G35" s="17">
        <f>Table3[[#This Row],[Incentive Disbursements]]/'1.) CLM Reference'!$B$5</f>
        <v>4.4176074724015168E-3</v>
      </c>
      <c r="H35" s="91">
        <v>41166.362699999998</v>
      </c>
      <c r="I35" s="92">
        <f>Table3[[#This Row],[CLM $ Collected ]]/'1.) CLM Reference'!$B$4</f>
        <v>1.6621655239894115E-3</v>
      </c>
      <c r="J35" s="93">
        <v>23077.93</v>
      </c>
      <c r="K35" s="92">
        <f>Table3[[#This Row],[Incentive Disbursements]]/'1.) CLM Reference'!$B$5</f>
        <v>4.4176074724015168E-3</v>
      </c>
      <c r="L35" s="91">
        <v>7203.6723000000002</v>
      </c>
      <c r="M35" s="94">
        <f>Table3[[#This Row],[CLM $ Collected ]]/'1.) CLM Reference'!$B$4</f>
        <v>1.6621655239894115E-3</v>
      </c>
      <c r="N35" s="93">
        <v>51142.239999999998</v>
      </c>
      <c r="O35" s="95">
        <f>Table3[[#This Row],[Incentive Disbursements]]/'1.) CLM Reference'!$B$5</f>
        <v>4.4176074724015168E-3</v>
      </c>
    </row>
    <row r="36" spans="1:15" s="49" customFormat="1" ht="15.75" thickBot="1" x14ac:dyDescent="0.3">
      <c r="A36" s="97" t="s">
        <v>85</v>
      </c>
      <c r="B36" s="97" t="s">
        <v>240</v>
      </c>
      <c r="C36" s="97" t="s">
        <v>239</v>
      </c>
      <c r="D36" s="15">
        <f>Table3[[#This Row],[Residential CLM $ Collected]]+Table3[[#This Row],[C&amp;I CLM $ Collected]]</f>
        <v>71996.736900000105</v>
      </c>
      <c r="E36" s="48">
        <f>Table3[[#This Row],[CLM $ Collected ]]/'1.) CLM Reference'!$B$4</f>
        <v>2.4740625867836663E-3</v>
      </c>
      <c r="F36" s="12">
        <f>Table3[[#This Row],[Residential Incentive Disbursements]]+Table3[[#This Row],[C&amp;I Incentive Disbursements]]</f>
        <v>18750.489999999998</v>
      </c>
      <c r="G36" s="17">
        <f>Table3[[#This Row],[Incentive Disbursements]]/'1.) CLM Reference'!$B$5</f>
        <v>1.1160349637462418E-3</v>
      </c>
      <c r="H36" s="91">
        <v>62912.309300000103</v>
      </c>
      <c r="I36" s="92">
        <f>Table3[[#This Row],[CLM $ Collected ]]/'1.) CLM Reference'!$B$4</f>
        <v>2.4740625867836663E-3</v>
      </c>
      <c r="J36" s="93">
        <v>15404.49</v>
      </c>
      <c r="K36" s="92">
        <f>Table3[[#This Row],[Incentive Disbursements]]/'1.) CLM Reference'!$B$5</f>
        <v>1.1160349637462418E-3</v>
      </c>
      <c r="L36" s="91">
        <v>9084.4276000000009</v>
      </c>
      <c r="M36" s="94">
        <f>Table3[[#This Row],[CLM $ Collected ]]/'1.) CLM Reference'!$B$4</f>
        <v>2.4740625867836663E-3</v>
      </c>
      <c r="N36" s="93">
        <v>3346</v>
      </c>
      <c r="O36" s="95">
        <f>Table3[[#This Row],[Incentive Disbursements]]/'1.) CLM Reference'!$B$5</f>
        <v>1.1160349637462418E-3</v>
      </c>
    </row>
    <row r="37" spans="1:15" s="49" customFormat="1" ht="15.75" thickBot="1" x14ac:dyDescent="0.3">
      <c r="A37" s="97" t="s">
        <v>86</v>
      </c>
      <c r="B37" s="97" t="s">
        <v>240</v>
      </c>
      <c r="C37" s="97" t="s">
        <v>239</v>
      </c>
      <c r="D37" s="15">
        <f>Table3[[#This Row],[Residential CLM $ Collected]]+Table3[[#This Row],[C&amp;I CLM $ Collected]]</f>
        <v>46883.466399999998</v>
      </c>
      <c r="E37" s="48">
        <f>Table3[[#This Row],[CLM $ Collected ]]/'1.) CLM Reference'!$B$4</f>
        <v>1.6110817677761856E-3</v>
      </c>
      <c r="F37" s="12">
        <f>Table3[[#This Row],[Residential Incentive Disbursements]]+Table3[[#This Row],[C&amp;I Incentive Disbursements]]</f>
        <v>33071.410000000003</v>
      </c>
      <c r="G37" s="17">
        <f>Table3[[#This Row],[Incentive Disbursements]]/'1.) CLM Reference'!$B$5</f>
        <v>1.9684205511635755E-3</v>
      </c>
      <c r="H37" s="91">
        <v>38727.082199999997</v>
      </c>
      <c r="I37" s="92">
        <f>Table3[[#This Row],[CLM $ Collected ]]/'1.) CLM Reference'!$B$4</f>
        <v>1.6110817677761856E-3</v>
      </c>
      <c r="J37" s="93">
        <v>29244.41</v>
      </c>
      <c r="K37" s="92">
        <f>Table3[[#This Row],[Incentive Disbursements]]/'1.) CLM Reference'!$B$5</f>
        <v>1.9684205511635755E-3</v>
      </c>
      <c r="L37" s="91">
        <v>8156.3842000000004</v>
      </c>
      <c r="M37" s="94">
        <f>Table3[[#This Row],[CLM $ Collected ]]/'1.) CLM Reference'!$B$4</f>
        <v>1.6110817677761856E-3</v>
      </c>
      <c r="N37" s="93">
        <v>3827</v>
      </c>
      <c r="O37" s="95">
        <f>Table3[[#This Row],[Incentive Disbursements]]/'1.) CLM Reference'!$B$5</f>
        <v>1.9684205511635755E-3</v>
      </c>
    </row>
    <row r="38" spans="1:15" s="49" customFormat="1" ht="15.75" thickBot="1" x14ac:dyDescent="0.3">
      <c r="A38" s="97" t="s">
        <v>87</v>
      </c>
      <c r="B38" s="97" t="s">
        <v>240</v>
      </c>
      <c r="C38" s="97" t="s">
        <v>239</v>
      </c>
      <c r="D38" s="15">
        <f>Table3[[#This Row],[Residential CLM $ Collected]]+Table3[[#This Row],[C&amp;I CLM $ Collected]]</f>
        <v>93619.371000000305</v>
      </c>
      <c r="E38" s="48">
        <f>Table3[[#This Row],[CLM $ Collected ]]/'1.) CLM Reference'!$B$4</f>
        <v>3.2170927900667147E-3</v>
      </c>
      <c r="F38" s="12">
        <f>Table3[[#This Row],[Residential Incentive Disbursements]]+Table3[[#This Row],[C&amp;I Incentive Disbursements]]</f>
        <v>19820.64</v>
      </c>
      <c r="G38" s="17">
        <f>Table3[[#This Row],[Incentive Disbursements]]/'1.) CLM Reference'!$B$5</f>
        <v>1.1797306227105165E-3</v>
      </c>
      <c r="H38" s="91">
        <v>78001.035200000304</v>
      </c>
      <c r="I38" s="92">
        <f>Table3[[#This Row],[CLM $ Collected ]]/'1.) CLM Reference'!$B$4</f>
        <v>3.2170927900667147E-3</v>
      </c>
      <c r="J38" s="93">
        <v>18716.64</v>
      </c>
      <c r="K38" s="92">
        <f>Table3[[#This Row],[Incentive Disbursements]]/'1.) CLM Reference'!$B$5</f>
        <v>1.1797306227105165E-3</v>
      </c>
      <c r="L38" s="91">
        <v>15618.335800000001</v>
      </c>
      <c r="M38" s="94">
        <f>Table3[[#This Row],[CLM $ Collected ]]/'1.) CLM Reference'!$B$4</f>
        <v>3.2170927900667147E-3</v>
      </c>
      <c r="N38" s="93">
        <v>1104</v>
      </c>
      <c r="O38" s="95">
        <f>Table3[[#This Row],[Incentive Disbursements]]/'1.) CLM Reference'!$B$5</f>
        <v>1.1797306227105165E-3</v>
      </c>
    </row>
    <row r="39" spans="1:15" s="49" customFormat="1" ht="15.75" thickBot="1" x14ac:dyDescent="0.3">
      <c r="A39" s="97" t="s">
        <v>88</v>
      </c>
      <c r="B39" s="97" t="s">
        <v>240</v>
      </c>
      <c r="C39" s="97" t="s">
        <v>239</v>
      </c>
      <c r="D39" s="15">
        <f>Table3[[#This Row],[Residential CLM $ Collected]]+Table3[[#This Row],[C&amp;I CLM $ Collected]]</f>
        <v>150867.26629999999</v>
      </c>
      <c r="E39" s="48">
        <f>Table3[[#This Row],[CLM $ Collected ]]/'1.) CLM Reference'!$B$4</f>
        <v>5.1843330016691034E-3</v>
      </c>
      <c r="F39" s="12">
        <f>Table3[[#This Row],[Residential Incentive Disbursements]]+Table3[[#This Row],[C&amp;I Incentive Disbursements]]</f>
        <v>51595.67</v>
      </c>
      <c r="G39" s="17">
        <f>Table3[[#This Row],[Incentive Disbursements]]/'1.) CLM Reference'!$B$5</f>
        <v>3.0709902353438798E-3</v>
      </c>
      <c r="H39" s="91">
        <v>118351.0931</v>
      </c>
      <c r="I39" s="92">
        <f>Table3[[#This Row],[CLM $ Collected ]]/'1.) CLM Reference'!$B$4</f>
        <v>5.1843330016691034E-3</v>
      </c>
      <c r="J39" s="93">
        <v>43073.09</v>
      </c>
      <c r="K39" s="92">
        <f>Table3[[#This Row],[Incentive Disbursements]]/'1.) CLM Reference'!$B$5</f>
        <v>3.0709902353438798E-3</v>
      </c>
      <c r="L39" s="91">
        <v>32516.173200000001</v>
      </c>
      <c r="M39" s="94">
        <f>Table3[[#This Row],[CLM $ Collected ]]/'1.) CLM Reference'!$B$4</f>
        <v>5.1843330016691034E-3</v>
      </c>
      <c r="N39" s="93">
        <v>8522.58</v>
      </c>
      <c r="O39" s="95">
        <f>Table3[[#This Row],[Incentive Disbursements]]/'1.) CLM Reference'!$B$5</f>
        <v>3.0709902353438798E-3</v>
      </c>
    </row>
    <row r="40" spans="1:15" s="49" customFormat="1" ht="15.75" thickBot="1" x14ac:dyDescent="0.3">
      <c r="A40" s="97" t="s">
        <v>89</v>
      </c>
      <c r="B40" s="97" t="s">
        <v>240</v>
      </c>
      <c r="C40" s="97" t="s">
        <v>239</v>
      </c>
      <c r="D40" s="15">
        <f>Table3[[#This Row],[Residential CLM $ Collected]]+Table3[[#This Row],[C&amp;I CLM $ Collected]]</f>
        <v>78752.083299999998</v>
      </c>
      <c r="E40" s="48">
        <f>Table3[[#This Row],[CLM $ Collected ]]/'1.) CLM Reference'!$B$4</f>
        <v>2.7062001878560204E-3</v>
      </c>
      <c r="F40" s="12">
        <f>Table3[[#This Row],[Residential Incentive Disbursements]]+Table3[[#This Row],[C&amp;I Incentive Disbursements]]</f>
        <v>53438.03</v>
      </c>
      <c r="G40" s="17">
        <f>Table3[[#This Row],[Incentive Disbursements]]/'1.) CLM Reference'!$B$5</f>
        <v>3.1806480723288078E-3</v>
      </c>
      <c r="H40" s="91">
        <v>59967.633300000001</v>
      </c>
      <c r="I40" s="92">
        <f>Table3[[#This Row],[CLM $ Collected ]]/'1.) CLM Reference'!$B$4</f>
        <v>2.7062001878560204E-3</v>
      </c>
      <c r="J40" s="93">
        <v>47344.93</v>
      </c>
      <c r="K40" s="92">
        <f>Table3[[#This Row],[Incentive Disbursements]]/'1.) CLM Reference'!$B$5</f>
        <v>3.1806480723288078E-3</v>
      </c>
      <c r="L40" s="91">
        <v>18784.45</v>
      </c>
      <c r="M40" s="94">
        <f>Table3[[#This Row],[CLM $ Collected ]]/'1.) CLM Reference'!$B$4</f>
        <v>2.7062001878560204E-3</v>
      </c>
      <c r="N40" s="93">
        <v>6093.1</v>
      </c>
      <c r="O40" s="95">
        <f>Table3[[#This Row],[Incentive Disbursements]]/'1.) CLM Reference'!$B$5</f>
        <v>3.1806480723288078E-3</v>
      </c>
    </row>
    <row r="41" spans="1:15" s="49" customFormat="1" ht="15.75" thickBot="1" x14ac:dyDescent="0.3">
      <c r="A41" s="97" t="s">
        <v>90</v>
      </c>
      <c r="B41" s="97" t="s">
        <v>240</v>
      </c>
      <c r="C41" s="97" t="s">
        <v>239</v>
      </c>
      <c r="D41" s="15">
        <f>Table3[[#This Row],[Residential CLM $ Collected]]+Table3[[#This Row],[C&amp;I CLM $ Collected]]</f>
        <v>77117.696200000093</v>
      </c>
      <c r="E41" s="48">
        <f>Table3[[#This Row],[CLM $ Collected ]]/'1.) CLM Reference'!$B$4</f>
        <v>2.6500368650369884E-3</v>
      </c>
      <c r="F41" s="12">
        <f>Table3[[#This Row],[Residential Incentive Disbursements]]+Table3[[#This Row],[C&amp;I Incentive Disbursements]]</f>
        <v>239893.12</v>
      </c>
      <c r="G41" s="17">
        <f>Table3[[#This Row],[Incentive Disbursements]]/'1.) CLM Reference'!$B$5</f>
        <v>1.4278512693917484E-2</v>
      </c>
      <c r="H41" s="91">
        <v>67221.614200000098</v>
      </c>
      <c r="I41" s="92">
        <f>Table3[[#This Row],[CLM $ Collected ]]/'1.) CLM Reference'!$B$4</f>
        <v>2.6500368650369884E-3</v>
      </c>
      <c r="J41" s="93">
        <v>239893.12</v>
      </c>
      <c r="K41" s="92">
        <f>Table3[[#This Row],[Incentive Disbursements]]/'1.) CLM Reference'!$B$5</f>
        <v>1.4278512693917484E-2</v>
      </c>
      <c r="L41" s="91">
        <v>9896.0820000000003</v>
      </c>
      <c r="M41" s="94">
        <f>Table3[[#This Row],[CLM $ Collected ]]/'1.) CLM Reference'!$B$4</f>
        <v>2.6500368650369884E-3</v>
      </c>
      <c r="N41" s="93">
        <v>0</v>
      </c>
      <c r="O41" s="95">
        <f>Table3[[#This Row],[Incentive Disbursements]]/'1.) CLM Reference'!$B$5</f>
        <v>1.4278512693917484E-2</v>
      </c>
    </row>
    <row r="42" spans="1:15" s="49" customFormat="1" ht="15.75" thickBot="1" x14ac:dyDescent="0.3">
      <c r="A42" s="97" t="s">
        <v>91</v>
      </c>
      <c r="B42" s="97" t="s">
        <v>240</v>
      </c>
      <c r="C42" s="97" t="s">
        <v>239</v>
      </c>
      <c r="D42" s="15">
        <f>Table3[[#This Row],[Residential CLM $ Collected]]+Table3[[#This Row],[C&amp;I CLM $ Collected]]</f>
        <v>78484.064900000099</v>
      </c>
      <c r="E42" s="48">
        <f>Table3[[#This Row],[CLM $ Collected ]]/'1.) CLM Reference'!$B$4</f>
        <v>2.6969901274482779E-3</v>
      </c>
      <c r="F42" s="12">
        <f>Table3[[#This Row],[Residential Incentive Disbursements]]+Table3[[#This Row],[C&amp;I Incentive Disbursements]]</f>
        <v>67359.210000000006</v>
      </c>
      <c r="G42" s="17">
        <f>Table3[[#This Row],[Incentive Disbursements]]/'1.) CLM Reference'!$B$5</f>
        <v>4.0092410113189312E-3</v>
      </c>
      <c r="H42" s="91">
        <v>67436.167800000097</v>
      </c>
      <c r="I42" s="92">
        <f>Table3[[#This Row],[CLM $ Collected ]]/'1.) CLM Reference'!$B$4</f>
        <v>2.6969901274482779E-3</v>
      </c>
      <c r="J42" s="93">
        <v>53807.48</v>
      </c>
      <c r="K42" s="92">
        <f>Table3[[#This Row],[Incentive Disbursements]]/'1.) CLM Reference'!$B$5</f>
        <v>4.0092410113189312E-3</v>
      </c>
      <c r="L42" s="91">
        <v>11047.8971</v>
      </c>
      <c r="M42" s="94">
        <f>Table3[[#This Row],[CLM $ Collected ]]/'1.) CLM Reference'!$B$4</f>
        <v>2.6969901274482779E-3</v>
      </c>
      <c r="N42" s="93">
        <v>13551.73</v>
      </c>
      <c r="O42" s="95">
        <f>Table3[[#This Row],[Incentive Disbursements]]/'1.) CLM Reference'!$B$5</f>
        <v>4.0092410113189312E-3</v>
      </c>
    </row>
    <row r="43" spans="1:15" s="49" customFormat="1" ht="15.75" thickBot="1" x14ac:dyDescent="0.3">
      <c r="A43" s="97" t="s">
        <v>92</v>
      </c>
      <c r="B43" s="97" t="s">
        <v>240</v>
      </c>
      <c r="C43" s="97" t="s">
        <v>239</v>
      </c>
      <c r="D43" s="15">
        <f>Table3[[#This Row],[Residential CLM $ Collected]]+Table3[[#This Row],[C&amp;I CLM $ Collected]]</f>
        <v>44439.523699999998</v>
      </c>
      <c r="E43" s="48">
        <f>Table3[[#This Row],[CLM $ Collected ]]/'1.) CLM Reference'!$B$4</f>
        <v>1.5270992505308375E-3</v>
      </c>
      <c r="F43" s="12">
        <f>Table3[[#This Row],[Residential Incentive Disbursements]]+Table3[[#This Row],[C&amp;I Incentive Disbursements]]</f>
        <v>18098.66</v>
      </c>
      <c r="G43" s="17">
        <f>Table3[[#This Row],[Incentive Disbursements]]/'1.) CLM Reference'!$B$5</f>
        <v>1.0772378405553965E-3</v>
      </c>
      <c r="H43" s="91">
        <v>27045.101699999999</v>
      </c>
      <c r="I43" s="92">
        <f>Table3[[#This Row],[CLM $ Collected ]]/'1.) CLM Reference'!$B$4</f>
        <v>1.5270992505308375E-3</v>
      </c>
      <c r="J43" s="93">
        <v>17678.66</v>
      </c>
      <c r="K43" s="92">
        <f>Table3[[#This Row],[Incentive Disbursements]]/'1.) CLM Reference'!$B$5</f>
        <v>1.0772378405553965E-3</v>
      </c>
      <c r="L43" s="91">
        <v>17394.421999999999</v>
      </c>
      <c r="M43" s="94">
        <f>Table3[[#This Row],[CLM $ Collected ]]/'1.) CLM Reference'!$B$4</f>
        <v>1.5270992505308375E-3</v>
      </c>
      <c r="N43" s="93">
        <v>420</v>
      </c>
      <c r="O43" s="95">
        <f>Table3[[#This Row],[Incentive Disbursements]]/'1.) CLM Reference'!$B$5</f>
        <v>1.0772378405553965E-3</v>
      </c>
    </row>
    <row r="44" spans="1:15" s="49" customFormat="1" ht="15.75" thickBot="1" x14ac:dyDescent="0.3">
      <c r="A44" s="97" t="s">
        <v>93</v>
      </c>
      <c r="B44" s="97" t="s">
        <v>240</v>
      </c>
      <c r="C44" s="97" t="s">
        <v>244</v>
      </c>
      <c r="D44" s="15">
        <f>Table3[[#This Row],[Residential CLM $ Collected]]+Table3[[#This Row],[C&amp;I CLM $ Collected]]</f>
        <v>94334.927800000005</v>
      </c>
      <c r="E44" s="48">
        <f>Table3[[#This Row],[CLM $ Collected ]]/'1.) CLM Reference'!$B$4</f>
        <v>3.2416818531801833E-3</v>
      </c>
      <c r="F44" s="12">
        <f>Table3[[#This Row],[Residential Incentive Disbursements]]+Table3[[#This Row],[C&amp;I Incentive Disbursements]]</f>
        <v>52814.18</v>
      </c>
      <c r="G44" s="17">
        <f>Table3[[#This Row],[Incentive Disbursements]]/'1.) CLM Reference'!$B$5</f>
        <v>3.1435163273913105E-3</v>
      </c>
      <c r="H44" s="91">
        <v>69620.792000000001</v>
      </c>
      <c r="I44" s="92">
        <f>Table3[[#This Row],[CLM $ Collected ]]/'1.) CLM Reference'!$B$4</f>
        <v>3.2416818531801833E-3</v>
      </c>
      <c r="J44" s="93">
        <v>34954.18</v>
      </c>
      <c r="K44" s="92">
        <f>Table3[[#This Row],[Incentive Disbursements]]/'1.) CLM Reference'!$B$5</f>
        <v>3.1435163273913105E-3</v>
      </c>
      <c r="L44" s="91">
        <v>24714.1358</v>
      </c>
      <c r="M44" s="94">
        <f>Table3[[#This Row],[CLM $ Collected ]]/'1.) CLM Reference'!$B$4</f>
        <v>3.2416818531801833E-3</v>
      </c>
      <c r="N44" s="93">
        <v>17860</v>
      </c>
      <c r="O44" s="95">
        <f>Table3[[#This Row],[Incentive Disbursements]]/'1.) CLM Reference'!$B$5</f>
        <v>3.1435163273913105E-3</v>
      </c>
    </row>
    <row r="45" spans="1:15" s="49" customFormat="1" ht="15.75" thickBot="1" x14ac:dyDescent="0.3">
      <c r="A45" s="97" t="s">
        <v>225</v>
      </c>
      <c r="B45" s="97" t="s">
        <v>240</v>
      </c>
      <c r="C45" s="97" t="s">
        <v>239</v>
      </c>
      <c r="D45" s="15">
        <f>Table3[[#This Row],[Residential CLM $ Collected]]+Table3[[#This Row],[C&amp;I CLM $ Collected]]</f>
        <v>26440.300999999999</v>
      </c>
      <c r="E45" s="48">
        <f>Table3[[#This Row],[CLM $ Collected ]]/'1.) CLM Reference'!$B$4</f>
        <v>9.0858228169780658E-4</v>
      </c>
      <c r="F45" s="12">
        <f>Table3[[#This Row],[Residential Incentive Disbursements]]+Table3[[#This Row],[C&amp;I Incentive Disbursements]]</f>
        <v>3053.03</v>
      </c>
      <c r="G45" s="17">
        <f>Table3[[#This Row],[Incentive Disbursements]]/'1.) CLM Reference'!$B$5</f>
        <v>1.8171728980768978E-4</v>
      </c>
      <c r="H45" s="91">
        <v>24172.335500000001</v>
      </c>
      <c r="I45" s="92">
        <f>Table3[[#This Row],[CLM $ Collected ]]/'1.) CLM Reference'!$B$4</f>
        <v>9.0858228169780658E-4</v>
      </c>
      <c r="J45" s="93">
        <v>3053.03</v>
      </c>
      <c r="K45" s="92">
        <f>Table3[[#This Row],[Incentive Disbursements]]/'1.) CLM Reference'!$B$5</f>
        <v>1.8171728980768978E-4</v>
      </c>
      <c r="L45" s="91">
        <v>2267.9654999999998</v>
      </c>
      <c r="M45" s="94">
        <f>Table3[[#This Row],[CLM $ Collected ]]/'1.) CLM Reference'!$B$4</f>
        <v>9.0858228169780658E-4</v>
      </c>
      <c r="N45" s="93">
        <v>0</v>
      </c>
      <c r="O45" s="95">
        <f>Table3[[#This Row],[Incentive Disbursements]]/'1.) CLM Reference'!$B$5</f>
        <v>1.8171728980768978E-4</v>
      </c>
    </row>
    <row r="46" spans="1:15" s="49" customFormat="1" ht="15.75" thickBot="1" x14ac:dyDescent="0.3">
      <c r="A46" s="97" t="s">
        <v>94</v>
      </c>
      <c r="B46" s="97" t="s">
        <v>240</v>
      </c>
      <c r="C46" s="97" t="s">
        <v>244</v>
      </c>
      <c r="D46" s="15">
        <f>Table3[[#This Row],[Residential CLM $ Collected]]+Table3[[#This Row],[C&amp;I CLM $ Collected]]</f>
        <v>72877.155399999901</v>
      </c>
      <c r="E46" s="48">
        <f>Table3[[#This Row],[CLM $ Collected ]]/'1.) CLM Reference'!$B$4</f>
        <v>2.5043168811496336E-3</v>
      </c>
      <c r="F46" s="12">
        <f>Table3[[#This Row],[Residential Incentive Disbursements]]+Table3[[#This Row],[C&amp;I Incentive Disbursements]]</f>
        <v>23786.65</v>
      </c>
      <c r="G46" s="17">
        <f>Table3[[#This Row],[Incentive Disbursements]]/'1.) CLM Reference'!$B$5</f>
        <v>1.4157887644746642E-3</v>
      </c>
      <c r="H46" s="91">
        <v>49786.050399999898</v>
      </c>
      <c r="I46" s="92">
        <f>Table3[[#This Row],[CLM $ Collected ]]/'1.) CLM Reference'!$B$4</f>
        <v>2.5043168811496336E-3</v>
      </c>
      <c r="J46" s="93">
        <v>21408.65</v>
      </c>
      <c r="K46" s="92">
        <f>Table3[[#This Row],[Incentive Disbursements]]/'1.) CLM Reference'!$B$5</f>
        <v>1.4157887644746642E-3</v>
      </c>
      <c r="L46" s="91">
        <v>23091.105</v>
      </c>
      <c r="M46" s="94">
        <f>Table3[[#This Row],[CLM $ Collected ]]/'1.) CLM Reference'!$B$4</f>
        <v>2.5043168811496336E-3</v>
      </c>
      <c r="N46" s="93">
        <v>2378</v>
      </c>
      <c r="O46" s="95">
        <f>Table3[[#This Row],[Incentive Disbursements]]/'1.) CLM Reference'!$B$5</f>
        <v>1.4157887644746642E-3</v>
      </c>
    </row>
    <row r="47" spans="1:15" s="49" customFormat="1" ht="15.75" thickBot="1" x14ac:dyDescent="0.3">
      <c r="A47" s="97" t="s">
        <v>95</v>
      </c>
      <c r="B47" s="97" t="s">
        <v>240</v>
      </c>
      <c r="C47" s="97" t="s">
        <v>244</v>
      </c>
      <c r="D47" s="15">
        <f>Table3[[#This Row],[Residential CLM $ Collected]]+Table3[[#This Row],[C&amp;I CLM $ Collected]]</f>
        <v>79920.725000000006</v>
      </c>
      <c r="E47" s="48">
        <f>Table3[[#This Row],[CLM $ Collected ]]/'1.) CLM Reference'!$B$4</f>
        <v>2.7463588510373972E-3</v>
      </c>
      <c r="F47" s="12">
        <f>Table3[[#This Row],[Residential Incentive Disbursements]]+Table3[[#This Row],[C&amp;I Incentive Disbursements]]</f>
        <v>56114.62</v>
      </c>
      <c r="G47" s="17">
        <f>Table3[[#This Row],[Incentive Disbursements]]/'1.) CLM Reference'!$B$5</f>
        <v>3.3399595369152566E-3</v>
      </c>
      <c r="H47" s="91">
        <v>53978.008699999998</v>
      </c>
      <c r="I47" s="92">
        <f>Table3[[#This Row],[CLM $ Collected ]]/'1.) CLM Reference'!$B$4</f>
        <v>2.7463588510373972E-3</v>
      </c>
      <c r="J47" s="93">
        <v>48424.62</v>
      </c>
      <c r="K47" s="92">
        <f>Table3[[#This Row],[Incentive Disbursements]]/'1.) CLM Reference'!$B$5</f>
        <v>3.3399595369152566E-3</v>
      </c>
      <c r="L47" s="91">
        <v>25942.7163</v>
      </c>
      <c r="M47" s="94">
        <f>Table3[[#This Row],[CLM $ Collected ]]/'1.) CLM Reference'!$B$4</f>
        <v>2.7463588510373972E-3</v>
      </c>
      <c r="N47" s="93">
        <v>7690</v>
      </c>
      <c r="O47" s="95">
        <f>Table3[[#This Row],[Incentive Disbursements]]/'1.) CLM Reference'!$B$5</f>
        <v>3.3399595369152566E-3</v>
      </c>
    </row>
    <row r="48" spans="1:15" s="49" customFormat="1" ht="15.75" thickBot="1" x14ac:dyDescent="0.3">
      <c r="A48" s="97" t="s">
        <v>96</v>
      </c>
      <c r="B48" s="97" t="s">
        <v>240</v>
      </c>
      <c r="C48" s="97" t="s">
        <v>244</v>
      </c>
      <c r="D48" s="15">
        <f>Table3[[#This Row],[Residential CLM $ Collected]]+Table3[[#This Row],[C&amp;I CLM $ Collected]]</f>
        <v>48863.655799999993</v>
      </c>
      <c r="E48" s="48">
        <f>Table3[[#This Row],[CLM $ Collected ]]/'1.) CLM Reference'!$B$4</f>
        <v>1.6791280809874385E-3</v>
      </c>
      <c r="F48" s="12">
        <f>Table3[[#This Row],[Residential Incentive Disbursements]]+Table3[[#This Row],[C&amp;I Incentive Disbursements]]</f>
        <v>8303.2200000000012</v>
      </c>
      <c r="G48" s="17">
        <f>Table3[[#This Row],[Incentive Disbursements]]/'1.) CLM Reference'!$B$5</f>
        <v>4.94210222328967E-4</v>
      </c>
      <c r="H48" s="91">
        <v>38030.339099999997</v>
      </c>
      <c r="I48" s="92">
        <f>Table3[[#This Row],[CLM $ Collected ]]/'1.) CLM Reference'!$B$4</f>
        <v>1.6791280809874385E-3</v>
      </c>
      <c r="J48" s="93">
        <v>7178.22</v>
      </c>
      <c r="K48" s="92">
        <f>Table3[[#This Row],[Incentive Disbursements]]/'1.) CLM Reference'!$B$5</f>
        <v>4.94210222328967E-4</v>
      </c>
      <c r="L48" s="91">
        <v>10833.316699999999</v>
      </c>
      <c r="M48" s="94">
        <f>Table3[[#This Row],[CLM $ Collected ]]/'1.) CLM Reference'!$B$4</f>
        <v>1.6791280809874385E-3</v>
      </c>
      <c r="N48" s="93">
        <v>1125</v>
      </c>
      <c r="O48" s="95">
        <f>Table3[[#This Row],[Incentive Disbursements]]/'1.) CLM Reference'!$B$5</f>
        <v>4.94210222328967E-4</v>
      </c>
    </row>
    <row r="49" spans="1:15" s="49" customFormat="1" ht="15.75" thickBot="1" x14ac:dyDescent="0.3">
      <c r="A49" s="97" t="s">
        <v>97</v>
      </c>
      <c r="B49" s="97" t="s">
        <v>240</v>
      </c>
      <c r="C49" s="97" t="s">
        <v>244</v>
      </c>
      <c r="D49" s="15">
        <f>Table3[[#This Row],[Residential CLM $ Collected]]+Table3[[#This Row],[C&amp;I CLM $ Collected]]</f>
        <v>31308.570500000002</v>
      </c>
      <c r="E49" s="48">
        <f>Table3[[#This Row],[CLM $ Collected ]]/'1.) CLM Reference'!$B$4</f>
        <v>1.0758732444682321E-3</v>
      </c>
      <c r="F49" s="12">
        <f>Table3[[#This Row],[Residential Incentive Disbursements]]+Table3[[#This Row],[C&amp;I Incentive Disbursements]]</f>
        <v>2163.37</v>
      </c>
      <c r="G49" s="17">
        <f>Table3[[#This Row],[Incentive Disbursements]]/'1.) CLM Reference'!$B$5</f>
        <v>1.2876445146338614E-4</v>
      </c>
      <c r="H49" s="91">
        <v>24351.613000000001</v>
      </c>
      <c r="I49" s="92">
        <f>Table3[[#This Row],[CLM $ Collected ]]/'1.) CLM Reference'!$B$4</f>
        <v>1.0758732444682321E-3</v>
      </c>
      <c r="J49" s="93">
        <v>846.37</v>
      </c>
      <c r="K49" s="92">
        <f>Table3[[#This Row],[Incentive Disbursements]]/'1.) CLM Reference'!$B$5</f>
        <v>1.2876445146338614E-4</v>
      </c>
      <c r="L49" s="91">
        <v>6956.9575000000004</v>
      </c>
      <c r="M49" s="94">
        <f>Table3[[#This Row],[CLM $ Collected ]]/'1.) CLM Reference'!$B$4</f>
        <v>1.0758732444682321E-3</v>
      </c>
      <c r="N49" s="93">
        <v>1317</v>
      </c>
      <c r="O49" s="95">
        <f>Table3[[#This Row],[Incentive Disbursements]]/'1.) CLM Reference'!$B$5</f>
        <v>1.2876445146338614E-4</v>
      </c>
    </row>
    <row r="50" spans="1:15" s="49" customFormat="1" ht="15.75" thickBot="1" x14ac:dyDescent="0.3">
      <c r="A50" s="97" t="s">
        <v>98</v>
      </c>
      <c r="B50" s="97" t="s">
        <v>240</v>
      </c>
      <c r="C50" s="97" t="s">
        <v>244</v>
      </c>
      <c r="D50" s="15">
        <f>Table3[[#This Row],[Residential CLM $ Collected]]+Table3[[#This Row],[C&amp;I CLM $ Collected]]</f>
        <v>87517.255000000092</v>
      </c>
      <c r="E50" s="48">
        <f>Table3[[#This Row],[CLM $ Collected ]]/'1.) CLM Reference'!$B$4</f>
        <v>3.0074024965082227E-3</v>
      </c>
      <c r="F50" s="12">
        <f>Table3[[#This Row],[Residential Incentive Disbursements]]+Table3[[#This Row],[C&amp;I Incentive Disbursements]]</f>
        <v>30385.83</v>
      </c>
      <c r="G50" s="17">
        <f>Table3[[#This Row],[Incentive Disbursements]]/'1.) CLM Reference'!$B$5</f>
        <v>1.8085739989967982E-3</v>
      </c>
      <c r="H50" s="91">
        <v>64008.1363000001</v>
      </c>
      <c r="I50" s="92">
        <f>Table3[[#This Row],[CLM $ Collected ]]/'1.) CLM Reference'!$B$4</f>
        <v>3.0074024965082227E-3</v>
      </c>
      <c r="J50" s="93">
        <v>24518.83</v>
      </c>
      <c r="K50" s="92">
        <f>Table3[[#This Row],[Incentive Disbursements]]/'1.) CLM Reference'!$B$5</f>
        <v>1.8085739989967982E-3</v>
      </c>
      <c r="L50" s="91">
        <v>23509.118699999999</v>
      </c>
      <c r="M50" s="94">
        <f>Table3[[#This Row],[CLM $ Collected ]]/'1.) CLM Reference'!$B$4</f>
        <v>3.0074024965082227E-3</v>
      </c>
      <c r="N50" s="93">
        <v>5867</v>
      </c>
      <c r="O50" s="95">
        <f>Table3[[#This Row],[Incentive Disbursements]]/'1.) CLM Reference'!$B$5</f>
        <v>1.8085739989967982E-3</v>
      </c>
    </row>
    <row r="51" spans="1:15" s="49" customFormat="1" ht="15.75" thickBot="1" x14ac:dyDescent="0.3">
      <c r="A51" s="97" t="s">
        <v>99</v>
      </c>
      <c r="B51" s="97" t="s">
        <v>240</v>
      </c>
      <c r="C51" s="97" t="s">
        <v>244</v>
      </c>
      <c r="D51" s="15">
        <f>Table3[[#This Row],[Residential CLM $ Collected]]+Table3[[#This Row],[C&amp;I CLM $ Collected]]</f>
        <v>44125.629799999995</v>
      </c>
      <c r="E51" s="48">
        <f>Table3[[#This Row],[CLM $ Collected ]]/'1.) CLM Reference'!$B$4</f>
        <v>1.5163127456467582E-3</v>
      </c>
      <c r="F51" s="12">
        <f>Table3[[#This Row],[Residential Incentive Disbursements]]+Table3[[#This Row],[C&amp;I Incentive Disbursements]]</f>
        <v>5184.29</v>
      </c>
      <c r="G51" s="17">
        <f>Table3[[#This Row],[Incentive Disbursements]]/'1.) CLM Reference'!$B$5</f>
        <v>3.0857054414044671E-4</v>
      </c>
      <c r="H51" s="91">
        <v>25510.301599999999</v>
      </c>
      <c r="I51" s="92">
        <f>Table3[[#This Row],[CLM $ Collected ]]/'1.) CLM Reference'!$B$4</f>
        <v>1.5163127456467582E-3</v>
      </c>
      <c r="J51" s="93">
        <v>2512.29</v>
      </c>
      <c r="K51" s="92">
        <f>Table3[[#This Row],[Incentive Disbursements]]/'1.) CLM Reference'!$B$5</f>
        <v>3.0857054414044671E-4</v>
      </c>
      <c r="L51" s="91">
        <v>18615.3282</v>
      </c>
      <c r="M51" s="94">
        <f>Table3[[#This Row],[CLM $ Collected ]]/'1.) CLM Reference'!$B$4</f>
        <v>1.5163127456467582E-3</v>
      </c>
      <c r="N51" s="93">
        <v>2672</v>
      </c>
      <c r="O51" s="95">
        <f>Table3[[#This Row],[Incentive Disbursements]]/'1.) CLM Reference'!$B$5</f>
        <v>3.0857054414044671E-4</v>
      </c>
    </row>
    <row r="52" spans="1:15" s="49" customFormat="1" ht="15.75" thickBot="1" x14ac:dyDescent="0.3">
      <c r="A52" s="97" t="s">
        <v>100</v>
      </c>
      <c r="B52" s="97" t="s">
        <v>240</v>
      </c>
      <c r="C52" s="97" t="s">
        <v>244</v>
      </c>
      <c r="D52" s="15">
        <f>Table3[[#This Row],[Residential CLM $ Collected]]+Table3[[#This Row],[C&amp;I CLM $ Collected]]</f>
        <v>51179.499300000003</v>
      </c>
      <c r="E52" s="48">
        <f>Table3[[#This Row],[CLM $ Collected ]]/'1.) CLM Reference'!$B$4</f>
        <v>1.7587086565370529E-3</v>
      </c>
      <c r="F52" s="12">
        <f>Table3[[#This Row],[Residential Incentive Disbursements]]+Table3[[#This Row],[C&amp;I Incentive Disbursements]]</f>
        <v>111274.86</v>
      </c>
      <c r="G52" s="17">
        <f>Table3[[#This Row],[Incentive Disbursements]]/'1.) CLM Reference'!$B$5</f>
        <v>6.6231140810703156E-3</v>
      </c>
      <c r="H52" s="91">
        <v>35070.078800000003</v>
      </c>
      <c r="I52" s="92">
        <f>Table3[[#This Row],[CLM $ Collected ]]/'1.) CLM Reference'!$B$4</f>
        <v>1.7587086565370529E-3</v>
      </c>
      <c r="J52" s="93">
        <v>106775.64</v>
      </c>
      <c r="K52" s="92">
        <f>Table3[[#This Row],[Incentive Disbursements]]/'1.) CLM Reference'!$B$5</f>
        <v>6.6231140810703156E-3</v>
      </c>
      <c r="L52" s="91">
        <v>16109.4205</v>
      </c>
      <c r="M52" s="94">
        <f>Table3[[#This Row],[CLM $ Collected ]]/'1.) CLM Reference'!$B$4</f>
        <v>1.7587086565370529E-3</v>
      </c>
      <c r="N52" s="93">
        <v>4499.22</v>
      </c>
      <c r="O52" s="95">
        <f>Table3[[#This Row],[Incentive Disbursements]]/'1.) CLM Reference'!$B$5</f>
        <v>6.6231140810703156E-3</v>
      </c>
    </row>
    <row r="53" spans="1:15" s="49" customFormat="1" ht="15.75" thickBot="1" x14ac:dyDescent="0.3">
      <c r="A53" s="97" t="s">
        <v>101</v>
      </c>
      <c r="B53" s="97" t="s">
        <v>240</v>
      </c>
      <c r="C53" s="97" t="s">
        <v>244</v>
      </c>
      <c r="D53" s="15">
        <f>Table3[[#This Row],[Residential CLM $ Collected]]+Table3[[#This Row],[C&amp;I CLM $ Collected]]</f>
        <v>45335.883000000002</v>
      </c>
      <c r="E53" s="48">
        <f>Table3[[#This Row],[CLM $ Collected ]]/'1.) CLM Reference'!$B$4</f>
        <v>1.5579013271794751E-3</v>
      </c>
      <c r="F53" s="12">
        <f>Table3[[#This Row],[Residential Incentive Disbursements]]+Table3[[#This Row],[C&amp;I Incentive Disbursements]]</f>
        <v>15337.06</v>
      </c>
      <c r="G53" s="17">
        <f>Table3[[#This Row],[Incentive Disbursements]]/'1.) CLM Reference'!$B$5</f>
        <v>9.1286655447798634E-4</v>
      </c>
      <c r="H53" s="91">
        <v>26942.261399999999</v>
      </c>
      <c r="I53" s="92">
        <f>Table3[[#This Row],[CLM $ Collected ]]/'1.) CLM Reference'!$B$4</f>
        <v>1.5579013271794751E-3</v>
      </c>
      <c r="J53" s="93">
        <v>13413.06</v>
      </c>
      <c r="K53" s="92">
        <f>Table3[[#This Row],[Incentive Disbursements]]/'1.) CLM Reference'!$B$5</f>
        <v>9.1286655447798634E-4</v>
      </c>
      <c r="L53" s="91">
        <v>18393.621599999999</v>
      </c>
      <c r="M53" s="94">
        <f>Table3[[#This Row],[CLM $ Collected ]]/'1.) CLM Reference'!$B$4</f>
        <v>1.5579013271794751E-3</v>
      </c>
      <c r="N53" s="93">
        <v>1924</v>
      </c>
      <c r="O53" s="95">
        <f>Table3[[#This Row],[Incentive Disbursements]]/'1.) CLM Reference'!$B$5</f>
        <v>9.1286655447798634E-4</v>
      </c>
    </row>
    <row r="54" spans="1:15" s="49" customFormat="1" ht="15.75" thickBot="1" x14ac:dyDescent="0.3">
      <c r="A54" s="97" t="s">
        <v>102</v>
      </c>
      <c r="B54" s="97" t="s">
        <v>240</v>
      </c>
      <c r="C54" s="97" t="s">
        <v>244</v>
      </c>
      <c r="D54" s="15">
        <f>Table3[[#This Row],[Residential CLM $ Collected]]+Table3[[#This Row],[C&amp;I CLM $ Collected]]</f>
        <v>99612.751599999901</v>
      </c>
      <c r="E54" s="48">
        <f>Table3[[#This Row],[CLM $ Collected ]]/'1.) CLM Reference'!$B$4</f>
        <v>3.4230465506018539E-3</v>
      </c>
      <c r="F54" s="12">
        <f>Table3[[#This Row],[Residential Incentive Disbursements]]+Table3[[#This Row],[C&amp;I Incentive Disbursements]]</f>
        <v>19368.77</v>
      </c>
      <c r="G54" s="17">
        <f>Table3[[#This Row],[Incentive Disbursements]]/'1.) CLM Reference'!$B$5</f>
        <v>1.1528351805611106E-3</v>
      </c>
      <c r="H54" s="91">
        <v>51549.295899999903</v>
      </c>
      <c r="I54" s="92">
        <f>Table3[[#This Row],[CLM $ Collected ]]/'1.) CLM Reference'!$B$4</f>
        <v>3.4230465506018539E-3</v>
      </c>
      <c r="J54" s="93">
        <v>8289.77</v>
      </c>
      <c r="K54" s="92">
        <f>Table3[[#This Row],[Incentive Disbursements]]/'1.) CLM Reference'!$B$5</f>
        <v>1.1528351805611106E-3</v>
      </c>
      <c r="L54" s="91">
        <v>48063.455699999999</v>
      </c>
      <c r="M54" s="94">
        <f>Table3[[#This Row],[CLM $ Collected ]]/'1.) CLM Reference'!$B$4</f>
        <v>3.4230465506018539E-3</v>
      </c>
      <c r="N54" s="93">
        <v>11079</v>
      </c>
      <c r="O54" s="95">
        <f>Table3[[#This Row],[Incentive Disbursements]]/'1.) CLM Reference'!$B$5</f>
        <v>1.1528351805611106E-3</v>
      </c>
    </row>
    <row r="55" spans="1:15" s="49" customFormat="1" ht="15.75" thickBot="1" x14ac:dyDescent="0.3">
      <c r="A55" s="97" t="s">
        <v>103</v>
      </c>
      <c r="B55" s="97" t="s">
        <v>240</v>
      </c>
      <c r="C55" s="97" t="s">
        <v>244</v>
      </c>
      <c r="D55" s="15">
        <f>Table3[[#This Row],[Residential CLM $ Collected]]+Table3[[#This Row],[C&amp;I CLM $ Collected]]</f>
        <v>89778.143799999903</v>
      </c>
      <c r="E55" s="48">
        <f>Table3[[#This Row],[CLM $ Collected ]]/'1.) CLM Reference'!$B$4</f>
        <v>3.0850946341495016E-3</v>
      </c>
      <c r="F55" s="12">
        <f>Table3[[#This Row],[Residential Incentive Disbursements]]+Table3[[#This Row],[C&amp;I Incentive Disbursements]]</f>
        <v>47388.399999999994</v>
      </c>
      <c r="G55" s="17">
        <f>Table3[[#This Row],[Incentive Disbursements]]/'1.) CLM Reference'!$B$5</f>
        <v>2.8205722237654805E-3</v>
      </c>
      <c r="H55" s="91">
        <v>54299.358399999903</v>
      </c>
      <c r="I55" s="92">
        <f>Table3[[#This Row],[CLM $ Collected ]]/'1.) CLM Reference'!$B$4</f>
        <v>3.0850946341495016E-3</v>
      </c>
      <c r="J55" s="93">
        <v>20133.349999999999</v>
      </c>
      <c r="K55" s="92">
        <f>Table3[[#This Row],[Incentive Disbursements]]/'1.) CLM Reference'!$B$5</f>
        <v>2.8205722237654805E-3</v>
      </c>
      <c r="L55" s="91">
        <v>35478.785400000001</v>
      </c>
      <c r="M55" s="94">
        <f>Table3[[#This Row],[CLM $ Collected ]]/'1.) CLM Reference'!$B$4</f>
        <v>3.0850946341495016E-3</v>
      </c>
      <c r="N55" s="93">
        <v>27255.05</v>
      </c>
      <c r="O55" s="95">
        <f>Table3[[#This Row],[Incentive Disbursements]]/'1.) CLM Reference'!$B$5</f>
        <v>2.8205722237654805E-3</v>
      </c>
    </row>
    <row r="56" spans="1:15" s="49" customFormat="1" ht="15.75" thickBot="1" x14ac:dyDescent="0.3">
      <c r="A56" s="97" t="s">
        <v>104</v>
      </c>
      <c r="B56" s="97" t="s">
        <v>240</v>
      </c>
      <c r="C56" s="97" t="s">
        <v>239</v>
      </c>
      <c r="D56" s="15">
        <f>Table3[[#This Row],[Residential CLM $ Collected]]+Table3[[#This Row],[C&amp;I CLM $ Collected]]</f>
        <v>259.25740000000002</v>
      </c>
      <c r="E56" s="48">
        <f>Table3[[#This Row],[CLM $ Collected ]]/'1.) CLM Reference'!$B$4</f>
        <v>8.9090014534645788E-6</v>
      </c>
      <c r="F56" s="12">
        <f>Table3[[#This Row],[Residential Incentive Disbursements]]+Table3[[#This Row],[C&amp;I Incentive Disbursements]]</f>
        <v>0</v>
      </c>
      <c r="G56" s="17">
        <f>Table3[[#This Row],[Incentive Disbursements]]/'1.) CLM Reference'!$B$5</f>
        <v>0</v>
      </c>
      <c r="H56" s="91">
        <v>255.44900000000001</v>
      </c>
      <c r="I56" s="92">
        <f>Table3[[#This Row],[CLM $ Collected ]]/'1.) CLM Reference'!$B$4</f>
        <v>8.9090014534645788E-6</v>
      </c>
      <c r="J56" s="93">
        <v>0</v>
      </c>
      <c r="K56" s="92">
        <f>Table3[[#This Row],[Incentive Disbursements]]/'1.) CLM Reference'!$B$5</f>
        <v>0</v>
      </c>
      <c r="L56" s="91">
        <v>3.8083999999999998</v>
      </c>
      <c r="M56" s="94">
        <f>Table3[[#This Row],[CLM $ Collected ]]/'1.) CLM Reference'!$B$4</f>
        <v>8.9090014534645788E-6</v>
      </c>
      <c r="N56" s="93">
        <v>0</v>
      </c>
      <c r="O56" s="95">
        <f>Table3[[#This Row],[Incentive Disbursements]]/'1.) CLM Reference'!$B$5</f>
        <v>0</v>
      </c>
    </row>
    <row r="57" spans="1:15" s="49" customFormat="1" ht="15.75" thickBot="1" x14ac:dyDescent="0.3">
      <c r="A57" s="97" t="s">
        <v>106</v>
      </c>
      <c r="B57" s="97" t="s">
        <v>240</v>
      </c>
      <c r="C57" s="97" t="s">
        <v>239</v>
      </c>
      <c r="D57" s="15">
        <f>Table3[[#This Row],[Residential CLM $ Collected]]+Table3[[#This Row],[C&amp;I CLM $ Collected]]</f>
        <v>29.934999999999999</v>
      </c>
      <c r="E57" s="48">
        <f>Table3[[#This Row],[CLM $ Collected ]]/'1.) CLM Reference'!$B$4</f>
        <v>1.0286725027307306E-6</v>
      </c>
      <c r="F57" s="12">
        <f>Table3[[#This Row],[Residential Incentive Disbursements]]+Table3[[#This Row],[C&amp;I Incentive Disbursements]]</f>
        <v>0</v>
      </c>
      <c r="G57" s="17">
        <f>Table3[[#This Row],[Incentive Disbursements]]/'1.) CLM Reference'!$B$5</f>
        <v>0</v>
      </c>
      <c r="H57" s="52">
        <v>0</v>
      </c>
      <c r="I57" s="53">
        <f>Table3[[#This Row],[CLM $ Collected ]]/'1.) CLM Reference'!$B$4</f>
        <v>1.0286725027307306E-6</v>
      </c>
      <c r="J57" s="54">
        <v>0</v>
      </c>
      <c r="K57" s="53">
        <f>Table3[[#This Row],[Incentive Disbursements]]/'1.) CLM Reference'!$B$5</f>
        <v>0</v>
      </c>
      <c r="L57" s="52">
        <v>29.934999999999999</v>
      </c>
      <c r="M57" s="75">
        <f>Table3[[#This Row],[CLM $ Collected ]]/'1.) CLM Reference'!$B$4</f>
        <v>1.0286725027307306E-6</v>
      </c>
      <c r="N57" s="54">
        <v>0</v>
      </c>
      <c r="O57" s="56">
        <f>Table3[[#This Row],[Incentive Disbursements]]/'1.) CLM Reference'!$B$5</f>
        <v>0</v>
      </c>
    </row>
    <row r="58" spans="1:15" s="49" customFormat="1" ht="15.75" thickBot="1" x14ac:dyDescent="0.3">
      <c r="A58" s="97" t="s">
        <v>107</v>
      </c>
      <c r="B58" s="97" t="s">
        <v>240</v>
      </c>
      <c r="C58" s="97" t="s">
        <v>239</v>
      </c>
      <c r="D58" s="15">
        <f>Table3[[#This Row],[Residential CLM $ Collected]]+Table3[[#This Row],[C&amp;I CLM $ Collected]]</f>
        <v>1.0708</v>
      </c>
      <c r="E58" s="48">
        <f>Table3[[#This Row],[CLM $ Collected ]]/'1.) CLM Reference'!$B$4</f>
        <v>3.6796476229299025E-8</v>
      </c>
      <c r="F58" s="12">
        <f>Table3[[#This Row],[Residential Incentive Disbursements]]+Table3[[#This Row],[C&amp;I Incentive Disbursements]]</f>
        <v>0</v>
      </c>
      <c r="G58" s="17">
        <f>Table3[[#This Row],[Incentive Disbursements]]/'1.) CLM Reference'!$B$5</f>
        <v>0</v>
      </c>
      <c r="H58" s="52">
        <v>0</v>
      </c>
      <c r="I58" s="53">
        <f>Table3[[#This Row],[CLM $ Collected ]]/'1.) CLM Reference'!$B$4</f>
        <v>3.6796476229299025E-8</v>
      </c>
      <c r="J58" s="54">
        <v>0</v>
      </c>
      <c r="K58" s="53">
        <f>Table3[[#This Row],[Incentive Disbursements]]/'1.) CLM Reference'!$B$5</f>
        <v>0</v>
      </c>
      <c r="L58" s="52">
        <v>1.0708</v>
      </c>
      <c r="M58" s="75">
        <f>Table3[[#This Row],[CLM $ Collected ]]/'1.) CLM Reference'!$B$4</f>
        <v>3.6796476229299025E-8</v>
      </c>
      <c r="N58" s="54">
        <v>0</v>
      </c>
      <c r="O58" s="56">
        <f>Table3[[#This Row],[Incentive Disbursements]]/'1.) CLM Reference'!$B$5</f>
        <v>0</v>
      </c>
    </row>
    <row r="59" spans="1:15" s="49" customFormat="1" ht="15.75" thickBot="1" x14ac:dyDescent="0.3">
      <c r="A59" s="97" t="s">
        <v>111</v>
      </c>
      <c r="B59" s="97" t="s">
        <v>240</v>
      </c>
      <c r="C59" s="97" t="s">
        <v>239</v>
      </c>
      <c r="D59" s="15">
        <f>Table3[[#This Row],[Residential CLM $ Collected]]+Table3[[#This Row],[C&amp;I CLM $ Collected]]</f>
        <v>10.1404</v>
      </c>
      <c r="E59" s="48">
        <f>Table3[[#This Row],[CLM $ Collected ]]/'1.) CLM Reference'!$B$4</f>
        <v>3.4846001826259228E-7</v>
      </c>
      <c r="F59" s="12">
        <f>Table3[[#This Row],[Residential Incentive Disbursements]]+Table3[[#This Row],[C&amp;I Incentive Disbursements]]</f>
        <v>0</v>
      </c>
      <c r="G59" s="17">
        <f>Table3[[#This Row],[Incentive Disbursements]]/'1.) CLM Reference'!$B$5</f>
        <v>0</v>
      </c>
      <c r="H59" s="52">
        <v>0</v>
      </c>
      <c r="I59" s="53">
        <f>Table3[[#This Row],[CLM $ Collected ]]/'1.) CLM Reference'!$B$4</f>
        <v>3.4846001826259228E-7</v>
      </c>
      <c r="J59" s="54">
        <v>0</v>
      </c>
      <c r="K59" s="53">
        <f>Table3[[#This Row],[Incentive Disbursements]]/'1.) CLM Reference'!$B$5</f>
        <v>0</v>
      </c>
      <c r="L59" s="52">
        <v>10.1404</v>
      </c>
      <c r="M59" s="75">
        <f>Table3[[#This Row],[CLM $ Collected ]]/'1.) CLM Reference'!$B$4</f>
        <v>3.4846001826259228E-7</v>
      </c>
      <c r="N59" s="54">
        <v>0</v>
      </c>
      <c r="O59" s="56">
        <f>Table3[[#This Row],[Incentive Disbursements]]/'1.) CLM Reference'!$B$5</f>
        <v>0</v>
      </c>
    </row>
    <row r="60" spans="1:15" s="49" customFormat="1" ht="15.75" thickBot="1" x14ac:dyDescent="0.3">
      <c r="A60" s="97" t="s">
        <v>112</v>
      </c>
      <c r="B60" s="97" t="s">
        <v>240</v>
      </c>
      <c r="C60" s="97" t="s">
        <v>239</v>
      </c>
      <c r="D60" s="15">
        <f>Table3[[#This Row],[Residential CLM $ Collected]]+Table3[[#This Row],[C&amp;I CLM $ Collected]]</f>
        <v>201.1875</v>
      </c>
      <c r="E60" s="48">
        <f>Table3[[#This Row],[CLM $ Collected ]]/'1.) CLM Reference'!$B$4</f>
        <v>6.9135142523179851E-6</v>
      </c>
      <c r="F60" s="12">
        <f>Table3[[#This Row],[Residential Incentive Disbursements]]+Table3[[#This Row],[C&amp;I Incentive Disbursements]]</f>
        <v>1039.02</v>
      </c>
      <c r="G60" s="17">
        <f>Table3[[#This Row],[Incentive Disbursements]]/'1.) CLM Reference'!$B$5</f>
        <v>6.1842791736729029E-5</v>
      </c>
      <c r="H60" s="52">
        <v>71.845299999999995</v>
      </c>
      <c r="I60" s="53">
        <f>Table3[[#This Row],[CLM $ Collected ]]/'1.) CLM Reference'!$B$4</f>
        <v>6.9135142523179851E-6</v>
      </c>
      <c r="J60" s="54">
        <v>0</v>
      </c>
      <c r="K60" s="53">
        <f>Table3[[#This Row],[Incentive Disbursements]]/'1.) CLM Reference'!$B$5</f>
        <v>6.1842791736729029E-5</v>
      </c>
      <c r="L60" s="52">
        <v>129.34219999999999</v>
      </c>
      <c r="M60" s="75">
        <f>Table3[[#This Row],[CLM $ Collected ]]/'1.) CLM Reference'!$B$4</f>
        <v>6.9135142523179851E-6</v>
      </c>
      <c r="N60" s="54">
        <v>1039.02</v>
      </c>
      <c r="O60" s="56">
        <f>Table3[[#This Row],[Incentive Disbursements]]/'1.) CLM Reference'!$B$5</f>
        <v>6.1842791736729029E-5</v>
      </c>
    </row>
    <row r="61" spans="1:15" s="49" customFormat="1" ht="15.75" thickBot="1" x14ac:dyDescent="0.3">
      <c r="A61" s="97" t="s">
        <v>114</v>
      </c>
      <c r="B61" s="97" t="s">
        <v>240</v>
      </c>
      <c r="C61" s="97" t="s">
        <v>239</v>
      </c>
      <c r="D61" s="15">
        <f>Table3[[#This Row],[Residential CLM $ Collected]]+Table3[[#This Row],[C&amp;I CLM $ Collected]]</f>
        <v>876.92470000000003</v>
      </c>
      <c r="E61" s="48">
        <f>Table3[[#This Row],[CLM $ Collected ]]/'1.) CLM Reference'!$B$4</f>
        <v>3.0134235037761656E-5</v>
      </c>
      <c r="F61" s="12">
        <f>Table3[[#This Row],[Residential Incentive Disbursements]]+Table3[[#This Row],[C&amp;I Incentive Disbursements]]</f>
        <v>0</v>
      </c>
      <c r="G61" s="17">
        <f>Table3[[#This Row],[Incentive Disbursements]]/'1.) CLM Reference'!$B$5</f>
        <v>0</v>
      </c>
      <c r="H61" s="52">
        <v>120.8455</v>
      </c>
      <c r="I61" s="53">
        <f>Table3[[#This Row],[CLM $ Collected ]]/'1.) CLM Reference'!$B$4</f>
        <v>3.0134235037761656E-5</v>
      </c>
      <c r="J61" s="54">
        <v>0</v>
      </c>
      <c r="K61" s="53">
        <f>Table3[[#This Row],[Incentive Disbursements]]/'1.) CLM Reference'!$B$5</f>
        <v>0</v>
      </c>
      <c r="L61" s="52">
        <v>756.07920000000001</v>
      </c>
      <c r="M61" s="75">
        <f>Table3[[#This Row],[CLM $ Collected ]]/'1.) CLM Reference'!$B$4</f>
        <v>3.0134235037761656E-5</v>
      </c>
      <c r="N61" s="54">
        <v>0</v>
      </c>
      <c r="O61" s="56">
        <f>Table3[[#This Row],[Incentive Disbursements]]/'1.) CLM Reference'!$B$5</f>
        <v>0</v>
      </c>
    </row>
    <row r="62" spans="1:15" s="49" customFormat="1" ht="15.75" thickBot="1" x14ac:dyDescent="0.3">
      <c r="A62" s="97" t="s">
        <v>117</v>
      </c>
      <c r="B62" s="97" t="s">
        <v>240</v>
      </c>
      <c r="C62" s="97" t="s">
        <v>239</v>
      </c>
      <c r="D62" s="15">
        <f>Table3[[#This Row],[Residential CLM $ Collected]]+Table3[[#This Row],[C&amp;I CLM $ Collected]]</f>
        <v>62.474600000000002</v>
      </c>
      <c r="E62" s="48">
        <f>Table3[[#This Row],[CLM $ Collected ]]/'1.) CLM Reference'!$B$4</f>
        <v>2.1468482759011628E-6</v>
      </c>
      <c r="F62" s="12">
        <f>Table3[[#This Row],[Residential Incentive Disbursements]]+Table3[[#This Row],[C&amp;I Incentive Disbursements]]</f>
        <v>0</v>
      </c>
      <c r="G62" s="17">
        <f>Table3[[#This Row],[Incentive Disbursements]]/'1.) CLM Reference'!$B$5</f>
        <v>0</v>
      </c>
      <c r="H62" s="52">
        <v>0</v>
      </c>
      <c r="I62" s="53">
        <f>Table3[[#This Row],[CLM $ Collected ]]/'1.) CLM Reference'!$B$4</f>
        <v>2.1468482759011628E-6</v>
      </c>
      <c r="J62" s="54">
        <v>0</v>
      </c>
      <c r="K62" s="53">
        <f>Table3[[#This Row],[Incentive Disbursements]]/'1.) CLM Reference'!$B$5</f>
        <v>0</v>
      </c>
      <c r="L62" s="52">
        <v>62.474600000000002</v>
      </c>
      <c r="M62" s="75">
        <f>Table3[[#This Row],[CLM $ Collected ]]/'1.) CLM Reference'!$B$4</f>
        <v>2.1468482759011628E-6</v>
      </c>
      <c r="N62" s="54">
        <v>0</v>
      </c>
      <c r="O62" s="56">
        <f>Table3[[#This Row],[Incentive Disbursements]]/'1.) CLM Reference'!$B$5</f>
        <v>0</v>
      </c>
    </row>
    <row r="63" spans="1:15" s="49" customFormat="1" ht="15.75" thickBot="1" x14ac:dyDescent="0.3">
      <c r="A63" s="97" t="s">
        <v>118</v>
      </c>
      <c r="B63" s="97" t="s">
        <v>240</v>
      </c>
      <c r="C63" s="97" t="s">
        <v>239</v>
      </c>
      <c r="D63" s="15">
        <f>Table3[[#This Row],[Residential CLM $ Collected]]+Table3[[#This Row],[C&amp;I CLM $ Collected]]</f>
        <v>190.06890000000001</v>
      </c>
      <c r="E63" s="48">
        <f>Table3[[#This Row],[CLM $ Collected ]]/'1.) CLM Reference'!$B$4</f>
        <v>6.5314398214223147E-6</v>
      </c>
      <c r="F63" s="12">
        <f>Table3[[#This Row],[Residential Incentive Disbursements]]+Table3[[#This Row],[C&amp;I Incentive Disbursements]]</f>
        <v>0</v>
      </c>
      <c r="G63" s="17">
        <f>Table3[[#This Row],[Incentive Disbursements]]/'1.) CLM Reference'!$B$5</f>
        <v>0</v>
      </c>
      <c r="H63" s="52">
        <v>190.06890000000001</v>
      </c>
      <c r="I63" s="53">
        <f>Table3[[#This Row],[CLM $ Collected ]]/'1.) CLM Reference'!$B$4</f>
        <v>6.5314398214223147E-6</v>
      </c>
      <c r="J63" s="54">
        <v>0</v>
      </c>
      <c r="K63" s="53">
        <f>Table3[[#This Row],[Incentive Disbursements]]/'1.) CLM Reference'!$B$5</f>
        <v>0</v>
      </c>
      <c r="L63" s="52">
        <v>0</v>
      </c>
      <c r="M63" s="75">
        <f>Table3[[#This Row],[CLM $ Collected ]]/'1.) CLM Reference'!$B$4</f>
        <v>6.5314398214223147E-6</v>
      </c>
      <c r="N63" s="54">
        <v>0</v>
      </c>
      <c r="O63" s="56">
        <f>Table3[[#This Row],[Incentive Disbursements]]/'1.) CLM Reference'!$B$5</f>
        <v>0</v>
      </c>
    </row>
    <row r="64" spans="1:15" s="49" customFormat="1" ht="15.75" thickBot="1" x14ac:dyDescent="0.3">
      <c r="A64" s="97" t="s">
        <v>119</v>
      </c>
      <c r="B64" s="97" t="s">
        <v>240</v>
      </c>
      <c r="C64" s="97" t="s">
        <v>239</v>
      </c>
      <c r="D64" s="15">
        <f>Table3[[#This Row],[Residential CLM $ Collected]]+Table3[[#This Row],[C&amp;I CLM $ Collected]]</f>
        <v>5.79E-2</v>
      </c>
      <c r="E64" s="48">
        <f>Table3[[#This Row],[CLM $ Collected ]]/'1.) CLM Reference'!$B$4</f>
        <v>1.9896488360818206E-9</v>
      </c>
      <c r="F64" s="12">
        <f>Table3[[#This Row],[Residential Incentive Disbursements]]+Table3[[#This Row],[C&amp;I Incentive Disbursements]]</f>
        <v>0</v>
      </c>
      <c r="G64" s="17">
        <f>Table3[[#This Row],[Incentive Disbursements]]/'1.) CLM Reference'!$B$5</f>
        <v>0</v>
      </c>
      <c r="H64" s="52">
        <v>0</v>
      </c>
      <c r="I64" s="53">
        <f>Table3[[#This Row],[CLM $ Collected ]]/'1.) CLM Reference'!$B$4</f>
        <v>1.9896488360818206E-9</v>
      </c>
      <c r="J64" s="54">
        <v>0</v>
      </c>
      <c r="K64" s="53">
        <f>Table3[[#This Row],[Incentive Disbursements]]/'1.) CLM Reference'!$B$5</f>
        <v>0</v>
      </c>
      <c r="L64" s="52">
        <v>5.79E-2</v>
      </c>
      <c r="M64" s="75">
        <f>Table3[[#This Row],[CLM $ Collected ]]/'1.) CLM Reference'!$B$4</f>
        <v>1.9896488360818206E-9</v>
      </c>
      <c r="N64" s="54">
        <v>0</v>
      </c>
      <c r="O64" s="56">
        <f>Table3[[#This Row],[Incentive Disbursements]]/'1.) CLM Reference'!$B$5</f>
        <v>0</v>
      </c>
    </row>
    <row r="65" spans="1:15" s="49" customFormat="1" ht="15.75" thickBot="1" x14ac:dyDescent="0.3">
      <c r="A65" s="97" t="s">
        <v>120</v>
      </c>
      <c r="B65" s="97" t="s">
        <v>240</v>
      </c>
      <c r="C65" s="97" t="s">
        <v>239</v>
      </c>
      <c r="D65" s="15">
        <f>Table3[[#This Row],[Residential CLM $ Collected]]+Table3[[#This Row],[C&amp;I CLM $ Collected]]</f>
        <v>338.9221</v>
      </c>
      <c r="E65" s="48">
        <f>Table3[[#This Row],[CLM $ Collected ]]/'1.) CLM Reference'!$B$4</f>
        <v>1.1646562379747953E-5</v>
      </c>
      <c r="F65" s="12">
        <f>Table3[[#This Row],[Residential Incentive Disbursements]]+Table3[[#This Row],[C&amp;I Incentive Disbursements]]</f>
        <v>5570.37</v>
      </c>
      <c r="G65" s="17">
        <f>Table3[[#This Row],[Incentive Disbursements]]/'1.) CLM Reference'!$B$5</f>
        <v>3.315501451430418E-4</v>
      </c>
      <c r="H65" s="52">
        <v>338.9221</v>
      </c>
      <c r="I65" s="53">
        <f>Table3[[#This Row],[CLM $ Collected ]]/'1.) CLM Reference'!$B$4</f>
        <v>1.1646562379747953E-5</v>
      </c>
      <c r="J65" s="54">
        <v>5570.37</v>
      </c>
      <c r="K65" s="53">
        <f>Table3[[#This Row],[Incentive Disbursements]]/'1.) CLM Reference'!$B$5</f>
        <v>3.315501451430418E-4</v>
      </c>
      <c r="L65" s="52">
        <v>0</v>
      </c>
      <c r="M65" s="75">
        <f>Table3[[#This Row],[CLM $ Collected ]]/'1.) CLM Reference'!$B$4</f>
        <v>1.1646562379747953E-5</v>
      </c>
      <c r="N65" s="54">
        <v>0</v>
      </c>
      <c r="O65" s="56">
        <f>Table3[[#This Row],[Incentive Disbursements]]/'1.) CLM Reference'!$B$5</f>
        <v>3.315501451430418E-4</v>
      </c>
    </row>
    <row r="66" spans="1:15" s="49" customFormat="1" ht="15.75" thickBot="1" x14ac:dyDescent="0.3">
      <c r="A66" s="97" t="s">
        <v>122</v>
      </c>
      <c r="B66" s="97" t="s">
        <v>240</v>
      </c>
      <c r="C66" s="97" t="s">
        <v>239</v>
      </c>
      <c r="D66" s="15">
        <f>Table3[[#This Row],[Residential CLM $ Collected]]+Table3[[#This Row],[C&amp;I CLM $ Collected]]</f>
        <v>34.380099999999999</v>
      </c>
      <c r="E66" s="48">
        <f>Table3[[#This Row],[CLM $ Collected ]]/'1.) CLM Reference'!$B$4</f>
        <v>1.1814218644106496E-6</v>
      </c>
      <c r="F66" s="12">
        <f>Table3[[#This Row],[Residential Incentive Disbursements]]+Table3[[#This Row],[C&amp;I Incentive Disbursements]]</f>
        <v>0</v>
      </c>
      <c r="G66" s="17">
        <f>Table3[[#This Row],[Incentive Disbursements]]/'1.) CLM Reference'!$B$5</f>
        <v>0</v>
      </c>
      <c r="H66" s="52">
        <v>0</v>
      </c>
      <c r="I66" s="53">
        <f>Table3[[#This Row],[CLM $ Collected ]]/'1.) CLM Reference'!$B$4</f>
        <v>1.1814218644106496E-6</v>
      </c>
      <c r="J66" s="54">
        <v>0</v>
      </c>
      <c r="K66" s="53">
        <f>Table3[[#This Row],[Incentive Disbursements]]/'1.) CLM Reference'!$B$5</f>
        <v>0</v>
      </c>
      <c r="L66" s="52">
        <v>34.380099999999999</v>
      </c>
      <c r="M66" s="75">
        <f>Table3[[#This Row],[CLM $ Collected ]]/'1.) CLM Reference'!$B$4</f>
        <v>1.1814218644106496E-6</v>
      </c>
      <c r="N66" s="54">
        <v>0</v>
      </c>
      <c r="O66" s="56">
        <f>Table3[[#This Row],[Incentive Disbursements]]/'1.) CLM Reference'!$B$5</f>
        <v>0</v>
      </c>
    </row>
    <row r="67" spans="1:15" s="49" customFormat="1" ht="15.75" thickBot="1" x14ac:dyDescent="0.3">
      <c r="A67" s="97" t="s">
        <v>131</v>
      </c>
      <c r="B67" s="97" t="s">
        <v>240</v>
      </c>
      <c r="C67" s="97" t="s">
        <v>239</v>
      </c>
      <c r="D67" s="15">
        <f>Table3[[#This Row],[Residential CLM $ Collected]]+Table3[[#This Row],[C&amp;I CLM $ Collected]]</f>
        <v>114172.0988999999</v>
      </c>
      <c r="E67" s="48">
        <f>Table3[[#This Row],[CLM $ Collected ]]/'1.) CLM Reference'!$B$4</f>
        <v>3.923357231250489E-3</v>
      </c>
      <c r="F67" s="12">
        <f>Table3[[#This Row],[Residential Incentive Disbursements]]+Table3[[#This Row],[C&amp;I Incentive Disbursements]]</f>
        <v>65899.740000000005</v>
      </c>
      <c r="G67" s="17">
        <f>Table3[[#This Row],[Incentive Disbursements]]/'1.) CLM Reference'!$B$5</f>
        <v>3.9223729055500294E-3</v>
      </c>
      <c r="H67" s="52">
        <v>46248.605099999899</v>
      </c>
      <c r="I67" s="53">
        <f>Table3[[#This Row],[CLM $ Collected ]]/'1.) CLM Reference'!$B$4</f>
        <v>3.923357231250489E-3</v>
      </c>
      <c r="J67" s="54">
        <v>7200.74</v>
      </c>
      <c r="K67" s="53">
        <f>Table3[[#This Row],[Incentive Disbursements]]/'1.) CLM Reference'!$B$5</f>
        <v>3.9223729055500294E-3</v>
      </c>
      <c r="L67" s="52">
        <v>67923.493799999997</v>
      </c>
      <c r="M67" s="75">
        <f>Table3[[#This Row],[CLM $ Collected ]]/'1.) CLM Reference'!$B$4</f>
        <v>3.923357231250489E-3</v>
      </c>
      <c r="N67" s="54">
        <v>58699</v>
      </c>
      <c r="O67" s="56">
        <f>Table3[[#This Row],[Incentive Disbursements]]/'1.) CLM Reference'!$B$5</f>
        <v>3.9223729055500294E-3</v>
      </c>
    </row>
    <row r="68" spans="1:15" s="49" customFormat="1" ht="15.75" thickBot="1" x14ac:dyDescent="0.3">
      <c r="A68" s="97" t="s">
        <v>145</v>
      </c>
      <c r="B68" s="97" t="s">
        <v>259</v>
      </c>
      <c r="C68" s="97" t="s">
        <v>244</v>
      </c>
      <c r="D68" s="15">
        <f>Table3[[#This Row],[Residential CLM $ Collected]]+Table3[[#This Row],[C&amp;I CLM $ Collected]]</f>
        <v>0</v>
      </c>
      <c r="E68" s="48">
        <f>Table3[[#This Row],[CLM $ Collected ]]/'1.) CLM Reference'!$B$4</f>
        <v>0</v>
      </c>
      <c r="F68" s="12">
        <f>Table3[[#This Row],[Residential Incentive Disbursements]]+Table3[[#This Row],[C&amp;I Incentive Disbursements]]</f>
        <v>275</v>
      </c>
      <c r="G68" s="17">
        <f>Table3[[#This Row],[Incentive Disbursements]]/'1.) CLM Reference'!$B$5</f>
        <v>1.6368085048988936E-5</v>
      </c>
      <c r="H68" s="52">
        <v>0</v>
      </c>
      <c r="I68" s="53">
        <f>Table3[[#This Row],[CLM $ Collected ]]/'1.) CLM Reference'!$B$4</f>
        <v>0</v>
      </c>
      <c r="J68" s="54">
        <v>275</v>
      </c>
      <c r="K68" s="53">
        <f>Table3[[#This Row],[Incentive Disbursements]]/'1.) CLM Reference'!$B$5</f>
        <v>1.6368085048988936E-5</v>
      </c>
      <c r="L68" s="52">
        <v>0</v>
      </c>
      <c r="M68" s="75">
        <f>Table3[[#This Row],[CLM $ Collected ]]/'1.) CLM Reference'!$B$4</f>
        <v>0</v>
      </c>
      <c r="N68" s="54">
        <v>0</v>
      </c>
      <c r="O68" s="56">
        <f>Table3[[#This Row],[Incentive Disbursements]]/'1.) CLM Reference'!$B$5</f>
        <v>1.6368085048988936E-5</v>
      </c>
    </row>
    <row r="69" spans="1:15" s="49" customFormat="1" ht="15.75" thickBot="1" x14ac:dyDescent="0.3">
      <c r="A69" s="97" t="s">
        <v>256</v>
      </c>
      <c r="B69" s="97" t="s">
        <v>259</v>
      </c>
      <c r="C69" s="97" t="s">
        <v>239</v>
      </c>
      <c r="D69" s="15">
        <f>Table3[[#This Row],[Residential CLM $ Collected]]+Table3[[#This Row],[C&amp;I CLM $ Collected]]</f>
        <v>0</v>
      </c>
      <c r="E69" s="48">
        <f>Table3[[#This Row],[CLM $ Collected ]]/'1.) CLM Reference'!$B$4</f>
        <v>0</v>
      </c>
      <c r="F69" s="12">
        <f>Table3[[#This Row],[Residential Incentive Disbursements]]+Table3[[#This Row],[C&amp;I Incentive Disbursements]]</f>
        <v>999602.06950161594</v>
      </c>
      <c r="G69" s="17">
        <f>Table3[[#This Row],[Incentive Disbursements]]/'1.) CLM Reference'!$B$5</f>
        <v>5.9496624322719266E-2</v>
      </c>
      <c r="H69" s="52">
        <v>0</v>
      </c>
      <c r="I69" s="53">
        <f>Table3[[#This Row],[CLM $ Collected ]]/'1.) CLM Reference'!$B$4</f>
        <v>0</v>
      </c>
      <c r="J69" s="54">
        <v>913038.08950161596</v>
      </c>
      <c r="K69" s="53">
        <f>Table3[[#This Row],[Incentive Disbursements]]/'1.) CLM Reference'!$B$5</f>
        <v>5.9496624322719266E-2</v>
      </c>
      <c r="L69" s="52">
        <v>0</v>
      </c>
      <c r="M69" s="75">
        <f>Table3[[#This Row],[CLM $ Collected ]]/'1.) CLM Reference'!$B$4</f>
        <v>0</v>
      </c>
      <c r="N69" s="54">
        <v>86563.98</v>
      </c>
      <c r="O69" s="56">
        <f>Table3[[#This Row],[Incentive Disbursements]]/'1.) CLM Reference'!$B$5</f>
        <v>5.9496624322719266E-2</v>
      </c>
    </row>
    <row r="70" spans="1:15" s="49" customFormat="1" ht="15.75" thickBot="1" x14ac:dyDescent="0.3">
      <c r="A70" s="97" t="s">
        <v>132</v>
      </c>
      <c r="B70" s="97" t="s">
        <v>248</v>
      </c>
      <c r="C70" s="97" t="s">
        <v>239</v>
      </c>
      <c r="D70" s="15">
        <f>Table3[[#This Row],[Residential CLM $ Collected]]+Table3[[#This Row],[C&amp;I CLM $ Collected]]</f>
        <v>148041.85739999998</v>
      </c>
      <c r="E70" s="48">
        <f>Table3[[#This Row],[CLM $ Collected ]]/'1.) CLM Reference'!$B$4</f>
        <v>5.0872419562573547E-3</v>
      </c>
      <c r="F70" s="12">
        <f>Table3[[#This Row],[Residential Incentive Disbursements]]+Table3[[#This Row],[C&amp;I Incentive Disbursements]]</f>
        <v>44710.98</v>
      </c>
      <c r="G70" s="17">
        <f>Table3[[#This Row],[Incentive Disbursements]]/'1.) CLM Reference'!$B$5</f>
        <v>2.6612113573223394E-3</v>
      </c>
      <c r="H70" s="52">
        <v>113942.43889999999</v>
      </c>
      <c r="I70" s="53">
        <f>Table3[[#This Row],[CLM $ Collected ]]/'1.) CLM Reference'!$B$4</f>
        <v>5.0872419562573547E-3</v>
      </c>
      <c r="J70" s="54">
        <v>39504.980000000003</v>
      </c>
      <c r="K70" s="53">
        <f>Table3[[#This Row],[Incentive Disbursements]]/'1.) CLM Reference'!$B$5</f>
        <v>2.6612113573223394E-3</v>
      </c>
      <c r="L70" s="52">
        <v>34099.4185</v>
      </c>
      <c r="M70" s="75">
        <f>Table3[[#This Row],[CLM $ Collected ]]/'1.) CLM Reference'!$B$4</f>
        <v>5.0872419562573547E-3</v>
      </c>
      <c r="N70" s="54">
        <v>5206</v>
      </c>
      <c r="O70" s="56">
        <f>Table3[[#This Row],[Incentive Disbursements]]/'1.) CLM Reference'!$B$5</f>
        <v>2.6612113573223394E-3</v>
      </c>
    </row>
    <row r="71" spans="1:15" s="49" customFormat="1" ht="15.75" thickBot="1" x14ac:dyDescent="0.3">
      <c r="A71" s="97" t="s">
        <v>133</v>
      </c>
      <c r="B71" s="97" t="s">
        <v>248</v>
      </c>
      <c r="C71" s="97" t="s">
        <v>239</v>
      </c>
      <c r="D71" s="15">
        <f>Table3[[#This Row],[Residential CLM $ Collected]]+Table3[[#This Row],[C&amp;I CLM $ Collected]]</f>
        <v>162530.9524000001</v>
      </c>
      <c r="E71" s="48">
        <f>Table3[[#This Row],[CLM $ Collected ]]/'1.) CLM Reference'!$B$4</f>
        <v>5.5851385193424873E-3</v>
      </c>
      <c r="F71" s="12">
        <f>Table3[[#This Row],[Residential Incentive Disbursements]]+Table3[[#This Row],[C&amp;I Incentive Disbursements]]</f>
        <v>40637.49</v>
      </c>
      <c r="G71" s="17">
        <f>Table3[[#This Row],[Incentive Disbursements]]/'1.) CLM Reference'!$B$5</f>
        <v>2.4187559727179538E-3</v>
      </c>
      <c r="H71" s="52">
        <v>98942.964100000099</v>
      </c>
      <c r="I71" s="53">
        <f>Table3[[#This Row],[CLM $ Collected ]]/'1.) CLM Reference'!$B$4</f>
        <v>5.5851385193424873E-3</v>
      </c>
      <c r="J71" s="54">
        <v>18608.64</v>
      </c>
      <c r="K71" s="53">
        <f>Table3[[#This Row],[Incentive Disbursements]]/'1.) CLM Reference'!$B$5</f>
        <v>2.4187559727179538E-3</v>
      </c>
      <c r="L71" s="52">
        <v>63587.988299999997</v>
      </c>
      <c r="M71" s="75">
        <f>Table3[[#This Row],[CLM $ Collected ]]/'1.) CLM Reference'!$B$4</f>
        <v>5.5851385193424873E-3</v>
      </c>
      <c r="N71" s="54">
        <v>22028.85</v>
      </c>
      <c r="O71" s="56">
        <f>Table3[[#This Row],[Incentive Disbursements]]/'1.) CLM Reference'!$B$5</f>
        <v>2.4187559727179538E-3</v>
      </c>
    </row>
    <row r="72" spans="1:15" s="49" customFormat="1" ht="15.75" thickBot="1" x14ac:dyDescent="0.3">
      <c r="A72" s="97" t="s">
        <v>134</v>
      </c>
      <c r="B72" s="97" t="s">
        <v>248</v>
      </c>
      <c r="C72" s="97" t="s">
        <v>239</v>
      </c>
      <c r="D72" s="15">
        <f>Table3[[#This Row],[Residential CLM $ Collected]]+Table3[[#This Row],[C&amp;I CLM $ Collected]]</f>
        <v>727.59120000000007</v>
      </c>
      <c r="E72" s="48">
        <f>Table3[[#This Row],[CLM $ Collected ]]/'1.) CLM Reference'!$B$4</f>
        <v>2.5002607672251733E-5</v>
      </c>
      <c r="F72" s="12">
        <f>Table3[[#This Row],[Residential Incentive Disbursements]]+Table3[[#This Row],[C&amp;I Incentive Disbursements]]</f>
        <v>0</v>
      </c>
      <c r="G72" s="17">
        <f>Table3[[#This Row],[Incentive Disbursements]]/'1.) CLM Reference'!$B$5</f>
        <v>0</v>
      </c>
      <c r="H72" s="52">
        <v>700.05820000000006</v>
      </c>
      <c r="I72" s="53">
        <f>Table3[[#This Row],[CLM $ Collected ]]/'1.) CLM Reference'!$B$4</f>
        <v>2.5002607672251733E-5</v>
      </c>
      <c r="J72" s="54">
        <v>0</v>
      </c>
      <c r="K72" s="53">
        <f>Table3[[#This Row],[Incentive Disbursements]]/'1.) CLM Reference'!$B$5</f>
        <v>0</v>
      </c>
      <c r="L72" s="52">
        <v>27.533000000000001</v>
      </c>
      <c r="M72" s="75">
        <f>Table3[[#This Row],[CLM $ Collected ]]/'1.) CLM Reference'!$B$4</f>
        <v>2.5002607672251733E-5</v>
      </c>
      <c r="N72" s="54">
        <v>0</v>
      </c>
      <c r="O72" s="56">
        <f>Table3[[#This Row],[Incentive Disbursements]]/'1.) CLM Reference'!$B$5</f>
        <v>0</v>
      </c>
    </row>
    <row r="73" spans="1:15" s="49" customFormat="1" ht="15.75" thickBot="1" x14ac:dyDescent="0.3">
      <c r="A73" s="97" t="s">
        <v>136</v>
      </c>
      <c r="B73" s="97" t="s">
        <v>262</v>
      </c>
      <c r="C73" s="97" t="s">
        <v>244</v>
      </c>
      <c r="D73" s="15">
        <f>Table3[[#This Row],[Residential CLM $ Collected]]+Table3[[#This Row],[C&amp;I CLM $ Collected]]</f>
        <v>0</v>
      </c>
      <c r="E73" s="48">
        <f>Table3[[#This Row],[CLM $ Collected ]]/'1.) CLM Reference'!$B$4</f>
        <v>0</v>
      </c>
      <c r="F73" s="12">
        <f>Table3[[#This Row],[Residential Incentive Disbursements]]+Table3[[#This Row],[C&amp;I Incentive Disbursements]]</f>
        <v>250</v>
      </c>
      <c r="G73" s="17">
        <f>Table3[[#This Row],[Incentive Disbursements]]/'1.) CLM Reference'!$B$5</f>
        <v>1.4880077317262669E-5</v>
      </c>
      <c r="H73" s="52">
        <v>0</v>
      </c>
      <c r="I73" s="53">
        <f>Table3[[#This Row],[CLM $ Collected ]]/'1.) CLM Reference'!$B$4</f>
        <v>0</v>
      </c>
      <c r="J73" s="54">
        <v>250</v>
      </c>
      <c r="K73" s="53">
        <f>Table3[[#This Row],[Incentive Disbursements]]/'1.) CLM Reference'!$B$5</f>
        <v>1.4880077317262669E-5</v>
      </c>
      <c r="L73" s="52">
        <v>0</v>
      </c>
      <c r="M73" s="75">
        <f>Table3[[#This Row],[CLM $ Collected ]]/'1.) CLM Reference'!$B$4</f>
        <v>0</v>
      </c>
      <c r="N73" s="54">
        <v>0</v>
      </c>
      <c r="O73" s="56">
        <f>Table3[[#This Row],[Incentive Disbursements]]/'1.) CLM Reference'!$B$5</f>
        <v>1.4880077317262669E-5</v>
      </c>
    </row>
    <row r="74" spans="1:15" s="49" customFormat="1" ht="15.75" thickBot="1" x14ac:dyDescent="0.3">
      <c r="A74" s="97" t="s">
        <v>233</v>
      </c>
      <c r="B74" s="97" t="s">
        <v>248</v>
      </c>
      <c r="C74" s="97" t="s">
        <v>239</v>
      </c>
      <c r="D74" s="15">
        <f>Table3[[#This Row],[Residential CLM $ Collected]]+Table3[[#This Row],[C&amp;I CLM $ Collected]]</f>
        <v>128.1962</v>
      </c>
      <c r="E74" s="48">
        <f>Table3[[#This Row],[CLM $ Collected ]]/'1.) CLM Reference'!$B$4</f>
        <v>4.4052749588965861E-6</v>
      </c>
      <c r="F74" s="12">
        <f>Table3[[#This Row],[Residential Incentive Disbursements]]+Table3[[#This Row],[C&amp;I Incentive Disbursements]]</f>
        <v>0</v>
      </c>
      <c r="G74" s="17">
        <f>Table3[[#This Row],[Incentive Disbursements]]/'1.) CLM Reference'!$B$5</f>
        <v>0</v>
      </c>
      <c r="H74" s="52">
        <v>128.1962</v>
      </c>
      <c r="I74" s="53">
        <f>Table3[[#This Row],[CLM $ Collected ]]/'1.) CLM Reference'!$B$4</f>
        <v>4.4052749588965861E-6</v>
      </c>
      <c r="J74" s="54">
        <v>0</v>
      </c>
      <c r="K74" s="53">
        <f>Table3[[#This Row],[Incentive Disbursements]]/'1.) CLM Reference'!$B$5</f>
        <v>0</v>
      </c>
      <c r="L74" s="52">
        <v>0</v>
      </c>
      <c r="M74" s="75">
        <f>Table3[[#This Row],[CLM $ Collected ]]/'1.) CLM Reference'!$B$4</f>
        <v>4.4052749588965861E-6</v>
      </c>
      <c r="N74" s="54">
        <v>0</v>
      </c>
      <c r="O74" s="56">
        <f>Table3[[#This Row],[Incentive Disbursements]]/'1.) CLM Reference'!$B$5</f>
        <v>0</v>
      </c>
    </row>
    <row r="75" spans="1:15" s="49" customFormat="1" ht="15.75" thickBot="1" x14ac:dyDescent="0.3">
      <c r="A75" s="97" t="s">
        <v>188</v>
      </c>
      <c r="B75" s="97" t="s">
        <v>248</v>
      </c>
      <c r="C75" s="97" t="s">
        <v>239</v>
      </c>
      <c r="D75" s="15">
        <f>Table3[[#This Row],[Residential CLM $ Collected]]+Table3[[#This Row],[C&amp;I CLM $ Collected]]</f>
        <v>12793.3539</v>
      </c>
      <c r="E75" s="48">
        <f>Table3[[#This Row],[CLM $ Collected ]]/'1.) CLM Reference'!$B$4</f>
        <v>4.396248997706014E-4</v>
      </c>
      <c r="F75" s="12">
        <f>Table3[[#This Row],[Residential Incentive Disbursements]]+Table3[[#This Row],[C&amp;I Incentive Disbursements]]</f>
        <v>7125.33</v>
      </c>
      <c r="G75" s="17">
        <f>Table3[[#This Row],[Incentive Disbursements]]/'1.) CLM Reference'!$B$5</f>
        <v>4.2410184524404481E-4</v>
      </c>
      <c r="H75" s="52">
        <v>7500.3773000000001</v>
      </c>
      <c r="I75" s="53">
        <f>Table3[[#This Row],[CLM $ Collected ]]/'1.) CLM Reference'!$B$4</f>
        <v>4.396248997706014E-4</v>
      </c>
      <c r="J75" s="54">
        <v>6065.33</v>
      </c>
      <c r="K75" s="53">
        <f>Table3[[#This Row],[Incentive Disbursements]]/'1.) CLM Reference'!$B$5</f>
        <v>4.2410184524404481E-4</v>
      </c>
      <c r="L75" s="52">
        <v>5292.9766</v>
      </c>
      <c r="M75" s="75">
        <f>Table3[[#This Row],[CLM $ Collected ]]/'1.) CLM Reference'!$B$4</f>
        <v>4.396248997706014E-4</v>
      </c>
      <c r="N75" s="54">
        <v>1060</v>
      </c>
      <c r="O75" s="56">
        <f>Table3[[#This Row],[Incentive Disbursements]]/'1.) CLM Reference'!$B$5</f>
        <v>4.2410184524404481E-4</v>
      </c>
    </row>
    <row r="76" spans="1:15" s="49" customFormat="1" ht="15.75" thickBot="1" x14ac:dyDescent="0.3">
      <c r="A76" s="97" t="s">
        <v>256</v>
      </c>
      <c r="B76" s="97" t="s">
        <v>262</v>
      </c>
      <c r="C76" s="97" t="s">
        <v>239</v>
      </c>
      <c r="D76" s="15">
        <f>Table3[[#This Row],[Residential CLM $ Collected]]+Table3[[#This Row],[C&amp;I CLM $ Collected]]</f>
        <v>0</v>
      </c>
      <c r="E76" s="48">
        <f>Table3[[#This Row],[CLM $ Collected ]]/'1.) CLM Reference'!$B$4</f>
        <v>0</v>
      </c>
      <c r="F76" s="12">
        <f>Table3[[#This Row],[Residential Incentive Disbursements]]+Table3[[#This Row],[C&amp;I Incentive Disbursements]]</f>
        <v>103594.88494640309</v>
      </c>
      <c r="G76" s="17">
        <f>Table3[[#This Row],[Incentive Disbursements]]/'1.) CLM Reference'!$B$5</f>
        <v>6.1659995907016344E-3</v>
      </c>
      <c r="H76" s="52">
        <v>0</v>
      </c>
      <c r="I76" s="53">
        <f>Table3[[#This Row],[CLM $ Collected ]]/'1.) CLM Reference'!$B$4</f>
        <v>0</v>
      </c>
      <c r="J76" s="54">
        <v>41045.884946403101</v>
      </c>
      <c r="K76" s="53">
        <f>Table3[[#This Row],[Incentive Disbursements]]/'1.) CLM Reference'!$B$5</f>
        <v>6.1659995907016344E-3</v>
      </c>
      <c r="L76" s="52">
        <v>0</v>
      </c>
      <c r="M76" s="75">
        <f>Table3[[#This Row],[CLM $ Collected ]]/'1.) CLM Reference'!$B$4</f>
        <v>0</v>
      </c>
      <c r="N76" s="54">
        <v>62549</v>
      </c>
      <c r="O76" s="56">
        <f>Table3[[#This Row],[Incentive Disbursements]]/'1.) CLM Reference'!$B$5</f>
        <v>6.1659995907016344E-3</v>
      </c>
    </row>
    <row r="77" spans="1:15" s="49" customFormat="1" ht="15.75" thickBot="1" x14ac:dyDescent="0.3">
      <c r="A77" s="97" t="s">
        <v>145</v>
      </c>
      <c r="B77" s="97" t="s">
        <v>264</v>
      </c>
      <c r="C77" s="97" t="s">
        <v>244</v>
      </c>
      <c r="D77" s="15">
        <f>Table3[[#This Row],[Residential CLM $ Collected]]+Table3[[#This Row],[C&amp;I CLM $ Collected]]</f>
        <v>0</v>
      </c>
      <c r="E77" s="48">
        <f>Table3[[#This Row],[CLM $ Collected ]]/'1.) CLM Reference'!$B$4</f>
        <v>0</v>
      </c>
      <c r="F77" s="12">
        <f>Table3[[#This Row],[Residential Incentive Disbursements]]+Table3[[#This Row],[C&amp;I Incentive Disbursements]]</f>
        <v>110</v>
      </c>
      <c r="G77" s="17">
        <f>Table3[[#This Row],[Incentive Disbursements]]/'1.) CLM Reference'!$B$5</f>
        <v>6.5472340195955739E-6</v>
      </c>
      <c r="H77" s="52">
        <v>0</v>
      </c>
      <c r="I77" s="53">
        <f>Table3[[#This Row],[CLM $ Collected ]]/'1.) CLM Reference'!$B$4</f>
        <v>0</v>
      </c>
      <c r="J77" s="54">
        <v>110</v>
      </c>
      <c r="K77" s="53">
        <f>Table3[[#This Row],[Incentive Disbursements]]/'1.) CLM Reference'!$B$5</f>
        <v>6.5472340195955739E-6</v>
      </c>
      <c r="L77" s="52">
        <v>0</v>
      </c>
      <c r="M77" s="75">
        <f>Table3[[#This Row],[CLM $ Collected ]]/'1.) CLM Reference'!$B$4</f>
        <v>0</v>
      </c>
      <c r="N77" s="54">
        <v>0</v>
      </c>
      <c r="O77" s="56">
        <f>Table3[[#This Row],[Incentive Disbursements]]/'1.) CLM Reference'!$B$5</f>
        <v>6.5472340195955739E-6</v>
      </c>
    </row>
    <row r="78" spans="1:15" s="49" customFormat="1" ht="15.75" thickBot="1" x14ac:dyDescent="0.3">
      <c r="A78" s="97" t="s">
        <v>159</v>
      </c>
      <c r="B78" s="97" t="s">
        <v>276</v>
      </c>
      <c r="C78" s="97" t="s">
        <v>244</v>
      </c>
      <c r="D78" s="15">
        <f>Table3[[#This Row],[Residential CLM $ Collected]]+Table3[[#This Row],[C&amp;I CLM $ Collected]]</f>
        <v>27.602499999999999</v>
      </c>
      <c r="E78" s="48">
        <f>Table3[[#This Row],[CLM $ Collected ]]/'1.) CLM Reference'!$B$4</f>
        <v>9.485195509144811E-7</v>
      </c>
      <c r="F78" s="12">
        <f>Table3[[#This Row],[Residential Incentive Disbursements]]+Table3[[#This Row],[C&amp;I Incentive Disbursements]]</f>
        <v>0</v>
      </c>
      <c r="G78" s="17">
        <f>Table3[[#This Row],[Incentive Disbursements]]/'1.) CLM Reference'!$B$5</f>
        <v>0</v>
      </c>
      <c r="H78" s="52">
        <v>0</v>
      </c>
      <c r="I78" s="53">
        <f>Table3[[#This Row],[CLM $ Collected ]]/'1.) CLM Reference'!$B$4</f>
        <v>9.485195509144811E-7</v>
      </c>
      <c r="J78" s="54">
        <v>0</v>
      </c>
      <c r="K78" s="53">
        <f>Table3[[#This Row],[Incentive Disbursements]]/'1.) CLM Reference'!$B$5</f>
        <v>0</v>
      </c>
      <c r="L78" s="52">
        <v>27.602499999999999</v>
      </c>
      <c r="M78" s="75">
        <f>Table3[[#This Row],[CLM $ Collected ]]/'1.) CLM Reference'!$B$4</f>
        <v>9.485195509144811E-7</v>
      </c>
      <c r="N78" s="54">
        <v>0</v>
      </c>
      <c r="O78" s="56">
        <f>Table3[[#This Row],[Incentive Disbursements]]/'1.) CLM Reference'!$B$5</f>
        <v>0</v>
      </c>
    </row>
    <row r="79" spans="1:15" s="49" customFormat="1" ht="15.75" thickBot="1" x14ac:dyDescent="0.3">
      <c r="A79" s="97" t="s">
        <v>162</v>
      </c>
      <c r="B79" s="97" t="s">
        <v>264</v>
      </c>
      <c r="C79" s="97" t="s">
        <v>239</v>
      </c>
      <c r="D79" s="15">
        <f>Table3[[#This Row],[Residential CLM $ Collected]]+Table3[[#This Row],[C&amp;I CLM $ Collected]]</f>
        <v>67.625799999999998</v>
      </c>
      <c r="E79" s="48">
        <f>Table3[[#This Row],[CLM $ Collected ]]/'1.) CLM Reference'!$B$4</f>
        <v>2.3238617315907077E-6</v>
      </c>
      <c r="F79" s="12">
        <f>Table3[[#This Row],[Residential Incentive Disbursements]]+Table3[[#This Row],[C&amp;I Incentive Disbursements]]</f>
        <v>0</v>
      </c>
      <c r="G79" s="17">
        <f>Table3[[#This Row],[Incentive Disbursements]]/'1.) CLM Reference'!$B$5</f>
        <v>0</v>
      </c>
      <c r="H79" s="52">
        <v>67.625799999999998</v>
      </c>
      <c r="I79" s="53">
        <f>Table3[[#This Row],[CLM $ Collected ]]/'1.) CLM Reference'!$B$4</f>
        <v>2.3238617315907077E-6</v>
      </c>
      <c r="J79" s="54">
        <v>0</v>
      </c>
      <c r="K79" s="53">
        <f>Table3[[#This Row],[Incentive Disbursements]]/'1.) CLM Reference'!$B$5</f>
        <v>0</v>
      </c>
      <c r="L79" s="52">
        <v>0</v>
      </c>
      <c r="M79" s="75">
        <f>Table3[[#This Row],[CLM $ Collected ]]/'1.) CLM Reference'!$B$4</f>
        <v>2.3238617315907077E-6</v>
      </c>
      <c r="N79" s="54">
        <v>0</v>
      </c>
      <c r="O79" s="56">
        <f>Table3[[#This Row],[Incentive Disbursements]]/'1.) CLM Reference'!$B$5</f>
        <v>0</v>
      </c>
    </row>
    <row r="80" spans="1:15" s="49" customFormat="1" ht="15.75" thickBot="1" x14ac:dyDescent="0.3">
      <c r="A80" s="97" t="s">
        <v>163</v>
      </c>
      <c r="B80" s="97" t="s">
        <v>264</v>
      </c>
      <c r="C80" s="97" t="s">
        <v>244</v>
      </c>
      <c r="D80" s="15">
        <f>Table3[[#This Row],[Residential CLM $ Collected]]+Table3[[#This Row],[C&amp;I CLM $ Collected]]</f>
        <v>258.6438</v>
      </c>
      <c r="E80" s="48">
        <f>Table3[[#This Row],[CLM $ Collected ]]/'1.) CLM Reference'!$B$4</f>
        <v>8.8879159866973955E-6</v>
      </c>
      <c r="F80" s="12">
        <f>Table3[[#This Row],[Residential Incentive Disbursements]]+Table3[[#This Row],[C&amp;I Incentive Disbursements]]</f>
        <v>0</v>
      </c>
      <c r="G80" s="17">
        <f>Table3[[#This Row],[Incentive Disbursements]]/'1.) CLM Reference'!$B$5</f>
        <v>0</v>
      </c>
      <c r="H80" s="52">
        <v>0</v>
      </c>
      <c r="I80" s="53">
        <f>Table3[[#This Row],[CLM $ Collected ]]/'1.) CLM Reference'!$B$4</f>
        <v>8.8879159866973955E-6</v>
      </c>
      <c r="J80" s="54">
        <v>0</v>
      </c>
      <c r="K80" s="53">
        <f>Table3[[#This Row],[Incentive Disbursements]]/'1.) CLM Reference'!$B$5</f>
        <v>0</v>
      </c>
      <c r="L80" s="52">
        <v>258.6438</v>
      </c>
      <c r="M80" s="75">
        <f>Table3[[#This Row],[CLM $ Collected ]]/'1.) CLM Reference'!$B$4</f>
        <v>8.8879159866973955E-6</v>
      </c>
      <c r="N80" s="54">
        <v>0</v>
      </c>
      <c r="O80" s="56">
        <f>Table3[[#This Row],[Incentive Disbursements]]/'1.) CLM Reference'!$B$5</f>
        <v>0</v>
      </c>
    </row>
    <row r="81" spans="1:15" s="49" customFormat="1" ht="15.75" thickBot="1" x14ac:dyDescent="0.3">
      <c r="A81" s="97" t="s">
        <v>164</v>
      </c>
      <c r="B81" s="97" t="s">
        <v>264</v>
      </c>
      <c r="C81" s="97" t="s">
        <v>239</v>
      </c>
      <c r="D81" s="15">
        <f>Table3[[#This Row],[Residential CLM $ Collected]]+Table3[[#This Row],[C&amp;I CLM $ Collected]]</f>
        <v>588.71630000000005</v>
      </c>
      <c r="E81" s="48">
        <f>Table3[[#This Row],[CLM $ Collected ]]/'1.) CLM Reference'!$B$4</f>
        <v>2.0230374802718414E-5</v>
      </c>
      <c r="F81" s="12">
        <f>Table3[[#This Row],[Residential Incentive Disbursements]]+Table3[[#This Row],[C&amp;I Incentive Disbursements]]</f>
        <v>0</v>
      </c>
      <c r="G81" s="17">
        <f>Table3[[#This Row],[Incentive Disbursements]]/'1.) CLM Reference'!$B$5</f>
        <v>0</v>
      </c>
      <c r="H81" s="52">
        <v>588.71630000000005</v>
      </c>
      <c r="I81" s="53">
        <f>Table3[[#This Row],[CLM $ Collected ]]/'1.) CLM Reference'!$B$4</f>
        <v>2.0230374802718414E-5</v>
      </c>
      <c r="J81" s="54">
        <v>0</v>
      </c>
      <c r="K81" s="53">
        <f>Table3[[#This Row],[Incentive Disbursements]]/'1.) CLM Reference'!$B$5</f>
        <v>0</v>
      </c>
      <c r="L81" s="52">
        <v>0</v>
      </c>
      <c r="M81" s="75">
        <f>Table3[[#This Row],[CLM $ Collected ]]/'1.) CLM Reference'!$B$4</f>
        <v>2.0230374802718414E-5</v>
      </c>
      <c r="N81" s="54">
        <v>0</v>
      </c>
      <c r="O81" s="56">
        <f>Table3[[#This Row],[Incentive Disbursements]]/'1.) CLM Reference'!$B$5</f>
        <v>0</v>
      </c>
    </row>
    <row r="82" spans="1:15" s="49" customFormat="1" ht="15.75" thickBot="1" x14ac:dyDescent="0.3">
      <c r="A82" s="97" t="s">
        <v>165</v>
      </c>
      <c r="B82" s="97" t="s">
        <v>264</v>
      </c>
      <c r="C82" s="97" t="s">
        <v>239</v>
      </c>
      <c r="D82" s="15">
        <f>Table3[[#This Row],[Residential CLM $ Collected]]+Table3[[#This Row],[C&amp;I CLM $ Collected]]</f>
        <v>828.46839999999997</v>
      </c>
      <c r="E82" s="48">
        <f>Table3[[#This Row],[CLM $ Collected ]]/'1.) CLM Reference'!$B$4</f>
        <v>2.8469105143187706E-5</v>
      </c>
      <c r="F82" s="12">
        <f>Table3[[#This Row],[Residential Incentive Disbursements]]+Table3[[#This Row],[C&amp;I Incentive Disbursements]]</f>
        <v>0</v>
      </c>
      <c r="G82" s="17">
        <f>Table3[[#This Row],[Incentive Disbursements]]/'1.) CLM Reference'!$B$5</f>
        <v>0</v>
      </c>
      <c r="H82" s="52">
        <v>752.1549</v>
      </c>
      <c r="I82" s="53">
        <f>Table3[[#This Row],[CLM $ Collected ]]/'1.) CLM Reference'!$B$4</f>
        <v>2.8469105143187706E-5</v>
      </c>
      <c r="J82" s="54">
        <v>0</v>
      </c>
      <c r="K82" s="53">
        <f>Table3[[#This Row],[Incentive Disbursements]]/'1.) CLM Reference'!$B$5</f>
        <v>0</v>
      </c>
      <c r="L82" s="52">
        <v>76.313500000000005</v>
      </c>
      <c r="M82" s="75">
        <f>Table3[[#This Row],[CLM $ Collected ]]/'1.) CLM Reference'!$B$4</f>
        <v>2.8469105143187706E-5</v>
      </c>
      <c r="N82" s="54">
        <v>0</v>
      </c>
      <c r="O82" s="56">
        <f>Table3[[#This Row],[Incentive Disbursements]]/'1.) CLM Reference'!$B$5</f>
        <v>0</v>
      </c>
    </row>
    <row r="83" spans="1:15" s="49" customFormat="1" ht="15.75" thickBot="1" x14ac:dyDescent="0.3">
      <c r="A83" s="97" t="s">
        <v>166</v>
      </c>
      <c r="B83" s="97" t="s">
        <v>264</v>
      </c>
      <c r="C83" s="97" t="s">
        <v>239</v>
      </c>
      <c r="D83" s="15">
        <f>Table3[[#This Row],[Residential CLM $ Collected]]+Table3[[#This Row],[C&amp;I CLM $ Collected]]</f>
        <v>1088.9469999999999</v>
      </c>
      <c r="E83" s="48">
        <f>Table3[[#This Row],[CLM $ Collected ]]/'1.) CLM Reference'!$B$4</f>
        <v>3.742007134896011E-5</v>
      </c>
      <c r="F83" s="12">
        <f>Table3[[#This Row],[Residential Incentive Disbursements]]+Table3[[#This Row],[C&amp;I Incentive Disbursements]]</f>
        <v>490.74</v>
      </c>
      <c r="G83" s="17">
        <f>Table3[[#This Row],[Incentive Disbursements]]/'1.) CLM Reference'!$B$5</f>
        <v>2.9208996570693927E-5</v>
      </c>
      <c r="H83" s="52">
        <v>897.51229999999998</v>
      </c>
      <c r="I83" s="53">
        <f>Table3[[#This Row],[CLM $ Collected ]]/'1.) CLM Reference'!$B$4</f>
        <v>3.742007134896011E-5</v>
      </c>
      <c r="J83" s="54">
        <v>490.74</v>
      </c>
      <c r="K83" s="53">
        <f>Table3[[#This Row],[Incentive Disbursements]]/'1.) CLM Reference'!$B$5</f>
        <v>2.9208996570693927E-5</v>
      </c>
      <c r="L83" s="52">
        <v>191.43469999999999</v>
      </c>
      <c r="M83" s="75">
        <f>Table3[[#This Row],[CLM $ Collected ]]/'1.) CLM Reference'!$B$4</f>
        <v>3.742007134896011E-5</v>
      </c>
      <c r="N83" s="54">
        <v>0</v>
      </c>
      <c r="O83" s="56">
        <f>Table3[[#This Row],[Incentive Disbursements]]/'1.) CLM Reference'!$B$5</f>
        <v>2.9208996570693927E-5</v>
      </c>
    </row>
    <row r="84" spans="1:15" s="49" customFormat="1" ht="15.75" thickBot="1" x14ac:dyDescent="0.3">
      <c r="A84" s="97" t="s">
        <v>178</v>
      </c>
      <c r="B84" s="97" t="s">
        <v>276</v>
      </c>
      <c r="C84" s="97" t="s">
        <v>239</v>
      </c>
      <c r="D84" s="15">
        <f>Table3[[#This Row],[Residential CLM $ Collected]]+Table3[[#This Row],[C&amp;I CLM $ Collected]]</f>
        <v>88.630099999999999</v>
      </c>
      <c r="E84" s="48">
        <f>Table3[[#This Row],[CLM $ Collected ]]/'1.) CLM Reference'!$B$4</f>
        <v>3.0456437876824763E-6</v>
      </c>
      <c r="F84" s="12">
        <f>Table3[[#This Row],[Residential Incentive Disbursements]]+Table3[[#This Row],[C&amp;I Incentive Disbursements]]</f>
        <v>0</v>
      </c>
      <c r="G84" s="17">
        <f>Table3[[#This Row],[Incentive Disbursements]]/'1.) CLM Reference'!$B$5</f>
        <v>0</v>
      </c>
      <c r="H84" s="52">
        <v>88.630099999999999</v>
      </c>
      <c r="I84" s="53">
        <f>Table3[[#This Row],[CLM $ Collected ]]/'1.) CLM Reference'!$B$4</f>
        <v>3.0456437876824763E-6</v>
      </c>
      <c r="J84" s="54">
        <v>0</v>
      </c>
      <c r="K84" s="53">
        <f>Table3[[#This Row],[Incentive Disbursements]]/'1.) CLM Reference'!$B$5</f>
        <v>0</v>
      </c>
      <c r="L84" s="52">
        <v>0</v>
      </c>
      <c r="M84" s="75">
        <f>Table3[[#This Row],[CLM $ Collected ]]/'1.) CLM Reference'!$B$4</f>
        <v>3.0456437876824763E-6</v>
      </c>
      <c r="N84" s="54">
        <v>0</v>
      </c>
      <c r="O84" s="56">
        <f>Table3[[#This Row],[Incentive Disbursements]]/'1.) CLM Reference'!$B$5</f>
        <v>0</v>
      </c>
    </row>
    <row r="85" spans="1:15" s="49" customFormat="1" ht="15.75" thickBot="1" x14ac:dyDescent="0.3">
      <c r="A85" s="97" t="s">
        <v>179</v>
      </c>
      <c r="B85" s="97" t="s">
        <v>264</v>
      </c>
      <c r="C85" s="97" t="s">
        <v>239</v>
      </c>
      <c r="D85" s="15">
        <f>Table3[[#This Row],[Residential CLM $ Collected]]+Table3[[#This Row],[C&amp;I CLM $ Collected]]</f>
        <v>546.85829999999999</v>
      </c>
      <c r="E85" s="48">
        <f>Table3[[#This Row],[CLM $ Collected ]]/'1.) CLM Reference'!$B$4</f>
        <v>1.8791985839320951E-5</v>
      </c>
      <c r="F85" s="12">
        <f>Table3[[#This Row],[Residential Incentive Disbursements]]+Table3[[#This Row],[C&amp;I Incentive Disbursements]]</f>
        <v>0</v>
      </c>
      <c r="G85" s="17">
        <f>Table3[[#This Row],[Incentive Disbursements]]/'1.) CLM Reference'!$B$5</f>
        <v>0</v>
      </c>
      <c r="H85" s="52">
        <v>546.85829999999999</v>
      </c>
      <c r="I85" s="53">
        <f>Table3[[#This Row],[CLM $ Collected ]]/'1.) CLM Reference'!$B$4</f>
        <v>1.8791985839320951E-5</v>
      </c>
      <c r="J85" s="54">
        <v>0</v>
      </c>
      <c r="K85" s="53">
        <f>Table3[[#This Row],[Incentive Disbursements]]/'1.) CLM Reference'!$B$5</f>
        <v>0</v>
      </c>
      <c r="L85" s="52">
        <v>0</v>
      </c>
      <c r="M85" s="75">
        <f>Table3[[#This Row],[CLM $ Collected ]]/'1.) CLM Reference'!$B$4</f>
        <v>1.8791985839320951E-5</v>
      </c>
      <c r="N85" s="54">
        <v>0</v>
      </c>
      <c r="O85" s="56">
        <f>Table3[[#This Row],[Incentive Disbursements]]/'1.) CLM Reference'!$B$5</f>
        <v>0</v>
      </c>
    </row>
    <row r="86" spans="1:15" s="49" customFormat="1" ht="15.75" thickBot="1" x14ac:dyDescent="0.3">
      <c r="A86" s="97" t="s">
        <v>180</v>
      </c>
      <c r="B86" s="97" t="s">
        <v>264</v>
      </c>
      <c r="C86" s="97" t="s">
        <v>244</v>
      </c>
      <c r="D86" s="15">
        <f>Table3[[#This Row],[Residential CLM $ Collected]]+Table3[[#This Row],[C&amp;I CLM $ Collected]]</f>
        <v>1968.8759</v>
      </c>
      <c r="E86" s="48">
        <f>Table3[[#This Row],[CLM $ Collected ]]/'1.) CLM Reference'!$B$4</f>
        <v>6.7657541326848831E-5</v>
      </c>
      <c r="F86" s="12">
        <f>Table3[[#This Row],[Residential Incentive Disbursements]]+Table3[[#This Row],[C&amp;I Incentive Disbursements]]</f>
        <v>0</v>
      </c>
      <c r="G86" s="17">
        <f>Table3[[#This Row],[Incentive Disbursements]]/'1.) CLM Reference'!$B$5</f>
        <v>0</v>
      </c>
      <c r="H86" s="52">
        <v>645.16579999999999</v>
      </c>
      <c r="I86" s="53">
        <f>Table3[[#This Row],[CLM $ Collected ]]/'1.) CLM Reference'!$B$4</f>
        <v>6.7657541326848831E-5</v>
      </c>
      <c r="J86" s="54">
        <v>0</v>
      </c>
      <c r="K86" s="53">
        <f>Table3[[#This Row],[Incentive Disbursements]]/'1.) CLM Reference'!$B$5</f>
        <v>0</v>
      </c>
      <c r="L86" s="52">
        <v>1323.7101</v>
      </c>
      <c r="M86" s="75">
        <f>Table3[[#This Row],[CLM $ Collected ]]/'1.) CLM Reference'!$B$4</f>
        <v>6.7657541326848831E-5</v>
      </c>
      <c r="N86" s="54">
        <v>0</v>
      </c>
      <c r="O86" s="56">
        <f>Table3[[#This Row],[Incentive Disbursements]]/'1.) CLM Reference'!$B$5</f>
        <v>0</v>
      </c>
    </row>
    <row r="87" spans="1:15" s="49" customFormat="1" ht="15.75" thickBot="1" x14ac:dyDescent="0.3">
      <c r="A87" s="97" t="s">
        <v>181</v>
      </c>
      <c r="B87" s="97" t="s">
        <v>264</v>
      </c>
      <c r="C87" s="97" t="s">
        <v>239</v>
      </c>
      <c r="D87" s="15">
        <f>Table3[[#This Row],[Residential CLM $ Collected]]+Table3[[#This Row],[C&amp;I CLM $ Collected]]</f>
        <v>716.68090000000007</v>
      </c>
      <c r="E87" s="48">
        <f>Table3[[#This Row],[CLM $ Collected ]]/'1.) CLM Reference'!$B$4</f>
        <v>2.462769116627067E-5</v>
      </c>
      <c r="F87" s="12">
        <f>Table3[[#This Row],[Residential Incentive Disbursements]]+Table3[[#This Row],[C&amp;I Incentive Disbursements]]</f>
        <v>0</v>
      </c>
      <c r="G87" s="17">
        <f>Table3[[#This Row],[Incentive Disbursements]]/'1.) CLM Reference'!$B$5</f>
        <v>0</v>
      </c>
      <c r="H87" s="52">
        <v>123.0565</v>
      </c>
      <c r="I87" s="53">
        <f>Table3[[#This Row],[CLM $ Collected ]]/'1.) CLM Reference'!$B$4</f>
        <v>2.462769116627067E-5</v>
      </c>
      <c r="J87" s="54">
        <v>0</v>
      </c>
      <c r="K87" s="53">
        <f>Table3[[#This Row],[Incentive Disbursements]]/'1.) CLM Reference'!$B$5</f>
        <v>0</v>
      </c>
      <c r="L87" s="52">
        <v>593.62440000000004</v>
      </c>
      <c r="M87" s="75">
        <f>Table3[[#This Row],[CLM $ Collected ]]/'1.) CLM Reference'!$B$4</f>
        <v>2.462769116627067E-5</v>
      </c>
      <c r="N87" s="54">
        <v>0</v>
      </c>
      <c r="O87" s="56">
        <f>Table3[[#This Row],[Incentive Disbursements]]/'1.) CLM Reference'!$B$5</f>
        <v>0</v>
      </c>
    </row>
    <row r="88" spans="1:15" s="49" customFormat="1" ht="15.75" thickBot="1" x14ac:dyDescent="0.3">
      <c r="A88" s="97" t="s">
        <v>235</v>
      </c>
      <c r="B88" s="97" t="s">
        <v>264</v>
      </c>
      <c r="C88" s="97" t="s">
        <v>239</v>
      </c>
      <c r="D88" s="15">
        <f>Table3[[#This Row],[Residential CLM $ Collected]]+Table3[[#This Row],[C&amp;I CLM $ Collected]]</f>
        <v>529.83010000000002</v>
      </c>
      <c r="E88" s="48">
        <f>Table3[[#This Row],[CLM $ Collected ]]/'1.) CLM Reference'!$B$4</f>
        <v>1.8206836645701464E-5</v>
      </c>
      <c r="F88" s="12">
        <f>Table3[[#This Row],[Residential Incentive Disbursements]]+Table3[[#This Row],[C&amp;I Incentive Disbursements]]</f>
        <v>0</v>
      </c>
      <c r="G88" s="17">
        <f>Table3[[#This Row],[Incentive Disbursements]]/'1.) CLM Reference'!$B$5</f>
        <v>0</v>
      </c>
      <c r="H88" s="52">
        <v>147.84030000000001</v>
      </c>
      <c r="I88" s="53">
        <f>Table3[[#This Row],[CLM $ Collected ]]/'1.) CLM Reference'!$B$4</f>
        <v>1.8206836645701464E-5</v>
      </c>
      <c r="J88" s="54">
        <v>0</v>
      </c>
      <c r="K88" s="53">
        <f>Table3[[#This Row],[Incentive Disbursements]]/'1.) CLM Reference'!$B$5</f>
        <v>0</v>
      </c>
      <c r="L88" s="52">
        <v>381.9898</v>
      </c>
      <c r="M88" s="75">
        <f>Table3[[#This Row],[CLM $ Collected ]]/'1.) CLM Reference'!$B$4</f>
        <v>1.8206836645701464E-5</v>
      </c>
      <c r="N88" s="54">
        <v>0</v>
      </c>
      <c r="O88" s="56">
        <f>Table3[[#This Row],[Incentive Disbursements]]/'1.) CLM Reference'!$B$5</f>
        <v>0</v>
      </c>
    </row>
    <row r="89" spans="1:15" s="49" customFormat="1" ht="15.75" thickBot="1" x14ac:dyDescent="0.3">
      <c r="A89" s="97" t="s">
        <v>183</v>
      </c>
      <c r="B89" s="97" t="s">
        <v>264</v>
      </c>
      <c r="C89" s="97" t="s">
        <v>239</v>
      </c>
      <c r="D89" s="15">
        <f>Table3[[#This Row],[Residential CLM $ Collected]]+Table3[[#This Row],[C&amp;I CLM $ Collected]]</f>
        <v>621.81140000000005</v>
      </c>
      <c r="E89" s="48">
        <f>Table3[[#This Row],[CLM $ Collected ]]/'1.) CLM Reference'!$B$4</f>
        <v>2.1367639521112394E-5</v>
      </c>
      <c r="F89" s="12">
        <f>Table3[[#This Row],[Residential Incentive Disbursements]]+Table3[[#This Row],[C&amp;I Incentive Disbursements]]</f>
        <v>0</v>
      </c>
      <c r="G89" s="17">
        <f>Table3[[#This Row],[Incentive Disbursements]]/'1.) CLM Reference'!$B$5</f>
        <v>0</v>
      </c>
      <c r="H89" s="52">
        <v>40.914700000000003</v>
      </c>
      <c r="I89" s="53">
        <f>Table3[[#This Row],[CLM $ Collected ]]/'1.) CLM Reference'!$B$4</f>
        <v>2.1367639521112394E-5</v>
      </c>
      <c r="J89" s="54">
        <v>0</v>
      </c>
      <c r="K89" s="53">
        <f>Table3[[#This Row],[Incentive Disbursements]]/'1.) CLM Reference'!$B$5</f>
        <v>0</v>
      </c>
      <c r="L89" s="52">
        <v>580.89670000000001</v>
      </c>
      <c r="M89" s="75">
        <f>Table3[[#This Row],[CLM $ Collected ]]/'1.) CLM Reference'!$B$4</f>
        <v>2.1367639521112394E-5</v>
      </c>
      <c r="N89" s="54">
        <v>0</v>
      </c>
      <c r="O89" s="56">
        <f>Table3[[#This Row],[Incentive Disbursements]]/'1.) CLM Reference'!$B$5</f>
        <v>0</v>
      </c>
    </row>
    <row r="90" spans="1:15" s="49" customFormat="1" ht="15.75" thickBot="1" x14ac:dyDescent="0.3">
      <c r="A90" s="97" t="s">
        <v>184</v>
      </c>
      <c r="B90" s="97" t="s">
        <v>264</v>
      </c>
      <c r="C90" s="97" t="s">
        <v>239</v>
      </c>
      <c r="D90" s="15">
        <f>Table3[[#This Row],[Residential CLM $ Collected]]+Table3[[#This Row],[C&amp;I CLM $ Collected]]</f>
        <v>310.54989999999998</v>
      </c>
      <c r="E90" s="48">
        <f>Table3[[#This Row],[CLM $ Collected ]]/'1.) CLM Reference'!$B$4</f>
        <v>1.0671593213822553E-5</v>
      </c>
      <c r="F90" s="12">
        <f>Table3[[#This Row],[Residential Incentive Disbursements]]+Table3[[#This Row],[C&amp;I Incentive Disbursements]]</f>
        <v>0</v>
      </c>
      <c r="G90" s="17">
        <f>Table3[[#This Row],[Incentive Disbursements]]/'1.) CLM Reference'!$B$5</f>
        <v>0</v>
      </c>
      <c r="H90" s="52">
        <v>151.34780000000001</v>
      </c>
      <c r="I90" s="53">
        <f>Table3[[#This Row],[CLM $ Collected ]]/'1.) CLM Reference'!$B$4</f>
        <v>1.0671593213822553E-5</v>
      </c>
      <c r="J90" s="54">
        <v>0</v>
      </c>
      <c r="K90" s="53">
        <f>Table3[[#This Row],[Incentive Disbursements]]/'1.) CLM Reference'!$B$5</f>
        <v>0</v>
      </c>
      <c r="L90" s="52">
        <v>159.2021</v>
      </c>
      <c r="M90" s="75">
        <f>Table3[[#This Row],[CLM $ Collected ]]/'1.) CLM Reference'!$B$4</f>
        <v>1.0671593213822553E-5</v>
      </c>
      <c r="N90" s="54">
        <v>0</v>
      </c>
      <c r="O90" s="56">
        <f>Table3[[#This Row],[Incentive Disbursements]]/'1.) CLM Reference'!$B$5</f>
        <v>0</v>
      </c>
    </row>
    <row r="91" spans="1:15" s="49" customFormat="1" ht="15.75" thickBot="1" x14ac:dyDescent="0.3">
      <c r="A91" s="97" t="s">
        <v>185</v>
      </c>
      <c r="B91" s="97" t="s">
        <v>264</v>
      </c>
      <c r="C91" s="97" t="s">
        <v>244</v>
      </c>
      <c r="D91" s="15">
        <f>Table3[[#This Row],[Residential CLM $ Collected]]+Table3[[#This Row],[C&amp;I CLM $ Collected]]</f>
        <v>851.66629999999998</v>
      </c>
      <c r="E91" s="48">
        <f>Table3[[#This Row],[CLM $ Collected ]]/'1.) CLM Reference'!$B$4</f>
        <v>2.9266267055701396E-5</v>
      </c>
      <c r="F91" s="12">
        <f>Table3[[#This Row],[Residential Incentive Disbursements]]+Table3[[#This Row],[C&amp;I Incentive Disbursements]]</f>
        <v>60</v>
      </c>
      <c r="G91" s="17">
        <f>Table3[[#This Row],[Incentive Disbursements]]/'1.) CLM Reference'!$B$5</f>
        <v>3.5712185561430403E-6</v>
      </c>
      <c r="H91" s="52">
        <v>102.4053</v>
      </c>
      <c r="I91" s="53">
        <f>Table3[[#This Row],[CLM $ Collected ]]/'1.) CLM Reference'!$B$4</f>
        <v>2.9266267055701396E-5</v>
      </c>
      <c r="J91" s="54">
        <v>0</v>
      </c>
      <c r="K91" s="53">
        <f>Table3[[#This Row],[Incentive Disbursements]]/'1.) CLM Reference'!$B$5</f>
        <v>3.5712185561430403E-6</v>
      </c>
      <c r="L91" s="52">
        <v>749.26099999999997</v>
      </c>
      <c r="M91" s="75">
        <f>Table3[[#This Row],[CLM $ Collected ]]/'1.) CLM Reference'!$B$4</f>
        <v>2.9266267055701396E-5</v>
      </c>
      <c r="N91" s="54">
        <v>60</v>
      </c>
      <c r="O91" s="56">
        <f>Table3[[#This Row],[Incentive Disbursements]]/'1.) CLM Reference'!$B$5</f>
        <v>3.5712185561430403E-6</v>
      </c>
    </row>
    <row r="92" spans="1:15" s="49" customFormat="1" ht="15.75" thickBot="1" x14ac:dyDescent="0.3">
      <c r="A92" s="97" t="s">
        <v>205</v>
      </c>
      <c r="B92" s="97" t="s">
        <v>264</v>
      </c>
      <c r="C92" s="97" t="s">
        <v>239</v>
      </c>
      <c r="D92" s="15">
        <f>Table3[[#This Row],[Residential CLM $ Collected]]+Table3[[#This Row],[C&amp;I CLM $ Collected]]</f>
        <v>82.957800000000006</v>
      </c>
      <c r="E92" s="48">
        <f>Table3[[#This Row],[CLM $ Collected ]]/'1.) CLM Reference'!$B$4</f>
        <v>2.8507234924681947E-6</v>
      </c>
      <c r="F92" s="12">
        <f>Table3[[#This Row],[Residential Incentive Disbursements]]+Table3[[#This Row],[C&amp;I Incentive Disbursements]]</f>
        <v>0</v>
      </c>
      <c r="G92" s="17">
        <f>Table3[[#This Row],[Incentive Disbursements]]/'1.) CLM Reference'!$B$5</f>
        <v>0</v>
      </c>
      <c r="H92" s="52">
        <v>0</v>
      </c>
      <c r="I92" s="53">
        <f>Table3[[#This Row],[CLM $ Collected ]]/'1.) CLM Reference'!$B$4</f>
        <v>2.8507234924681947E-6</v>
      </c>
      <c r="J92" s="54">
        <v>0</v>
      </c>
      <c r="K92" s="53">
        <f>Table3[[#This Row],[Incentive Disbursements]]/'1.) CLM Reference'!$B$5</f>
        <v>0</v>
      </c>
      <c r="L92" s="52">
        <v>82.957800000000006</v>
      </c>
      <c r="M92" s="75">
        <f>Table3[[#This Row],[CLM $ Collected ]]/'1.) CLM Reference'!$B$4</f>
        <v>2.8507234924681947E-6</v>
      </c>
      <c r="N92" s="54">
        <v>0</v>
      </c>
      <c r="O92" s="56">
        <f>Table3[[#This Row],[Incentive Disbursements]]/'1.) CLM Reference'!$B$5</f>
        <v>0</v>
      </c>
    </row>
    <row r="93" spans="1:15" s="49" customFormat="1" ht="15.75" thickBot="1" x14ac:dyDescent="0.3">
      <c r="A93" s="97" t="s">
        <v>206</v>
      </c>
      <c r="B93" s="97" t="s">
        <v>264</v>
      </c>
      <c r="C93" s="97" t="s">
        <v>239</v>
      </c>
      <c r="D93" s="15">
        <f>Table3[[#This Row],[Residential CLM $ Collected]]+Table3[[#This Row],[C&amp;I CLM $ Collected]]</f>
        <v>82.199700000000007</v>
      </c>
      <c r="E93" s="48">
        <f>Table3[[#This Row],[CLM $ Collected ]]/'1.) CLM Reference'!$B$4</f>
        <v>2.8246724944952481E-6</v>
      </c>
      <c r="F93" s="12">
        <f>Table3[[#This Row],[Residential Incentive Disbursements]]+Table3[[#This Row],[C&amp;I Incentive Disbursements]]</f>
        <v>0</v>
      </c>
      <c r="G93" s="17">
        <f>Table3[[#This Row],[Incentive Disbursements]]/'1.) CLM Reference'!$B$5</f>
        <v>0</v>
      </c>
      <c r="H93" s="52">
        <v>34.721600000000002</v>
      </c>
      <c r="I93" s="53">
        <f>Table3[[#This Row],[CLM $ Collected ]]/'1.) CLM Reference'!$B$4</f>
        <v>2.8246724944952481E-6</v>
      </c>
      <c r="J93" s="54">
        <v>0</v>
      </c>
      <c r="K93" s="53">
        <f>Table3[[#This Row],[Incentive Disbursements]]/'1.) CLM Reference'!$B$5</f>
        <v>0</v>
      </c>
      <c r="L93" s="52">
        <v>47.478099999999998</v>
      </c>
      <c r="M93" s="75">
        <f>Table3[[#This Row],[CLM $ Collected ]]/'1.) CLM Reference'!$B$4</f>
        <v>2.8246724944952481E-6</v>
      </c>
      <c r="N93" s="54">
        <v>0</v>
      </c>
      <c r="O93" s="56">
        <f>Table3[[#This Row],[Incentive Disbursements]]/'1.) CLM Reference'!$B$5</f>
        <v>0</v>
      </c>
    </row>
    <row r="94" spans="1:15" s="49" customFormat="1" ht="15.75" thickBot="1" x14ac:dyDescent="0.3">
      <c r="A94" s="97" t="s">
        <v>207</v>
      </c>
      <c r="B94" s="97" t="s">
        <v>264</v>
      </c>
      <c r="C94" s="97" t="s">
        <v>239</v>
      </c>
      <c r="D94" s="15">
        <f>Table3[[#This Row],[Residential CLM $ Collected]]+Table3[[#This Row],[C&amp;I CLM $ Collected]]</f>
        <v>442.22449999999998</v>
      </c>
      <c r="E94" s="48">
        <f>Table3[[#This Row],[CLM $ Collected ]]/'1.) CLM Reference'!$B$4</f>
        <v>1.5196398302450175E-5</v>
      </c>
      <c r="F94" s="12">
        <f>Table3[[#This Row],[Residential Incentive Disbursements]]+Table3[[#This Row],[C&amp;I Incentive Disbursements]]</f>
        <v>0</v>
      </c>
      <c r="G94" s="17">
        <f>Table3[[#This Row],[Incentive Disbursements]]/'1.) CLM Reference'!$B$5</f>
        <v>0</v>
      </c>
      <c r="H94" s="52">
        <v>442.22449999999998</v>
      </c>
      <c r="I94" s="53">
        <f>Table3[[#This Row],[CLM $ Collected ]]/'1.) CLM Reference'!$B$4</f>
        <v>1.5196398302450175E-5</v>
      </c>
      <c r="J94" s="54">
        <v>0</v>
      </c>
      <c r="K94" s="53">
        <f>Table3[[#This Row],[Incentive Disbursements]]/'1.) CLM Reference'!$B$5</f>
        <v>0</v>
      </c>
      <c r="L94" s="52">
        <v>0</v>
      </c>
      <c r="M94" s="75">
        <f>Table3[[#This Row],[CLM $ Collected ]]/'1.) CLM Reference'!$B$4</f>
        <v>1.5196398302450175E-5</v>
      </c>
      <c r="N94" s="54">
        <v>0</v>
      </c>
      <c r="O94" s="56">
        <f>Table3[[#This Row],[Incentive Disbursements]]/'1.) CLM Reference'!$B$5</f>
        <v>0</v>
      </c>
    </row>
    <row r="95" spans="1:15" s="49" customFormat="1" ht="15.75" thickBot="1" x14ac:dyDescent="0.3">
      <c r="A95" s="97" t="s">
        <v>208</v>
      </c>
      <c r="B95" s="97" t="s">
        <v>264</v>
      </c>
      <c r="C95" s="97" t="s">
        <v>239</v>
      </c>
      <c r="D95" s="15">
        <f>Table3[[#This Row],[Residential CLM $ Collected]]+Table3[[#This Row],[C&amp;I CLM $ Collected]]</f>
        <v>142873.6575</v>
      </c>
      <c r="E95" s="48">
        <f>Table3[[#This Row],[CLM $ Collected ]]/'1.) CLM Reference'!$B$4</f>
        <v>4.9096443238623088E-3</v>
      </c>
      <c r="F95" s="12">
        <f>Table3[[#This Row],[Residential Incentive Disbursements]]+Table3[[#This Row],[C&amp;I Incentive Disbursements]]</f>
        <v>31919.03</v>
      </c>
      <c r="G95" s="17">
        <f>Table3[[#This Row],[Incentive Disbursements]]/'1.) CLM Reference'!$B$5</f>
        <v>1.8998305371681064E-3</v>
      </c>
      <c r="H95" s="52">
        <v>115517.04399999999</v>
      </c>
      <c r="I95" s="53">
        <f>Table3[[#This Row],[CLM $ Collected ]]/'1.) CLM Reference'!$B$4</f>
        <v>4.9096443238623088E-3</v>
      </c>
      <c r="J95" s="54">
        <v>23509.03</v>
      </c>
      <c r="K95" s="53">
        <f>Table3[[#This Row],[Incentive Disbursements]]/'1.) CLM Reference'!$B$5</f>
        <v>1.8998305371681064E-3</v>
      </c>
      <c r="L95" s="52">
        <v>27356.613499999999</v>
      </c>
      <c r="M95" s="75">
        <f>Table3[[#This Row],[CLM $ Collected ]]/'1.) CLM Reference'!$B$4</f>
        <v>4.9096443238623088E-3</v>
      </c>
      <c r="N95" s="54">
        <v>8410</v>
      </c>
      <c r="O95" s="56">
        <f>Table3[[#This Row],[Incentive Disbursements]]/'1.) CLM Reference'!$B$5</f>
        <v>1.8998305371681064E-3</v>
      </c>
    </row>
    <row r="96" spans="1:15" s="49" customFormat="1" ht="15.75" thickBot="1" x14ac:dyDescent="0.3">
      <c r="A96" s="97" t="s">
        <v>209</v>
      </c>
      <c r="B96" s="97" t="s">
        <v>264</v>
      </c>
      <c r="C96" s="97" t="s">
        <v>239</v>
      </c>
      <c r="D96" s="15">
        <f>Table3[[#This Row],[Residential CLM $ Collected]]+Table3[[#This Row],[C&amp;I CLM $ Collected]]</f>
        <v>143926.6531999998</v>
      </c>
      <c r="E96" s="48">
        <f>Table3[[#This Row],[CLM $ Collected ]]/'1.) CLM Reference'!$B$4</f>
        <v>4.9458289813563289E-3</v>
      </c>
      <c r="F96" s="12">
        <f>Table3[[#This Row],[Residential Incentive Disbursements]]+Table3[[#This Row],[C&amp;I Incentive Disbursements]]</f>
        <v>58804.58</v>
      </c>
      <c r="G96" s="17">
        <f>Table3[[#This Row],[Incentive Disbursements]]/'1.) CLM Reference'!$B$5</f>
        <v>3.5000667880366321E-3</v>
      </c>
      <c r="H96" s="52">
        <v>93038.672899999801</v>
      </c>
      <c r="I96" s="53">
        <f>Table3[[#This Row],[CLM $ Collected ]]/'1.) CLM Reference'!$B$4</f>
        <v>4.9458289813563289E-3</v>
      </c>
      <c r="J96" s="54">
        <v>39022.559999999998</v>
      </c>
      <c r="K96" s="53">
        <f>Table3[[#This Row],[Incentive Disbursements]]/'1.) CLM Reference'!$B$5</f>
        <v>3.5000667880366321E-3</v>
      </c>
      <c r="L96" s="52">
        <v>50887.980300000003</v>
      </c>
      <c r="M96" s="75">
        <f>Table3[[#This Row],[CLM $ Collected ]]/'1.) CLM Reference'!$B$4</f>
        <v>4.9458289813563289E-3</v>
      </c>
      <c r="N96" s="54">
        <v>19782.02</v>
      </c>
      <c r="O96" s="56">
        <f>Table3[[#This Row],[Incentive Disbursements]]/'1.) CLM Reference'!$B$5</f>
        <v>3.5000667880366321E-3</v>
      </c>
    </row>
    <row r="97" spans="1:15" s="49" customFormat="1" ht="15.75" thickBot="1" x14ac:dyDescent="0.3">
      <c r="A97" s="97" t="s">
        <v>210</v>
      </c>
      <c r="B97" s="97" t="s">
        <v>264</v>
      </c>
      <c r="C97" s="97" t="s">
        <v>239</v>
      </c>
      <c r="D97" s="15">
        <f>Table3[[#This Row],[Residential CLM $ Collected]]+Table3[[#This Row],[C&amp;I CLM $ Collected]]</f>
        <v>61658.203399999999</v>
      </c>
      <c r="E97" s="48">
        <f>Table3[[#This Row],[CLM $ Collected ]]/'1.) CLM Reference'!$B$4</f>
        <v>2.1187940005130599E-3</v>
      </c>
      <c r="F97" s="12">
        <f>Table3[[#This Row],[Residential Incentive Disbursements]]+Table3[[#This Row],[C&amp;I Incentive Disbursements]]</f>
        <v>21467.85</v>
      </c>
      <c r="G97" s="17">
        <f>Table3[[#This Row],[Incentive Disbursements]]/'1.) CLM Reference'!$B$5</f>
        <v>1.2777730713415894E-3</v>
      </c>
      <c r="H97" s="52">
        <v>39263.134100000003</v>
      </c>
      <c r="I97" s="53">
        <f>Table3[[#This Row],[CLM $ Collected ]]/'1.) CLM Reference'!$B$4</f>
        <v>2.1187940005130599E-3</v>
      </c>
      <c r="J97" s="54">
        <v>5787.8</v>
      </c>
      <c r="K97" s="53">
        <f>Table3[[#This Row],[Incentive Disbursements]]/'1.) CLM Reference'!$B$5</f>
        <v>1.2777730713415894E-3</v>
      </c>
      <c r="L97" s="52">
        <v>22395.069299999999</v>
      </c>
      <c r="M97" s="75">
        <f>Table3[[#This Row],[CLM $ Collected ]]/'1.) CLM Reference'!$B$4</f>
        <v>2.1187940005130599E-3</v>
      </c>
      <c r="N97" s="54">
        <v>15680.05</v>
      </c>
      <c r="O97" s="56">
        <f>Table3[[#This Row],[Incentive Disbursements]]/'1.) CLM Reference'!$B$5</f>
        <v>1.2777730713415894E-3</v>
      </c>
    </row>
    <row r="98" spans="1:15" s="49" customFormat="1" ht="15.75" thickBot="1" x14ac:dyDescent="0.3">
      <c r="A98" s="97" t="s">
        <v>211</v>
      </c>
      <c r="B98" s="97" t="s">
        <v>264</v>
      </c>
      <c r="C98" s="97" t="s">
        <v>239</v>
      </c>
      <c r="D98" s="15">
        <f>Table3[[#This Row],[Residential CLM $ Collected]]+Table3[[#This Row],[C&amp;I CLM $ Collected]]</f>
        <v>59107.457199999997</v>
      </c>
      <c r="E98" s="48">
        <f>Table3[[#This Row],[CLM $ Collected ]]/'1.) CLM Reference'!$B$4</f>
        <v>2.0311413371629713E-3</v>
      </c>
      <c r="F98" s="12">
        <f>Table3[[#This Row],[Residential Incentive Disbursements]]+Table3[[#This Row],[C&amp;I Incentive Disbursements]]</f>
        <v>46638.11</v>
      </c>
      <c r="G98" s="17">
        <f>Table3[[#This Row],[Incentive Disbursements]]/'1.) CLM Reference'!$B$5</f>
        <v>2.7759147309240049E-3</v>
      </c>
      <c r="H98" s="52">
        <v>44023.715199999999</v>
      </c>
      <c r="I98" s="53">
        <f>Table3[[#This Row],[CLM $ Collected ]]/'1.) CLM Reference'!$B$4</f>
        <v>2.0311413371629713E-3</v>
      </c>
      <c r="J98" s="54">
        <v>25336.11</v>
      </c>
      <c r="K98" s="53">
        <f>Table3[[#This Row],[Incentive Disbursements]]/'1.) CLM Reference'!$B$5</f>
        <v>2.7759147309240049E-3</v>
      </c>
      <c r="L98" s="52">
        <v>15083.742</v>
      </c>
      <c r="M98" s="75">
        <f>Table3[[#This Row],[CLM $ Collected ]]/'1.) CLM Reference'!$B$4</f>
        <v>2.0311413371629713E-3</v>
      </c>
      <c r="N98" s="54">
        <v>21302</v>
      </c>
      <c r="O98" s="56">
        <f>Table3[[#This Row],[Incentive Disbursements]]/'1.) CLM Reference'!$B$5</f>
        <v>2.7759147309240049E-3</v>
      </c>
    </row>
    <row r="99" spans="1:15" s="49" customFormat="1" ht="15.75" thickBot="1" x14ac:dyDescent="0.3">
      <c r="A99" s="97" t="s">
        <v>212</v>
      </c>
      <c r="B99" s="97" t="s">
        <v>264</v>
      </c>
      <c r="C99" s="97" t="s">
        <v>239</v>
      </c>
      <c r="D99" s="15">
        <f>Table3[[#This Row],[Residential CLM $ Collected]]+Table3[[#This Row],[C&amp;I CLM $ Collected]]</f>
        <v>100665.45049999999</v>
      </c>
      <c r="E99" s="48">
        <f>Table3[[#This Row],[CLM $ Collected ]]/'1.) CLM Reference'!$B$4</f>
        <v>3.4592210089978777E-3</v>
      </c>
      <c r="F99" s="12">
        <f>Table3[[#This Row],[Residential Incentive Disbursements]]+Table3[[#This Row],[C&amp;I Incentive Disbursements]]</f>
        <v>43872.23</v>
      </c>
      <c r="G99" s="17">
        <f>Table3[[#This Row],[Incentive Disbursements]]/'1.) CLM Reference'!$B$5</f>
        <v>2.6112886979229233E-3</v>
      </c>
      <c r="H99" s="52">
        <v>82435.041299999997</v>
      </c>
      <c r="I99" s="53">
        <f>Table3[[#This Row],[CLM $ Collected ]]/'1.) CLM Reference'!$B$4</f>
        <v>3.4592210089978777E-3</v>
      </c>
      <c r="J99" s="54">
        <v>36318.230000000003</v>
      </c>
      <c r="K99" s="53">
        <f>Table3[[#This Row],[Incentive Disbursements]]/'1.) CLM Reference'!$B$5</f>
        <v>2.6112886979229233E-3</v>
      </c>
      <c r="L99" s="52">
        <v>18230.409199999998</v>
      </c>
      <c r="M99" s="75">
        <f>Table3[[#This Row],[CLM $ Collected ]]/'1.) CLM Reference'!$B$4</f>
        <v>3.4592210089978777E-3</v>
      </c>
      <c r="N99" s="54">
        <v>7554</v>
      </c>
      <c r="O99" s="56">
        <f>Table3[[#This Row],[Incentive Disbursements]]/'1.) CLM Reference'!$B$5</f>
        <v>2.6112886979229233E-3</v>
      </c>
    </row>
    <row r="100" spans="1:15" s="49" customFormat="1" ht="15.75" thickBot="1" x14ac:dyDescent="0.3">
      <c r="A100" s="97" t="s">
        <v>213</v>
      </c>
      <c r="B100" s="97" t="s">
        <v>264</v>
      </c>
      <c r="C100" s="97" t="s">
        <v>239</v>
      </c>
      <c r="D100" s="15">
        <f>Table3[[#This Row],[Residential CLM $ Collected]]+Table3[[#This Row],[C&amp;I CLM $ Collected]]</f>
        <v>64963.1441000001</v>
      </c>
      <c r="E100" s="48">
        <f>Table3[[#This Row],[CLM $ Collected ]]/'1.) CLM Reference'!$B$4</f>
        <v>2.2323634550393922E-3</v>
      </c>
      <c r="F100" s="12">
        <f>Table3[[#This Row],[Residential Incentive Disbursements]]+Table3[[#This Row],[C&amp;I Incentive Disbursements]]</f>
        <v>39953.97</v>
      </c>
      <c r="G100" s="17">
        <f>Table3[[#This Row],[Incentive Disbursements]]/'1.) CLM Reference'!$B$5</f>
        <v>2.3780726509263724E-3</v>
      </c>
      <c r="H100" s="52">
        <v>52661.118400000101</v>
      </c>
      <c r="I100" s="53">
        <f>Table3[[#This Row],[CLM $ Collected ]]/'1.) CLM Reference'!$B$4</f>
        <v>2.2323634550393922E-3</v>
      </c>
      <c r="J100" s="54">
        <v>36834.97</v>
      </c>
      <c r="K100" s="53">
        <f>Table3[[#This Row],[Incentive Disbursements]]/'1.) CLM Reference'!$B$5</f>
        <v>2.3780726509263724E-3</v>
      </c>
      <c r="L100" s="52">
        <v>12302.0257</v>
      </c>
      <c r="M100" s="75">
        <f>Table3[[#This Row],[CLM $ Collected ]]/'1.) CLM Reference'!$B$4</f>
        <v>2.2323634550393922E-3</v>
      </c>
      <c r="N100" s="54">
        <v>3119</v>
      </c>
      <c r="O100" s="56">
        <f>Table3[[#This Row],[Incentive Disbursements]]/'1.) CLM Reference'!$B$5</f>
        <v>2.3780726509263724E-3</v>
      </c>
    </row>
    <row r="101" spans="1:15" s="49" customFormat="1" ht="15.75" thickBot="1" x14ac:dyDescent="0.3">
      <c r="A101" s="97" t="s">
        <v>214</v>
      </c>
      <c r="B101" s="97" t="s">
        <v>264</v>
      </c>
      <c r="C101" s="97" t="s">
        <v>239</v>
      </c>
      <c r="D101" s="15">
        <f>Table3[[#This Row],[Residential CLM $ Collected]]+Table3[[#This Row],[C&amp;I CLM $ Collected]]</f>
        <v>76522.197599999898</v>
      </c>
      <c r="E101" s="48">
        <f>Table3[[#This Row],[CLM $ Collected ]]/'1.) CLM Reference'!$B$4</f>
        <v>2.6295734264121396E-3</v>
      </c>
      <c r="F101" s="12">
        <f>Table3[[#This Row],[Residential Incentive Disbursements]]+Table3[[#This Row],[C&amp;I Incentive Disbursements]]</f>
        <v>40590.32</v>
      </c>
      <c r="G101" s="17">
        <f>Table3[[#This Row],[Incentive Disbursements]]/'1.) CLM Reference'!$B$5</f>
        <v>2.415948399729733E-3</v>
      </c>
      <c r="H101" s="52">
        <v>71853.173799999902</v>
      </c>
      <c r="I101" s="53">
        <f>Table3[[#This Row],[CLM $ Collected ]]/'1.) CLM Reference'!$B$4</f>
        <v>2.6295734264121396E-3</v>
      </c>
      <c r="J101" s="54">
        <v>38316.32</v>
      </c>
      <c r="K101" s="53">
        <f>Table3[[#This Row],[Incentive Disbursements]]/'1.) CLM Reference'!$B$5</f>
        <v>2.415948399729733E-3</v>
      </c>
      <c r="L101" s="52">
        <v>4669.0237999999999</v>
      </c>
      <c r="M101" s="75">
        <f>Table3[[#This Row],[CLM $ Collected ]]/'1.) CLM Reference'!$B$4</f>
        <v>2.6295734264121396E-3</v>
      </c>
      <c r="N101" s="54">
        <v>2274</v>
      </c>
      <c r="O101" s="56">
        <f>Table3[[#This Row],[Incentive Disbursements]]/'1.) CLM Reference'!$B$5</f>
        <v>2.415948399729733E-3</v>
      </c>
    </row>
    <row r="102" spans="1:15" s="49" customFormat="1" ht="15.75" thickBot="1" x14ac:dyDescent="0.3">
      <c r="A102" s="97" t="s">
        <v>215</v>
      </c>
      <c r="B102" s="97" t="s">
        <v>264</v>
      </c>
      <c r="C102" s="97" t="s">
        <v>239</v>
      </c>
      <c r="D102" s="15">
        <f>Table3[[#This Row],[Residential CLM $ Collected]]+Table3[[#This Row],[C&amp;I CLM $ Collected]]</f>
        <v>70.791799999999995</v>
      </c>
      <c r="E102" s="48">
        <f>Table3[[#This Row],[CLM $ Collected ]]/'1.) CLM Reference'!$B$4</f>
        <v>2.4326566921267191E-6</v>
      </c>
      <c r="F102" s="12">
        <f>Table3[[#This Row],[Residential Incentive Disbursements]]+Table3[[#This Row],[C&amp;I Incentive Disbursements]]</f>
        <v>0</v>
      </c>
      <c r="G102" s="17">
        <f>Table3[[#This Row],[Incentive Disbursements]]/'1.) CLM Reference'!$B$5</f>
        <v>0</v>
      </c>
      <c r="H102" s="52">
        <v>70.791799999999995</v>
      </c>
      <c r="I102" s="53">
        <f>Table3[[#This Row],[CLM $ Collected ]]/'1.) CLM Reference'!$B$4</f>
        <v>2.4326566921267191E-6</v>
      </c>
      <c r="J102" s="54">
        <v>0</v>
      </c>
      <c r="K102" s="53">
        <f>Table3[[#This Row],[Incentive Disbursements]]/'1.) CLM Reference'!$B$5</f>
        <v>0</v>
      </c>
      <c r="L102" s="52">
        <v>0</v>
      </c>
      <c r="M102" s="75">
        <f>Table3[[#This Row],[CLM $ Collected ]]/'1.) CLM Reference'!$B$4</f>
        <v>2.4326566921267191E-6</v>
      </c>
      <c r="N102" s="54">
        <v>0</v>
      </c>
      <c r="O102" s="56">
        <f>Table3[[#This Row],[Incentive Disbursements]]/'1.) CLM Reference'!$B$5</f>
        <v>0</v>
      </c>
    </row>
    <row r="103" spans="1:15" s="49" customFormat="1" ht="15.75" thickBot="1" x14ac:dyDescent="0.3">
      <c r="A103" s="97" t="s">
        <v>219</v>
      </c>
      <c r="B103" s="97" t="s">
        <v>264</v>
      </c>
      <c r="C103" s="97" t="s">
        <v>239</v>
      </c>
      <c r="D103" s="15">
        <f>Table3[[#This Row],[Residential CLM $ Collected]]+Table3[[#This Row],[C&amp;I CLM $ Collected]]</f>
        <v>192.12350000000001</v>
      </c>
      <c r="E103" s="48">
        <f>Table3[[#This Row],[CLM $ Collected ]]/'1.) CLM Reference'!$B$4</f>
        <v>6.6020431460961265E-6</v>
      </c>
      <c r="F103" s="12">
        <f>Table3[[#This Row],[Residential Incentive Disbursements]]+Table3[[#This Row],[C&amp;I Incentive Disbursements]]</f>
        <v>0</v>
      </c>
      <c r="G103" s="17">
        <f>Table3[[#This Row],[Incentive Disbursements]]/'1.) CLM Reference'!$B$5</f>
        <v>0</v>
      </c>
      <c r="H103" s="52">
        <v>192.12350000000001</v>
      </c>
      <c r="I103" s="53">
        <f>Table3[[#This Row],[CLM $ Collected ]]/'1.) CLM Reference'!$B$4</f>
        <v>6.6020431460961265E-6</v>
      </c>
      <c r="J103" s="54">
        <v>0</v>
      </c>
      <c r="K103" s="53">
        <f>Table3[[#This Row],[Incentive Disbursements]]/'1.) CLM Reference'!$B$5</f>
        <v>0</v>
      </c>
      <c r="L103" s="52">
        <v>0</v>
      </c>
      <c r="M103" s="75">
        <f>Table3[[#This Row],[CLM $ Collected ]]/'1.) CLM Reference'!$B$4</f>
        <v>6.6020431460961265E-6</v>
      </c>
      <c r="N103" s="54">
        <v>0</v>
      </c>
      <c r="O103" s="56">
        <f>Table3[[#This Row],[Incentive Disbursements]]/'1.) CLM Reference'!$B$5</f>
        <v>0</v>
      </c>
    </row>
    <row r="104" spans="1:15" s="49" customFormat="1" ht="15.75" thickBot="1" x14ac:dyDescent="0.3">
      <c r="A104" s="97" t="s">
        <v>256</v>
      </c>
      <c r="B104" s="97" t="s">
        <v>264</v>
      </c>
      <c r="C104" s="97" t="s">
        <v>239</v>
      </c>
      <c r="D104" s="15">
        <f>Table3[[#This Row],[Residential CLM $ Collected]]+Table3[[#This Row],[C&amp;I CLM $ Collected]]</f>
        <v>0</v>
      </c>
      <c r="E104" s="48">
        <f>Table3[[#This Row],[CLM $ Collected ]]/'1.) CLM Reference'!$B$4</f>
        <v>0</v>
      </c>
      <c r="F104" s="12">
        <f>Table3[[#This Row],[Residential Incentive Disbursements]]+Table3[[#This Row],[C&amp;I Incentive Disbursements]]</f>
        <v>144323.13116241901</v>
      </c>
      <c r="G104" s="17">
        <f>Table3[[#This Row],[Incentive Disbursements]]/'1.) CLM Reference'!$B$5</f>
        <v>8.5901574014649439E-3</v>
      </c>
      <c r="H104" s="52">
        <v>0</v>
      </c>
      <c r="I104" s="53">
        <f>Table3[[#This Row],[CLM $ Collected ]]/'1.) CLM Reference'!$B$4</f>
        <v>0</v>
      </c>
      <c r="J104" s="54">
        <v>142818.13116241901</v>
      </c>
      <c r="K104" s="53">
        <f>Table3[[#This Row],[Incentive Disbursements]]/'1.) CLM Reference'!$B$5</f>
        <v>8.5901574014649439E-3</v>
      </c>
      <c r="L104" s="52">
        <v>0</v>
      </c>
      <c r="M104" s="75">
        <f>Table3[[#This Row],[CLM $ Collected ]]/'1.) CLM Reference'!$B$4</f>
        <v>0</v>
      </c>
      <c r="N104" s="54">
        <v>1505</v>
      </c>
      <c r="O104" s="56">
        <f>Table3[[#This Row],[Incentive Disbursements]]/'1.) CLM Reference'!$B$5</f>
        <v>8.5901574014649439E-3</v>
      </c>
    </row>
    <row r="105" spans="1:15" s="49" customFormat="1" ht="15.75" thickBot="1" x14ac:dyDescent="0.3">
      <c r="A105" s="97" t="s">
        <v>220</v>
      </c>
      <c r="B105" s="97" t="s">
        <v>238</v>
      </c>
      <c r="C105" s="97" t="s">
        <v>239</v>
      </c>
      <c r="D105" s="15">
        <f>Table3[[#This Row],[Residential CLM $ Collected]]+Table3[[#This Row],[C&amp;I CLM $ Collected]]</f>
        <v>394.428</v>
      </c>
      <c r="E105" s="48">
        <f>Table3[[#This Row],[CLM $ Collected ]]/'1.) CLM Reference'!$B$4</f>
        <v>1.3553941470087744E-5</v>
      </c>
      <c r="F105" s="12">
        <f>Table3[[#This Row],[Residential Incentive Disbursements]]+Table3[[#This Row],[C&amp;I Incentive Disbursements]]</f>
        <v>0</v>
      </c>
      <c r="G105" s="17">
        <f>Table3[[#This Row],[Incentive Disbursements]]/'1.) CLM Reference'!$B$5</f>
        <v>0</v>
      </c>
      <c r="H105" s="52">
        <v>394.428</v>
      </c>
      <c r="I105" s="53">
        <f>Table3[[#This Row],[CLM $ Collected ]]/'1.) CLM Reference'!$B$4</f>
        <v>1.3553941470087744E-5</v>
      </c>
      <c r="J105" s="54">
        <v>0</v>
      </c>
      <c r="K105" s="53">
        <f>Table3[[#This Row],[Incentive Disbursements]]/'1.) CLM Reference'!$B$5</f>
        <v>0</v>
      </c>
      <c r="L105" s="52">
        <v>0</v>
      </c>
      <c r="M105" s="75">
        <f>Table3[[#This Row],[CLM $ Collected ]]/'1.) CLM Reference'!$B$4</f>
        <v>1.3553941470087744E-5</v>
      </c>
      <c r="N105" s="54">
        <v>0</v>
      </c>
      <c r="O105" s="56">
        <f>Table3[[#This Row],[Incentive Disbursements]]/'1.) CLM Reference'!$B$5</f>
        <v>0</v>
      </c>
    </row>
    <row r="106" spans="1:15" s="49" customFormat="1" ht="15.75" thickBot="1" x14ac:dyDescent="0.3">
      <c r="A106" s="97" t="s">
        <v>221</v>
      </c>
      <c r="B106" s="97" t="s">
        <v>238</v>
      </c>
      <c r="C106" s="97" t="s">
        <v>239</v>
      </c>
      <c r="D106" s="15">
        <f>Table3[[#This Row],[Residential CLM $ Collected]]+Table3[[#This Row],[C&amp;I CLM $ Collected]]</f>
        <v>887.51059999999995</v>
      </c>
      <c r="E106" s="48">
        <f>Table3[[#This Row],[CLM $ Collected ]]/'1.) CLM Reference'!$B$4</f>
        <v>3.0498004012094617E-5</v>
      </c>
      <c r="F106" s="12">
        <f>Table3[[#This Row],[Residential Incentive Disbursements]]+Table3[[#This Row],[C&amp;I Incentive Disbursements]]</f>
        <v>0</v>
      </c>
      <c r="G106" s="17">
        <f>Table3[[#This Row],[Incentive Disbursements]]/'1.) CLM Reference'!$B$5</f>
        <v>0</v>
      </c>
      <c r="H106" s="52">
        <v>887.51059999999995</v>
      </c>
      <c r="I106" s="53">
        <f>Table3[[#This Row],[CLM $ Collected ]]/'1.) CLM Reference'!$B$4</f>
        <v>3.0498004012094617E-5</v>
      </c>
      <c r="J106" s="54">
        <v>0</v>
      </c>
      <c r="K106" s="53">
        <f>Table3[[#This Row],[Incentive Disbursements]]/'1.) CLM Reference'!$B$5</f>
        <v>0</v>
      </c>
      <c r="L106" s="52">
        <v>0</v>
      </c>
      <c r="M106" s="75">
        <f>Table3[[#This Row],[CLM $ Collected ]]/'1.) CLM Reference'!$B$4</f>
        <v>3.0498004012094617E-5</v>
      </c>
      <c r="N106" s="54">
        <v>0</v>
      </c>
      <c r="O106" s="56">
        <f>Table3[[#This Row],[Incentive Disbursements]]/'1.) CLM Reference'!$B$5</f>
        <v>0</v>
      </c>
    </row>
    <row r="107" spans="1:15" s="49" customFormat="1" ht="15.75" thickBot="1" x14ac:dyDescent="0.3">
      <c r="A107" s="97" t="s">
        <v>123</v>
      </c>
      <c r="B107" s="97" t="s">
        <v>238</v>
      </c>
      <c r="C107" s="97" t="s">
        <v>239</v>
      </c>
      <c r="D107" s="15">
        <f>Table3[[#This Row],[Residential CLM $ Collected]]+Table3[[#This Row],[C&amp;I CLM $ Collected]]</f>
        <v>113043.8214</v>
      </c>
      <c r="E107" s="48">
        <f>Table3[[#This Row],[CLM $ Collected ]]/'1.) CLM Reference'!$B$4</f>
        <v>3.8845856247798137E-3</v>
      </c>
      <c r="F107" s="12">
        <f>Table3[[#This Row],[Residential Incentive Disbursements]]+Table3[[#This Row],[C&amp;I Incentive Disbursements]]</f>
        <v>42489.84</v>
      </c>
      <c r="G107" s="17">
        <f>Table3[[#This Row],[Incentive Disbursements]]/'1.) CLM Reference'!$B$5</f>
        <v>2.5290084175924798E-3</v>
      </c>
      <c r="H107" s="52">
        <v>107348.76489999999</v>
      </c>
      <c r="I107" s="53">
        <f>Table3[[#This Row],[CLM $ Collected ]]/'1.) CLM Reference'!$B$4</f>
        <v>3.8845856247798137E-3</v>
      </c>
      <c r="J107" s="54">
        <v>42369.84</v>
      </c>
      <c r="K107" s="53">
        <f>Table3[[#This Row],[Incentive Disbursements]]/'1.) CLM Reference'!$B$5</f>
        <v>2.5290084175924798E-3</v>
      </c>
      <c r="L107" s="52">
        <v>5695.0564999999997</v>
      </c>
      <c r="M107" s="75">
        <f>Table3[[#This Row],[CLM $ Collected ]]/'1.) CLM Reference'!$B$4</f>
        <v>3.8845856247798137E-3</v>
      </c>
      <c r="N107" s="54">
        <v>120</v>
      </c>
      <c r="O107" s="56">
        <f>Table3[[#This Row],[Incentive Disbursements]]/'1.) CLM Reference'!$B$5</f>
        <v>2.5290084175924798E-3</v>
      </c>
    </row>
    <row r="108" spans="1:15" s="49" customFormat="1" ht="15.75" thickBot="1" x14ac:dyDescent="0.3">
      <c r="A108" s="97" t="s">
        <v>228</v>
      </c>
      <c r="B108" s="97" t="s">
        <v>238</v>
      </c>
      <c r="C108" s="97" t="s">
        <v>239</v>
      </c>
      <c r="D108" s="15">
        <f>Table3[[#This Row],[Residential CLM $ Collected]]+Table3[[#This Row],[C&amp;I CLM $ Collected]]</f>
        <v>103477.73060000001</v>
      </c>
      <c r="E108" s="48">
        <f>Table3[[#This Row],[CLM $ Collected ]]/'1.) CLM Reference'!$B$4</f>
        <v>3.5558609023951335E-3</v>
      </c>
      <c r="F108" s="12">
        <f>Table3[[#This Row],[Residential Incentive Disbursements]]+Table3[[#This Row],[C&amp;I Incentive Disbursements]]</f>
        <v>26179.83</v>
      </c>
      <c r="G108" s="17">
        <f>Table3[[#This Row],[Incentive Disbursements]]/'1.) CLM Reference'!$B$5</f>
        <v>1.558231578211171E-3</v>
      </c>
      <c r="H108" s="52">
        <v>95201.057400000005</v>
      </c>
      <c r="I108" s="53">
        <f>Table3[[#This Row],[CLM $ Collected ]]/'1.) CLM Reference'!$B$4</f>
        <v>3.5558609023951335E-3</v>
      </c>
      <c r="J108" s="54">
        <v>23739.83</v>
      </c>
      <c r="K108" s="53">
        <f>Table3[[#This Row],[Incentive Disbursements]]/'1.) CLM Reference'!$B$5</f>
        <v>1.558231578211171E-3</v>
      </c>
      <c r="L108" s="52">
        <v>8276.6731999999993</v>
      </c>
      <c r="M108" s="75">
        <f>Table3[[#This Row],[CLM $ Collected ]]/'1.) CLM Reference'!$B$4</f>
        <v>3.5558609023951335E-3</v>
      </c>
      <c r="N108" s="54">
        <v>2440</v>
      </c>
      <c r="O108" s="56">
        <f>Table3[[#This Row],[Incentive Disbursements]]/'1.) CLM Reference'!$B$5</f>
        <v>1.558231578211171E-3</v>
      </c>
    </row>
    <row r="109" spans="1:15" s="49" customFormat="1" ht="15.75" thickBot="1" x14ac:dyDescent="0.3">
      <c r="A109" s="97" t="s">
        <v>230</v>
      </c>
      <c r="B109" s="97" t="s">
        <v>238</v>
      </c>
      <c r="C109" s="97" t="s">
        <v>239</v>
      </c>
      <c r="D109" s="15">
        <f>Table3[[#This Row],[Residential CLM $ Collected]]+Table3[[#This Row],[C&amp;I CLM $ Collected]]</f>
        <v>1626.9322999999999</v>
      </c>
      <c r="E109" s="48">
        <f>Table3[[#This Row],[CLM $ Collected ]]/'1.) CLM Reference'!$B$4</f>
        <v>5.5907149517770634E-5</v>
      </c>
      <c r="F109" s="12">
        <f>Table3[[#This Row],[Residential Incentive Disbursements]]+Table3[[#This Row],[C&amp;I Incentive Disbursements]]</f>
        <v>0</v>
      </c>
      <c r="G109" s="17">
        <f>Table3[[#This Row],[Incentive Disbursements]]/'1.) CLM Reference'!$B$5</f>
        <v>0</v>
      </c>
      <c r="H109" s="52">
        <v>1588.1765</v>
      </c>
      <c r="I109" s="53">
        <f>Table3[[#This Row],[CLM $ Collected ]]/'1.) CLM Reference'!$B$4</f>
        <v>5.5907149517770634E-5</v>
      </c>
      <c r="J109" s="54">
        <v>0</v>
      </c>
      <c r="K109" s="53">
        <f>Table3[[#This Row],[Incentive Disbursements]]/'1.) CLM Reference'!$B$5</f>
        <v>0</v>
      </c>
      <c r="L109" s="52">
        <v>38.755800000000001</v>
      </c>
      <c r="M109" s="75">
        <f>Table3[[#This Row],[CLM $ Collected ]]/'1.) CLM Reference'!$B$4</f>
        <v>5.5907149517770634E-5</v>
      </c>
      <c r="N109" s="54">
        <v>0</v>
      </c>
      <c r="O109" s="56">
        <f>Table3[[#This Row],[Incentive Disbursements]]/'1.) CLM Reference'!$B$5</f>
        <v>0</v>
      </c>
    </row>
    <row r="110" spans="1:15" s="49" customFormat="1" ht="15.75" thickBot="1" x14ac:dyDescent="0.3">
      <c r="A110" s="97" t="s">
        <v>256</v>
      </c>
      <c r="B110" s="97" t="s">
        <v>272</v>
      </c>
      <c r="C110" s="97" t="s">
        <v>239</v>
      </c>
      <c r="D110" s="15">
        <f>Table3[[#This Row],[Residential CLM $ Collected]]+Table3[[#This Row],[C&amp;I CLM $ Collected]]</f>
        <v>0</v>
      </c>
      <c r="E110" s="48">
        <f>Table3[[#This Row],[CLM $ Collected ]]/'1.) CLM Reference'!$B$4</f>
        <v>0</v>
      </c>
      <c r="F110" s="12">
        <f>Table3[[#This Row],[Residential Incentive Disbursements]]+Table3[[#This Row],[C&amp;I Incentive Disbursements]]</f>
        <v>21832.469643990698</v>
      </c>
      <c r="G110" s="17">
        <f>Table3[[#This Row],[Incentive Disbursements]]/'1.) CLM Reference'!$B$5</f>
        <v>1.2994753453174871E-3</v>
      </c>
      <c r="H110" s="52">
        <v>0</v>
      </c>
      <c r="I110" s="53">
        <f>Table3[[#This Row],[CLM $ Collected ]]/'1.) CLM Reference'!$B$4</f>
        <v>0</v>
      </c>
      <c r="J110" s="54">
        <v>21832.469643990698</v>
      </c>
      <c r="K110" s="53">
        <f>Table3[[#This Row],[Incentive Disbursements]]/'1.) CLM Reference'!$B$5</f>
        <v>1.2994753453174871E-3</v>
      </c>
      <c r="L110" s="52">
        <v>0</v>
      </c>
      <c r="M110" s="75">
        <f>Table3[[#This Row],[CLM $ Collected ]]/'1.) CLM Reference'!$B$4</f>
        <v>0</v>
      </c>
      <c r="N110" s="54">
        <v>0</v>
      </c>
      <c r="O110" s="56">
        <f>Table3[[#This Row],[Incentive Disbursements]]/'1.) CLM Reference'!$B$5</f>
        <v>1.2994753453174871E-3</v>
      </c>
    </row>
    <row r="111" spans="1:15" s="49" customFormat="1" ht="15.75" thickBot="1" x14ac:dyDescent="0.3">
      <c r="A111" s="97" t="s">
        <v>55</v>
      </c>
      <c r="B111" s="97" t="s">
        <v>241</v>
      </c>
      <c r="C111" s="97" t="s">
        <v>239</v>
      </c>
      <c r="D111" s="15">
        <f>Table3[[#This Row],[Residential CLM $ Collected]]+Table3[[#This Row],[C&amp;I CLM $ Collected]]</f>
        <v>71392.777199999895</v>
      </c>
      <c r="E111" s="48">
        <f>Table3[[#This Row],[CLM $ Collected ]]/'1.) CLM Reference'!$B$4</f>
        <v>2.4533083948295085E-3</v>
      </c>
      <c r="F111" s="12">
        <f>Table3[[#This Row],[Residential Incentive Disbursements]]+Table3[[#This Row],[C&amp;I Incentive Disbursements]]</f>
        <v>20104.8</v>
      </c>
      <c r="G111" s="17">
        <f>Table3[[#This Row],[Incentive Disbursements]]/'1.) CLM Reference'!$B$5</f>
        <v>1.1966439137924099E-3</v>
      </c>
      <c r="H111" s="52">
        <v>58128.328499999901</v>
      </c>
      <c r="I111" s="53">
        <f>Table3[[#This Row],[CLM $ Collected ]]/'1.) CLM Reference'!$B$4</f>
        <v>2.4533083948295085E-3</v>
      </c>
      <c r="J111" s="54">
        <v>19857.8</v>
      </c>
      <c r="K111" s="53">
        <f>Table3[[#This Row],[Incentive Disbursements]]/'1.) CLM Reference'!$B$5</f>
        <v>1.1966439137924099E-3</v>
      </c>
      <c r="L111" s="52">
        <v>13264.448700000001</v>
      </c>
      <c r="M111" s="75">
        <f>Table3[[#This Row],[CLM $ Collected ]]/'1.) CLM Reference'!$B$4</f>
        <v>2.4533083948295085E-3</v>
      </c>
      <c r="N111" s="54">
        <v>247</v>
      </c>
      <c r="O111" s="56">
        <f>Table3[[#This Row],[Incentive Disbursements]]/'1.) CLM Reference'!$B$5</f>
        <v>1.1966439137924099E-3</v>
      </c>
    </row>
    <row r="112" spans="1:15" s="49" customFormat="1" ht="15.75" thickBot="1" x14ac:dyDescent="0.3">
      <c r="A112" s="97" t="s">
        <v>56</v>
      </c>
      <c r="B112" s="97" t="s">
        <v>241</v>
      </c>
      <c r="C112" s="97" t="s">
        <v>239</v>
      </c>
      <c r="D112" s="15">
        <f>Table3[[#This Row],[Residential CLM $ Collected]]+Table3[[#This Row],[C&amp;I CLM $ Collected]]</f>
        <v>96972.011800000007</v>
      </c>
      <c r="E112" s="48">
        <f>Table3[[#This Row],[CLM $ Collected ]]/'1.) CLM Reference'!$B$4</f>
        <v>3.3323013887803558E-3</v>
      </c>
      <c r="F112" s="12">
        <f>Table3[[#This Row],[Residential Incentive Disbursements]]+Table3[[#This Row],[C&amp;I Incentive Disbursements]]</f>
        <v>31534.58</v>
      </c>
      <c r="G112" s="17">
        <f>Table3[[#This Row],[Incentive Disbursements]]/'1.) CLM Reference'!$B$5</f>
        <v>1.87694795426962E-3</v>
      </c>
      <c r="H112" s="52">
        <v>78630.955100000006</v>
      </c>
      <c r="I112" s="53">
        <f>Table3[[#This Row],[CLM $ Collected ]]/'1.) CLM Reference'!$B$4</f>
        <v>3.3323013887803558E-3</v>
      </c>
      <c r="J112" s="54">
        <v>29656.58</v>
      </c>
      <c r="K112" s="53">
        <f>Table3[[#This Row],[Incentive Disbursements]]/'1.) CLM Reference'!$B$5</f>
        <v>1.87694795426962E-3</v>
      </c>
      <c r="L112" s="52">
        <v>18341.056700000001</v>
      </c>
      <c r="M112" s="75">
        <f>Table3[[#This Row],[CLM $ Collected ]]/'1.) CLM Reference'!$B$4</f>
        <v>3.3323013887803558E-3</v>
      </c>
      <c r="N112" s="54">
        <v>1878</v>
      </c>
      <c r="O112" s="56">
        <f>Table3[[#This Row],[Incentive Disbursements]]/'1.) CLM Reference'!$B$5</f>
        <v>1.87694795426962E-3</v>
      </c>
    </row>
    <row r="113" spans="1:15" s="49" customFormat="1" ht="15.75" thickBot="1" x14ac:dyDescent="0.3">
      <c r="A113" s="97" t="s">
        <v>57</v>
      </c>
      <c r="B113" s="97" t="s">
        <v>241</v>
      </c>
      <c r="C113" s="97" t="s">
        <v>239</v>
      </c>
      <c r="D113" s="15">
        <f>Table3[[#This Row],[Residential CLM $ Collected]]+Table3[[#This Row],[C&amp;I CLM $ Collected]]</f>
        <v>100651.4894000003</v>
      </c>
      <c r="E113" s="48">
        <f>Table3[[#This Row],[CLM $ Collected ]]/'1.) CLM Reference'!$B$4</f>
        <v>3.4587412562109205E-3</v>
      </c>
      <c r="F113" s="12">
        <f>Table3[[#This Row],[Residential Incentive Disbursements]]+Table3[[#This Row],[C&amp;I Incentive Disbursements]]</f>
        <v>19540.71</v>
      </c>
      <c r="G113" s="17">
        <f>Table3[[#This Row],[Incentive Disbursements]]/'1.) CLM Reference'!$B$5</f>
        <v>1.1630691025368311E-3</v>
      </c>
      <c r="H113" s="52">
        <v>92872.916500000298</v>
      </c>
      <c r="I113" s="53">
        <f>Table3[[#This Row],[CLM $ Collected ]]/'1.) CLM Reference'!$B$4</f>
        <v>3.4587412562109205E-3</v>
      </c>
      <c r="J113" s="54">
        <v>19540.71</v>
      </c>
      <c r="K113" s="53">
        <f>Table3[[#This Row],[Incentive Disbursements]]/'1.) CLM Reference'!$B$5</f>
        <v>1.1630691025368311E-3</v>
      </c>
      <c r="L113" s="52">
        <v>7778.5729000000001</v>
      </c>
      <c r="M113" s="75">
        <f>Table3[[#This Row],[CLM $ Collected ]]/'1.) CLM Reference'!$B$4</f>
        <v>3.4587412562109205E-3</v>
      </c>
      <c r="N113" s="54">
        <v>0</v>
      </c>
      <c r="O113" s="56">
        <f>Table3[[#This Row],[Incentive Disbursements]]/'1.) CLM Reference'!$B$5</f>
        <v>1.1630691025368311E-3</v>
      </c>
    </row>
    <row r="114" spans="1:15" s="49" customFormat="1" ht="15.75" thickBot="1" x14ac:dyDescent="0.3">
      <c r="A114" s="97" t="s">
        <v>58</v>
      </c>
      <c r="B114" s="97" t="s">
        <v>241</v>
      </c>
      <c r="C114" s="97" t="s">
        <v>239</v>
      </c>
      <c r="D114" s="15">
        <f>Table3[[#This Row],[Residential CLM $ Collected]]+Table3[[#This Row],[C&amp;I CLM $ Collected]]</f>
        <v>167953.6121</v>
      </c>
      <c r="E114" s="48">
        <f>Table3[[#This Row],[CLM $ Collected ]]/'1.) CLM Reference'!$B$4</f>
        <v>5.7714802906822559E-3</v>
      </c>
      <c r="F114" s="12">
        <f>Table3[[#This Row],[Residential Incentive Disbursements]]+Table3[[#This Row],[C&amp;I Incentive Disbursements]]</f>
        <v>16361.63</v>
      </c>
      <c r="G114" s="17">
        <f>Table3[[#This Row],[Incentive Disbursements]]/'1.) CLM Reference'!$B$5</f>
        <v>9.7384927774577749E-4</v>
      </c>
      <c r="H114" s="52">
        <v>158569.57990000001</v>
      </c>
      <c r="I114" s="53">
        <f>Table3[[#This Row],[CLM $ Collected ]]/'1.) CLM Reference'!$B$4</f>
        <v>5.7714802906822559E-3</v>
      </c>
      <c r="J114" s="54">
        <v>16361.63</v>
      </c>
      <c r="K114" s="53">
        <f>Table3[[#This Row],[Incentive Disbursements]]/'1.) CLM Reference'!$B$5</f>
        <v>9.7384927774577749E-4</v>
      </c>
      <c r="L114" s="52">
        <v>9384.0321999999996</v>
      </c>
      <c r="M114" s="75">
        <f>Table3[[#This Row],[CLM $ Collected ]]/'1.) CLM Reference'!$B$4</f>
        <v>5.7714802906822559E-3</v>
      </c>
      <c r="N114" s="54">
        <v>0</v>
      </c>
      <c r="O114" s="56">
        <f>Table3[[#This Row],[Incentive Disbursements]]/'1.) CLM Reference'!$B$5</f>
        <v>9.7384927774577749E-4</v>
      </c>
    </row>
    <row r="115" spans="1:15" s="49" customFormat="1" ht="15.75" thickBot="1" x14ac:dyDescent="0.3">
      <c r="A115" s="97" t="s">
        <v>59</v>
      </c>
      <c r="B115" s="97" t="s">
        <v>241</v>
      </c>
      <c r="C115" s="97" t="s">
        <v>239</v>
      </c>
      <c r="D115" s="15">
        <f>Table3[[#This Row],[Residential CLM $ Collected]]+Table3[[#This Row],[C&amp;I CLM $ Collected]]</f>
        <v>77707.489599999899</v>
      </c>
      <c r="E115" s="48">
        <f>Table3[[#This Row],[CLM $ Collected ]]/'1.) CLM Reference'!$B$4</f>
        <v>2.6703042528062174E-3</v>
      </c>
      <c r="F115" s="12">
        <f>Table3[[#This Row],[Residential Incentive Disbursements]]+Table3[[#This Row],[C&amp;I Incentive Disbursements]]</f>
        <v>7351.8</v>
      </c>
      <c r="G115" s="17">
        <f>Table3[[#This Row],[Incentive Disbursements]]/'1.) CLM Reference'!$B$5</f>
        <v>4.3758140968420674E-4</v>
      </c>
      <c r="H115" s="52">
        <v>71345.134499999898</v>
      </c>
      <c r="I115" s="53">
        <f>Table3[[#This Row],[CLM $ Collected ]]/'1.) CLM Reference'!$B$4</f>
        <v>2.6703042528062174E-3</v>
      </c>
      <c r="J115" s="54">
        <v>7351.8</v>
      </c>
      <c r="K115" s="53">
        <f>Table3[[#This Row],[Incentive Disbursements]]/'1.) CLM Reference'!$B$5</f>
        <v>4.3758140968420674E-4</v>
      </c>
      <c r="L115" s="52">
        <v>6362.3550999999998</v>
      </c>
      <c r="M115" s="75">
        <f>Table3[[#This Row],[CLM $ Collected ]]/'1.) CLM Reference'!$B$4</f>
        <v>2.6703042528062174E-3</v>
      </c>
      <c r="N115" s="54">
        <v>0</v>
      </c>
      <c r="O115" s="56">
        <f>Table3[[#This Row],[Incentive Disbursements]]/'1.) CLM Reference'!$B$5</f>
        <v>4.3758140968420674E-4</v>
      </c>
    </row>
    <row r="116" spans="1:15" s="49" customFormat="1" ht="15.75" thickBot="1" x14ac:dyDescent="0.3">
      <c r="A116" s="97" t="s">
        <v>60</v>
      </c>
      <c r="B116" s="97" t="s">
        <v>241</v>
      </c>
      <c r="C116" s="97" t="s">
        <v>239</v>
      </c>
      <c r="D116" s="15">
        <f>Table3[[#This Row],[Residential CLM $ Collected]]+Table3[[#This Row],[C&amp;I CLM $ Collected]]</f>
        <v>122971.57519999982</v>
      </c>
      <c r="E116" s="48">
        <f>Table3[[#This Row],[CLM $ Collected ]]/'1.) CLM Reference'!$B$4</f>
        <v>4.2257383673199953E-3</v>
      </c>
      <c r="F116" s="12">
        <f>Table3[[#This Row],[Residential Incentive Disbursements]]+Table3[[#This Row],[C&amp;I Incentive Disbursements]]</f>
        <v>95807</v>
      </c>
      <c r="G116" s="17">
        <f>Table3[[#This Row],[Incentive Disbursements]]/'1.) CLM Reference'!$B$5</f>
        <v>5.7024622701399375E-3</v>
      </c>
      <c r="H116" s="52">
        <v>73188.417499999807</v>
      </c>
      <c r="I116" s="53">
        <f>Table3[[#This Row],[CLM $ Collected ]]/'1.) CLM Reference'!$B$4</f>
        <v>4.2257383673199953E-3</v>
      </c>
      <c r="J116" s="54">
        <v>6296</v>
      </c>
      <c r="K116" s="53">
        <f>Table3[[#This Row],[Incentive Disbursements]]/'1.) CLM Reference'!$B$5</f>
        <v>5.7024622701399375E-3</v>
      </c>
      <c r="L116" s="52">
        <v>49783.157700000003</v>
      </c>
      <c r="M116" s="75">
        <f>Table3[[#This Row],[CLM $ Collected ]]/'1.) CLM Reference'!$B$4</f>
        <v>4.2257383673199953E-3</v>
      </c>
      <c r="N116" s="54">
        <v>89511</v>
      </c>
      <c r="O116" s="56">
        <f>Table3[[#This Row],[Incentive Disbursements]]/'1.) CLM Reference'!$B$5</f>
        <v>5.7024622701399375E-3</v>
      </c>
    </row>
    <row r="117" spans="1:15" s="49" customFormat="1" ht="15.75" thickBot="1" x14ac:dyDescent="0.3">
      <c r="A117" s="97" t="s">
        <v>61</v>
      </c>
      <c r="B117" s="97" t="s">
        <v>241</v>
      </c>
      <c r="C117" s="97" t="s">
        <v>239</v>
      </c>
      <c r="D117" s="15">
        <f>Table3[[#This Row],[Residential CLM $ Collected]]+Table3[[#This Row],[C&amp;I CLM $ Collected]]</f>
        <v>117727.4436</v>
      </c>
      <c r="E117" s="48">
        <f>Table3[[#This Row],[CLM $ Collected ]]/'1.) CLM Reference'!$B$4</f>
        <v>4.0455314530851152E-3</v>
      </c>
      <c r="F117" s="12">
        <f>Table3[[#This Row],[Residential Incentive Disbursements]]+Table3[[#This Row],[C&amp;I Incentive Disbursements]]</f>
        <v>8336.0400000000009</v>
      </c>
      <c r="G117" s="17">
        <f>Table3[[#This Row],[Incentive Disbursements]]/'1.) CLM Reference'!$B$5</f>
        <v>4.9616367887917725E-4</v>
      </c>
      <c r="H117" s="52">
        <v>98856.620699999999</v>
      </c>
      <c r="I117" s="53">
        <f>Table3[[#This Row],[CLM $ Collected ]]/'1.) CLM Reference'!$B$4</f>
        <v>4.0455314530851152E-3</v>
      </c>
      <c r="J117" s="54">
        <v>8336.0400000000009</v>
      </c>
      <c r="K117" s="53">
        <f>Table3[[#This Row],[Incentive Disbursements]]/'1.) CLM Reference'!$B$5</f>
        <v>4.9616367887917725E-4</v>
      </c>
      <c r="L117" s="52">
        <v>18870.822899999999</v>
      </c>
      <c r="M117" s="75">
        <f>Table3[[#This Row],[CLM $ Collected ]]/'1.) CLM Reference'!$B$4</f>
        <v>4.0455314530851152E-3</v>
      </c>
      <c r="N117" s="54">
        <v>0</v>
      </c>
      <c r="O117" s="56">
        <f>Table3[[#This Row],[Incentive Disbursements]]/'1.) CLM Reference'!$B$5</f>
        <v>4.9616367887917725E-4</v>
      </c>
    </row>
    <row r="118" spans="1:15" s="49" customFormat="1" ht="15.75" thickBot="1" x14ac:dyDescent="0.3">
      <c r="A118" s="97" t="s">
        <v>222</v>
      </c>
      <c r="B118" s="97" t="s">
        <v>241</v>
      </c>
      <c r="C118" s="97" t="s">
        <v>239</v>
      </c>
      <c r="D118" s="15">
        <f>Table3[[#This Row],[Residential CLM $ Collected]]+Table3[[#This Row],[C&amp;I CLM $ Collected]]</f>
        <v>41183.171700000006</v>
      </c>
      <c r="E118" s="48">
        <f>Table3[[#This Row],[CLM $ Collected ]]/'1.) CLM Reference'!$B$4</f>
        <v>1.4151994756314817E-3</v>
      </c>
      <c r="F118" s="12">
        <f>Table3[[#This Row],[Residential Incentive Disbursements]]+Table3[[#This Row],[C&amp;I Incentive Disbursements]]</f>
        <v>4387.5200000000004</v>
      </c>
      <c r="G118" s="17">
        <f>Table3[[#This Row],[Incentive Disbursements]]/'1.) CLM Reference'!$B$5</f>
        <v>2.6114654732414523E-4</v>
      </c>
      <c r="H118" s="52">
        <v>39085.891300000003</v>
      </c>
      <c r="I118" s="53">
        <f>Table3[[#This Row],[CLM $ Collected ]]/'1.) CLM Reference'!$B$4</f>
        <v>1.4151994756314817E-3</v>
      </c>
      <c r="J118" s="54">
        <v>4387.5200000000004</v>
      </c>
      <c r="K118" s="53">
        <f>Table3[[#This Row],[Incentive Disbursements]]/'1.) CLM Reference'!$B$5</f>
        <v>2.6114654732414523E-4</v>
      </c>
      <c r="L118" s="52">
        <v>2097.2804000000001</v>
      </c>
      <c r="M118" s="75">
        <f>Table3[[#This Row],[CLM $ Collected ]]/'1.) CLM Reference'!$B$4</f>
        <v>1.4151994756314817E-3</v>
      </c>
      <c r="N118" s="54">
        <v>0</v>
      </c>
      <c r="O118" s="56">
        <f>Table3[[#This Row],[Incentive Disbursements]]/'1.) CLM Reference'!$B$5</f>
        <v>2.6114654732414523E-4</v>
      </c>
    </row>
    <row r="119" spans="1:15" s="49" customFormat="1" ht="15.75" thickBot="1" x14ac:dyDescent="0.3">
      <c r="A119" s="97" t="s">
        <v>62</v>
      </c>
      <c r="B119" s="97" t="s">
        <v>241</v>
      </c>
      <c r="C119" s="97" t="s">
        <v>239</v>
      </c>
      <c r="D119" s="15">
        <f>Table3[[#This Row],[Residential CLM $ Collected]]+Table3[[#This Row],[C&amp;I CLM $ Collected]]</f>
        <v>49269.364099999999</v>
      </c>
      <c r="E119" s="48">
        <f>Table3[[#This Row],[CLM $ Collected ]]/'1.) CLM Reference'!$B$4</f>
        <v>1.6930696534724775E-3</v>
      </c>
      <c r="F119" s="12">
        <f>Table3[[#This Row],[Residential Incentive Disbursements]]+Table3[[#This Row],[C&amp;I Incentive Disbursements]]</f>
        <v>30036.3</v>
      </c>
      <c r="G119" s="17">
        <f>Table3[[#This Row],[Incentive Disbursements]]/'1.) CLM Reference'!$B$5</f>
        <v>1.7877698652979867E-3</v>
      </c>
      <c r="H119" s="52">
        <v>48889.4</v>
      </c>
      <c r="I119" s="53">
        <f>Table3[[#This Row],[CLM $ Collected ]]/'1.) CLM Reference'!$B$4</f>
        <v>1.6930696534724775E-3</v>
      </c>
      <c r="J119" s="54">
        <v>30036.3</v>
      </c>
      <c r="K119" s="53">
        <f>Table3[[#This Row],[Incentive Disbursements]]/'1.) CLM Reference'!$B$5</f>
        <v>1.7877698652979867E-3</v>
      </c>
      <c r="L119" s="52">
        <v>379.96409999999997</v>
      </c>
      <c r="M119" s="75">
        <f>Table3[[#This Row],[CLM $ Collected ]]/'1.) CLM Reference'!$B$4</f>
        <v>1.6930696534724775E-3</v>
      </c>
      <c r="N119" s="54">
        <v>0</v>
      </c>
      <c r="O119" s="56">
        <f>Table3[[#This Row],[Incentive Disbursements]]/'1.) CLM Reference'!$B$5</f>
        <v>1.7877698652979867E-3</v>
      </c>
    </row>
    <row r="120" spans="1:15" s="49" customFormat="1" ht="15.75" thickBot="1" x14ac:dyDescent="0.3">
      <c r="A120" s="97" t="s">
        <v>63</v>
      </c>
      <c r="B120" s="97" t="s">
        <v>241</v>
      </c>
      <c r="C120" s="97" t="s">
        <v>239</v>
      </c>
      <c r="D120" s="15">
        <f>Table3[[#This Row],[Residential CLM $ Collected]]+Table3[[#This Row],[C&amp;I CLM $ Collected]]</f>
        <v>141435.50439999992</v>
      </c>
      <c r="E120" s="48">
        <f>Table3[[#This Row],[CLM $ Collected ]]/'1.) CLM Reference'!$B$4</f>
        <v>4.860224295511314E-3</v>
      </c>
      <c r="F120" s="12">
        <f>Table3[[#This Row],[Residential Incentive Disbursements]]+Table3[[#This Row],[C&amp;I Incentive Disbursements]]</f>
        <v>84443.99</v>
      </c>
      <c r="G120" s="17">
        <f>Table3[[#This Row],[Incentive Disbursements]]/'1.) CLM Reference'!$B$5</f>
        <v>5.0261324007126228E-3</v>
      </c>
      <c r="H120" s="52">
        <v>73580.641299999901</v>
      </c>
      <c r="I120" s="53">
        <f>Table3[[#This Row],[CLM $ Collected ]]/'1.) CLM Reference'!$B$4</f>
        <v>4.860224295511314E-3</v>
      </c>
      <c r="J120" s="54">
        <v>75486.320000000007</v>
      </c>
      <c r="K120" s="53">
        <f>Table3[[#This Row],[Incentive Disbursements]]/'1.) CLM Reference'!$B$5</f>
        <v>5.0261324007126228E-3</v>
      </c>
      <c r="L120" s="52">
        <v>67854.863100000002</v>
      </c>
      <c r="M120" s="75">
        <f>Table3[[#This Row],[CLM $ Collected ]]/'1.) CLM Reference'!$B$4</f>
        <v>4.860224295511314E-3</v>
      </c>
      <c r="N120" s="54">
        <v>8957.67</v>
      </c>
      <c r="O120" s="56">
        <f>Table3[[#This Row],[Incentive Disbursements]]/'1.) CLM Reference'!$B$5</f>
        <v>5.0261324007126228E-3</v>
      </c>
    </row>
    <row r="121" spans="1:15" s="49" customFormat="1" ht="15.75" thickBot="1" x14ac:dyDescent="0.3">
      <c r="A121" s="97" t="s">
        <v>64</v>
      </c>
      <c r="B121" s="97" t="s">
        <v>241</v>
      </c>
      <c r="C121" s="97" t="s">
        <v>239</v>
      </c>
      <c r="D121" s="15">
        <f>Table3[[#This Row],[Residential CLM $ Collected]]+Table3[[#This Row],[C&amp;I CLM $ Collected]]</f>
        <v>72876.102700000003</v>
      </c>
      <c r="E121" s="48">
        <f>Table3[[#This Row],[CLM $ Collected ]]/'1.) CLM Reference'!$B$4</f>
        <v>2.5042807066534413E-3</v>
      </c>
      <c r="F121" s="12">
        <f>Table3[[#This Row],[Residential Incentive Disbursements]]+Table3[[#This Row],[C&amp;I Incentive Disbursements]]</f>
        <v>4473.07</v>
      </c>
      <c r="G121" s="17">
        <f>Table3[[#This Row],[Incentive Disbursements]]/'1.) CLM Reference'!$B$5</f>
        <v>2.6623850978211249E-4</v>
      </c>
      <c r="H121" s="52">
        <v>67549.058600000004</v>
      </c>
      <c r="I121" s="53">
        <f>Table3[[#This Row],[CLM $ Collected ]]/'1.) CLM Reference'!$B$4</f>
        <v>2.5042807066534413E-3</v>
      </c>
      <c r="J121" s="54">
        <v>4173.07</v>
      </c>
      <c r="K121" s="53">
        <f>Table3[[#This Row],[Incentive Disbursements]]/'1.) CLM Reference'!$B$5</f>
        <v>2.6623850978211249E-4</v>
      </c>
      <c r="L121" s="52">
        <v>5327.0441000000001</v>
      </c>
      <c r="M121" s="75">
        <f>Table3[[#This Row],[CLM $ Collected ]]/'1.) CLM Reference'!$B$4</f>
        <v>2.5042807066534413E-3</v>
      </c>
      <c r="N121" s="54">
        <v>300</v>
      </c>
      <c r="O121" s="56">
        <f>Table3[[#This Row],[Incentive Disbursements]]/'1.) CLM Reference'!$B$5</f>
        <v>2.6623850978211249E-4</v>
      </c>
    </row>
    <row r="122" spans="1:15" s="49" customFormat="1" ht="15.75" thickBot="1" x14ac:dyDescent="0.3">
      <c r="A122" s="97" t="s">
        <v>223</v>
      </c>
      <c r="B122" s="97" t="s">
        <v>241</v>
      </c>
      <c r="C122" s="97" t="s">
        <v>239</v>
      </c>
      <c r="D122" s="15">
        <f>Table3[[#This Row],[Residential CLM $ Collected]]+Table3[[#This Row],[C&amp;I CLM $ Collected]]</f>
        <v>37465.910400000001</v>
      </c>
      <c r="E122" s="48">
        <f>Table3[[#This Row],[CLM $ Collected ]]/'1.) CLM Reference'!$B$4</f>
        <v>1.2874612265994091E-3</v>
      </c>
      <c r="F122" s="12">
        <f>Table3[[#This Row],[Residential Incentive Disbursements]]+Table3[[#This Row],[C&amp;I Incentive Disbursements]]</f>
        <v>19703.03</v>
      </c>
      <c r="G122" s="17">
        <f>Table3[[#This Row],[Incentive Disbursements]]/'1.) CLM Reference'!$B$5</f>
        <v>1.1727304391373834E-3</v>
      </c>
      <c r="H122" s="52">
        <v>35405.151700000002</v>
      </c>
      <c r="I122" s="53">
        <f>Table3[[#This Row],[CLM $ Collected ]]/'1.) CLM Reference'!$B$4</f>
        <v>1.2874612265994091E-3</v>
      </c>
      <c r="J122" s="54">
        <v>19213.03</v>
      </c>
      <c r="K122" s="53">
        <f>Table3[[#This Row],[Incentive Disbursements]]/'1.) CLM Reference'!$B$5</f>
        <v>1.1727304391373834E-3</v>
      </c>
      <c r="L122" s="52">
        <v>2060.7586999999999</v>
      </c>
      <c r="M122" s="75">
        <f>Table3[[#This Row],[CLM $ Collected ]]/'1.) CLM Reference'!$B$4</f>
        <v>1.2874612265994091E-3</v>
      </c>
      <c r="N122" s="54">
        <v>490</v>
      </c>
      <c r="O122" s="56">
        <f>Table3[[#This Row],[Incentive Disbursements]]/'1.) CLM Reference'!$B$5</f>
        <v>1.1727304391373834E-3</v>
      </c>
    </row>
    <row r="123" spans="1:15" s="49" customFormat="1" ht="15.75" thickBot="1" x14ac:dyDescent="0.3">
      <c r="A123" s="97" t="s">
        <v>65</v>
      </c>
      <c r="B123" s="97" t="s">
        <v>241</v>
      </c>
      <c r="C123" s="97" t="s">
        <v>239</v>
      </c>
      <c r="D123" s="15">
        <f>Table3[[#This Row],[Residential CLM $ Collected]]+Table3[[#This Row],[C&amp;I CLM $ Collected]]</f>
        <v>75361.948199999999</v>
      </c>
      <c r="E123" s="48">
        <f>Table3[[#This Row],[CLM $ Collected ]]/'1.) CLM Reference'!$B$4</f>
        <v>2.589703152348678E-3</v>
      </c>
      <c r="F123" s="12">
        <f>Table3[[#This Row],[Residential Incentive Disbursements]]+Table3[[#This Row],[C&amp;I Incentive Disbursements]]</f>
        <v>35125.230000000003</v>
      </c>
      <c r="G123" s="17">
        <f>Table3[[#This Row],[Incentive Disbursements]]/'1.) CLM Reference'!$B$5</f>
        <v>2.0906645527465368E-3</v>
      </c>
      <c r="H123" s="52">
        <v>51750.383699999998</v>
      </c>
      <c r="I123" s="53">
        <f>Table3[[#This Row],[CLM $ Collected ]]/'1.) CLM Reference'!$B$4</f>
        <v>2.589703152348678E-3</v>
      </c>
      <c r="J123" s="54">
        <v>7224.19</v>
      </c>
      <c r="K123" s="53">
        <f>Table3[[#This Row],[Incentive Disbursements]]/'1.) CLM Reference'!$B$5</f>
        <v>2.0906645527465368E-3</v>
      </c>
      <c r="L123" s="52">
        <v>23611.5645</v>
      </c>
      <c r="M123" s="75">
        <f>Table3[[#This Row],[CLM $ Collected ]]/'1.) CLM Reference'!$B$4</f>
        <v>2.589703152348678E-3</v>
      </c>
      <c r="N123" s="54">
        <v>27901.040000000001</v>
      </c>
      <c r="O123" s="56">
        <f>Table3[[#This Row],[Incentive Disbursements]]/'1.) CLM Reference'!$B$5</f>
        <v>2.0906645527465368E-3</v>
      </c>
    </row>
    <row r="124" spans="1:15" s="49" customFormat="1" ht="15.75" thickBot="1" x14ac:dyDescent="0.3">
      <c r="A124" s="97" t="s">
        <v>66</v>
      </c>
      <c r="B124" s="97" t="s">
        <v>241</v>
      </c>
      <c r="C124" s="97" t="s">
        <v>239</v>
      </c>
      <c r="D124" s="15">
        <f>Table3[[#This Row],[Residential CLM $ Collected]]+Table3[[#This Row],[C&amp;I CLM $ Collected]]</f>
        <v>118695.17509999999</v>
      </c>
      <c r="E124" s="48">
        <f>Table3[[#This Row],[CLM $ Collected ]]/'1.) CLM Reference'!$B$4</f>
        <v>4.0787861310231932E-3</v>
      </c>
      <c r="F124" s="12">
        <f>Table3[[#This Row],[Residential Incentive Disbursements]]+Table3[[#This Row],[C&amp;I Incentive Disbursements]]</f>
        <v>8852.1899999999987</v>
      </c>
      <c r="G124" s="17">
        <f>Table3[[#This Row],[Incentive Disbursements]]/'1.) CLM Reference'!$B$5</f>
        <v>5.2688508650839761E-4</v>
      </c>
      <c r="H124" s="52">
        <v>47281.252</v>
      </c>
      <c r="I124" s="53">
        <f>Table3[[#This Row],[CLM $ Collected ]]/'1.) CLM Reference'!$B$4</f>
        <v>4.0787861310231932E-3</v>
      </c>
      <c r="J124" s="54">
        <v>5299.19</v>
      </c>
      <c r="K124" s="53">
        <f>Table3[[#This Row],[Incentive Disbursements]]/'1.) CLM Reference'!$B$5</f>
        <v>5.2688508650839761E-4</v>
      </c>
      <c r="L124" s="52">
        <v>71413.9231</v>
      </c>
      <c r="M124" s="75">
        <f>Table3[[#This Row],[CLM $ Collected ]]/'1.) CLM Reference'!$B$4</f>
        <v>4.0787861310231932E-3</v>
      </c>
      <c r="N124" s="54">
        <v>3553</v>
      </c>
      <c r="O124" s="56">
        <f>Table3[[#This Row],[Incentive Disbursements]]/'1.) CLM Reference'!$B$5</f>
        <v>5.2688508650839761E-4</v>
      </c>
    </row>
    <row r="125" spans="1:15" s="49" customFormat="1" ht="15.75" thickBot="1" x14ac:dyDescent="0.3">
      <c r="A125" s="97" t="s">
        <v>67</v>
      </c>
      <c r="B125" s="97" t="s">
        <v>241</v>
      </c>
      <c r="C125" s="97" t="s">
        <v>239</v>
      </c>
      <c r="D125" s="15">
        <f>Table3[[#This Row],[Residential CLM $ Collected]]+Table3[[#This Row],[C&amp;I CLM $ Collected]]</f>
        <v>188421.01179999998</v>
      </c>
      <c r="E125" s="48">
        <f>Table3[[#This Row],[CLM $ Collected ]]/'1.) CLM Reference'!$B$4</f>
        <v>6.4748125530436785E-3</v>
      </c>
      <c r="F125" s="12">
        <f>Table3[[#This Row],[Residential Incentive Disbursements]]+Table3[[#This Row],[C&amp;I Incentive Disbursements]]</f>
        <v>34700.67</v>
      </c>
      <c r="G125" s="17">
        <f>Table3[[#This Row],[Incentive Disbursements]]/'1.) CLM Reference'!$B$5</f>
        <v>2.0653946102432686E-3</v>
      </c>
      <c r="H125" s="52">
        <v>104123.3682</v>
      </c>
      <c r="I125" s="53">
        <f>Table3[[#This Row],[CLM $ Collected ]]/'1.) CLM Reference'!$B$4</f>
        <v>6.4748125530436785E-3</v>
      </c>
      <c r="J125" s="54">
        <v>13917.12</v>
      </c>
      <c r="K125" s="53">
        <f>Table3[[#This Row],[Incentive Disbursements]]/'1.) CLM Reference'!$B$5</f>
        <v>2.0653946102432686E-3</v>
      </c>
      <c r="L125" s="52">
        <v>84297.643599999996</v>
      </c>
      <c r="M125" s="75">
        <f>Table3[[#This Row],[CLM $ Collected ]]/'1.) CLM Reference'!$B$4</f>
        <v>6.4748125530436785E-3</v>
      </c>
      <c r="N125" s="54">
        <v>20783.55</v>
      </c>
      <c r="O125" s="56">
        <f>Table3[[#This Row],[Incentive Disbursements]]/'1.) CLM Reference'!$B$5</f>
        <v>2.0653946102432686E-3</v>
      </c>
    </row>
    <row r="126" spans="1:15" s="49" customFormat="1" ht="15.75" thickBot="1" x14ac:dyDescent="0.3">
      <c r="A126" s="97" t="s">
        <v>68</v>
      </c>
      <c r="B126" s="97" t="s">
        <v>241</v>
      </c>
      <c r="C126" s="97" t="s">
        <v>239</v>
      </c>
      <c r="D126" s="15">
        <f>Table3[[#This Row],[Residential CLM $ Collected]]+Table3[[#This Row],[C&amp;I CLM $ Collected]]</f>
        <v>182195.8941</v>
      </c>
      <c r="E126" s="48">
        <f>Table3[[#This Row],[CLM $ Collected ]]/'1.) CLM Reference'!$B$4</f>
        <v>6.2608954859231722E-3</v>
      </c>
      <c r="F126" s="12">
        <f>Table3[[#This Row],[Residential Incentive Disbursements]]+Table3[[#This Row],[C&amp;I Incentive Disbursements]]</f>
        <v>24755.48</v>
      </c>
      <c r="G126" s="17">
        <f>Table3[[#This Row],[Incentive Disbursements]]/'1.) CLM Reference'!$B$5</f>
        <v>1.4734538257037985E-3</v>
      </c>
      <c r="H126" s="52">
        <v>114122.9146</v>
      </c>
      <c r="I126" s="53">
        <f>Table3[[#This Row],[CLM $ Collected ]]/'1.) CLM Reference'!$B$4</f>
        <v>6.2608954859231722E-3</v>
      </c>
      <c r="J126" s="54">
        <v>10431.48</v>
      </c>
      <c r="K126" s="53">
        <f>Table3[[#This Row],[Incentive Disbursements]]/'1.) CLM Reference'!$B$5</f>
        <v>1.4734538257037985E-3</v>
      </c>
      <c r="L126" s="52">
        <v>68072.979500000001</v>
      </c>
      <c r="M126" s="75">
        <f>Table3[[#This Row],[CLM $ Collected ]]/'1.) CLM Reference'!$B$4</f>
        <v>6.2608954859231722E-3</v>
      </c>
      <c r="N126" s="54">
        <v>14324</v>
      </c>
      <c r="O126" s="56">
        <f>Table3[[#This Row],[Incentive Disbursements]]/'1.) CLM Reference'!$B$5</f>
        <v>1.4734538257037985E-3</v>
      </c>
    </row>
    <row r="127" spans="1:15" s="49" customFormat="1" ht="15.75" thickBot="1" x14ac:dyDescent="0.3">
      <c r="A127" s="97" t="s">
        <v>83</v>
      </c>
      <c r="B127" s="97" t="s">
        <v>241</v>
      </c>
      <c r="C127" s="97" t="s">
        <v>239</v>
      </c>
      <c r="D127" s="15">
        <f>Table3[[#This Row],[Residential CLM $ Collected]]+Table3[[#This Row],[C&amp;I CLM $ Collected]]</f>
        <v>383.21100000000001</v>
      </c>
      <c r="E127" s="48">
        <f>Table3[[#This Row],[CLM $ Collected ]]/'1.) CLM Reference'!$B$4</f>
        <v>1.3168485667076867E-5</v>
      </c>
      <c r="F127" s="12">
        <f>Table3[[#This Row],[Residential Incentive Disbursements]]+Table3[[#This Row],[C&amp;I Incentive Disbursements]]</f>
        <v>0</v>
      </c>
      <c r="G127" s="17">
        <f>Table3[[#This Row],[Incentive Disbursements]]/'1.) CLM Reference'!$B$5</f>
        <v>0</v>
      </c>
      <c r="H127" s="52">
        <v>302.35410000000002</v>
      </c>
      <c r="I127" s="53">
        <f>Table3[[#This Row],[CLM $ Collected ]]/'1.) CLM Reference'!$B$4</f>
        <v>1.3168485667076867E-5</v>
      </c>
      <c r="J127" s="54">
        <v>0</v>
      </c>
      <c r="K127" s="53">
        <f>Table3[[#This Row],[Incentive Disbursements]]/'1.) CLM Reference'!$B$5</f>
        <v>0</v>
      </c>
      <c r="L127" s="52">
        <v>80.856899999999996</v>
      </c>
      <c r="M127" s="75">
        <f>Table3[[#This Row],[CLM $ Collected ]]/'1.) CLM Reference'!$B$4</f>
        <v>1.3168485667076867E-5</v>
      </c>
      <c r="N127" s="54">
        <v>0</v>
      </c>
      <c r="O127" s="56">
        <f>Table3[[#This Row],[Incentive Disbursements]]/'1.) CLM Reference'!$B$5</f>
        <v>0</v>
      </c>
    </row>
    <row r="128" spans="1:15" s="49" customFormat="1" ht="15.75" thickBot="1" x14ac:dyDescent="0.3">
      <c r="A128" s="97" t="s">
        <v>84</v>
      </c>
      <c r="B128" s="97" t="s">
        <v>241</v>
      </c>
      <c r="C128" s="97" t="s">
        <v>244</v>
      </c>
      <c r="D128" s="15">
        <f>Table3[[#This Row],[Residential CLM $ Collected]]+Table3[[#This Row],[C&amp;I CLM $ Collected]]</f>
        <v>1.5974999999999999</v>
      </c>
      <c r="E128" s="48">
        <f>Table3[[#This Row],[CLM $ Collected ]]/'1.) CLM Reference'!$B$4</f>
        <v>5.4895751565469925E-8</v>
      </c>
      <c r="F128" s="12">
        <f>Table3[[#This Row],[Residential Incentive Disbursements]]+Table3[[#This Row],[C&amp;I Incentive Disbursements]]</f>
        <v>0</v>
      </c>
      <c r="G128" s="17">
        <f>Table3[[#This Row],[Incentive Disbursements]]/'1.) CLM Reference'!$B$5</f>
        <v>0</v>
      </c>
      <c r="H128" s="52">
        <v>0</v>
      </c>
      <c r="I128" s="53">
        <f>Table3[[#This Row],[CLM $ Collected ]]/'1.) CLM Reference'!$B$4</f>
        <v>5.4895751565469925E-8</v>
      </c>
      <c r="J128" s="54">
        <v>0</v>
      </c>
      <c r="K128" s="53">
        <f>Table3[[#This Row],[Incentive Disbursements]]/'1.) CLM Reference'!$B$5</f>
        <v>0</v>
      </c>
      <c r="L128" s="52">
        <v>1.5974999999999999</v>
      </c>
      <c r="M128" s="75">
        <f>Table3[[#This Row],[CLM $ Collected ]]/'1.) CLM Reference'!$B$4</f>
        <v>5.4895751565469925E-8</v>
      </c>
      <c r="N128" s="54">
        <v>0</v>
      </c>
      <c r="O128" s="56">
        <f>Table3[[#This Row],[Incentive Disbursements]]/'1.) CLM Reference'!$B$5</f>
        <v>0</v>
      </c>
    </row>
    <row r="129" spans="1:15" s="49" customFormat="1" ht="15.75" thickBot="1" x14ac:dyDescent="0.3">
      <c r="A129" s="97" t="s">
        <v>87</v>
      </c>
      <c r="B129" s="97" t="s">
        <v>241</v>
      </c>
      <c r="C129" s="97" t="s">
        <v>239</v>
      </c>
      <c r="D129" s="15">
        <f>Table3[[#This Row],[Residential CLM $ Collected]]+Table3[[#This Row],[C&amp;I CLM $ Collected]]</f>
        <v>55.980600000000003</v>
      </c>
      <c r="E129" s="48">
        <f>Table3[[#This Row],[CLM $ Collected ]]/'1.) CLM Reference'!$B$4</f>
        <v>1.923691461712642E-6</v>
      </c>
      <c r="F129" s="12">
        <f>Table3[[#This Row],[Residential Incentive Disbursements]]+Table3[[#This Row],[C&amp;I Incentive Disbursements]]</f>
        <v>0</v>
      </c>
      <c r="G129" s="17">
        <f>Table3[[#This Row],[Incentive Disbursements]]/'1.) CLM Reference'!$B$5</f>
        <v>0</v>
      </c>
      <c r="H129" s="52">
        <v>0</v>
      </c>
      <c r="I129" s="53">
        <f>Table3[[#This Row],[CLM $ Collected ]]/'1.) CLM Reference'!$B$4</f>
        <v>1.923691461712642E-6</v>
      </c>
      <c r="J129" s="54">
        <v>0</v>
      </c>
      <c r="K129" s="53">
        <f>Table3[[#This Row],[Incentive Disbursements]]/'1.) CLM Reference'!$B$5</f>
        <v>0</v>
      </c>
      <c r="L129" s="52">
        <v>55.980600000000003</v>
      </c>
      <c r="M129" s="75">
        <f>Table3[[#This Row],[CLM $ Collected ]]/'1.) CLM Reference'!$B$4</f>
        <v>1.923691461712642E-6</v>
      </c>
      <c r="N129" s="54">
        <v>0</v>
      </c>
      <c r="O129" s="56">
        <f>Table3[[#This Row],[Incentive Disbursements]]/'1.) CLM Reference'!$B$5</f>
        <v>0</v>
      </c>
    </row>
    <row r="130" spans="1:15" s="49" customFormat="1" ht="15.75" thickBot="1" x14ac:dyDescent="0.3">
      <c r="A130" s="97" t="s">
        <v>116</v>
      </c>
      <c r="B130" s="97" t="s">
        <v>241</v>
      </c>
      <c r="C130" s="97" t="s">
        <v>239</v>
      </c>
      <c r="D130" s="15">
        <f>Table3[[#This Row],[Residential CLM $ Collected]]+Table3[[#This Row],[C&amp;I CLM $ Collected]]</f>
        <v>462.76580000000001</v>
      </c>
      <c r="E130" s="48">
        <f>Table3[[#This Row],[CLM $ Collected ]]/'1.) CLM Reference'!$B$4</f>
        <v>1.590227004056084E-5</v>
      </c>
      <c r="F130" s="12">
        <f>Table3[[#This Row],[Residential Incentive Disbursements]]+Table3[[#This Row],[C&amp;I Incentive Disbursements]]</f>
        <v>0</v>
      </c>
      <c r="G130" s="17">
        <f>Table3[[#This Row],[Incentive Disbursements]]/'1.) CLM Reference'!$B$5</f>
        <v>0</v>
      </c>
      <c r="H130" s="52">
        <v>462.76580000000001</v>
      </c>
      <c r="I130" s="53">
        <f>Table3[[#This Row],[CLM $ Collected ]]/'1.) CLM Reference'!$B$4</f>
        <v>1.590227004056084E-5</v>
      </c>
      <c r="J130" s="54">
        <v>0</v>
      </c>
      <c r="K130" s="53">
        <f>Table3[[#This Row],[Incentive Disbursements]]/'1.) CLM Reference'!$B$5</f>
        <v>0</v>
      </c>
      <c r="L130" s="52">
        <v>0</v>
      </c>
      <c r="M130" s="75">
        <f>Table3[[#This Row],[CLM $ Collected ]]/'1.) CLM Reference'!$B$4</f>
        <v>1.590227004056084E-5</v>
      </c>
      <c r="N130" s="54">
        <v>0</v>
      </c>
      <c r="O130" s="56">
        <f>Table3[[#This Row],[Incentive Disbursements]]/'1.) CLM Reference'!$B$5</f>
        <v>0</v>
      </c>
    </row>
    <row r="131" spans="1:15" s="49" customFormat="1" ht="15.75" thickBot="1" x14ac:dyDescent="0.3">
      <c r="A131" s="97" t="s">
        <v>123</v>
      </c>
      <c r="B131" s="97" t="s">
        <v>241</v>
      </c>
      <c r="C131" s="97" t="s">
        <v>239</v>
      </c>
      <c r="D131" s="15">
        <f>Table3[[#This Row],[Residential CLM $ Collected]]+Table3[[#This Row],[C&amp;I CLM $ Collected]]</f>
        <v>155.9145</v>
      </c>
      <c r="E131" s="48">
        <f>Table3[[#This Row],[CLM $ Collected ]]/'1.) CLM Reference'!$B$4</f>
        <v>5.3577738074832307E-6</v>
      </c>
      <c r="F131" s="12">
        <f>Table3[[#This Row],[Residential Incentive Disbursements]]+Table3[[#This Row],[C&amp;I Incentive Disbursements]]</f>
        <v>0</v>
      </c>
      <c r="G131" s="17">
        <f>Table3[[#This Row],[Incentive Disbursements]]/'1.) CLM Reference'!$B$5</f>
        <v>0</v>
      </c>
      <c r="H131" s="52">
        <v>155.9145</v>
      </c>
      <c r="I131" s="53">
        <f>Table3[[#This Row],[CLM $ Collected ]]/'1.) CLM Reference'!$B$4</f>
        <v>5.3577738074832307E-6</v>
      </c>
      <c r="J131" s="54">
        <v>0</v>
      </c>
      <c r="K131" s="53">
        <f>Table3[[#This Row],[Incentive Disbursements]]/'1.) CLM Reference'!$B$5</f>
        <v>0</v>
      </c>
      <c r="L131" s="52">
        <v>0</v>
      </c>
      <c r="M131" s="75">
        <f>Table3[[#This Row],[CLM $ Collected ]]/'1.) CLM Reference'!$B$4</f>
        <v>5.3577738074832307E-6</v>
      </c>
      <c r="N131" s="54">
        <v>0</v>
      </c>
      <c r="O131" s="56">
        <f>Table3[[#This Row],[Incentive Disbursements]]/'1.) CLM Reference'!$B$5</f>
        <v>0</v>
      </c>
    </row>
    <row r="132" spans="1:15" s="49" customFormat="1" ht="15.75" thickBot="1" x14ac:dyDescent="0.3">
      <c r="A132" s="97" t="s">
        <v>130</v>
      </c>
      <c r="B132" s="97" t="s">
        <v>241</v>
      </c>
      <c r="C132" s="97" t="s">
        <v>239</v>
      </c>
      <c r="D132" s="15">
        <f>Table3[[#This Row],[Residential CLM $ Collected]]+Table3[[#This Row],[C&amp;I CLM $ Collected]]</f>
        <v>729.55909999999994</v>
      </c>
      <c r="E132" s="48">
        <f>Table3[[#This Row],[CLM $ Collected ]]/'1.) CLM Reference'!$B$4</f>
        <v>2.5070231678202083E-5</v>
      </c>
      <c r="F132" s="12">
        <f>Table3[[#This Row],[Residential Incentive Disbursements]]+Table3[[#This Row],[C&amp;I Incentive Disbursements]]</f>
        <v>0</v>
      </c>
      <c r="G132" s="17">
        <f>Table3[[#This Row],[Incentive Disbursements]]/'1.) CLM Reference'!$B$5</f>
        <v>0</v>
      </c>
      <c r="H132" s="52">
        <v>729.55909999999994</v>
      </c>
      <c r="I132" s="53">
        <f>Table3[[#This Row],[CLM $ Collected ]]/'1.) CLM Reference'!$B$4</f>
        <v>2.5070231678202083E-5</v>
      </c>
      <c r="J132" s="54">
        <v>0</v>
      </c>
      <c r="K132" s="53">
        <f>Table3[[#This Row],[Incentive Disbursements]]/'1.) CLM Reference'!$B$5</f>
        <v>0</v>
      </c>
      <c r="L132" s="52">
        <v>0</v>
      </c>
      <c r="M132" s="75">
        <f>Table3[[#This Row],[CLM $ Collected ]]/'1.) CLM Reference'!$B$4</f>
        <v>2.5070231678202083E-5</v>
      </c>
      <c r="N132" s="54">
        <v>0</v>
      </c>
      <c r="O132" s="56">
        <f>Table3[[#This Row],[Incentive Disbursements]]/'1.) CLM Reference'!$B$5</f>
        <v>0</v>
      </c>
    </row>
    <row r="133" spans="1:15" s="49" customFormat="1" ht="15.75" thickBot="1" x14ac:dyDescent="0.3">
      <c r="A133" s="97" t="s">
        <v>145</v>
      </c>
      <c r="B133" s="97" t="s">
        <v>241</v>
      </c>
      <c r="C133" s="97" t="s">
        <v>244</v>
      </c>
      <c r="D133" s="15">
        <f>Table3[[#This Row],[Residential CLM $ Collected]]+Table3[[#This Row],[C&amp;I CLM $ Collected]]</f>
        <v>739.49120000000005</v>
      </c>
      <c r="E133" s="48">
        <f>Table3[[#This Row],[CLM $ Collected ]]/'1.) CLM Reference'!$B$4</f>
        <v>2.5411533771550069E-5</v>
      </c>
      <c r="F133" s="12">
        <f>Table3[[#This Row],[Residential Incentive Disbursements]]+Table3[[#This Row],[C&amp;I Incentive Disbursements]]</f>
        <v>860</v>
      </c>
      <c r="G133" s="17">
        <f>Table3[[#This Row],[Incentive Disbursements]]/'1.) CLM Reference'!$B$5</f>
        <v>5.1187465971383579E-5</v>
      </c>
      <c r="H133" s="52">
        <v>0</v>
      </c>
      <c r="I133" s="53">
        <f>Table3[[#This Row],[CLM $ Collected ]]/'1.) CLM Reference'!$B$4</f>
        <v>2.5411533771550069E-5</v>
      </c>
      <c r="J133" s="54">
        <v>860</v>
      </c>
      <c r="K133" s="53">
        <f>Table3[[#This Row],[Incentive Disbursements]]/'1.) CLM Reference'!$B$5</f>
        <v>5.1187465971383579E-5</v>
      </c>
      <c r="L133" s="52">
        <v>739.49120000000005</v>
      </c>
      <c r="M133" s="75">
        <f>Table3[[#This Row],[CLM $ Collected ]]/'1.) CLM Reference'!$B$4</f>
        <v>2.5411533771550069E-5</v>
      </c>
      <c r="N133" s="54">
        <v>0</v>
      </c>
      <c r="O133" s="56">
        <f>Table3[[#This Row],[Incentive Disbursements]]/'1.) CLM Reference'!$B$5</f>
        <v>5.1187465971383579E-5</v>
      </c>
    </row>
    <row r="134" spans="1:15" s="49" customFormat="1" ht="15.75" thickBot="1" x14ac:dyDescent="0.3">
      <c r="A134" s="97" t="s">
        <v>172</v>
      </c>
      <c r="B134" s="97" t="s">
        <v>241</v>
      </c>
      <c r="C134" s="97" t="s">
        <v>239</v>
      </c>
      <c r="D134" s="15">
        <f>Table3[[#This Row],[Residential CLM $ Collected]]+Table3[[#This Row],[C&amp;I CLM $ Collected]]</f>
        <v>454.1302</v>
      </c>
      <c r="E134" s="48">
        <f>Table3[[#This Row],[CLM $ Collected ]]/'1.) CLM Reference'!$B$4</f>
        <v>1.5605520273913721E-5</v>
      </c>
      <c r="F134" s="12">
        <f>Table3[[#This Row],[Residential Incentive Disbursements]]+Table3[[#This Row],[C&amp;I Incentive Disbursements]]</f>
        <v>0</v>
      </c>
      <c r="G134" s="17">
        <f>Table3[[#This Row],[Incentive Disbursements]]/'1.) CLM Reference'!$B$5</f>
        <v>0</v>
      </c>
      <c r="H134" s="52">
        <v>454.1302</v>
      </c>
      <c r="I134" s="53">
        <f>Table3[[#This Row],[CLM $ Collected ]]/'1.) CLM Reference'!$B$4</f>
        <v>1.5605520273913721E-5</v>
      </c>
      <c r="J134" s="54">
        <v>0</v>
      </c>
      <c r="K134" s="53">
        <f>Table3[[#This Row],[Incentive Disbursements]]/'1.) CLM Reference'!$B$5</f>
        <v>0</v>
      </c>
      <c r="L134" s="52">
        <v>0</v>
      </c>
      <c r="M134" s="75">
        <f>Table3[[#This Row],[CLM $ Collected ]]/'1.) CLM Reference'!$B$4</f>
        <v>1.5605520273913721E-5</v>
      </c>
      <c r="N134" s="54">
        <v>0</v>
      </c>
      <c r="O134" s="56">
        <f>Table3[[#This Row],[Incentive Disbursements]]/'1.) CLM Reference'!$B$5</f>
        <v>0</v>
      </c>
    </row>
    <row r="135" spans="1:15" s="49" customFormat="1" ht="15.75" thickBot="1" x14ac:dyDescent="0.3">
      <c r="A135" s="97" t="s">
        <v>256</v>
      </c>
      <c r="B135" s="97" t="s">
        <v>241</v>
      </c>
      <c r="C135" s="97" t="s">
        <v>239</v>
      </c>
      <c r="D135" s="15">
        <f>Table3[[#This Row],[Residential CLM $ Collected]]+Table3[[#This Row],[C&amp;I CLM $ Collected]]</f>
        <v>4670.2506000000003</v>
      </c>
      <c r="E135" s="48">
        <f>Table3[[#This Row],[CLM $ Collected ]]/'1.) CLM Reference'!$B$4</f>
        <v>1.6048633282384156E-4</v>
      </c>
      <c r="F135" s="12">
        <f>Table3[[#This Row],[Residential Incentive Disbursements]]+Table3[[#This Row],[C&amp;I Incentive Disbursements]]</f>
        <v>297923.43658669299</v>
      </c>
      <c r="G135" s="17">
        <f>Table3[[#This Row],[Incentive Disbursements]]/'1.) CLM Reference'!$B$5</f>
        <v>1.7732495084138374E-2</v>
      </c>
      <c r="H135" s="52">
        <v>0</v>
      </c>
      <c r="I135" s="53">
        <f>Table3[[#This Row],[CLM $ Collected ]]/'1.) CLM Reference'!$B$4</f>
        <v>1.6048633282384156E-4</v>
      </c>
      <c r="J135" s="54">
        <v>253603.43658669299</v>
      </c>
      <c r="K135" s="53">
        <f>Table3[[#This Row],[Incentive Disbursements]]/'1.) CLM Reference'!$B$5</f>
        <v>1.7732495084138374E-2</v>
      </c>
      <c r="L135" s="52">
        <v>4670.2506000000003</v>
      </c>
      <c r="M135" s="75">
        <f>Table3[[#This Row],[CLM $ Collected ]]/'1.) CLM Reference'!$B$4</f>
        <v>1.6048633282384156E-4</v>
      </c>
      <c r="N135" s="54">
        <v>44320</v>
      </c>
      <c r="O135" s="56">
        <f>Table3[[#This Row],[Incentive Disbursements]]/'1.) CLM Reference'!$B$5</f>
        <v>1.7732495084138374E-2</v>
      </c>
    </row>
    <row r="136" spans="1:15" s="49" customFormat="1" ht="15.75" thickBot="1" x14ac:dyDescent="0.3">
      <c r="A136" s="97" t="s">
        <v>145</v>
      </c>
      <c r="B136" s="97" t="s">
        <v>265</v>
      </c>
      <c r="C136" s="97" t="s">
        <v>244</v>
      </c>
      <c r="D136" s="15">
        <f>Table3[[#This Row],[Residential CLM $ Collected]]+Table3[[#This Row],[C&amp;I CLM $ Collected]]</f>
        <v>0</v>
      </c>
      <c r="E136" s="48">
        <f>Table3[[#This Row],[CLM $ Collected ]]/'1.) CLM Reference'!$B$4</f>
        <v>0</v>
      </c>
      <c r="F136" s="12">
        <f>Table3[[#This Row],[Residential Incentive Disbursements]]+Table3[[#This Row],[C&amp;I Incentive Disbursements]]</f>
        <v>155</v>
      </c>
      <c r="G136" s="17">
        <f>Table3[[#This Row],[Incentive Disbursements]]/'1.) CLM Reference'!$B$5</f>
        <v>9.225647936702854E-6</v>
      </c>
      <c r="H136" s="52">
        <v>0</v>
      </c>
      <c r="I136" s="53">
        <f>Table3[[#This Row],[CLM $ Collected ]]/'1.) CLM Reference'!$B$4</f>
        <v>0</v>
      </c>
      <c r="J136" s="54">
        <v>155</v>
      </c>
      <c r="K136" s="53">
        <f>Table3[[#This Row],[Incentive Disbursements]]/'1.) CLM Reference'!$B$5</f>
        <v>9.225647936702854E-6</v>
      </c>
      <c r="L136" s="52">
        <v>0</v>
      </c>
      <c r="M136" s="75">
        <f>Table3[[#This Row],[CLM $ Collected ]]/'1.) CLM Reference'!$B$4</f>
        <v>0</v>
      </c>
      <c r="N136" s="54">
        <v>0</v>
      </c>
      <c r="O136" s="56">
        <f>Table3[[#This Row],[Incentive Disbursements]]/'1.) CLM Reference'!$B$5</f>
        <v>9.225647936702854E-6</v>
      </c>
    </row>
    <row r="137" spans="1:15" s="49" customFormat="1" ht="15.75" thickBot="1" x14ac:dyDescent="0.3">
      <c r="A137" s="97" t="s">
        <v>146</v>
      </c>
      <c r="B137" s="97" t="s">
        <v>265</v>
      </c>
      <c r="C137" s="97" t="s">
        <v>244</v>
      </c>
      <c r="D137" s="15">
        <f>Table3[[#This Row],[Residential CLM $ Collected]]+Table3[[#This Row],[C&amp;I CLM $ Collected]]</f>
        <v>0</v>
      </c>
      <c r="E137" s="48">
        <f>Table3[[#This Row],[CLM $ Collected ]]/'1.) CLM Reference'!$B$4</f>
        <v>0</v>
      </c>
      <c r="F137" s="12">
        <f>Table3[[#This Row],[Residential Incentive Disbursements]]+Table3[[#This Row],[C&amp;I Incentive Disbursements]]</f>
        <v>97.04</v>
      </c>
      <c r="G137" s="17">
        <f>Table3[[#This Row],[Incentive Disbursements]]/'1.) CLM Reference'!$B$5</f>
        <v>5.7758508114686773E-6</v>
      </c>
      <c r="H137" s="52">
        <v>0</v>
      </c>
      <c r="I137" s="53">
        <f>Table3[[#This Row],[CLM $ Collected ]]/'1.) CLM Reference'!$B$4</f>
        <v>0</v>
      </c>
      <c r="J137" s="54">
        <v>97.04</v>
      </c>
      <c r="K137" s="53">
        <f>Table3[[#This Row],[Incentive Disbursements]]/'1.) CLM Reference'!$B$5</f>
        <v>5.7758508114686773E-6</v>
      </c>
      <c r="L137" s="52">
        <v>0</v>
      </c>
      <c r="M137" s="75">
        <f>Table3[[#This Row],[CLM $ Collected ]]/'1.) CLM Reference'!$B$4</f>
        <v>0</v>
      </c>
      <c r="N137" s="54">
        <v>0</v>
      </c>
      <c r="O137" s="56">
        <f>Table3[[#This Row],[Incentive Disbursements]]/'1.) CLM Reference'!$B$5</f>
        <v>5.7758508114686773E-6</v>
      </c>
    </row>
    <row r="138" spans="1:15" s="49" customFormat="1" ht="15.75" thickBot="1" x14ac:dyDescent="0.3">
      <c r="A138" s="97" t="s">
        <v>150</v>
      </c>
      <c r="B138" s="97" t="s">
        <v>253</v>
      </c>
      <c r="C138" s="97" t="s">
        <v>244</v>
      </c>
      <c r="D138" s="15">
        <f>Table3[[#This Row],[Residential CLM $ Collected]]+Table3[[#This Row],[C&amp;I CLM $ Collected]]</f>
        <v>168.33519999999999</v>
      </c>
      <c r="E138" s="48">
        <f>Table3[[#This Row],[CLM $ Collected ]]/'1.) CLM Reference'!$B$4</f>
        <v>5.7845930008912003E-6</v>
      </c>
      <c r="F138" s="12">
        <f>Table3[[#This Row],[Residential Incentive Disbursements]]+Table3[[#This Row],[C&amp;I Incentive Disbursements]]</f>
        <v>0</v>
      </c>
      <c r="G138" s="17">
        <f>Table3[[#This Row],[Incentive Disbursements]]/'1.) CLM Reference'!$B$5</f>
        <v>0</v>
      </c>
      <c r="H138" s="52">
        <v>143.75399999999999</v>
      </c>
      <c r="I138" s="53">
        <f>Table3[[#This Row],[CLM $ Collected ]]/'1.) CLM Reference'!$B$4</f>
        <v>5.7845930008912003E-6</v>
      </c>
      <c r="J138" s="54">
        <v>0</v>
      </c>
      <c r="K138" s="53">
        <f>Table3[[#This Row],[Incentive Disbursements]]/'1.) CLM Reference'!$B$5</f>
        <v>0</v>
      </c>
      <c r="L138" s="52">
        <v>24.581199999999999</v>
      </c>
      <c r="M138" s="75">
        <f>Table3[[#This Row],[CLM $ Collected ]]/'1.) CLM Reference'!$B$4</f>
        <v>5.7845930008912003E-6</v>
      </c>
      <c r="N138" s="54">
        <v>0</v>
      </c>
      <c r="O138" s="56">
        <f>Table3[[#This Row],[Incentive Disbursements]]/'1.) CLM Reference'!$B$5</f>
        <v>0</v>
      </c>
    </row>
    <row r="139" spans="1:15" s="49" customFormat="1" ht="15.75" thickBot="1" x14ac:dyDescent="0.3">
      <c r="A139" s="97" t="s">
        <v>151</v>
      </c>
      <c r="B139" s="97" t="s">
        <v>253</v>
      </c>
      <c r="C139" s="97" t="s">
        <v>239</v>
      </c>
      <c r="D139" s="15">
        <f>Table3[[#This Row],[Residential CLM $ Collected]]+Table3[[#This Row],[C&amp;I CLM $ Collected]]</f>
        <v>152.922</v>
      </c>
      <c r="E139" s="48">
        <f>Table3[[#This Row],[CLM $ Collected ]]/'1.) CLM Reference'!$B$4</f>
        <v>5.2549409207479136E-6</v>
      </c>
      <c r="F139" s="12">
        <f>Table3[[#This Row],[Residential Incentive Disbursements]]+Table3[[#This Row],[C&amp;I Incentive Disbursements]]</f>
        <v>0</v>
      </c>
      <c r="G139" s="17">
        <f>Table3[[#This Row],[Incentive Disbursements]]/'1.) CLM Reference'!$B$5</f>
        <v>0</v>
      </c>
      <c r="H139" s="52">
        <v>152.922</v>
      </c>
      <c r="I139" s="53">
        <f>Table3[[#This Row],[CLM $ Collected ]]/'1.) CLM Reference'!$B$4</f>
        <v>5.2549409207479136E-6</v>
      </c>
      <c r="J139" s="54">
        <v>0</v>
      </c>
      <c r="K139" s="53">
        <f>Table3[[#This Row],[Incentive Disbursements]]/'1.) CLM Reference'!$B$5</f>
        <v>0</v>
      </c>
      <c r="L139" s="52">
        <v>0</v>
      </c>
      <c r="M139" s="75">
        <f>Table3[[#This Row],[CLM $ Collected ]]/'1.) CLM Reference'!$B$4</f>
        <v>5.2549409207479136E-6</v>
      </c>
      <c r="N139" s="54">
        <v>0</v>
      </c>
      <c r="O139" s="56">
        <f>Table3[[#This Row],[Incentive Disbursements]]/'1.) CLM Reference'!$B$5</f>
        <v>0</v>
      </c>
    </row>
    <row r="140" spans="1:15" s="49" customFormat="1" ht="15.75" thickBot="1" x14ac:dyDescent="0.3">
      <c r="A140" s="97" t="s">
        <v>152</v>
      </c>
      <c r="B140" s="97" t="s">
        <v>253</v>
      </c>
      <c r="C140" s="97" t="s">
        <v>244</v>
      </c>
      <c r="D140" s="15">
        <f>Table3[[#This Row],[Residential CLM $ Collected]]+Table3[[#This Row],[C&amp;I CLM $ Collected]]</f>
        <v>94.991</v>
      </c>
      <c r="E140" s="48">
        <f>Table3[[#This Row],[CLM $ Collected ]]/'1.) CLM Reference'!$B$4</f>
        <v>3.2642268149956517E-6</v>
      </c>
      <c r="F140" s="12">
        <f>Table3[[#This Row],[Residential Incentive Disbursements]]+Table3[[#This Row],[C&amp;I Incentive Disbursements]]</f>
        <v>0</v>
      </c>
      <c r="G140" s="17">
        <f>Table3[[#This Row],[Incentive Disbursements]]/'1.) CLM Reference'!$B$5</f>
        <v>0</v>
      </c>
      <c r="H140" s="52">
        <v>94.991</v>
      </c>
      <c r="I140" s="53">
        <f>Table3[[#This Row],[CLM $ Collected ]]/'1.) CLM Reference'!$B$4</f>
        <v>3.2642268149956517E-6</v>
      </c>
      <c r="J140" s="54">
        <v>0</v>
      </c>
      <c r="K140" s="53">
        <f>Table3[[#This Row],[Incentive Disbursements]]/'1.) CLM Reference'!$B$5</f>
        <v>0</v>
      </c>
      <c r="L140" s="52">
        <v>0</v>
      </c>
      <c r="M140" s="75">
        <f>Table3[[#This Row],[CLM $ Collected ]]/'1.) CLM Reference'!$B$4</f>
        <v>3.2642268149956517E-6</v>
      </c>
      <c r="N140" s="54">
        <v>0</v>
      </c>
      <c r="O140" s="56">
        <f>Table3[[#This Row],[Incentive Disbursements]]/'1.) CLM Reference'!$B$5</f>
        <v>0</v>
      </c>
    </row>
    <row r="141" spans="1:15" s="49" customFormat="1" ht="15.75" thickBot="1" x14ac:dyDescent="0.3">
      <c r="A141" s="97" t="s">
        <v>154</v>
      </c>
      <c r="B141" s="97" t="s">
        <v>253</v>
      </c>
      <c r="C141" s="97" t="s">
        <v>239</v>
      </c>
      <c r="D141" s="15">
        <f>Table3[[#This Row],[Residential CLM $ Collected]]+Table3[[#This Row],[C&amp;I CLM $ Collected]]</f>
        <v>182.3767</v>
      </c>
      <c r="E141" s="48">
        <f>Table3[[#This Row],[CLM $ Collected ]]/'1.) CLM Reference'!$B$4</f>
        <v>6.2671086162943588E-6</v>
      </c>
      <c r="F141" s="12">
        <f>Table3[[#This Row],[Residential Incentive Disbursements]]+Table3[[#This Row],[C&amp;I Incentive Disbursements]]</f>
        <v>0</v>
      </c>
      <c r="G141" s="17">
        <f>Table3[[#This Row],[Incentive Disbursements]]/'1.) CLM Reference'!$B$5</f>
        <v>0</v>
      </c>
      <c r="H141" s="52">
        <v>177.19649999999999</v>
      </c>
      <c r="I141" s="53">
        <f>Table3[[#This Row],[CLM $ Collected ]]/'1.) CLM Reference'!$B$4</f>
        <v>6.2671086162943588E-6</v>
      </c>
      <c r="J141" s="54">
        <v>0</v>
      </c>
      <c r="K141" s="53">
        <f>Table3[[#This Row],[Incentive Disbursements]]/'1.) CLM Reference'!$B$5</f>
        <v>0</v>
      </c>
      <c r="L141" s="52">
        <v>5.1802000000000001</v>
      </c>
      <c r="M141" s="75">
        <f>Table3[[#This Row],[CLM $ Collected ]]/'1.) CLM Reference'!$B$4</f>
        <v>6.2671086162943588E-6</v>
      </c>
      <c r="N141" s="54">
        <v>0</v>
      </c>
      <c r="O141" s="56">
        <f>Table3[[#This Row],[Incentive Disbursements]]/'1.) CLM Reference'!$B$5</f>
        <v>0</v>
      </c>
    </row>
    <row r="142" spans="1:15" s="49" customFormat="1" ht="15.75" thickBot="1" x14ac:dyDescent="0.3">
      <c r="A142" s="97" t="s">
        <v>155</v>
      </c>
      <c r="B142" s="97" t="s">
        <v>253</v>
      </c>
      <c r="C142" s="97" t="s">
        <v>239</v>
      </c>
      <c r="D142" s="15">
        <f>Table3[[#This Row],[Residential CLM $ Collected]]+Table3[[#This Row],[C&amp;I CLM $ Collected]]</f>
        <v>41.586100000000002</v>
      </c>
      <c r="E142" s="48">
        <f>Table3[[#This Row],[CLM $ Collected ]]/'1.) CLM Reference'!$B$4</f>
        <v>1.429045517481558E-6</v>
      </c>
      <c r="F142" s="12">
        <f>Table3[[#This Row],[Residential Incentive Disbursements]]+Table3[[#This Row],[C&amp;I Incentive Disbursements]]</f>
        <v>0</v>
      </c>
      <c r="G142" s="17">
        <f>Table3[[#This Row],[Incentive Disbursements]]/'1.) CLM Reference'!$B$5</f>
        <v>0</v>
      </c>
      <c r="H142" s="52">
        <v>41.586100000000002</v>
      </c>
      <c r="I142" s="53">
        <f>Table3[[#This Row],[CLM $ Collected ]]/'1.) CLM Reference'!$B$4</f>
        <v>1.429045517481558E-6</v>
      </c>
      <c r="J142" s="54">
        <v>0</v>
      </c>
      <c r="K142" s="53">
        <f>Table3[[#This Row],[Incentive Disbursements]]/'1.) CLM Reference'!$B$5</f>
        <v>0</v>
      </c>
      <c r="L142" s="52">
        <v>0</v>
      </c>
      <c r="M142" s="75">
        <f>Table3[[#This Row],[CLM $ Collected ]]/'1.) CLM Reference'!$B$4</f>
        <v>1.429045517481558E-6</v>
      </c>
      <c r="N142" s="54">
        <v>0</v>
      </c>
      <c r="O142" s="56">
        <f>Table3[[#This Row],[Incentive Disbursements]]/'1.) CLM Reference'!$B$5</f>
        <v>0</v>
      </c>
    </row>
    <row r="143" spans="1:15" s="49" customFormat="1" ht="15.75" thickBot="1" x14ac:dyDescent="0.3">
      <c r="A143" s="97" t="s">
        <v>161</v>
      </c>
      <c r="B143" s="97" t="s">
        <v>253</v>
      </c>
      <c r="C143" s="97" t="s">
        <v>244</v>
      </c>
      <c r="D143" s="15">
        <f>Table3[[#This Row],[Residential CLM $ Collected]]+Table3[[#This Row],[C&amp;I CLM $ Collected]]</f>
        <v>682.77530000000002</v>
      </c>
      <c r="E143" s="48">
        <f>Table3[[#This Row],[CLM $ Collected ]]/'1.) CLM Reference'!$B$4</f>
        <v>2.3462574800525319E-5</v>
      </c>
      <c r="F143" s="12">
        <f>Table3[[#This Row],[Residential Incentive Disbursements]]+Table3[[#This Row],[C&amp;I Incentive Disbursements]]</f>
        <v>0</v>
      </c>
      <c r="G143" s="17">
        <f>Table3[[#This Row],[Incentive Disbursements]]/'1.) CLM Reference'!$B$5</f>
        <v>0</v>
      </c>
      <c r="H143" s="52">
        <v>231.15710000000001</v>
      </c>
      <c r="I143" s="53">
        <f>Table3[[#This Row],[CLM $ Collected ]]/'1.) CLM Reference'!$B$4</f>
        <v>2.3462574800525319E-5</v>
      </c>
      <c r="J143" s="54">
        <v>0</v>
      </c>
      <c r="K143" s="53">
        <f>Table3[[#This Row],[Incentive Disbursements]]/'1.) CLM Reference'!$B$5</f>
        <v>0</v>
      </c>
      <c r="L143" s="52">
        <v>451.6182</v>
      </c>
      <c r="M143" s="75">
        <f>Table3[[#This Row],[CLM $ Collected ]]/'1.) CLM Reference'!$B$4</f>
        <v>2.3462574800525319E-5</v>
      </c>
      <c r="N143" s="54">
        <v>0</v>
      </c>
      <c r="O143" s="56">
        <f>Table3[[#This Row],[Incentive Disbursements]]/'1.) CLM Reference'!$B$5</f>
        <v>0</v>
      </c>
    </row>
    <row r="144" spans="1:15" s="49" customFormat="1" ht="15.75" thickBot="1" x14ac:dyDescent="0.3">
      <c r="A144" s="97" t="s">
        <v>187</v>
      </c>
      <c r="B144" s="97" t="s">
        <v>265</v>
      </c>
      <c r="C144" s="97" t="s">
        <v>239</v>
      </c>
      <c r="D144" s="15">
        <f>Table3[[#This Row],[Residential CLM $ Collected]]+Table3[[#This Row],[C&amp;I CLM $ Collected]]</f>
        <v>0</v>
      </c>
      <c r="E144" s="48">
        <f>Table3[[#This Row],[CLM $ Collected ]]/'1.) CLM Reference'!$B$4</f>
        <v>0</v>
      </c>
      <c r="F144" s="12">
        <f>Table3[[#This Row],[Residential Incentive Disbursements]]+Table3[[#This Row],[C&amp;I Incentive Disbursements]]</f>
        <v>121.71</v>
      </c>
      <c r="G144" s="17">
        <f>Table3[[#This Row],[Incentive Disbursements]]/'1.) CLM Reference'!$B$5</f>
        <v>7.2442168411361568E-6</v>
      </c>
      <c r="H144" s="52">
        <v>0</v>
      </c>
      <c r="I144" s="53">
        <f>Table3[[#This Row],[CLM $ Collected ]]/'1.) CLM Reference'!$B$4</f>
        <v>0</v>
      </c>
      <c r="J144" s="54">
        <v>121.71</v>
      </c>
      <c r="K144" s="53">
        <f>Table3[[#This Row],[Incentive Disbursements]]/'1.) CLM Reference'!$B$5</f>
        <v>7.2442168411361568E-6</v>
      </c>
      <c r="L144" s="52">
        <v>0</v>
      </c>
      <c r="M144" s="75">
        <f>Table3[[#This Row],[CLM $ Collected ]]/'1.) CLM Reference'!$B$4</f>
        <v>0</v>
      </c>
      <c r="N144" s="54">
        <v>0</v>
      </c>
      <c r="O144" s="56">
        <f>Table3[[#This Row],[Incentive Disbursements]]/'1.) CLM Reference'!$B$5</f>
        <v>7.2442168411361568E-6</v>
      </c>
    </row>
    <row r="145" spans="1:15" s="49" customFormat="1" ht="15.75" thickBot="1" x14ac:dyDescent="0.3">
      <c r="A145" s="97" t="s">
        <v>192</v>
      </c>
      <c r="B145" s="97" t="s">
        <v>253</v>
      </c>
      <c r="C145" s="97" t="s">
        <v>239</v>
      </c>
      <c r="D145" s="15">
        <f>Table3[[#This Row],[Residential CLM $ Collected]]+Table3[[#This Row],[C&amp;I CLM $ Collected]]</f>
        <v>88673.902800000098</v>
      </c>
      <c r="E145" s="48">
        <f>Table3[[#This Row],[CLM $ Collected ]]/'1.) CLM Reference'!$B$4</f>
        <v>3.0471490068541053E-3</v>
      </c>
      <c r="F145" s="12">
        <f>Table3[[#This Row],[Residential Incentive Disbursements]]+Table3[[#This Row],[C&amp;I Incentive Disbursements]]</f>
        <v>54862.47</v>
      </c>
      <c r="G145" s="17">
        <f>Table3[[#This Row],[Incentive Disbursements]]/'1.) CLM Reference'!$B$5</f>
        <v>3.2654311816640146E-3</v>
      </c>
      <c r="H145" s="52">
        <v>60626.775900000102</v>
      </c>
      <c r="I145" s="53">
        <f>Table3[[#This Row],[CLM $ Collected ]]/'1.) CLM Reference'!$B$4</f>
        <v>3.0471490068541053E-3</v>
      </c>
      <c r="J145" s="54">
        <v>29109.47</v>
      </c>
      <c r="K145" s="53">
        <f>Table3[[#This Row],[Incentive Disbursements]]/'1.) CLM Reference'!$B$5</f>
        <v>3.2654311816640146E-3</v>
      </c>
      <c r="L145" s="52">
        <v>28047.126899999999</v>
      </c>
      <c r="M145" s="75">
        <f>Table3[[#This Row],[CLM $ Collected ]]/'1.) CLM Reference'!$B$4</f>
        <v>3.0471490068541053E-3</v>
      </c>
      <c r="N145" s="54">
        <v>25753</v>
      </c>
      <c r="O145" s="56">
        <f>Table3[[#This Row],[Incentive Disbursements]]/'1.) CLM Reference'!$B$5</f>
        <v>3.2654311816640146E-3</v>
      </c>
    </row>
    <row r="146" spans="1:15" s="49" customFormat="1" ht="15.75" thickBot="1" x14ac:dyDescent="0.3">
      <c r="A146" s="97" t="s">
        <v>193</v>
      </c>
      <c r="B146" s="97" t="s">
        <v>253</v>
      </c>
      <c r="C146" s="97" t="s">
        <v>239</v>
      </c>
      <c r="D146" s="15">
        <f>Table3[[#This Row],[Residential CLM $ Collected]]+Table3[[#This Row],[C&amp;I CLM $ Collected]]</f>
        <v>59173.9615999999</v>
      </c>
      <c r="E146" s="48">
        <f>Table3[[#This Row],[CLM $ Collected ]]/'1.) CLM Reference'!$B$4</f>
        <v>2.0334266636233187E-3</v>
      </c>
      <c r="F146" s="12">
        <f>Table3[[#This Row],[Residential Incentive Disbursements]]+Table3[[#This Row],[C&amp;I Incentive Disbursements]]</f>
        <v>16705.620000000003</v>
      </c>
      <c r="G146" s="17">
        <f>Table3[[#This Row],[Incentive Disbursements]]/'1.) CLM Reference'!$B$5</f>
        <v>9.9432366893123839E-4</v>
      </c>
      <c r="H146" s="52">
        <v>48468.042599999899</v>
      </c>
      <c r="I146" s="53">
        <f>Table3[[#This Row],[CLM $ Collected ]]/'1.) CLM Reference'!$B$4</f>
        <v>2.0334266636233187E-3</v>
      </c>
      <c r="J146" s="54">
        <v>13366.62</v>
      </c>
      <c r="K146" s="53">
        <f>Table3[[#This Row],[Incentive Disbursements]]/'1.) CLM Reference'!$B$5</f>
        <v>9.9432366893123839E-4</v>
      </c>
      <c r="L146" s="52">
        <v>10705.919</v>
      </c>
      <c r="M146" s="75">
        <f>Table3[[#This Row],[CLM $ Collected ]]/'1.) CLM Reference'!$B$4</f>
        <v>2.0334266636233187E-3</v>
      </c>
      <c r="N146" s="54">
        <v>3339</v>
      </c>
      <c r="O146" s="56">
        <f>Table3[[#This Row],[Incentive Disbursements]]/'1.) CLM Reference'!$B$5</f>
        <v>9.9432366893123839E-4</v>
      </c>
    </row>
    <row r="147" spans="1:15" s="49" customFormat="1" ht="15.75" thickBot="1" x14ac:dyDescent="0.3">
      <c r="A147" s="97" t="s">
        <v>194</v>
      </c>
      <c r="B147" s="97" t="s">
        <v>253</v>
      </c>
      <c r="C147" s="97" t="s">
        <v>239</v>
      </c>
      <c r="D147" s="15">
        <f>Table3[[#This Row],[Residential CLM $ Collected]]+Table3[[#This Row],[C&amp;I CLM $ Collected]]</f>
        <v>48786.757100000003</v>
      </c>
      <c r="E147" s="48">
        <f>Table3[[#This Row],[CLM $ Collected ]]/'1.) CLM Reference'!$B$4</f>
        <v>1.676485569606589E-3</v>
      </c>
      <c r="F147" s="12">
        <f>Table3[[#This Row],[Residential Incentive Disbursements]]+Table3[[#This Row],[C&amp;I Incentive Disbursements]]</f>
        <v>14148.03</v>
      </c>
      <c r="G147" s="17">
        <f>Table3[[#This Row],[Incentive Disbursements]]/'1.) CLM Reference'!$B$5</f>
        <v>8.4209512114780702E-4</v>
      </c>
      <c r="H147" s="52">
        <v>34716.817999999999</v>
      </c>
      <c r="I147" s="53">
        <f>Table3[[#This Row],[CLM $ Collected ]]/'1.) CLM Reference'!$B$4</f>
        <v>1.676485569606589E-3</v>
      </c>
      <c r="J147" s="54">
        <v>13678.03</v>
      </c>
      <c r="K147" s="53">
        <f>Table3[[#This Row],[Incentive Disbursements]]/'1.) CLM Reference'!$B$5</f>
        <v>8.4209512114780702E-4</v>
      </c>
      <c r="L147" s="52">
        <v>14069.9391</v>
      </c>
      <c r="M147" s="75">
        <f>Table3[[#This Row],[CLM $ Collected ]]/'1.) CLM Reference'!$B$4</f>
        <v>1.676485569606589E-3</v>
      </c>
      <c r="N147" s="54">
        <v>470</v>
      </c>
      <c r="O147" s="56">
        <f>Table3[[#This Row],[Incentive Disbursements]]/'1.) CLM Reference'!$B$5</f>
        <v>8.4209512114780702E-4</v>
      </c>
    </row>
    <row r="148" spans="1:15" s="49" customFormat="1" ht="15.75" thickBot="1" x14ac:dyDescent="0.3">
      <c r="A148" s="97" t="s">
        <v>195</v>
      </c>
      <c r="B148" s="97" t="s">
        <v>253</v>
      </c>
      <c r="C148" s="97" t="s">
        <v>239</v>
      </c>
      <c r="D148" s="15">
        <f>Table3[[#This Row],[Residential CLM $ Collected]]+Table3[[#This Row],[C&amp;I CLM $ Collected]]</f>
        <v>103157.10000000021</v>
      </c>
      <c r="E148" s="48">
        <f>Table3[[#This Row],[CLM $ Collected ]]/'1.) CLM Reference'!$B$4</f>
        <v>3.5448429006662593E-3</v>
      </c>
      <c r="F148" s="12">
        <f>Table3[[#This Row],[Residential Incentive Disbursements]]+Table3[[#This Row],[C&amp;I Incentive Disbursements]]</f>
        <v>134567.1</v>
      </c>
      <c r="G148" s="17">
        <f>Table3[[#This Row],[Incentive Disbursements]]/'1.) CLM Reference'!$B$5</f>
        <v>8.0094754094392692E-3</v>
      </c>
      <c r="H148" s="52">
        <v>82247.570100000201</v>
      </c>
      <c r="I148" s="53">
        <f>Table3[[#This Row],[CLM $ Collected ]]/'1.) CLM Reference'!$B$4</f>
        <v>3.5448429006662593E-3</v>
      </c>
      <c r="J148" s="54">
        <v>93458.42</v>
      </c>
      <c r="K148" s="53">
        <f>Table3[[#This Row],[Incentive Disbursements]]/'1.) CLM Reference'!$B$5</f>
        <v>8.0094754094392692E-3</v>
      </c>
      <c r="L148" s="52">
        <v>20909.529900000001</v>
      </c>
      <c r="M148" s="75">
        <f>Table3[[#This Row],[CLM $ Collected ]]/'1.) CLM Reference'!$B$4</f>
        <v>3.5448429006662593E-3</v>
      </c>
      <c r="N148" s="54">
        <v>41108.68</v>
      </c>
      <c r="O148" s="56">
        <f>Table3[[#This Row],[Incentive Disbursements]]/'1.) CLM Reference'!$B$5</f>
        <v>8.0094754094392692E-3</v>
      </c>
    </row>
    <row r="149" spans="1:15" s="49" customFormat="1" ht="15.75" thickBot="1" x14ac:dyDescent="0.3">
      <c r="A149" s="97" t="s">
        <v>196</v>
      </c>
      <c r="B149" s="97" t="s">
        <v>253</v>
      </c>
      <c r="C149" s="97" t="s">
        <v>244</v>
      </c>
      <c r="D149" s="15">
        <f>Table3[[#This Row],[Residential CLM $ Collected]]+Table3[[#This Row],[C&amp;I CLM $ Collected]]</f>
        <v>107105.2402</v>
      </c>
      <c r="E149" s="48">
        <f>Table3[[#This Row],[CLM $ Collected ]]/'1.) CLM Reference'!$B$4</f>
        <v>3.6805149654955756E-3</v>
      </c>
      <c r="F149" s="12">
        <f>Table3[[#This Row],[Residential Incentive Disbursements]]+Table3[[#This Row],[C&amp;I Incentive Disbursements]]</f>
        <v>92839.35</v>
      </c>
      <c r="G149" s="17">
        <f>Table3[[#This Row],[Incentive Disbursements]]/'1.) CLM Reference'!$B$5</f>
        <v>5.52582682433764E-3</v>
      </c>
      <c r="H149" s="52">
        <v>67465.568400000004</v>
      </c>
      <c r="I149" s="53">
        <f>Table3[[#This Row],[CLM $ Collected ]]/'1.) CLM Reference'!$B$4</f>
        <v>3.6805149654955756E-3</v>
      </c>
      <c r="J149" s="54">
        <v>42110.68</v>
      </c>
      <c r="K149" s="53">
        <f>Table3[[#This Row],[Incentive Disbursements]]/'1.) CLM Reference'!$B$5</f>
        <v>5.52582682433764E-3</v>
      </c>
      <c r="L149" s="52">
        <v>39639.671799999996</v>
      </c>
      <c r="M149" s="75">
        <f>Table3[[#This Row],[CLM $ Collected ]]/'1.) CLM Reference'!$B$4</f>
        <v>3.6805149654955756E-3</v>
      </c>
      <c r="N149" s="54">
        <v>50728.67</v>
      </c>
      <c r="O149" s="56">
        <f>Table3[[#This Row],[Incentive Disbursements]]/'1.) CLM Reference'!$B$5</f>
        <v>5.52582682433764E-3</v>
      </c>
    </row>
    <row r="150" spans="1:15" s="49" customFormat="1" ht="15.75" thickBot="1" x14ac:dyDescent="0.3">
      <c r="A150" s="97" t="s">
        <v>197</v>
      </c>
      <c r="B150" s="97" t="s">
        <v>253</v>
      </c>
      <c r="C150" s="97" t="s">
        <v>239</v>
      </c>
      <c r="D150" s="15">
        <f>Table3[[#This Row],[Residential CLM $ Collected]]+Table3[[#This Row],[C&amp;I CLM $ Collected]]</f>
        <v>139055.67680000019</v>
      </c>
      <c r="E150" s="48">
        <f>Table3[[#This Row],[CLM $ Collected ]]/'1.) CLM Reference'!$B$4</f>
        <v>4.7784449999255648E-3</v>
      </c>
      <c r="F150" s="12">
        <f>Table3[[#This Row],[Residential Incentive Disbursements]]+Table3[[#This Row],[C&amp;I Incentive Disbursements]]</f>
        <v>63384.259999999995</v>
      </c>
      <c r="G150" s="17">
        <f>Table3[[#This Row],[Incentive Disbursements]]/'1.) CLM Reference'!$B$5</f>
        <v>3.7726507579899176E-3</v>
      </c>
      <c r="H150" s="52">
        <v>85902.613000000201</v>
      </c>
      <c r="I150" s="53">
        <f>Table3[[#This Row],[CLM $ Collected ]]/'1.) CLM Reference'!$B$4</f>
        <v>4.7784449999255648E-3</v>
      </c>
      <c r="J150" s="54">
        <v>29461.26</v>
      </c>
      <c r="K150" s="53">
        <f>Table3[[#This Row],[Incentive Disbursements]]/'1.) CLM Reference'!$B$5</f>
        <v>3.7726507579899176E-3</v>
      </c>
      <c r="L150" s="52">
        <v>53153.063800000004</v>
      </c>
      <c r="M150" s="75">
        <f>Table3[[#This Row],[CLM $ Collected ]]/'1.) CLM Reference'!$B$4</f>
        <v>4.7784449999255648E-3</v>
      </c>
      <c r="N150" s="54">
        <v>33923</v>
      </c>
      <c r="O150" s="56">
        <f>Table3[[#This Row],[Incentive Disbursements]]/'1.) CLM Reference'!$B$5</f>
        <v>3.7726507579899176E-3</v>
      </c>
    </row>
    <row r="151" spans="1:15" s="49" customFormat="1" ht="15.75" thickBot="1" x14ac:dyDescent="0.3">
      <c r="A151" s="97" t="s">
        <v>198</v>
      </c>
      <c r="B151" s="97" t="s">
        <v>253</v>
      </c>
      <c r="C151" s="97" t="s">
        <v>239</v>
      </c>
      <c r="D151" s="15">
        <f>Table3[[#This Row],[Residential CLM $ Collected]]+Table3[[#This Row],[C&amp;I CLM $ Collected]]</f>
        <v>70767.650900000008</v>
      </c>
      <c r="E151" s="48">
        <f>Table3[[#This Row],[CLM $ Collected ]]/'1.) CLM Reference'!$B$4</f>
        <v>2.4318268436170922E-3</v>
      </c>
      <c r="F151" s="12">
        <f>Table3[[#This Row],[Residential Incentive Disbursements]]+Table3[[#This Row],[C&amp;I Incentive Disbursements]]</f>
        <v>53703</v>
      </c>
      <c r="G151" s="17">
        <f>Table3[[#This Row],[Incentive Disbursements]]/'1.) CLM Reference'!$B$5</f>
        <v>3.1964191686758283E-3</v>
      </c>
      <c r="H151" s="52">
        <v>67016.043900000004</v>
      </c>
      <c r="I151" s="53">
        <f>Table3[[#This Row],[CLM $ Collected ]]/'1.) CLM Reference'!$B$4</f>
        <v>2.4318268436170922E-3</v>
      </c>
      <c r="J151" s="54">
        <v>53703</v>
      </c>
      <c r="K151" s="53">
        <f>Table3[[#This Row],[Incentive Disbursements]]/'1.) CLM Reference'!$B$5</f>
        <v>3.1964191686758283E-3</v>
      </c>
      <c r="L151" s="52">
        <v>3751.607</v>
      </c>
      <c r="M151" s="75">
        <f>Table3[[#This Row],[CLM $ Collected ]]/'1.) CLM Reference'!$B$4</f>
        <v>2.4318268436170922E-3</v>
      </c>
      <c r="N151" s="54">
        <v>0</v>
      </c>
      <c r="O151" s="56">
        <f>Table3[[#This Row],[Incentive Disbursements]]/'1.) CLM Reference'!$B$5</f>
        <v>3.1964191686758283E-3</v>
      </c>
    </row>
    <row r="152" spans="1:15" s="49" customFormat="1" ht="15.75" thickBot="1" x14ac:dyDescent="0.3">
      <c r="A152" s="97" t="s">
        <v>199</v>
      </c>
      <c r="B152" s="97" t="s">
        <v>253</v>
      </c>
      <c r="C152" s="97" t="s">
        <v>239</v>
      </c>
      <c r="D152" s="15">
        <f>Table3[[#This Row],[Residential CLM $ Collected]]+Table3[[#This Row],[C&amp;I CLM $ Collected]]</f>
        <v>144128.05559999999</v>
      </c>
      <c r="E152" s="48">
        <f>Table3[[#This Row],[CLM $ Collected ]]/'1.) CLM Reference'!$B$4</f>
        <v>4.9527498803329179E-3</v>
      </c>
      <c r="F152" s="12">
        <f>Table3[[#This Row],[Residential Incentive Disbursements]]+Table3[[#This Row],[C&amp;I Incentive Disbursements]]</f>
        <v>73665.38</v>
      </c>
      <c r="G152" s="17">
        <f>Table3[[#This Row],[Incentive Disbursements]]/'1.) CLM Reference'!$B$5</f>
        <v>4.3845862000221406E-3</v>
      </c>
      <c r="H152" s="52">
        <v>77328.733099999998</v>
      </c>
      <c r="I152" s="53">
        <f>Table3[[#This Row],[CLM $ Collected ]]/'1.) CLM Reference'!$B$4</f>
        <v>4.9527498803329179E-3</v>
      </c>
      <c r="J152" s="54">
        <v>12576.38</v>
      </c>
      <c r="K152" s="53">
        <f>Table3[[#This Row],[Incentive Disbursements]]/'1.) CLM Reference'!$B$5</f>
        <v>4.3845862000221406E-3</v>
      </c>
      <c r="L152" s="52">
        <v>66799.322499999995</v>
      </c>
      <c r="M152" s="75">
        <f>Table3[[#This Row],[CLM $ Collected ]]/'1.) CLM Reference'!$B$4</f>
        <v>4.9527498803329179E-3</v>
      </c>
      <c r="N152" s="54">
        <v>61089</v>
      </c>
      <c r="O152" s="56">
        <f>Table3[[#This Row],[Incentive Disbursements]]/'1.) CLM Reference'!$B$5</f>
        <v>4.3845862000221406E-3</v>
      </c>
    </row>
    <row r="153" spans="1:15" s="49" customFormat="1" ht="15.75" thickBot="1" x14ac:dyDescent="0.3">
      <c r="A153" s="97" t="s">
        <v>200</v>
      </c>
      <c r="B153" s="97" t="s">
        <v>253</v>
      </c>
      <c r="C153" s="97" t="s">
        <v>239</v>
      </c>
      <c r="D153" s="15">
        <f>Table3[[#This Row],[Residential CLM $ Collected]]+Table3[[#This Row],[C&amp;I CLM $ Collected]]</f>
        <v>84035.247599999901</v>
      </c>
      <c r="E153" s="48">
        <f>Table3[[#This Row],[CLM $ Collected ]]/'1.) CLM Reference'!$B$4</f>
        <v>2.887748403751078E-3</v>
      </c>
      <c r="F153" s="12">
        <f>Table3[[#This Row],[Residential Incentive Disbursements]]+Table3[[#This Row],[C&amp;I Incentive Disbursements]]</f>
        <v>53663.18</v>
      </c>
      <c r="G153" s="17">
        <f>Table3[[#This Row],[Incentive Disbursements]]/'1.) CLM Reference'!$B$5</f>
        <v>3.1940490699607347E-3</v>
      </c>
      <c r="H153" s="52">
        <v>76841.958499999906</v>
      </c>
      <c r="I153" s="53">
        <f>Table3[[#This Row],[CLM $ Collected ]]/'1.) CLM Reference'!$B$4</f>
        <v>2.887748403751078E-3</v>
      </c>
      <c r="J153" s="54">
        <v>50093.18</v>
      </c>
      <c r="K153" s="53">
        <f>Table3[[#This Row],[Incentive Disbursements]]/'1.) CLM Reference'!$B$5</f>
        <v>3.1940490699607347E-3</v>
      </c>
      <c r="L153" s="52">
        <v>7193.2891</v>
      </c>
      <c r="M153" s="75">
        <f>Table3[[#This Row],[CLM $ Collected ]]/'1.) CLM Reference'!$B$4</f>
        <v>2.887748403751078E-3</v>
      </c>
      <c r="N153" s="54">
        <v>3570</v>
      </c>
      <c r="O153" s="56">
        <f>Table3[[#This Row],[Incentive Disbursements]]/'1.) CLM Reference'!$B$5</f>
        <v>3.1940490699607347E-3</v>
      </c>
    </row>
    <row r="154" spans="1:15" s="49" customFormat="1" ht="15.75" thickBot="1" x14ac:dyDescent="0.3">
      <c r="A154" s="97" t="s">
        <v>201</v>
      </c>
      <c r="B154" s="97" t="s">
        <v>253</v>
      </c>
      <c r="C154" s="97" t="s">
        <v>239</v>
      </c>
      <c r="D154" s="15">
        <f>Table3[[#This Row],[Residential CLM $ Collected]]+Table3[[#This Row],[C&amp;I CLM $ Collected]]</f>
        <v>205920.86439999999</v>
      </c>
      <c r="E154" s="48">
        <f>Table3[[#This Row],[CLM $ Collected ]]/'1.) CLM Reference'!$B$4</f>
        <v>7.0761693985910605E-3</v>
      </c>
      <c r="F154" s="12">
        <f>Table3[[#This Row],[Residential Incentive Disbursements]]+Table3[[#This Row],[C&amp;I Incentive Disbursements]]</f>
        <v>76798.03</v>
      </c>
      <c r="G154" s="17">
        <f>Table3[[#This Row],[Incentive Disbursements]]/'1.) CLM Reference'!$B$5</f>
        <v>4.5710424968538315E-3</v>
      </c>
      <c r="H154" s="52">
        <v>144930.68359999999</v>
      </c>
      <c r="I154" s="53">
        <f>Table3[[#This Row],[CLM $ Collected ]]/'1.) CLM Reference'!$B$4</f>
        <v>7.0761693985910605E-3</v>
      </c>
      <c r="J154" s="54">
        <v>65336.89</v>
      </c>
      <c r="K154" s="53">
        <f>Table3[[#This Row],[Incentive Disbursements]]/'1.) CLM Reference'!$B$5</f>
        <v>4.5710424968538315E-3</v>
      </c>
      <c r="L154" s="52">
        <v>60990.180800000002</v>
      </c>
      <c r="M154" s="75">
        <f>Table3[[#This Row],[CLM $ Collected ]]/'1.) CLM Reference'!$B$4</f>
        <v>7.0761693985910605E-3</v>
      </c>
      <c r="N154" s="54">
        <v>11461.14</v>
      </c>
      <c r="O154" s="56">
        <f>Table3[[#This Row],[Incentive Disbursements]]/'1.) CLM Reference'!$B$5</f>
        <v>4.5710424968538315E-3</v>
      </c>
    </row>
    <row r="155" spans="1:15" s="49" customFormat="1" ht="15.75" thickBot="1" x14ac:dyDescent="0.3">
      <c r="A155" s="97" t="s">
        <v>202</v>
      </c>
      <c r="B155" s="97" t="s">
        <v>253</v>
      </c>
      <c r="C155" s="97" t="s">
        <v>239</v>
      </c>
      <c r="D155" s="15">
        <f>Table3[[#This Row],[Residential CLM $ Collected]]+Table3[[#This Row],[C&amp;I CLM $ Collected]]</f>
        <v>167033.9798</v>
      </c>
      <c r="E155" s="48">
        <f>Table3[[#This Row],[CLM $ Collected ]]/'1.) CLM Reference'!$B$4</f>
        <v>5.7398784714194186E-3</v>
      </c>
      <c r="F155" s="12">
        <f>Table3[[#This Row],[Residential Incentive Disbursements]]+Table3[[#This Row],[C&amp;I Incentive Disbursements]]</f>
        <v>87662.760000000009</v>
      </c>
      <c r="G155" s="17">
        <f>Table3[[#This Row],[Incentive Disbursements]]/'1.) CLM Reference'!$B$5</f>
        <v>5.2177145865785653E-3</v>
      </c>
      <c r="H155" s="52">
        <v>103220.78479999999</v>
      </c>
      <c r="I155" s="53">
        <f>Table3[[#This Row],[CLM $ Collected ]]/'1.) CLM Reference'!$B$4</f>
        <v>5.7398784714194186E-3</v>
      </c>
      <c r="J155" s="54">
        <v>63414.76</v>
      </c>
      <c r="K155" s="53">
        <f>Table3[[#This Row],[Incentive Disbursements]]/'1.) CLM Reference'!$B$5</f>
        <v>5.2177145865785653E-3</v>
      </c>
      <c r="L155" s="52">
        <v>63813.195</v>
      </c>
      <c r="M155" s="75">
        <f>Table3[[#This Row],[CLM $ Collected ]]/'1.) CLM Reference'!$B$4</f>
        <v>5.7398784714194186E-3</v>
      </c>
      <c r="N155" s="54">
        <v>24248</v>
      </c>
      <c r="O155" s="56">
        <f>Table3[[#This Row],[Incentive Disbursements]]/'1.) CLM Reference'!$B$5</f>
        <v>5.2177145865785653E-3</v>
      </c>
    </row>
    <row r="156" spans="1:15" s="49" customFormat="1" ht="15.75" thickBot="1" x14ac:dyDescent="0.3">
      <c r="A156" s="97" t="s">
        <v>203</v>
      </c>
      <c r="B156" s="97" t="s">
        <v>253</v>
      </c>
      <c r="C156" s="97" t="s">
        <v>239</v>
      </c>
      <c r="D156" s="15">
        <f>Table3[[#This Row],[Residential CLM $ Collected]]+Table3[[#This Row],[C&amp;I CLM $ Collected]]</f>
        <v>128871.69100000011</v>
      </c>
      <c r="E156" s="48">
        <f>Table3[[#This Row],[CLM $ Collected ]]/'1.) CLM Reference'!$B$4</f>
        <v>4.4284872193790376E-3</v>
      </c>
      <c r="F156" s="12">
        <f>Table3[[#This Row],[Residential Incentive Disbursements]]+Table3[[#This Row],[C&amp;I Incentive Disbursements]]</f>
        <v>36273.01</v>
      </c>
      <c r="G156" s="17">
        <f>Table3[[#This Row],[Incentive Disbursements]]/'1.) CLM Reference'!$B$5</f>
        <v>2.1589807733193678E-3</v>
      </c>
      <c r="H156" s="52">
        <v>88585.424700000105</v>
      </c>
      <c r="I156" s="53">
        <f>Table3[[#This Row],[CLM $ Collected ]]/'1.) CLM Reference'!$B$4</f>
        <v>4.4284872193790376E-3</v>
      </c>
      <c r="J156" s="54">
        <v>25722.63</v>
      </c>
      <c r="K156" s="53">
        <f>Table3[[#This Row],[Incentive Disbursements]]/'1.) CLM Reference'!$B$5</f>
        <v>2.1589807733193678E-3</v>
      </c>
      <c r="L156" s="52">
        <v>40286.266300000003</v>
      </c>
      <c r="M156" s="75">
        <f>Table3[[#This Row],[CLM $ Collected ]]/'1.) CLM Reference'!$B$4</f>
        <v>4.4284872193790376E-3</v>
      </c>
      <c r="N156" s="54">
        <v>10550.38</v>
      </c>
      <c r="O156" s="56">
        <f>Table3[[#This Row],[Incentive Disbursements]]/'1.) CLM Reference'!$B$5</f>
        <v>2.1589807733193678E-3</v>
      </c>
    </row>
    <row r="157" spans="1:15" s="49" customFormat="1" ht="15.75" thickBot="1" x14ac:dyDescent="0.3">
      <c r="A157" s="97" t="s">
        <v>204</v>
      </c>
      <c r="B157" s="97" t="s">
        <v>253</v>
      </c>
      <c r="C157" s="97" t="s">
        <v>239</v>
      </c>
      <c r="D157" s="15">
        <f>Table3[[#This Row],[Residential CLM $ Collected]]+Table3[[#This Row],[C&amp;I CLM $ Collected]]</f>
        <v>940.88679999999999</v>
      </c>
      <c r="E157" s="48">
        <f>Table3[[#This Row],[CLM $ Collected ]]/'1.) CLM Reference'!$B$4</f>
        <v>3.2332199076075111E-5</v>
      </c>
      <c r="F157" s="12">
        <f>Table3[[#This Row],[Residential Incentive Disbursements]]+Table3[[#This Row],[C&amp;I Incentive Disbursements]]</f>
        <v>0</v>
      </c>
      <c r="G157" s="17">
        <f>Table3[[#This Row],[Incentive Disbursements]]/'1.) CLM Reference'!$B$5</f>
        <v>0</v>
      </c>
      <c r="H157" s="52">
        <v>695.01679999999999</v>
      </c>
      <c r="I157" s="53">
        <f>Table3[[#This Row],[CLM $ Collected ]]/'1.) CLM Reference'!$B$4</f>
        <v>3.2332199076075111E-5</v>
      </c>
      <c r="J157" s="54">
        <v>0</v>
      </c>
      <c r="K157" s="53">
        <f>Table3[[#This Row],[Incentive Disbursements]]/'1.) CLM Reference'!$B$5</f>
        <v>0</v>
      </c>
      <c r="L157" s="52">
        <v>245.87</v>
      </c>
      <c r="M157" s="75">
        <f>Table3[[#This Row],[CLM $ Collected ]]/'1.) CLM Reference'!$B$4</f>
        <v>3.2332199076075111E-5</v>
      </c>
      <c r="N157" s="54">
        <v>0</v>
      </c>
      <c r="O157" s="56">
        <f>Table3[[#This Row],[Incentive Disbursements]]/'1.) CLM Reference'!$B$5</f>
        <v>0</v>
      </c>
    </row>
    <row r="158" spans="1:15" s="49" customFormat="1" ht="15.75" thickBot="1" x14ac:dyDescent="0.3">
      <c r="A158" s="97" t="s">
        <v>205</v>
      </c>
      <c r="B158" s="97" t="s">
        <v>265</v>
      </c>
      <c r="C158" s="97" t="s">
        <v>239</v>
      </c>
      <c r="D158" s="15">
        <f>Table3[[#This Row],[Residential CLM $ Collected]]+Table3[[#This Row],[C&amp;I CLM $ Collected]]</f>
        <v>0</v>
      </c>
      <c r="E158" s="48">
        <f>Table3[[#This Row],[CLM $ Collected ]]/'1.) CLM Reference'!$B$4</f>
        <v>0</v>
      </c>
      <c r="F158" s="12">
        <f>Table3[[#This Row],[Residential Incentive Disbursements]]+Table3[[#This Row],[C&amp;I Incentive Disbursements]]</f>
        <v>481.11</v>
      </c>
      <c r="G158" s="17">
        <f>Table3[[#This Row],[Incentive Disbursements]]/'1.) CLM Reference'!$B$5</f>
        <v>2.8635815992432968E-5</v>
      </c>
      <c r="H158" s="52">
        <v>0</v>
      </c>
      <c r="I158" s="53">
        <f>Table3[[#This Row],[CLM $ Collected ]]/'1.) CLM Reference'!$B$4</f>
        <v>0</v>
      </c>
      <c r="J158" s="54">
        <v>481.11</v>
      </c>
      <c r="K158" s="53">
        <f>Table3[[#This Row],[Incentive Disbursements]]/'1.) CLM Reference'!$B$5</f>
        <v>2.8635815992432968E-5</v>
      </c>
      <c r="L158" s="52">
        <v>0</v>
      </c>
      <c r="M158" s="75">
        <f>Table3[[#This Row],[CLM $ Collected ]]/'1.) CLM Reference'!$B$4</f>
        <v>0</v>
      </c>
      <c r="N158" s="54">
        <v>0</v>
      </c>
      <c r="O158" s="56">
        <f>Table3[[#This Row],[Incentive Disbursements]]/'1.) CLM Reference'!$B$5</f>
        <v>2.8635815992432968E-5</v>
      </c>
    </row>
    <row r="159" spans="1:15" s="49" customFormat="1" ht="15.75" thickBot="1" x14ac:dyDescent="0.3">
      <c r="A159" s="97" t="s">
        <v>256</v>
      </c>
      <c r="B159" s="97" t="s">
        <v>265</v>
      </c>
      <c r="C159" s="97" t="s">
        <v>239</v>
      </c>
      <c r="D159" s="15">
        <f>Table3[[#This Row],[Residential CLM $ Collected]]+Table3[[#This Row],[C&amp;I CLM $ Collected]]</f>
        <v>0</v>
      </c>
      <c r="E159" s="48">
        <f>Table3[[#This Row],[CLM $ Collected ]]/'1.) CLM Reference'!$B$4</f>
        <v>0</v>
      </c>
      <c r="F159" s="12">
        <f>Table3[[#This Row],[Residential Incentive Disbursements]]+Table3[[#This Row],[C&amp;I Incentive Disbursements]]</f>
        <v>215352.97852310099</v>
      </c>
      <c r="G159" s="17">
        <f>Table3[[#This Row],[Incentive Disbursements]]/'1.) CLM Reference'!$B$5</f>
        <v>1.2817875883706198E-2</v>
      </c>
      <c r="H159" s="52">
        <v>0</v>
      </c>
      <c r="I159" s="53">
        <f>Table3[[#This Row],[CLM $ Collected ]]/'1.) CLM Reference'!$B$4</f>
        <v>0</v>
      </c>
      <c r="J159" s="54">
        <v>207187.97852310099</v>
      </c>
      <c r="K159" s="53">
        <f>Table3[[#This Row],[Incentive Disbursements]]/'1.) CLM Reference'!$B$5</f>
        <v>1.2817875883706198E-2</v>
      </c>
      <c r="L159" s="52">
        <v>0</v>
      </c>
      <c r="M159" s="75">
        <f>Table3[[#This Row],[CLM $ Collected ]]/'1.) CLM Reference'!$B$4</f>
        <v>0</v>
      </c>
      <c r="N159" s="54">
        <v>8165</v>
      </c>
      <c r="O159" s="56">
        <f>Table3[[#This Row],[Incentive Disbursements]]/'1.) CLM Reference'!$B$5</f>
        <v>1.2817875883706198E-2</v>
      </c>
    </row>
    <row r="160" spans="1:15" s="49" customFormat="1" ht="15.75" thickBot="1" x14ac:dyDescent="0.3">
      <c r="A160" s="97" t="s">
        <v>110</v>
      </c>
      <c r="B160" s="97" t="s">
        <v>245</v>
      </c>
      <c r="C160" s="97" t="s">
        <v>239</v>
      </c>
      <c r="D160" s="15">
        <f>Table3[[#This Row],[Residential CLM $ Collected]]+Table3[[#This Row],[C&amp;I CLM $ Collected]]</f>
        <v>4.7055999999999996</v>
      </c>
      <c r="E160" s="48">
        <f>Table3[[#This Row],[CLM $ Collected ]]/'1.) CLM Reference'!$B$4</f>
        <v>1.6170106326539921E-7</v>
      </c>
      <c r="F160" s="12">
        <f>Table3[[#This Row],[Residential Incentive Disbursements]]+Table3[[#This Row],[C&amp;I Incentive Disbursements]]</f>
        <v>0</v>
      </c>
      <c r="G160" s="17">
        <f>Table3[[#This Row],[Incentive Disbursements]]/'1.) CLM Reference'!$B$5</f>
        <v>0</v>
      </c>
      <c r="H160" s="52">
        <v>0</v>
      </c>
      <c r="I160" s="53">
        <f>Table3[[#This Row],[CLM $ Collected ]]/'1.) CLM Reference'!$B$4</f>
        <v>1.6170106326539921E-7</v>
      </c>
      <c r="J160" s="54">
        <v>0</v>
      </c>
      <c r="K160" s="53">
        <f>Table3[[#This Row],[Incentive Disbursements]]/'1.) CLM Reference'!$B$5</f>
        <v>0</v>
      </c>
      <c r="L160" s="52">
        <v>4.7055999999999996</v>
      </c>
      <c r="M160" s="75">
        <f>Table3[[#This Row],[CLM $ Collected ]]/'1.) CLM Reference'!$B$4</f>
        <v>1.6170106326539921E-7</v>
      </c>
      <c r="N160" s="54">
        <v>0</v>
      </c>
      <c r="O160" s="56">
        <f>Table3[[#This Row],[Incentive Disbursements]]/'1.) CLM Reference'!$B$5</f>
        <v>0</v>
      </c>
    </row>
    <row r="161" spans="1:15" s="49" customFormat="1" ht="15.75" thickBot="1" x14ac:dyDescent="0.3">
      <c r="A161" s="97" t="s">
        <v>145</v>
      </c>
      <c r="B161" s="97" t="s">
        <v>266</v>
      </c>
      <c r="C161" s="97" t="s">
        <v>244</v>
      </c>
      <c r="D161" s="15">
        <f>Table3[[#This Row],[Residential CLM $ Collected]]+Table3[[#This Row],[C&amp;I CLM $ Collected]]</f>
        <v>0</v>
      </c>
      <c r="E161" s="48">
        <f>Table3[[#This Row],[CLM $ Collected ]]/'1.) CLM Reference'!$B$4</f>
        <v>0</v>
      </c>
      <c r="F161" s="12">
        <f>Table3[[#This Row],[Residential Incentive Disbursements]]+Table3[[#This Row],[C&amp;I Incentive Disbursements]]</f>
        <v>95</v>
      </c>
      <c r="G161" s="17">
        <f>Table3[[#This Row],[Incentive Disbursements]]/'1.) CLM Reference'!$B$5</f>
        <v>5.6544293805598141E-6</v>
      </c>
      <c r="H161" s="52">
        <v>0</v>
      </c>
      <c r="I161" s="53">
        <f>Table3[[#This Row],[CLM $ Collected ]]/'1.) CLM Reference'!$B$4</f>
        <v>0</v>
      </c>
      <c r="J161" s="54">
        <v>95</v>
      </c>
      <c r="K161" s="53">
        <f>Table3[[#This Row],[Incentive Disbursements]]/'1.) CLM Reference'!$B$5</f>
        <v>5.6544293805598141E-6</v>
      </c>
      <c r="L161" s="52">
        <v>0</v>
      </c>
      <c r="M161" s="75">
        <f>Table3[[#This Row],[CLM $ Collected ]]/'1.) CLM Reference'!$B$4</f>
        <v>0</v>
      </c>
      <c r="N161" s="54">
        <v>0</v>
      </c>
      <c r="O161" s="56">
        <f>Table3[[#This Row],[Incentive Disbursements]]/'1.) CLM Reference'!$B$5</f>
        <v>5.6544293805598141E-6</v>
      </c>
    </row>
    <row r="162" spans="1:15" s="49" customFormat="1" ht="15.75" thickBot="1" x14ac:dyDescent="0.3">
      <c r="A162" s="97" t="s">
        <v>167</v>
      </c>
      <c r="B162" s="97" t="s">
        <v>245</v>
      </c>
      <c r="C162" s="97" t="s">
        <v>239</v>
      </c>
      <c r="D162" s="15">
        <f>Table3[[#This Row],[Residential CLM $ Collected]]+Table3[[#This Row],[C&amp;I CLM $ Collected]]</f>
        <v>179186.3455</v>
      </c>
      <c r="E162" s="48">
        <f>Table3[[#This Row],[CLM $ Collected ]]/'1.) CLM Reference'!$B$4</f>
        <v>6.1574767489780656E-3</v>
      </c>
      <c r="F162" s="12">
        <f>Table3[[#This Row],[Residential Incentive Disbursements]]+Table3[[#This Row],[C&amp;I Incentive Disbursements]]</f>
        <v>14849.91</v>
      </c>
      <c r="G162" s="17">
        <f>Table3[[#This Row],[Incentive Disbursements]]/'1.) CLM Reference'!$B$5</f>
        <v>8.8387123581756832E-4</v>
      </c>
      <c r="H162" s="52">
        <v>88019.366599999994</v>
      </c>
      <c r="I162" s="53">
        <f>Table3[[#This Row],[CLM $ Collected ]]/'1.) CLM Reference'!$B$4</f>
        <v>6.1574767489780656E-3</v>
      </c>
      <c r="J162" s="54">
        <v>10986.41</v>
      </c>
      <c r="K162" s="53">
        <f>Table3[[#This Row],[Incentive Disbursements]]/'1.) CLM Reference'!$B$5</f>
        <v>8.8387123581756832E-4</v>
      </c>
      <c r="L162" s="52">
        <v>91166.978900000002</v>
      </c>
      <c r="M162" s="75">
        <f>Table3[[#This Row],[CLM $ Collected ]]/'1.) CLM Reference'!$B$4</f>
        <v>6.1574767489780656E-3</v>
      </c>
      <c r="N162" s="54">
        <v>3863.5</v>
      </c>
      <c r="O162" s="56">
        <f>Table3[[#This Row],[Incentive Disbursements]]/'1.) CLM Reference'!$B$5</f>
        <v>8.8387123581756832E-4</v>
      </c>
    </row>
    <row r="163" spans="1:15" s="49" customFormat="1" ht="15.75" thickBot="1" x14ac:dyDescent="0.3">
      <c r="A163" s="97" t="s">
        <v>168</v>
      </c>
      <c r="B163" s="97" t="s">
        <v>245</v>
      </c>
      <c r="C163" s="97" t="s">
        <v>239</v>
      </c>
      <c r="D163" s="15">
        <f>Table3[[#This Row],[Residential CLM $ Collected]]+Table3[[#This Row],[C&amp;I CLM $ Collected]]</f>
        <v>76832.7527999999</v>
      </c>
      <c r="E163" s="48">
        <f>Table3[[#This Row],[CLM $ Collected ]]/'1.) CLM Reference'!$B$4</f>
        <v>2.6402452017527125E-3</v>
      </c>
      <c r="F163" s="12">
        <f>Table3[[#This Row],[Residential Incentive Disbursements]]+Table3[[#This Row],[C&amp;I Incentive Disbursements]]</f>
        <v>304163.26</v>
      </c>
      <c r="G163" s="17">
        <f>Table3[[#This Row],[Incentive Disbursements]]/'1.) CLM Reference'!$B$5</f>
        <v>1.810389130348267E-2</v>
      </c>
      <c r="H163" s="52">
        <v>58587.509199999899</v>
      </c>
      <c r="I163" s="53">
        <f>Table3[[#This Row],[CLM $ Collected ]]/'1.) CLM Reference'!$B$4</f>
        <v>2.6402452017527125E-3</v>
      </c>
      <c r="J163" s="54">
        <v>301300.26</v>
      </c>
      <c r="K163" s="53">
        <f>Table3[[#This Row],[Incentive Disbursements]]/'1.) CLM Reference'!$B$5</f>
        <v>1.810389130348267E-2</v>
      </c>
      <c r="L163" s="52">
        <v>18245.243600000002</v>
      </c>
      <c r="M163" s="75">
        <f>Table3[[#This Row],[CLM $ Collected ]]/'1.) CLM Reference'!$B$4</f>
        <v>2.6402452017527125E-3</v>
      </c>
      <c r="N163" s="54">
        <v>2863</v>
      </c>
      <c r="O163" s="56">
        <f>Table3[[#This Row],[Incentive Disbursements]]/'1.) CLM Reference'!$B$5</f>
        <v>1.810389130348267E-2</v>
      </c>
    </row>
    <row r="164" spans="1:15" s="49" customFormat="1" ht="15.75" thickBot="1" x14ac:dyDescent="0.3">
      <c r="A164" s="97" t="s">
        <v>169</v>
      </c>
      <c r="B164" s="97" t="s">
        <v>245</v>
      </c>
      <c r="C164" s="97" t="s">
        <v>239</v>
      </c>
      <c r="D164" s="15">
        <f>Table3[[#This Row],[Residential CLM $ Collected]]+Table3[[#This Row],[C&amp;I CLM $ Collected]]</f>
        <v>125257.4150000001</v>
      </c>
      <c r="E164" s="48">
        <f>Table3[[#This Row],[CLM $ Collected ]]/'1.) CLM Reference'!$B$4</f>
        <v>4.3042879095918441E-3</v>
      </c>
      <c r="F164" s="12">
        <f>Table3[[#This Row],[Residential Incentive Disbursements]]+Table3[[#This Row],[C&amp;I Incentive Disbursements]]</f>
        <v>29667.52</v>
      </c>
      <c r="G164" s="17">
        <f>Table3[[#This Row],[Incentive Disbursements]]/'1.) CLM Reference'!$B$5</f>
        <v>1.7658199656457462E-3</v>
      </c>
      <c r="H164" s="52">
        <v>70907.985900000102</v>
      </c>
      <c r="I164" s="53">
        <f>Table3[[#This Row],[CLM $ Collected ]]/'1.) CLM Reference'!$B$4</f>
        <v>4.3042879095918441E-3</v>
      </c>
      <c r="J164" s="54">
        <v>9897.52</v>
      </c>
      <c r="K164" s="53">
        <f>Table3[[#This Row],[Incentive Disbursements]]/'1.) CLM Reference'!$B$5</f>
        <v>1.7658199656457462E-3</v>
      </c>
      <c r="L164" s="52">
        <v>54349.429100000001</v>
      </c>
      <c r="M164" s="75">
        <f>Table3[[#This Row],[CLM $ Collected ]]/'1.) CLM Reference'!$B$4</f>
        <v>4.3042879095918441E-3</v>
      </c>
      <c r="N164" s="54">
        <v>19770</v>
      </c>
      <c r="O164" s="56">
        <f>Table3[[#This Row],[Incentive Disbursements]]/'1.) CLM Reference'!$B$5</f>
        <v>1.7658199656457462E-3</v>
      </c>
    </row>
    <row r="165" spans="1:15" s="49" customFormat="1" ht="15.75" thickBot="1" x14ac:dyDescent="0.3">
      <c r="A165" s="97" t="s">
        <v>234</v>
      </c>
      <c r="B165" s="97" t="s">
        <v>245</v>
      </c>
      <c r="C165" s="97" t="s">
        <v>239</v>
      </c>
      <c r="D165" s="15">
        <f>Table3[[#This Row],[Residential CLM $ Collected]]+Table3[[#This Row],[C&amp;I CLM $ Collected]]</f>
        <v>81023.231900000013</v>
      </c>
      <c r="E165" s="48">
        <f>Table3[[#This Row],[CLM $ Collected ]]/'1.) CLM Reference'!$B$4</f>
        <v>2.7842448885219773E-3</v>
      </c>
      <c r="F165" s="12">
        <f>Table3[[#This Row],[Residential Incentive Disbursements]]+Table3[[#This Row],[C&amp;I Incentive Disbursements]]</f>
        <v>15749.52</v>
      </c>
      <c r="G165" s="17">
        <f>Table3[[#This Row],[Incentive Disbursements]]/'1.) CLM Reference'!$B$5</f>
        <v>9.3741630123909893E-4</v>
      </c>
      <c r="H165" s="52">
        <v>72449.754100000006</v>
      </c>
      <c r="I165" s="53">
        <f>Table3[[#This Row],[CLM $ Collected ]]/'1.) CLM Reference'!$B$4</f>
        <v>2.7842448885219773E-3</v>
      </c>
      <c r="J165" s="54">
        <v>15589.52</v>
      </c>
      <c r="K165" s="53">
        <f>Table3[[#This Row],[Incentive Disbursements]]/'1.) CLM Reference'!$B$5</f>
        <v>9.3741630123909893E-4</v>
      </c>
      <c r="L165" s="52">
        <v>8573.4778000000006</v>
      </c>
      <c r="M165" s="75">
        <f>Table3[[#This Row],[CLM $ Collected ]]/'1.) CLM Reference'!$B$4</f>
        <v>2.7842448885219773E-3</v>
      </c>
      <c r="N165" s="54">
        <v>160</v>
      </c>
      <c r="O165" s="56">
        <f>Table3[[#This Row],[Incentive Disbursements]]/'1.) CLM Reference'!$B$5</f>
        <v>9.3741630123909893E-4</v>
      </c>
    </row>
    <row r="166" spans="1:15" s="49" customFormat="1" ht="15.75" thickBot="1" x14ac:dyDescent="0.3">
      <c r="A166" s="97" t="s">
        <v>170</v>
      </c>
      <c r="B166" s="97" t="s">
        <v>245</v>
      </c>
      <c r="C166" s="97" t="s">
        <v>239</v>
      </c>
      <c r="D166" s="15">
        <f>Table3[[#This Row],[Residential CLM $ Collected]]+Table3[[#This Row],[C&amp;I CLM $ Collected]]</f>
        <v>108858.66749999981</v>
      </c>
      <c r="E166" s="48">
        <f>Table3[[#This Row],[CLM $ Collected ]]/'1.) CLM Reference'!$B$4</f>
        <v>3.7407689307218054E-3</v>
      </c>
      <c r="F166" s="12">
        <f>Table3[[#This Row],[Residential Incentive Disbursements]]+Table3[[#This Row],[C&amp;I Incentive Disbursements]]</f>
        <v>23082.76</v>
      </c>
      <c r="G166" s="17">
        <f>Table3[[#This Row],[Incentive Disbursements]]/'1.) CLM Reference'!$B$5</f>
        <v>1.373893013983272E-3</v>
      </c>
      <c r="H166" s="52">
        <v>76013.063599999805</v>
      </c>
      <c r="I166" s="53">
        <f>Table3[[#This Row],[CLM $ Collected ]]/'1.) CLM Reference'!$B$4</f>
        <v>3.7407689307218054E-3</v>
      </c>
      <c r="J166" s="54">
        <v>23082.76</v>
      </c>
      <c r="K166" s="53">
        <f>Table3[[#This Row],[Incentive Disbursements]]/'1.) CLM Reference'!$B$5</f>
        <v>1.373893013983272E-3</v>
      </c>
      <c r="L166" s="52">
        <v>32845.603900000002</v>
      </c>
      <c r="M166" s="75">
        <f>Table3[[#This Row],[CLM $ Collected ]]/'1.) CLM Reference'!$B$4</f>
        <v>3.7407689307218054E-3</v>
      </c>
      <c r="N166" s="54">
        <v>0</v>
      </c>
      <c r="O166" s="56">
        <f>Table3[[#This Row],[Incentive Disbursements]]/'1.) CLM Reference'!$B$5</f>
        <v>1.373893013983272E-3</v>
      </c>
    </row>
    <row r="167" spans="1:15" s="49" customFormat="1" ht="15.75" thickBot="1" x14ac:dyDescent="0.3">
      <c r="A167" s="97" t="s">
        <v>171</v>
      </c>
      <c r="B167" s="97" t="s">
        <v>245</v>
      </c>
      <c r="C167" s="97" t="s">
        <v>239</v>
      </c>
      <c r="D167" s="15">
        <f>Table3[[#This Row],[Residential CLM $ Collected]]+Table3[[#This Row],[C&amp;I CLM $ Collected]]</f>
        <v>172473.5906</v>
      </c>
      <c r="E167" s="48">
        <f>Table3[[#This Row],[CLM $ Collected ]]/'1.) CLM Reference'!$B$4</f>
        <v>5.9268027425240493E-3</v>
      </c>
      <c r="F167" s="12">
        <f>Table3[[#This Row],[Residential Incentive Disbursements]]+Table3[[#This Row],[C&amp;I Incentive Disbursements]]</f>
        <v>204525.41999999998</v>
      </c>
      <c r="G167" s="17">
        <f>Table3[[#This Row],[Incentive Disbursements]]/'1.) CLM Reference'!$B$5</f>
        <v>1.2173416251782481E-2</v>
      </c>
      <c r="H167" s="52">
        <v>118660.9953</v>
      </c>
      <c r="I167" s="53">
        <f>Table3[[#This Row],[CLM $ Collected ]]/'1.) CLM Reference'!$B$4</f>
        <v>5.9268027425240493E-3</v>
      </c>
      <c r="J167" s="54">
        <v>120779.61</v>
      </c>
      <c r="K167" s="53">
        <f>Table3[[#This Row],[Incentive Disbursements]]/'1.) CLM Reference'!$B$5</f>
        <v>1.2173416251782481E-2</v>
      </c>
      <c r="L167" s="52">
        <v>53812.595300000001</v>
      </c>
      <c r="M167" s="75">
        <f>Table3[[#This Row],[CLM $ Collected ]]/'1.) CLM Reference'!$B$4</f>
        <v>5.9268027425240493E-3</v>
      </c>
      <c r="N167" s="54">
        <v>83745.81</v>
      </c>
      <c r="O167" s="56">
        <f>Table3[[#This Row],[Incentive Disbursements]]/'1.) CLM Reference'!$B$5</f>
        <v>1.2173416251782481E-2</v>
      </c>
    </row>
    <row r="168" spans="1:15" s="49" customFormat="1" ht="15.75" thickBot="1" x14ac:dyDescent="0.3">
      <c r="A168" s="97" t="s">
        <v>172</v>
      </c>
      <c r="B168" s="97" t="s">
        <v>245</v>
      </c>
      <c r="C168" s="97" t="s">
        <v>239</v>
      </c>
      <c r="D168" s="15">
        <f>Table3[[#This Row],[Residential CLM $ Collected]]+Table3[[#This Row],[C&amp;I CLM $ Collected]]</f>
        <v>107368.7398999998</v>
      </c>
      <c r="E168" s="48">
        <f>Table3[[#This Row],[CLM $ Collected ]]/'1.) CLM Reference'!$B$4</f>
        <v>3.6895697473852563E-3</v>
      </c>
      <c r="F168" s="12">
        <f>Table3[[#This Row],[Residential Incentive Disbursements]]+Table3[[#This Row],[C&amp;I Incentive Disbursements]]</f>
        <v>19090.919999999998</v>
      </c>
      <c r="G168" s="17">
        <f>Table3[[#This Row],[Incentive Disbursements]]/'1.) CLM Reference'!$B$5</f>
        <v>1.1362974626307047E-3</v>
      </c>
      <c r="H168" s="52">
        <v>83005.870799999801</v>
      </c>
      <c r="I168" s="53">
        <f>Table3[[#This Row],[CLM $ Collected ]]/'1.) CLM Reference'!$B$4</f>
        <v>3.6895697473852563E-3</v>
      </c>
      <c r="J168" s="54">
        <v>19090.919999999998</v>
      </c>
      <c r="K168" s="53">
        <f>Table3[[#This Row],[Incentive Disbursements]]/'1.) CLM Reference'!$B$5</f>
        <v>1.1362974626307047E-3</v>
      </c>
      <c r="L168" s="52">
        <v>24362.8691</v>
      </c>
      <c r="M168" s="75">
        <f>Table3[[#This Row],[CLM $ Collected ]]/'1.) CLM Reference'!$B$4</f>
        <v>3.6895697473852563E-3</v>
      </c>
      <c r="N168" s="54">
        <v>0</v>
      </c>
      <c r="O168" s="56">
        <f>Table3[[#This Row],[Incentive Disbursements]]/'1.) CLM Reference'!$B$5</f>
        <v>1.1362974626307047E-3</v>
      </c>
    </row>
    <row r="169" spans="1:15" s="49" customFormat="1" ht="15.75" thickBot="1" x14ac:dyDescent="0.3">
      <c r="A169" s="97" t="s">
        <v>173</v>
      </c>
      <c r="B169" s="97" t="s">
        <v>245</v>
      </c>
      <c r="C169" s="97" t="s">
        <v>239</v>
      </c>
      <c r="D169" s="15">
        <f>Table3[[#This Row],[Residential CLM $ Collected]]+Table3[[#This Row],[C&amp;I CLM $ Collected]]</f>
        <v>190234.08669999999</v>
      </c>
      <c r="E169" s="48">
        <f>Table3[[#This Row],[CLM $ Collected ]]/'1.) CLM Reference'!$B$4</f>
        <v>6.537116220824579E-3</v>
      </c>
      <c r="F169" s="12">
        <f>Table3[[#This Row],[Residential Incentive Disbursements]]+Table3[[#This Row],[C&amp;I Incentive Disbursements]]</f>
        <v>118095.83</v>
      </c>
      <c r="G169" s="17">
        <f>Table3[[#This Row],[Incentive Disbursements]]/'1.) CLM Reference'!$B$5</f>
        <v>7.0291003249852322E-3</v>
      </c>
      <c r="H169" s="52">
        <v>69671.752900000007</v>
      </c>
      <c r="I169" s="53">
        <f>Table3[[#This Row],[CLM $ Collected ]]/'1.) CLM Reference'!$B$4</f>
        <v>6.537116220824579E-3</v>
      </c>
      <c r="J169" s="54">
        <v>9704.3799999999992</v>
      </c>
      <c r="K169" s="53">
        <f>Table3[[#This Row],[Incentive Disbursements]]/'1.) CLM Reference'!$B$5</f>
        <v>7.0291003249852322E-3</v>
      </c>
      <c r="L169" s="52">
        <v>120562.33379999999</v>
      </c>
      <c r="M169" s="75">
        <f>Table3[[#This Row],[CLM $ Collected ]]/'1.) CLM Reference'!$B$4</f>
        <v>6.537116220824579E-3</v>
      </c>
      <c r="N169" s="54">
        <v>108391.45</v>
      </c>
      <c r="O169" s="56">
        <f>Table3[[#This Row],[Incentive Disbursements]]/'1.) CLM Reference'!$B$5</f>
        <v>7.0291003249852322E-3</v>
      </c>
    </row>
    <row r="170" spans="1:15" s="49" customFormat="1" ht="15.75" thickBot="1" x14ac:dyDescent="0.3">
      <c r="A170" s="97" t="s">
        <v>174</v>
      </c>
      <c r="B170" s="97" t="s">
        <v>245</v>
      </c>
      <c r="C170" s="97" t="s">
        <v>239</v>
      </c>
      <c r="D170" s="15">
        <f>Table3[[#This Row],[Residential CLM $ Collected]]+Table3[[#This Row],[C&amp;I CLM $ Collected]]</f>
        <v>124130.36009999999</v>
      </c>
      <c r="E170" s="48">
        <f>Table3[[#This Row],[CLM $ Collected ]]/'1.) CLM Reference'!$B$4</f>
        <v>4.2655583159824225E-3</v>
      </c>
      <c r="F170" s="12">
        <f>Table3[[#This Row],[Residential Incentive Disbursements]]+Table3[[#This Row],[C&amp;I Incentive Disbursements]]</f>
        <v>22622.400000000001</v>
      </c>
      <c r="G170" s="17">
        <f>Table3[[#This Row],[Incentive Disbursements]]/'1.) CLM Reference'!$B$5</f>
        <v>1.346492244408172E-3</v>
      </c>
      <c r="H170" s="52">
        <v>80824.2261</v>
      </c>
      <c r="I170" s="53">
        <f>Table3[[#This Row],[CLM $ Collected ]]/'1.) CLM Reference'!$B$4</f>
        <v>4.2655583159824225E-3</v>
      </c>
      <c r="J170" s="54">
        <v>18168.400000000001</v>
      </c>
      <c r="K170" s="53">
        <f>Table3[[#This Row],[Incentive Disbursements]]/'1.) CLM Reference'!$B$5</f>
        <v>1.346492244408172E-3</v>
      </c>
      <c r="L170" s="52">
        <v>43306.133999999998</v>
      </c>
      <c r="M170" s="75">
        <f>Table3[[#This Row],[CLM $ Collected ]]/'1.) CLM Reference'!$B$4</f>
        <v>4.2655583159824225E-3</v>
      </c>
      <c r="N170" s="54">
        <v>4454</v>
      </c>
      <c r="O170" s="56">
        <f>Table3[[#This Row],[Incentive Disbursements]]/'1.) CLM Reference'!$B$5</f>
        <v>1.346492244408172E-3</v>
      </c>
    </row>
    <row r="171" spans="1:15" s="49" customFormat="1" ht="15.75" thickBot="1" x14ac:dyDescent="0.3">
      <c r="A171" s="97" t="s">
        <v>175</v>
      </c>
      <c r="B171" s="97" t="s">
        <v>245</v>
      </c>
      <c r="C171" s="97" t="s">
        <v>239</v>
      </c>
      <c r="D171" s="15">
        <f>Table3[[#This Row],[Residential CLM $ Collected]]+Table3[[#This Row],[C&amp;I CLM $ Collected]]</f>
        <v>80815.845700000093</v>
      </c>
      <c r="E171" s="48">
        <f>Table3[[#This Row],[CLM $ Collected ]]/'1.) CLM Reference'!$B$4</f>
        <v>2.7771183650081729E-3</v>
      </c>
      <c r="F171" s="12">
        <f>Table3[[#This Row],[Residential Incentive Disbursements]]+Table3[[#This Row],[C&amp;I Incentive Disbursements]]</f>
        <v>11692.4</v>
      </c>
      <c r="G171" s="17">
        <f>Table3[[#This Row],[Incentive Disbursements]]/'1.) CLM Reference'!$B$5</f>
        <v>6.9593526409744808E-4</v>
      </c>
      <c r="H171" s="52">
        <v>77262.277400000094</v>
      </c>
      <c r="I171" s="53">
        <f>Table3[[#This Row],[CLM $ Collected ]]/'1.) CLM Reference'!$B$4</f>
        <v>2.7771183650081729E-3</v>
      </c>
      <c r="J171" s="54">
        <v>11582.4</v>
      </c>
      <c r="K171" s="53">
        <f>Table3[[#This Row],[Incentive Disbursements]]/'1.) CLM Reference'!$B$5</f>
        <v>6.9593526409744808E-4</v>
      </c>
      <c r="L171" s="52">
        <v>3553.5682999999999</v>
      </c>
      <c r="M171" s="75">
        <f>Table3[[#This Row],[CLM $ Collected ]]/'1.) CLM Reference'!$B$4</f>
        <v>2.7771183650081729E-3</v>
      </c>
      <c r="N171" s="54">
        <v>110</v>
      </c>
      <c r="O171" s="56">
        <f>Table3[[#This Row],[Incentive Disbursements]]/'1.) CLM Reference'!$B$5</f>
        <v>6.9593526409744808E-4</v>
      </c>
    </row>
    <row r="172" spans="1:15" s="49" customFormat="1" ht="15.75" thickBot="1" x14ac:dyDescent="0.3">
      <c r="A172" s="97" t="s">
        <v>176</v>
      </c>
      <c r="B172" s="97" t="s">
        <v>245</v>
      </c>
      <c r="C172" s="97" t="s">
        <v>239</v>
      </c>
      <c r="D172" s="15">
        <f>Table3[[#This Row],[Residential CLM $ Collected]]+Table3[[#This Row],[C&amp;I CLM $ Collected]]</f>
        <v>167726.98670000001</v>
      </c>
      <c r="E172" s="48">
        <f>Table3[[#This Row],[CLM $ Collected ]]/'1.) CLM Reference'!$B$4</f>
        <v>5.7636926401928509E-3</v>
      </c>
      <c r="F172" s="12">
        <f>Table3[[#This Row],[Residential Incentive Disbursements]]+Table3[[#This Row],[C&amp;I Incentive Disbursements]]</f>
        <v>32483.33</v>
      </c>
      <c r="G172" s="17">
        <f>Table3[[#This Row],[Incentive Disbursements]]/'1.) CLM Reference'!$B$5</f>
        <v>1.933417847688632E-3</v>
      </c>
      <c r="H172" s="52">
        <v>116407.5059</v>
      </c>
      <c r="I172" s="53">
        <f>Table3[[#This Row],[CLM $ Collected ]]/'1.) CLM Reference'!$B$4</f>
        <v>5.7636926401928509E-3</v>
      </c>
      <c r="J172" s="54">
        <v>22949.33</v>
      </c>
      <c r="K172" s="53">
        <f>Table3[[#This Row],[Incentive Disbursements]]/'1.) CLM Reference'!$B$5</f>
        <v>1.933417847688632E-3</v>
      </c>
      <c r="L172" s="52">
        <v>51319.480799999998</v>
      </c>
      <c r="M172" s="75">
        <f>Table3[[#This Row],[CLM $ Collected ]]/'1.) CLM Reference'!$B$4</f>
        <v>5.7636926401928509E-3</v>
      </c>
      <c r="N172" s="54">
        <v>9534</v>
      </c>
      <c r="O172" s="56">
        <f>Table3[[#This Row],[Incentive Disbursements]]/'1.) CLM Reference'!$B$5</f>
        <v>1.933417847688632E-3</v>
      </c>
    </row>
    <row r="173" spans="1:15" s="49" customFormat="1" ht="15.75" thickBot="1" x14ac:dyDescent="0.3">
      <c r="A173" s="97" t="s">
        <v>177</v>
      </c>
      <c r="B173" s="97" t="s">
        <v>245</v>
      </c>
      <c r="C173" s="97" t="s">
        <v>239</v>
      </c>
      <c r="D173" s="15">
        <f>Table3[[#This Row],[Residential CLM $ Collected]]+Table3[[#This Row],[C&amp;I CLM $ Collected]]</f>
        <v>100733.4038000001</v>
      </c>
      <c r="E173" s="48">
        <f>Table3[[#This Row],[CLM $ Collected ]]/'1.) CLM Reference'!$B$4</f>
        <v>3.4615561247880876E-3</v>
      </c>
      <c r="F173" s="12">
        <f>Table3[[#This Row],[Residential Incentive Disbursements]]+Table3[[#This Row],[C&amp;I Incentive Disbursements]]</f>
        <v>23223.09</v>
      </c>
      <c r="G173" s="17">
        <f>Table3[[#This Row],[Incentive Disbursements]]/'1.) CLM Reference'!$B$5</f>
        <v>1.382245498982998E-3</v>
      </c>
      <c r="H173" s="52">
        <v>55146.045800000102</v>
      </c>
      <c r="I173" s="53">
        <f>Table3[[#This Row],[CLM $ Collected ]]/'1.) CLM Reference'!$B$4</f>
        <v>3.4615561247880876E-3</v>
      </c>
      <c r="J173" s="54">
        <v>21109.09</v>
      </c>
      <c r="K173" s="53">
        <f>Table3[[#This Row],[Incentive Disbursements]]/'1.) CLM Reference'!$B$5</f>
        <v>1.382245498982998E-3</v>
      </c>
      <c r="L173" s="52">
        <v>45587.358</v>
      </c>
      <c r="M173" s="75">
        <f>Table3[[#This Row],[CLM $ Collected ]]/'1.) CLM Reference'!$B$4</f>
        <v>3.4615561247880876E-3</v>
      </c>
      <c r="N173" s="54">
        <v>2114</v>
      </c>
      <c r="O173" s="56">
        <f>Table3[[#This Row],[Incentive Disbursements]]/'1.) CLM Reference'!$B$5</f>
        <v>1.382245498982998E-3</v>
      </c>
    </row>
    <row r="174" spans="1:15" s="49" customFormat="1" ht="15.75" thickBot="1" x14ac:dyDescent="0.3">
      <c r="A174" s="97" t="s">
        <v>186</v>
      </c>
      <c r="B174" s="97" t="s">
        <v>245</v>
      </c>
      <c r="C174" s="97" t="s">
        <v>239</v>
      </c>
      <c r="D174" s="15">
        <f>Table3[[#This Row],[Residential CLM $ Collected]]+Table3[[#This Row],[C&amp;I CLM $ Collected]]</f>
        <v>104.54689999999999</v>
      </c>
      <c r="E174" s="48">
        <f>Table3[[#This Row],[CLM $ Collected ]]/'1.) CLM Reference'!$B$4</f>
        <v>3.5926013454397666E-6</v>
      </c>
      <c r="F174" s="12">
        <f>Table3[[#This Row],[Residential Incentive Disbursements]]+Table3[[#This Row],[C&amp;I Incentive Disbursements]]</f>
        <v>0</v>
      </c>
      <c r="G174" s="17">
        <f>Table3[[#This Row],[Incentive Disbursements]]/'1.) CLM Reference'!$B$5</f>
        <v>0</v>
      </c>
      <c r="H174" s="52">
        <v>104.54689999999999</v>
      </c>
      <c r="I174" s="53">
        <f>Table3[[#This Row],[CLM $ Collected ]]/'1.) CLM Reference'!$B$4</f>
        <v>3.5926013454397666E-6</v>
      </c>
      <c r="J174" s="54">
        <v>0</v>
      </c>
      <c r="K174" s="53">
        <f>Table3[[#This Row],[Incentive Disbursements]]/'1.) CLM Reference'!$B$5</f>
        <v>0</v>
      </c>
      <c r="L174" s="52">
        <v>0</v>
      </c>
      <c r="M174" s="75">
        <f>Table3[[#This Row],[CLM $ Collected ]]/'1.) CLM Reference'!$B$4</f>
        <v>3.5926013454397666E-6</v>
      </c>
      <c r="N174" s="54">
        <v>0</v>
      </c>
      <c r="O174" s="56">
        <f>Table3[[#This Row],[Incentive Disbursements]]/'1.) CLM Reference'!$B$5</f>
        <v>0</v>
      </c>
    </row>
    <row r="175" spans="1:15" s="49" customFormat="1" ht="15.75" thickBot="1" x14ac:dyDescent="0.3">
      <c r="A175" s="97" t="s">
        <v>187</v>
      </c>
      <c r="B175" s="97" t="s">
        <v>245</v>
      </c>
      <c r="C175" s="97" t="s">
        <v>239</v>
      </c>
      <c r="D175" s="15">
        <f>Table3[[#This Row],[Residential CLM $ Collected]]+Table3[[#This Row],[C&amp;I CLM $ Collected]]</f>
        <v>71.1738</v>
      </c>
      <c r="E175" s="48">
        <f>Table3[[#This Row],[CLM $ Collected ]]/'1.) CLM Reference'!$B$4</f>
        <v>2.4457835635495733E-6</v>
      </c>
      <c r="F175" s="12">
        <f>Table3[[#This Row],[Residential Incentive Disbursements]]+Table3[[#This Row],[C&amp;I Incentive Disbursements]]</f>
        <v>0</v>
      </c>
      <c r="G175" s="17">
        <f>Table3[[#This Row],[Incentive Disbursements]]/'1.) CLM Reference'!$B$5</f>
        <v>0</v>
      </c>
      <c r="H175" s="52">
        <v>71.1738</v>
      </c>
      <c r="I175" s="53">
        <f>Table3[[#This Row],[CLM $ Collected ]]/'1.) CLM Reference'!$B$4</f>
        <v>2.4457835635495733E-6</v>
      </c>
      <c r="J175" s="54">
        <v>0</v>
      </c>
      <c r="K175" s="53">
        <f>Table3[[#This Row],[Incentive Disbursements]]/'1.) CLM Reference'!$B$5</f>
        <v>0</v>
      </c>
      <c r="L175" s="52">
        <v>0</v>
      </c>
      <c r="M175" s="75">
        <f>Table3[[#This Row],[CLM $ Collected ]]/'1.) CLM Reference'!$B$4</f>
        <v>2.4457835635495733E-6</v>
      </c>
      <c r="N175" s="54">
        <v>0</v>
      </c>
      <c r="O175" s="56">
        <f>Table3[[#This Row],[Incentive Disbursements]]/'1.) CLM Reference'!$B$5</f>
        <v>0</v>
      </c>
    </row>
    <row r="176" spans="1:15" s="49" customFormat="1" ht="15.75" thickBot="1" x14ac:dyDescent="0.3">
      <c r="A176" s="97" t="s">
        <v>256</v>
      </c>
      <c r="B176" s="97" t="s">
        <v>266</v>
      </c>
      <c r="C176" s="97" t="s">
        <v>239</v>
      </c>
      <c r="D176" s="15">
        <f>Table3[[#This Row],[Residential CLM $ Collected]]+Table3[[#This Row],[C&amp;I CLM $ Collected]]</f>
        <v>0</v>
      </c>
      <c r="E176" s="48">
        <f>Table3[[#This Row],[CLM $ Collected ]]/'1.) CLM Reference'!$B$4</f>
        <v>0</v>
      </c>
      <c r="F176" s="12">
        <f>Table3[[#This Row],[Residential Incentive Disbursements]]+Table3[[#This Row],[C&amp;I Incentive Disbursements]]</f>
        <v>366220.00002887001</v>
      </c>
      <c r="G176" s="17">
        <f>Table3[[#This Row],[Incentive Disbursements]]/'1.) CLM Reference'!$B$5</f>
        <v>2.1797527662230091E-2</v>
      </c>
      <c r="H176" s="52">
        <v>0</v>
      </c>
      <c r="I176" s="53">
        <f>Table3[[#This Row],[CLM $ Collected ]]/'1.) CLM Reference'!$B$4</f>
        <v>0</v>
      </c>
      <c r="J176" s="54">
        <v>289565.00002887001</v>
      </c>
      <c r="K176" s="53">
        <f>Table3[[#This Row],[Incentive Disbursements]]/'1.) CLM Reference'!$B$5</f>
        <v>2.1797527662230091E-2</v>
      </c>
      <c r="L176" s="52">
        <v>0</v>
      </c>
      <c r="M176" s="75">
        <f>Table3[[#This Row],[CLM $ Collected ]]/'1.) CLM Reference'!$B$4</f>
        <v>0</v>
      </c>
      <c r="N176" s="54">
        <v>76655</v>
      </c>
      <c r="O176" s="56">
        <f>Table3[[#This Row],[Incentive Disbursements]]/'1.) CLM Reference'!$B$5</f>
        <v>2.1797527662230091E-2</v>
      </c>
    </row>
    <row r="177" spans="1:15" s="49" customFormat="1" ht="15.75" thickBot="1" x14ac:dyDescent="0.3">
      <c r="A177" s="97" t="s">
        <v>138</v>
      </c>
      <c r="B177" s="97" t="s">
        <v>251</v>
      </c>
      <c r="C177" s="97" t="s">
        <v>244</v>
      </c>
      <c r="D177" s="15">
        <f>Table3[[#This Row],[Residential CLM $ Collected]]+Table3[[#This Row],[C&amp;I CLM $ Collected]]</f>
        <v>223658.3899999999</v>
      </c>
      <c r="E177" s="48">
        <f>Table3[[#This Row],[CLM $ Collected ]]/'1.) CLM Reference'!$B$4</f>
        <v>7.6856935292475602E-3</v>
      </c>
      <c r="F177" s="12">
        <f>Table3[[#This Row],[Residential Incentive Disbursements]]+Table3[[#This Row],[C&amp;I Incentive Disbursements]]</f>
        <v>464948.41</v>
      </c>
      <c r="G177" s="17">
        <f>Table3[[#This Row],[Incentive Disbursements]]/'1.) CLM Reference'!$B$5</f>
        <v>2.7673873157353372E-2</v>
      </c>
      <c r="H177" s="52">
        <v>53179.4405999999</v>
      </c>
      <c r="I177" s="53">
        <f>Table3[[#This Row],[CLM $ Collected ]]/'1.) CLM Reference'!$B$4</f>
        <v>7.6856935292475602E-3</v>
      </c>
      <c r="J177" s="54">
        <v>370.41</v>
      </c>
      <c r="K177" s="53">
        <f>Table3[[#This Row],[Incentive Disbursements]]/'1.) CLM Reference'!$B$5</f>
        <v>2.7673873157353372E-2</v>
      </c>
      <c r="L177" s="52">
        <v>170478.94940000001</v>
      </c>
      <c r="M177" s="75">
        <f>Table3[[#This Row],[CLM $ Collected ]]/'1.) CLM Reference'!$B$4</f>
        <v>7.6856935292475602E-3</v>
      </c>
      <c r="N177" s="54">
        <v>464578</v>
      </c>
      <c r="O177" s="56">
        <f>Table3[[#This Row],[Incentive Disbursements]]/'1.) CLM Reference'!$B$5</f>
        <v>2.7673873157353372E-2</v>
      </c>
    </row>
    <row r="178" spans="1:15" s="49" customFormat="1" ht="15.75" thickBot="1" x14ac:dyDescent="0.3">
      <c r="A178" s="97" t="s">
        <v>139</v>
      </c>
      <c r="B178" s="97" t="s">
        <v>251</v>
      </c>
      <c r="C178" s="97" t="s">
        <v>244</v>
      </c>
      <c r="D178" s="15">
        <f>Table3[[#This Row],[Residential CLM $ Collected]]+Table3[[#This Row],[C&amp;I CLM $ Collected]]</f>
        <v>64359.294299999994</v>
      </c>
      <c r="E178" s="48">
        <f>Table3[[#This Row],[CLM $ Collected ]]/'1.) CLM Reference'!$B$4</f>
        <v>2.2116130396380371E-3</v>
      </c>
      <c r="F178" s="12">
        <f>Table3[[#This Row],[Residential Incentive Disbursements]]+Table3[[#This Row],[C&amp;I Incentive Disbursements]]</f>
        <v>5050</v>
      </c>
      <c r="G178" s="17">
        <f>Table3[[#This Row],[Incentive Disbursements]]/'1.) CLM Reference'!$B$5</f>
        <v>3.005775618087059E-4</v>
      </c>
      <c r="H178" s="52">
        <v>5569.7996999999996</v>
      </c>
      <c r="I178" s="53">
        <f>Table3[[#This Row],[CLM $ Collected ]]/'1.) CLM Reference'!$B$4</f>
        <v>2.2116130396380371E-3</v>
      </c>
      <c r="J178" s="54">
        <v>0</v>
      </c>
      <c r="K178" s="53">
        <f>Table3[[#This Row],[Incentive Disbursements]]/'1.) CLM Reference'!$B$5</f>
        <v>3.005775618087059E-4</v>
      </c>
      <c r="L178" s="52">
        <v>58789.494599999998</v>
      </c>
      <c r="M178" s="75">
        <f>Table3[[#This Row],[CLM $ Collected ]]/'1.) CLM Reference'!$B$4</f>
        <v>2.2116130396380371E-3</v>
      </c>
      <c r="N178" s="54">
        <v>5050</v>
      </c>
      <c r="O178" s="56">
        <f>Table3[[#This Row],[Incentive Disbursements]]/'1.) CLM Reference'!$B$5</f>
        <v>3.005775618087059E-4</v>
      </c>
    </row>
    <row r="179" spans="1:15" s="49" customFormat="1" ht="15.75" thickBot="1" x14ac:dyDescent="0.3">
      <c r="A179" s="97" t="s">
        <v>140</v>
      </c>
      <c r="B179" s="97" t="s">
        <v>251</v>
      </c>
      <c r="C179" s="97" t="s">
        <v>244</v>
      </c>
      <c r="D179" s="15">
        <f>Table3[[#This Row],[Residential CLM $ Collected]]+Table3[[#This Row],[C&amp;I CLM $ Collected]]</f>
        <v>53310.823499999999</v>
      </c>
      <c r="E179" s="48">
        <f>Table3[[#This Row],[CLM $ Collected ]]/'1.) CLM Reference'!$B$4</f>
        <v>1.8319484961543762E-3</v>
      </c>
      <c r="F179" s="12">
        <f>Table3[[#This Row],[Residential Incentive Disbursements]]+Table3[[#This Row],[C&amp;I Incentive Disbursements]]</f>
        <v>5299.45</v>
      </c>
      <c r="G179" s="17">
        <f>Table3[[#This Row],[Incentive Disbursements]]/'1.) CLM Reference'!$B$5</f>
        <v>3.1542490295587058E-4</v>
      </c>
      <c r="H179" s="52">
        <v>27566.794900000001</v>
      </c>
      <c r="I179" s="53">
        <f>Table3[[#This Row],[CLM $ Collected ]]/'1.) CLM Reference'!$B$4</f>
        <v>1.8319484961543762E-3</v>
      </c>
      <c r="J179" s="54">
        <v>2174.4499999999998</v>
      </c>
      <c r="K179" s="53">
        <f>Table3[[#This Row],[Incentive Disbursements]]/'1.) CLM Reference'!$B$5</f>
        <v>3.1542490295587058E-4</v>
      </c>
      <c r="L179" s="52">
        <v>25744.028600000001</v>
      </c>
      <c r="M179" s="75">
        <f>Table3[[#This Row],[CLM $ Collected ]]/'1.) CLM Reference'!$B$4</f>
        <v>1.8319484961543762E-3</v>
      </c>
      <c r="N179" s="54">
        <v>3125</v>
      </c>
      <c r="O179" s="56">
        <f>Table3[[#This Row],[Incentive Disbursements]]/'1.) CLM Reference'!$B$5</f>
        <v>3.1542490295587058E-4</v>
      </c>
    </row>
    <row r="180" spans="1:15" s="49" customFormat="1" ht="15.75" thickBot="1" x14ac:dyDescent="0.3">
      <c r="A180" s="97" t="s">
        <v>141</v>
      </c>
      <c r="B180" s="97" t="s">
        <v>251</v>
      </c>
      <c r="C180" s="97" t="s">
        <v>244</v>
      </c>
      <c r="D180" s="15">
        <f>Table3[[#This Row],[Residential CLM $ Collected]]+Table3[[#This Row],[C&amp;I CLM $ Collected]]</f>
        <v>59717.657400000098</v>
      </c>
      <c r="E180" s="48">
        <f>Table3[[#This Row],[CLM $ Collected ]]/'1.) CLM Reference'!$B$4</f>
        <v>2.0521099747744928E-3</v>
      </c>
      <c r="F180" s="12">
        <f>Table3[[#This Row],[Residential Incentive Disbursements]]+Table3[[#This Row],[C&amp;I Incentive Disbursements]]</f>
        <v>7578.48</v>
      </c>
      <c r="G180" s="17">
        <f>Table3[[#This Row],[Incentive Disbursements]]/'1.) CLM Reference'!$B$5</f>
        <v>4.5107347338931513E-4</v>
      </c>
      <c r="H180" s="52">
        <v>41243.352400000098</v>
      </c>
      <c r="I180" s="53">
        <f>Table3[[#This Row],[CLM $ Collected ]]/'1.) CLM Reference'!$B$4</f>
        <v>2.0521099747744928E-3</v>
      </c>
      <c r="J180" s="54">
        <v>1533.48</v>
      </c>
      <c r="K180" s="53">
        <f>Table3[[#This Row],[Incentive Disbursements]]/'1.) CLM Reference'!$B$5</f>
        <v>4.5107347338931513E-4</v>
      </c>
      <c r="L180" s="52">
        <v>18474.305</v>
      </c>
      <c r="M180" s="75">
        <f>Table3[[#This Row],[CLM $ Collected ]]/'1.) CLM Reference'!$B$4</f>
        <v>2.0521099747744928E-3</v>
      </c>
      <c r="N180" s="54">
        <v>6045</v>
      </c>
      <c r="O180" s="56">
        <f>Table3[[#This Row],[Incentive Disbursements]]/'1.) CLM Reference'!$B$5</f>
        <v>4.5107347338931513E-4</v>
      </c>
    </row>
    <row r="181" spans="1:15" s="49" customFormat="1" ht="15.75" thickBot="1" x14ac:dyDescent="0.3">
      <c r="A181" s="97" t="s">
        <v>142</v>
      </c>
      <c r="B181" s="97" t="s">
        <v>251</v>
      </c>
      <c r="C181" s="97" t="s">
        <v>244</v>
      </c>
      <c r="D181" s="15">
        <f>Table3[[#This Row],[Residential CLM $ Collected]]+Table3[[#This Row],[C&amp;I CLM $ Collected]]</f>
        <v>65779.7380999999</v>
      </c>
      <c r="E181" s="48">
        <f>Table3[[#This Row],[CLM $ Collected ]]/'1.) CLM Reference'!$B$4</f>
        <v>2.260424513789841E-3</v>
      </c>
      <c r="F181" s="12">
        <f>Table3[[#This Row],[Residential Incentive Disbursements]]+Table3[[#This Row],[C&amp;I Incentive Disbursements]]</f>
        <v>9221.9500000000007</v>
      </c>
      <c r="G181" s="17">
        <f>Table3[[#This Row],[Incentive Disbursements]]/'1.) CLM Reference'!$B$5</f>
        <v>5.4889331606372191E-4</v>
      </c>
      <c r="H181" s="52">
        <v>40619.569599999901</v>
      </c>
      <c r="I181" s="53">
        <f>Table3[[#This Row],[CLM $ Collected ]]/'1.) CLM Reference'!$B$4</f>
        <v>2.260424513789841E-3</v>
      </c>
      <c r="J181" s="54">
        <v>2256.9499999999998</v>
      </c>
      <c r="K181" s="53">
        <f>Table3[[#This Row],[Incentive Disbursements]]/'1.) CLM Reference'!$B$5</f>
        <v>5.4889331606372191E-4</v>
      </c>
      <c r="L181" s="52">
        <v>25160.1685</v>
      </c>
      <c r="M181" s="75">
        <f>Table3[[#This Row],[CLM $ Collected ]]/'1.) CLM Reference'!$B$4</f>
        <v>2.260424513789841E-3</v>
      </c>
      <c r="N181" s="54">
        <v>6965</v>
      </c>
      <c r="O181" s="56">
        <f>Table3[[#This Row],[Incentive Disbursements]]/'1.) CLM Reference'!$B$5</f>
        <v>5.4889331606372191E-4</v>
      </c>
    </row>
    <row r="182" spans="1:15" s="49" customFormat="1" ht="15.75" thickBot="1" x14ac:dyDescent="0.3">
      <c r="A182" s="97" t="s">
        <v>143</v>
      </c>
      <c r="B182" s="97" t="s">
        <v>251</v>
      </c>
      <c r="C182" s="97" t="s">
        <v>244</v>
      </c>
      <c r="D182" s="15">
        <f>Table3[[#This Row],[Residential CLM $ Collected]]+Table3[[#This Row],[C&amp;I CLM $ Collected]]</f>
        <v>78663.046799999895</v>
      </c>
      <c r="E182" s="48">
        <f>Table3[[#This Row],[CLM $ Collected ]]/'1.) CLM Reference'!$B$4</f>
        <v>2.7031405787265902E-3</v>
      </c>
      <c r="F182" s="12">
        <f>Table3[[#This Row],[Residential Incentive Disbursements]]+Table3[[#This Row],[C&amp;I Incentive Disbursements]]</f>
        <v>28049.65</v>
      </c>
      <c r="G182" s="17">
        <f>Table3[[#This Row],[Incentive Disbursements]]/'1.) CLM Reference'!$B$5</f>
        <v>1.6695238428886274E-3</v>
      </c>
      <c r="H182" s="52">
        <v>52288.773399999904</v>
      </c>
      <c r="I182" s="53">
        <f>Table3[[#This Row],[CLM $ Collected ]]/'1.) CLM Reference'!$B$4</f>
        <v>2.7031405787265902E-3</v>
      </c>
      <c r="J182" s="54">
        <v>3999.65</v>
      </c>
      <c r="K182" s="53">
        <f>Table3[[#This Row],[Incentive Disbursements]]/'1.) CLM Reference'!$B$5</f>
        <v>1.6695238428886274E-3</v>
      </c>
      <c r="L182" s="52">
        <v>26374.273399999998</v>
      </c>
      <c r="M182" s="75">
        <f>Table3[[#This Row],[CLM $ Collected ]]/'1.) CLM Reference'!$B$4</f>
        <v>2.7031405787265902E-3</v>
      </c>
      <c r="N182" s="54">
        <v>24050</v>
      </c>
      <c r="O182" s="56">
        <f>Table3[[#This Row],[Incentive Disbursements]]/'1.) CLM Reference'!$B$5</f>
        <v>1.6695238428886274E-3</v>
      </c>
    </row>
    <row r="183" spans="1:15" s="49" customFormat="1" ht="15.75" thickBot="1" x14ac:dyDescent="0.3">
      <c r="A183" s="97" t="s">
        <v>144</v>
      </c>
      <c r="B183" s="97" t="s">
        <v>251</v>
      </c>
      <c r="C183" s="97" t="s">
        <v>244</v>
      </c>
      <c r="D183" s="15">
        <f>Table3[[#This Row],[Residential CLM $ Collected]]+Table3[[#This Row],[C&amp;I CLM $ Collected]]</f>
        <v>77617.0153999998</v>
      </c>
      <c r="E183" s="48">
        <f>Table3[[#This Row],[CLM $ Collected ]]/'1.) CLM Reference'!$B$4</f>
        <v>2.6671952392185554E-3</v>
      </c>
      <c r="F183" s="12">
        <f>Table3[[#This Row],[Residential Incentive Disbursements]]+Table3[[#This Row],[C&amp;I Incentive Disbursements]]</f>
        <v>11814.03</v>
      </c>
      <c r="G183" s="17">
        <f>Table3[[#This Row],[Incentive Disbursements]]/'1.) CLM Reference'!$B$5</f>
        <v>7.0317471931384274E-4</v>
      </c>
      <c r="H183" s="52">
        <v>46744.9413999998</v>
      </c>
      <c r="I183" s="53">
        <f>Table3[[#This Row],[CLM $ Collected ]]/'1.) CLM Reference'!$B$4</f>
        <v>2.6671952392185554E-3</v>
      </c>
      <c r="J183" s="54">
        <v>2774.03</v>
      </c>
      <c r="K183" s="53">
        <f>Table3[[#This Row],[Incentive Disbursements]]/'1.) CLM Reference'!$B$5</f>
        <v>7.0317471931384274E-4</v>
      </c>
      <c r="L183" s="52">
        <v>30872.074000000001</v>
      </c>
      <c r="M183" s="75">
        <f>Table3[[#This Row],[CLM $ Collected ]]/'1.) CLM Reference'!$B$4</f>
        <v>2.6671952392185554E-3</v>
      </c>
      <c r="N183" s="54">
        <v>9040</v>
      </c>
      <c r="O183" s="56">
        <f>Table3[[#This Row],[Incentive Disbursements]]/'1.) CLM Reference'!$B$5</f>
        <v>7.0317471931384274E-4</v>
      </c>
    </row>
    <row r="184" spans="1:15" s="49" customFormat="1" ht="15.75" thickBot="1" x14ac:dyDescent="0.3">
      <c r="A184" s="97" t="s">
        <v>145</v>
      </c>
      <c r="B184" s="97" t="s">
        <v>251</v>
      </c>
      <c r="C184" s="97" t="s">
        <v>244</v>
      </c>
      <c r="D184" s="15">
        <f>Table3[[#This Row],[Residential CLM $ Collected]]+Table3[[#This Row],[C&amp;I CLM $ Collected]]</f>
        <v>79702.388000000006</v>
      </c>
      <c r="E184" s="48">
        <f>Table3[[#This Row],[CLM $ Collected ]]/'1.) CLM Reference'!$B$4</f>
        <v>2.7388560192943296E-3</v>
      </c>
      <c r="F184" s="12">
        <f>Table3[[#This Row],[Residential Incentive Disbursements]]+Table3[[#This Row],[C&amp;I Incentive Disbursements]]</f>
        <v>5663.71</v>
      </c>
      <c r="G184" s="17">
        <f>Table3[[#This Row],[Incentive Disbursements]]/'1.) CLM Reference'!$B$5</f>
        <v>3.3710577081021501E-4</v>
      </c>
      <c r="H184" s="52">
        <v>50564.050300000003</v>
      </c>
      <c r="I184" s="53">
        <f>Table3[[#This Row],[CLM $ Collected ]]/'1.) CLM Reference'!$B$4</f>
        <v>2.7388560192943296E-3</v>
      </c>
      <c r="J184" s="54">
        <v>3852.71</v>
      </c>
      <c r="K184" s="53">
        <f>Table3[[#This Row],[Incentive Disbursements]]/'1.) CLM Reference'!$B$5</f>
        <v>3.3710577081021501E-4</v>
      </c>
      <c r="L184" s="52">
        <v>29138.3377</v>
      </c>
      <c r="M184" s="75">
        <f>Table3[[#This Row],[CLM $ Collected ]]/'1.) CLM Reference'!$B$4</f>
        <v>2.7388560192943296E-3</v>
      </c>
      <c r="N184" s="54">
        <v>1811</v>
      </c>
      <c r="O184" s="56">
        <f>Table3[[#This Row],[Incentive Disbursements]]/'1.) CLM Reference'!$B$5</f>
        <v>3.3710577081021501E-4</v>
      </c>
    </row>
    <row r="185" spans="1:15" s="49" customFormat="1" ht="15.75" thickBot="1" x14ac:dyDescent="0.3">
      <c r="A185" s="97" t="s">
        <v>146</v>
      </c>
      <c r="B185" s="97" t="s">
        <v>251</v>
      </c>
      <c r="C185" s="97" t="s">
        <v>244</v>
      </c>
      <c r="D185" s="15">
        <f>Table3[[#This Row],[Residential CLM $ Collected]]+Table3[[#This Row],[C&amp;I CLM $ Collected]]</f>
        <v>67556.210999999894</v>
      </c>
      <c r="E185" s="48">
        <f>Table3[[#This Row],[CLM $ Collected ]]/'1.) CLM Reference'!$B$4</f>
        <v>2.321470407361791E-3</v>
      </c>
      <c r="F185" s="12">
        <f>Table3[[#This Row],[Residential Incentive Disbursements]]+Table3[[#This Row],[C&amp;I Incentive Disbursements]]</f>
        <v>11883.67</v>
      </c>
      <c r="G185" s="17">
        <f>Table3[[#This Row],[Incentive Disbursements]]/'1.) CLM Reference'!$B$5</f>
        <v>7.0731971365133939E-4</v>
      </c>
      <c r="H185" s="52">
        <v>55064.527799999902</v>
      </c>
      <c r="I185" s="53">
        <f>Table3[[#This Row],[CLM $ Collected ]]/'1.) CLM Reference'!$B$4</f>
        <v>2.321470407361791E-3</v>
      </c>
      <c r="J185" s="54">
        <v>5327.67</v>
      </c>
      <c r="K185" s="53">
        <f>Table3[[#This Row],[Incentive Disbursements]]/'1.) CLM Reference'!$B$5</f>
        <v>7.0731971365133939E-4</v>
      </c>
      <c r="L185" s="52">
        <v>12491.683199999999</v>
      </c>
      <c r="M185" s="75">
        <f>Table3[[#This Row],[CLM $ Collected ]]/'1.) CLM Reference'!$B$4</f>
        <v>2.321470407361791E-3</v>
      </c>
      <c r="N185" s="54">
        <v>6556</v>
      </c>
      <c r="O185" s="56">
        <f>Table3[[#This Row],[Incentive Disbursements]]/'1.) CLM Reference'!$B$5</f>
        <v>7.0731971365133939E-4</v>
      </c>
    </row>
    <row r="186" spans="1:15" s="49" customFormat="1" ht="15.75" thickBot="1" x14ac:dyDescent="0.3">
      <c r="A186" s="97" t="s">
        <v>147</v>
      </c>
      <c r="B186" s="97" t="s">
        <v>251</v>
      </c>
      <c r="C186" s="97" t="s">
        <v>239</v>
      </c>
      <c r="D186" s="15">
        <f>Table3[[#This Row],[Residential CLM $ Collected]]+Table3[[#This Row],[C&amp;I CLM $ Collected]]</f>
        <v>65807.797799999898</v>
      </c>
      <c r="E186" s="48">
        <f>Table3[[#This Row],[CLM $ Collected ]]/'1.) CLM Reference'!$B$4</f>
        <v>2.2613887443502178E-3</v>
      </c>
      <c r="F186" s="12">
        <f>Table3[[#This Row],[Residential Incentive Disbursements]]+Table3[[#This Row],[C&amp;I Incentive Disbursements]]</f>
        <v>10094.89</v>
      </c>
      <c r="G186" s="17">
        <f>Table3[[#This Row],[Incentive Disbursements]]/'1.) CLM Reference'!$B$5</f>
        <v>6.0085097483704691E-4</v>
      </c>
      <c r="H186" s="52">
        <v>59341.469599999902</v>
      </c>
      <c r="I186" s="53">
        <f>Table3[[#This Row],[CLM $ Collected ]]/'1.) CLM Reference'!$B$4</f>
        <v>2.2613887443502178E-3</v>
      </c>
      <c r="J186" s="54">
        <v>8974.89</v>
      </c>
      <c r="K186" s="53">
        <f>Table3[[#This Row],[Incentive Disbursements]]/'1.) CLM Reference'!$B$5</f>
        <v>6.0085097483704691E-4</v>
      </c>
      <c r="L186" s="52">
        <v>6466.3281999999999</v>
      </c>
      <c r="M186" s="75">
        <f>Table3[[#This Row],[CLM $ Collected ]]/'1.) CLM Reference'!$B$4</f>
        <v>2.2613887443502178E-3</v>
      </c>
      <c r="N186" s="54">
        <v>1120</v>
      </c>
      <c r="O186" s="56">
        <f>Table3[[#This Row],[Incentive Disbursements]]/'1.) CLM Reference'!$B$5</f>
        <v>6.0085097483704691E-4</v>
      </c>
    </row>
    <row r="187" spans="1:15" s="49" customFormat="1" ht="15.75" thickBot="1" x14ac:dyDescent="0.3">
      <c r="A187" s="97" t="s">
        <v>148</v>
      </c>
      <c r="B187" s="97" t="s">
        <v>251</v>
      </c>
      <c r="C187" s="97" t="s">
        <v>239</v>
      </c>
      <c r="D187" s="15">
        <f>Table3[[#This Row],[Residential CLM $ Collected]]+Table3[[#This Row],[C&amp;I CLM $ Collected]]</f>
        <v>51563.689100000003</v>
      </c>
      <c r="E187" s="48">
        <f>Table3[[#This Row],[CLM $ Collected ]]/'1.) CLM Reference'!$B$4</f>
        <v>1.7719107772348856E-3</v>
      </c>
      <c r="F187" s="12">
        <f>Table3[[#This Row],[Residential Incentive Disbursements]]+Table3[[#This Row],[C&amp;I Incentive Disbursements]]</f>
        <v>26111.11</v>
      </c>
      <c r="G187" s="17">
        <f>Table3[[#This Row],[Incentive Disbursements]]/'1.) CLM Reference'!$B$5</f>
        <v>1.5541413425582018E-3</v>
      </c>
      <c r="H187" s="52">
        <v>50898.5147</v>
      </c>
      <c r="I187" s="53">
        <f>Table3[[#This Row],[CLM $ Collected ]]/'1.) CLM Reference'!$B$4</f>
        <v>1.7719107772348856E-3</v>
      </c>
      <c r="J187" s="54">
        <v>26111.11</v>
      </c>
      <c r="K187" s="53">
        <f>Table3[[#This Row],[Incentive Disbursements]]/'1.) CLM Reference'!$B$5</f>
        <v>1.5541413425582018E-3</v>
      </c>
      <c r="L187" s="52">
        <v>665.17439999999999</v>
      </c>
      <c r="M187" s="75">
        <f>Table3[[#This Row],[CLM $ Collected ]]/'1.) CLM Reference'!$B$4</f>
        <v>1.7719107772348856E-3</v>
      </c>
      <c r="N187" s="54">
        <v>0</v>
      </c>
      <c r="O187" s="56">
        <f>Table3[[#This Row],[Incentive Disbursements]]/'1.) CLM Reference'!$B$5</f>
        <v>1.5541413425582018E-3</v>
      </c>
    </row>
    <row r="188" spans="1:15" s="49" customFormat="1" ht="15.75" thickBot="1" x14ac:dyDescent="0.3">
      <c r="A188" s="97" t="s">
        <v>149</v>
      </c>
      <c r="B188" s="97" t="s">
        <v>251</v>
      </c>
      <c r="C188" s="97" t="s">
        <v>239</v>
      </c>
      <c r="D188" s="15">
        <f>Table3[[#This Row],[Residential CLM $ Collected]]+Table3[[#This Row],[C&amp;I CLM $ Collected]]</f>
        <v>111323.1893999999</v>
      </c>
      <c r="E188" s="48">
        <f>Table3[[#This Row],[CLM $ Collected ]]/'1.) CLM Reference'!$B$4</f>
        <v>3.8254586220833487E-3</v>
      </c>
      <c r="F188" s="12">
        <f>Table3[[#This Row],[Residential Incentive Disbursements]]+Table3[[#This Row],[C&amp;I Incentive Disbursements]]</f>
        <v>28964.71</v>
      </c>
      <c r="G188" s="17">
        <f>Table3[[#This Row],[Incentive Disbursements]]/'1.) CLM Reference'!$B$5</f>
        <v>1.7239884970883647E-3</v>
      </c>
      <c r="H188" s="52">
        <v>62230.979699999902</v>
      </c>
      <c r="I188" s="53">
        <f>Table3[[#This Row],[CLM $ Collected ]]/'1.) CLM Reference'!$B$4</f>
        <v>3.8254586220833487E-3</v>
      </c>
      <c r="J188" s="54">
        <v>18001.45</v>
      </c>
      <c r="K188" s="53">
        <f>Table3[[#This Row],[Incentive Disbursements]]/'1.) CLM Reference'!$B$5</f>
        <v>1.7239884970883647E-3</v>
      </c>
      <c r="L188" s="52">
        <v>49092.209699999999</v>
      </c>
      <c r="M188" s="75">
        <f>Table3[[#This Row],[CLM $ Collected ]]/'1.) CLM Reference'!$B$4</f>
        <v>3.8254586220833487E-3</v>
      </c>
      <c r="N188" s="54">
        <v>10963.26</v>
      </c>
      <c r="O188" s="56">
        <f>Table3[[#This Row],[Incentive Disbursements]]/'1.) CLM Reference'!$B$5</f>
        <v>1.7239884970883647E-3</v>
      </c>
    </row>
    <row r="189" spans="1:15" s="49" customFormat="1" ht="15.75" thickBot="1" x14ac:dyDescent="0.3">
      <c r="A189" s="97" t="s">
        <v>150</v>
      </c>
      <c r="B189" s="97" t="s">
        <v>251</v>
      </c>
      <c r="C189" s="97" t="s">
        <v>244</v>
      </c>
      <c r="D189" s="15">
        <f>Table3[[#This Row],[Residential CLM $ Collected]]+Table3[[#This Row],[C&amp;I CLM $ Collected]]</f>
        <v>122039.11440000001</v>
      </c>
      <c r="E189" s="48">
        <f>Table3[[#This Row],[CLM $ Collected ]]/'1.) CLM Reference'!$B$4</f>
        <v>4.1936957154130603E-3</v>
      </c>
      <c r="F189" s="12">
        <f>Table3[[#This Row],[Residential Incentive Disbursements]]+Table3[[#This Row],[C&amp;I Incentive Disbursements]]</f>
        <v>44071.01</v>
      </c>
      <c r="G189" s="17">
        <f>Table3[[#This Row],[Incentive Disbursements]]/'1.) CLM Reference'!$B$5</f>
        <v>2.6231201449994248E-3</v>
      </c>
      <c r="H189" s="52">
        <v>76079.437600000005</v>
      </c>
      <c r="I189" s="53">
        <f>Table3[[#This Row],[CLM $ Collected ]]/'1.) CLM Reference'!$B$4</f>
        <v>4.1936957154130603E-3</v>
      </c>
      <c r="J189" s="54">
        <v>5178.01</v>
      </c>
      <c r="K189" s="53">
        <f>Table3[[#This Row],[Incentive Disbursements]]/'1.) CLM Reference'!$B$5</f>
        <v>2.6231201449994248E-3</v>
      </c>
      <c r="L189" s="52">
        <v>45959.676800000001</v>
      </c>
      <c r="M189" s="75">
        <f>Table3[[#This Row],[CLM $ Collected ]]/'1.) CLM Reference'!$B$4</f>
        <v>4.1936957154130603E-3</v>
      </c>
      <c r="N189" s="54">
        <v>38893</v>
      </c>
      <c r="O189" s="56">
        <f>Table3[[#This Row],[Incentive Disbursements]]/'1.) CLM Reference'!$B$5</f>
        <v>2.6231201449994248E-3</v>
      </c>
    </row>
    <row r="190" spans="1:15" s="49" customFormat="1" ht="15.75" thickBot="1" x14ac:dyDescent="0.3">
      <c r="A190" s="97" t="s">
        <v>151</v>
      </c>
      <c r="B190" s="97" t="s">
        <v>251</v>
      </c>
      <c r="C190" s="97" t="s">
        <v>239</v>
      </c>
      <c r="D190" s="15">
        <f>Table3[[#This Row],[Residential CLM $ Collected]]+Table3[[#This Row],[C&amp;I CLM $ Collected]]</f>
        <v>82482.437299999991</v>
      </c>
      <c r="E190" s="48">
        <f>Table3[[#This Row],[CLM $ Collected ]]/'1.) CLM Reference'!$B$4</f>
        <v>2.8343883483788728E-3</v>
      </c>
      <c r="F190" s="12">
        <f>Table3[[#This Row],[Residential Incentive Disbursements]]+Table3[[#This Row],[C&amp;I Incentive Disbursements]]</f>
        <v>17788.36</v>
      </c>
      <c r="G190" s="17">
        <f>Table3[[#This Row],[Incentive Disbursements]]/'1.) CLM Reference'!$B$5</f>
        <v>1.0587686885892103E-3</v>
      </c>
      <c r="H190" s="52">
        <v>67783.353199999998</v>
      </c>
      <c r="I190" s="53">
        <f>Table3[[#This Row],[CLM $ Collected ]]/'1.) CLM Reference'!$B$4</f>
        <v>2.8343883483788728E-3</v>
      </c>
      <c r="J190" s="54">
        <v>12592.36</v>
      </c>
      <c r="K190" s="53">
        <f>Table3[[#This Row],[Incentive Disbursements]]/'1.) CLM Reference'!$B$5</f>
        <v>1.0587686885892103E-3</v>
      </c>
      <c r="L190" s="52">
        <v>14699.0841</v>
      </c>
      <c r="M190" s="75">
        <f>Table3[[#This Row],[CLM $ Collected ]]/'1.) CLM Reference'!$B$4</f>
        <v>2.8343883483788728E-3</v>
      </c>
      <c r="N190" s="54">
        <v>5196</v>
      </c>
      <c r="O190" s="56">
        <f>Table3[[#This Row],[Incentive Disbursements]]/'1.) CLM Reference'!$B$5</f>
        <v>1.0587686885892103E-3</v>
      </c>
    </row>
    <row r="191" spans="1:15" s="49" customFormat="1" ht="15.75" thickBot="1" x14ac:dyDescent="0.3">
      <c r="A191" s="97" t="s">
        <v>152</v>
      </c>
      <c r="B191" s="97" t="s">
        <v>251</v>
      </c>
      <c r="C191" s="97" t="s">
        <v>244</v>
      </c>
      <c r="D191" s="15">
        <f>Table3[[#This Row],[Residential CLM $ Collected]]+Table3[[#This Row],[C&amp;I CLM $ Collected]]</f>
        <v>103988.89869999999</v>
      </c>
      <c r="E191" s="48">
        <f>Table3[[#This Row],[CLM $ Collected ]]/'1.) CLM Reference'!$B$4</f>
        <v>3.5734264466992286E-3</v>
      </c>
      <c r="F191" s="12">
        <f>Table3[[#This Row],[Residential Incentive Disbursements]]+Table3[[#This Row],[C&amp;I Incentive Disbursements]]</f>
        <v>49058.57</v>
      </c>
      <c r="G191" s="17">
        <f>Table3[[#This Row],[Incentive Disbursements]]/'1.) CLM Reference'!$B$5</f>
        <v>2.9199812586973711E-3</v>
      </c>
      <c r="H191" s="52">
        <v>89500.176099999997</v>
      </c>
      <c r="I191" s="53">
        <f>Table3[[#This Row],[CLM $ Collected ]]/'1.) CLM Reference'!$B$4</f>
        <v>3.5734264466992286E-3</v>
      </c>
      <c r="J191" s="54">
        <v>47450.57</v>
      </c>
      <c r="K191" s="53">
        <f>Table3[[#This Row],[Incentive Disbursements]]/'1.) CLM Reference'!$B$5</f>
        <v>2.9199812586973711E-3</v>
      </c>
      <c r="L191" s="52">
        <v>14488.722599999999</v>
      </c>
      <c r="M191" s="75">
        <f>Table3[[#This Row],[CLM $ Collected ]]/'1.) CLM Reference'!$B$4</f>
        <v>3.5734264466992286E-3</v>
      </c>
      <c r="N191" s="54">
        <v>1608</v>
      </c>
      <c r="O191" s="56">
        <f>Table3[[#This Row],[Incentive Disbursements]]/'1.) CLM Reference'!$B$5</f>
        <v>2.9199812586973711E-3</v>
      </c>
    </row>
    <row r="192" spans="1:15" s="49" customFormat="1" ht="15.75" thickBot="1" x14ac:dyDescent="0.3">
      <c r="A192" s="97" t="s">
        <v>153</v>
      </c>
      <c r="B192" s="97" t="s">
        <v>251</v>
      </c>
      <c r="C192" s="97" t="s">
        <v>244</v>
      </c>
      <c r="D192" s="15">
        <f>Table3[[#This Row],[Residential CLM $ Collected]]+Table3[[#This Row],[C&amp;I CLM $ Collected]]</f>
        <v>92860.256100000101</v>
      </c>
      <c r="E192" s="48">
        <f>Table3[[#This Row],[CLM $ Collected ]]/'1.) CLM Reference'!$B$4</f>
        <v>3.1910069165392916E-3</v>
      </c>
      <c r="F192" s="12">
        <f>Table3[[#This Row],[Residential Incentive Disbursements]]+Table3[[#This Row],[C&amp;I Incentive Disbursements]]</f>
        <v>20225.870000000003</v>
      </c>
      <c r="G192" s="17">
        <f>Table3[[#This Row],[Incentive Disbursements]]/'1.) CLM Reference'!$B$5</f>
        <v>1.203850037635614E-3</v>
      </c>
      <c r="H192" s="52">
        <v>59212.536800000104</v>
      </c>
      <c r="I192" s="53">
        <f>Table3[[#This Row],[CLM $ Collected ]]/'1.) CLM Reference'!$B$4</f>
        <v>3.1910069165392916E-3</v>
      </c>
      <c r="J192" s="54">
        <v>10815.87</v>
      </c>
      <c r="K192" s="53">
        <f>Table3[[#This Row],[Incentive Disbursements]]/'1.) CLM Reference'!$B$5</f>
        <v>1.203850037635614E-3</v>
      </c>
      <c r="L192" s="52">
        <v>33647.719299999997</v>
      </c>
      <c r="M192" s="75">
        <f>Table3[[#This Row],[CLM $ Collected ]]/'1.) CLM Reference'!$B$4</f>
        <v>3.1910069165392916E-3</v>
      </c>
      <c r="N192" s="54">
        <v>9410</v>
      </c>
      <c r="O192" s="56">
        <f>Table3[[#This Row],[Incentive Disbursements]]/'1.) CLM Reference'!$B$5</f>
        <v>1.203850037635614E-3</v>
      </c>
    </row>
    <row r="193" spans="1:15" s="49" customFormat="1" ht="15.75" thickBot="1" x14ac:dyDescent="0.3">
      <c r="A193" s="97" t="s">
        <v>154</v>
      </c>
      <c r="B193" s="97" t="s">
        <v>251</v>
      </c>
      <c r="C193" s="97" t="s">
        <v>239</v>
      </c>
      <c r="D193" s="15">
        <f>Table3[[#This Row],[Residential CLM $ Collected]]+Table3[[#This Row],[C&amp;I CLM $ Collected]]</f>
        <v>77768.583400000003</v>
      </c>
      <c r="E193" s="48">
        <f>Table3[[#This Row],[CLM $ Collected ]]/'1.) CLM Reference'!$B$4</f>
        <v>2.6724036519091884E-3</v>
      </c>
      <c r="F193" s="12">
        <f>Table3[[#This Row],[Residential Incentive Disbursements]]+Table3[[#This Row],[C&amp;I Incentive Disbursements]]</f>
        <v>18564.900000000001</v>
      </c>
      <c r="G193" s="17">
        <f>Table3[[#This Row],[Incentive Disbursements]]/'1.) CLM Reference'!$B$5</f>
        <v>1.1049885895489989E-3</v>
      </c>
      <c r="H193" s="52">
        <v>54159.681900000003</v>
      </c>
      <c r="I193" s="53">
        <f>Table3[[#This Row],[CLM $ Collected ]]/'1.) CLM Reference'!$B$4</f>
        <v>2.6724036519091884E-3</v>
      </c>
      <c r="J193" s="54">
        <v>6368.9</v>
      </c>
      <c r="K193" s="53">
        <f>Table3[[#This Row],[Incentive Disbursements]]/'1.) CLM Reference'!$B$5</f>
        <v>1.1049885895489989E-3</v>
      </c>
      <c r="L193" s="52">
        <v>23608.9015</v>
      </c>
      <c r="M193" s="75">
        <f>Table3[[#This Row],[CLM $ Collected ]]/'1.) CLM Reference'!$B$4</f>
        <v>2.6724036519091884E-3</v>
      </c>
      <c r="N193" s="54">
        <v>12196</v>
      </c>
      <c r="O193" s="56">
        <f>Table3[[#This Row],[Incentive Disbursements]]/'1.) CLM Reference'!$B$5</f>
        <v>1.1049885895489989E-3</v>
      </c>
    </row>
    <row r="194" spans="1:15" s="49" customFormat="1" ht="15.75" thickBot="1" x14ac:dyDescent="0.3">
      <c r="A194" s="97" t="s">
        <v>155</v>
      </c>
      <c r="B194" s="97" t="s">
        <v>251</v>
      </c>
      <c r="C194" s="97" t="s">
        <v>239</v>
      </c>
      <c r="D194" s="15">
        <f>Table3[[#This Row],[Residential CLM $ Collected]]+Table3[[#This Row],[C&amp;I CLM $ Collected]]</f>
        <v>91913.4742999999</v>
      </c>
      <c r="E194" s="48">
        <f>Table3[[#This Row],[CLM $ Collected ]]/'1.) CLM Reference'!$B$4</f>
        <v>3.1584721444081372E-3</v>
      </c>
      <c r="F194" s="12">
        <f>Table3[[#This Row],[Residential Incentive Disbursements]]+Table3[[#This Row],[C&amp;I Incentive Disbursements]]</f>
        <v>9862.59</v>
      </c>
      <c r="G194" s="17">
        <f>Table3[[#This Row],[Incentive Disbursements]]/'1.) CLM Reference'!$B$5</f>
        <v>5.8702440699384651E-4</v>
      </c>
      <c r="H194" s="52">
        <v>72665.771399999896</v>
      </c>
      <c r="I194" s="53">
        <f>Table3[[#This Row],[CLM $ Collected ]]/'1.) CLM Reference'!$B$4</f>
        <v>3.1584721444081372E-3</v>
      </c>
      <c r="J194" s="54">
        <v>9616.59</v>
      </c>
      <c r="K194" s="53">
        <f>Table3[[#This Row],[Incentive Disbursements]]/'1.) CLM Reference'!$B$5</f>
        <v>5.8702440699384651E-4</v>
      </c>
      <c r="L194" s="52">
        <v>19247.7029</v>
      </c>
      <c r="M194" s="75">
        <f>Table3[[#This Row],[CLM $ Collected ]]/'1.) CLM Reference'!$B$4</f>
        <v>3.1584721444081372E-3</v>
      </c>
      <c r="N194" s="54">
        <v>246</v>
      </c>
      <c r="O194" s="56">
        <f>Table3[[#This Row],[Incentive Disbursements]]/'1.) CLM Reference'!$B$5</f>
        <v>5.8702440699384651E-4</v>
      </c>
    </row>
    <row r="195" spans="1:15" s="49" customFormat="1" ht="15.75" thickBot="1" x14ac:dyDescent="0.3">
      <c r="A195" s="97" t="s">
        <v>156</v>
      </c>
      <c r="B195" s="97" t="s">
        <v>251</v>
      </c>
      <c r="C195" s="97" t="s">
        <v>239</v>
      </c>
      <c r="D195" s="15">
        <f>Table3[[#This Row],[Residential CLM $ Collected]]+Table3[[#This Row],[C&amp;I CLM $ Collected]]</f>
        <v>111628.7067000001</v>
      </c>
      <c r="E195" s="48">
        <f>Table3[[#This Row],[CLM $ Collected ]]/'1.) CLM Reference'!$B$4</f>
        <v>3.8359572773570662E-3</v>
      </c>
      <c r="F195" s="12">
        <f>Table3[[#This Row],[Residential Incentive Disbursements]]+Table3[[#This Row],[C&amp;I Incentive Disbursements]]</f>
        <v>4006.46</v>
      </c>
      <c r="G195" s="17">
        <f>Table3[[#This Row],[Incentive Disbursements]]/'1.) CLM Reference'!$B$5</f>
        <v>2.3846573827408077E-4</v>
      </c>
      <c r="H195" s="52">
        <v>47650.880900000098</v>
      </c>
      <c r="I195" s="53">
        <f>Table3[[#This Row],[CLM $ Collected ]]/'1.) CLM Reference'!$B$4</f>
        <v>3.8359572773570662E-3</v>
      </c>
      <c r="J195" s="54">
        <v>2599.46</v>
      </c>
      <c r="K195" s="53">
        <f>Table3[[#This Row],[Incentive Disbursements]]/'1.) CLM Reference'!$B$5</f>
        <v>2.3846573827408077E-4</v>
      </c>
      <c r="L195" s="52">
        <v>63977.825799999999</v>
      </c>
      <c r="M195" s="75">
        <f>Table3[[#This Row],[CLM $ Collected ]]/'1.) CLM Reference'!$B$4</f>
        <v>3.8359572773570662E-3</v>
      </c>
      <c r="N195" s="54">
        <v>1407</v>
      </c>
      <c r="O195" s="56">
        <f>Table3[[#This Row],[Incentive Disbursements]]/'1.) CLM Reference'!$B$5</f>
        <v>2.3846573827408077E-4</v>
      </c>
    </row>
    <row r="196" spans="1:15" s="49" customFormat="1" ht="15.75" thickBot="1" x14ac:dyDescent="0.3">
      <c r="A196" s="97" t="s">
        <v>157</v>
      </c>
      <c r="B196" s="97" t="s">
        <v>251</v>
      </c>
      <c r="C196" s="97" t="s">
        <v>244</v>
      </c>
      <c r="D196" s="15">
        <f>Table3[[#This Row],[Residential CLM $ Collected]]+Table3[[#This Row],[C&amp;I CLM $ Collected]]</f>
        <v>43050.957000000002</v>
      </c>
      <c r="E196" s="48">
        <f>Table3[[#This Row],[CLM $ Collected ]]/'1.) CLM Reference'!$B$4</f>
        <v>1.4793831863084373E-3</v>
      </c>
      <c r="F196" s="12">
        <f>Table3[[#This Row],[Residential Incentive Disbursements]]+Table3[[#This Row],[C&amp;I Incentive Disbursements]]</f>
        <v>4781.9799999999996</v>
      </c>
      <c r="G196" s="17">
        <f>Table3[[#This Row],[Incentive Disbursements]]/'1.) CLM Reference'!$B$5</f>
        <v>2.8462492851841491E-4</v>
      </c>
      <c r="H196" s="52">
        <v>14835.8009</v>
      </c>
      <c r="I196" s="53">
        <f>Table3[[#This Row],[CLM $ Collected ]]/'1.) CLM Reference'!$B$4</f>
        <v>1.4793831863084373E-3</v>
      </c>
      <c r="J196" s="54">
        <v>26.98</v>
      </c>
      <c r="K196" s="53">
        <f>Table3[[#This Row],[Incentive Disbursements]]/'1.) CLM Reference'!$B$5</f>
        <v>2.8462492851841491E-4</v>
      </c>
      <c r="L196" s="52">
        <v>28215.1561</v>
      </c>
      <c r="M196" s="75">
        <f>Table3[[#This Row],[CLM $ Collected ]]/'1.) CLM Reference'!$B$4</f>
        <v>1.4793831863084373E-3</v>
      </c>
      <c r="N196" s="54">
        <v>4755</v>
      </c>
      <c r="O196" s="56">
        <f>Table3[[#This Row],[Incentive Disbursements]]/'1.) CLM Reference'!$B$5</f>
        <v>2.8462492851841491E-4</v>
      </c>
    </row>
    <row r="197" spans="1:15" s="49" customFormat="1" ht="15.75" thickBot="1" x14ac:dyDescent="0.3">
      <c r="A197" s="97" t="s">
        <v>158</v>
      </c>
      <c r="B197" s="97" t="s">
        <v>251</v>
      </c>
      <c r="C197" s="97" t="s">
        <v>239</v>
      </c>
      <c r="D197" s="15">
        <f>Table3[[#This Row],[Residential CLM $ Collected]]+Table3[[#This Row],[C&amp;I CLM $ Collected]]</f>
        <v>65092.286600000007</v>
      </c>
      <c r="E197" s="48">
        <f>Table3[[#This Row],[CLM $ Collected ]]/'1.) CLM Reference'!$B$4</f>
        <v>2.236801248214064E-3</v>
      </c>
      <c r="F197" s="12">
        <f>Table3[[#This Row],[Residential Incentive Disbursements]]+Table3[[#This Row],[C&amp;I Incentive Disbursements]]</f>
        <v>49701.1</v>
      </c>
      <c r="G197" s="17">
        <f>Table3[[#This Row],[Incentive Disbursements]]/'1.) CLM Reference'!$B$5</f>
        <v>2.9582248430120141E-3</v>
      </c>
      <c r="H197" s="52">
        <v>31597.2291</v>
      </c>
      <c r="I197" s="53">
        <f>Table3[[#This Row],[CLM $ Collected ]]/'1.) CLM Reference'!$B$4</f>
        <v>2.236801248214064E-3</v>
      </c>
      <c r="J197" s="54">
        <v>3747.81</v>
      </c>
      <c r="K197" s="53">
        <f>Table3[[#This Row],[Incentive Disbursements]]/'1.) CLM Reference'!$B$5</f>
        <v>2.9582248430120141E-3</v>
      </c>
      <c r="L197" s="52">
        <v>33495.057500000003</v>
      </c>
      <c r="M197" s="75">
        <f>Table3[[#This Row],[CLM $ Collected ]]/'1.) CLM Reference'!$B$4</f>
        <v>2.236801248214064E-3</v>
      </c>
      <c r="N197" s="54">
        <v>45953.29</v>
      </c>
      <c r="O197" s="56">
        <f>Table3[[#This Row],[Incentive Disbursements]]/'1.) CLM Reference'!$B$5</f>
        <v>2.9582248430120141E-3</v>
      </c>
    </row>
    <row r="198" spans="1:15" s="49" customFormat="1" ht="15.75" thickBot="1" x14ac:dyDescent="0.3">
      <c r="A198" s="97" t="s">
        <v>159</v>
      </c>
      <c r="B198" s="97" t="s">
        <v>251</v>
      </c>
      <c r="C198" s="97" t="s">
        <v>244</v>
      </c>
      <c r="D198" s="15">
        <f>Table3[[#This Row],[Residential CLM $ Collected]]+Table3[[#This Row],[C&amp;I CLM $ Collected]]</f>
        <v>87668.701799999893</v>
      </c>
      <c r="E198" s="48">
        <f>Table3[[#This Row],[CLM $ Collected ]]/'1.) CLM Reference'!$B$4</f>
        <v>3.0126067443380657E-3</v>
      </c>
      <c r="F198" s="12">
        <f>Table3[[#This Row],[Residential Incentive Disbursements]]+Table3[[#This Row],[C&amp;I Incentive Disbursements]]</f>
        <v>33023.97</v>
      </c>
      <c r="G198" s="17">
        <f>Table3[[#This Row],[Incentive Disbursements]]/'1.) CLM Reference'!$B$5</f>
        <v>1.9655969076918514E-3</v>
      </c>
      <c r="H198" s="52">
        <v>53392.115599999903</v>
      </c>
      <c r="I198" s="53">
        <f>Table3[[#This Row],[CLM $ Collected ]]/'1.) CLM Reference'!$B$4</f>
        <v>3.0126067443380657E-3</v>
      </c>
      <c r="J198" s="54">
        <v>10400.34</v>
      </c>
      <c r="K198" s="53">
        <f>Table3[[#This Row],[Incentive Disbursements]]/'1.) CLM Reference'!$B$5</f>
        <v>1.9655969076918514E-3</v>
      </c>
      <c r="L198" s="52">
        <v>34276.586199999998</v>
      </c>
      <c r="M198" s="75">
        <f>Table3[[#This Row],[CLM $ Collected ]]/'1.) CLM Reference'!$B$4</f>
        <v>3.0126067443380657E-3</v>
      </c>
      <c r="N198" s="54">
        <v>22623.63</v>
      </c>
      <c r="O198" s="56">
        <f>Table3[[#This Row],[Incentive Disbursements]]/'1.) CLM Reference'!$B$5</f>
        <v>1.9655969076918514E-3</v>
      </c>
    </row>
    <row r="199" spans="1:15" s="49" customFormat="1" ht="15.75" thickBot="1" x14ac:dyDescent="0.3">
      <c r="A199" s="97" t="s">
        <v>160</v>
      </c>
      <c r="B199" s="97" t="s">
        <v>251</v>
      </c>
      <c r="C199" s="97" t="s">
        <v>244</v>
      </c>
      <c r="D199" s="15">
        <f>Table3[[#This Row],[Residential CLM $ Collected]]+Table3[[#This Row],[C&amp;I CLM $ Collected]]</f>
        <v>90482.525799999901</v>
      </c>
      <c r="E199" s="48">
        <f>Table3[[#This Row],[CLM $ Collected ]]/'1.) CLM Reference'!$B$4</f>
        <v>3.1092996916012631E-3</v>
      </c>
      <c r="F199" s="12">
        <f>Table3[[#This Row],[Residential Incentive Disbursements]]+Table3[[#This Row],[C&amp;I Incentive Disbursements]]</f>
        <v>18440.37</v>
      </c>
      <c r="G199" s="17">
        <f>Table3[[#This Row],[Incentive Disbursements]]/'1.) CLM Reference'!$B$5</f>
        <v>1.0975765254357239E-3</v>
      </c>
      <c r="H199" s="52">
        <v>54491.1928999999</v>
      </c>
      <c r="I199" s="53">
        <f>Table3[[#This Row],[CLM $ Collected ]]/'1.) CLM Reference'!$B$4</f>
        <v>3.1092996916012631E-3</v>
      </c>
      <c r="J199" s="54">
        <v>6815.37</v>
      </c>
      <c r="K199" s="53">
        <f>Table3[[#This Row],[Incentive Disbursements]]/'1.) CLM Reference'!$B$5</f>
        <v>1.0975765254357239E-3</v>
      </c>
      <c r="L199" s="52">
        <v>35991.332900000001</v>
      </c>
      <c r="M199" s="75">
        <f>Table3[[#This Row],[CLM $ Collected ]]/'1.) CLM Reference'!$B$4</f>
        <v>3.1092996916012631E-3</v>
      </c>
      <c r="N199" s="54">
        <v>11625</v>
      </c>
      <c r="O199" s="56">
        <f>Table3[[#This Row],[Incentive Disbursements]]/'1.) CLM Reference'!$B$5</f>
        <v>1.0975765254357239E-3</v>
      </c>
    </row>
    <row r="200" spans="1:15" s="49" customFormat="1" ht="15.75" thickBot="1" x14ac:dyDescent="0.3">
      <c r="A200" s="97" t="s">
        <v>161</v>
      </c>
      <c r="B200" s="97" t="s">
        <v>251</v>
      </c>
      <c r="C200" s="97" t="s">
        <v>244</v>
      </c>
      <c r="D200" s="15">
        <f>Table3[[#This Row],[Residential CLM $ Collected]]+Table3[[#This Row],[C&amp;I CLM $ Collected]]</f>
        <v>86699.675800000099</v>
      </c>
      <c r="E200" s="48">
        <f>Table3[[#This Row],[CLM $ Collected ]]/'1.) CLM Reference'!$B$4</f>
        <v>2.9793075828003696E-3</v>
      </c>
      <c r="F200" s="12">
        <f>Table3[[#This Row],[Residential Incentive Disbursements]]+Table3[[#This Row],[C&amp;I Incentive Disbursements]]</f>
        <v>10257.39</v>
      </c>
      <c r="G200" s="17">
        <f>Table3[[#This Row],[Incentive Disbursements]]/'1.) CLM Reference'!$B$5</f>
        <v>6.105230250932676E-4</v>
      </c>
      <c r="H200" s="52">
        <v>64777.257400000097</v>
      </c>
      <c r="I200" s="53">
        <f>Table3[[#This Row],[CLM $ Collected ]]/'1.) CLM Reference'!$B$4</f>
        <v>2.9793075828003696E-3</v>
      </c>
      <c r="J200" s="54">
        <v>7352.41</v>
      </c>
      <c r="K200" s="53">
        <f>Table3[[#This Row],[Incentive Disbursements]]/'1.) CLM Reference'!$B$5</f>
        <v>6.105230250932676E-4</v>
      </c>
      <c r="L200" s="52">
        <v>21922.418399999999</v>
      </c>
      <c r="M200" s="75">
        <f>Table3[[#This Row],[CLM $ Collected ]]/'1.) CLM Reference'!$B$4</f>
        <v>2.9793075828003696E-3</v>
      </c>
      <c r="N200" s="54">
        <v>2904.98</v>
      </c>
      <c r="O200" s="56">
        <f>Table3[[#This Row],[Incentive Disbursements]]/'1.) CLM Reference'!$B$5</f>
        <v>6.105230250932676E-4</v>
      </c>
    </row>
    <row r="201" spans="1:15" s="49" customFormat="1" ht="15.75" thickBot="1" x14ac:dyDescent="0.3">
      <c r="A201" s="97" t="s">
        <v>162</v>
      </c>
      <c r="B201" s="97" t="s">
        <v>251</v>
      </c>
      <c r="C201" s="97" t="s">
        <v>239</v>
      </c>
      <c r="D201" s="15">
        <f>Table3[[#This Row],[Residential CLM $ Collected]]+Table3[[#This Row],[C&amp;I CLM $ Collected]]</f>
        <v>118628.3470000001</v>
      </c>
      <c r="E201" s="48">
        <f>Table3[[#This Row],[CLM $ Collected ]]/'1.) CLM Reference'!$B$4</f>
        <v>4.076489681085674E-3</v>
      </c>
      <c r="F201" s="12">
        <f>Table3[[#This Row],[Residential Incentive Disbursements]]+Table3[[#This Row],[C&amp;I Incentive Disbursements]]</f>
        <v>33793.160000000003</v>
      </c>
      <c r="G201" s="17">
        <f>Table3[[#This Row],[Incentive Disbursements]]/'1.) CLM Reference'!$B$5</f>
        <v>2.0113793343785125E-3</v>
      </c>
      <c r="H201" s="52">
        <v>92154.619600000093</v>
      </c>
      <c r="I201" s="53">
        <f>Table3[[#This Row],[CLM $ Collected ]]/'1.) CLM Reference'!$B$4</f>
        <v>4.076489681085674E-3</v>
      </c>
      <c r="J201" s="54">
        <v>25570.16</v>
      </c>
      <c r="K201" s="53">
        <f>Table3[[#This Row],[Incentive Disbursements]]/'1.) CLM Reference'!$B$5</f>
        <v>2.0113793343785125E-3</v>
      </c>
      <c r="L201" s="52">
        <v>26473.7274</v>
      </c>
      <c r="M201" s="75">
        <f>Table3[[#This Row],[CLM $ Collected ]]/'1.) CLM Reference'!$B$4</f>
        <v>4.076489681085674E-3</v>
      </c>
      <c r="N201" s="54">
        <v>8223</v>
      </c>
      <c r="O201" s="56">
        <f>Table3[[#This Row],[Incentive Disbursements]]/'1.) CLM Reference'!$B$5</f>
        <v>2.0113793343785125E-3</v>
      </c>
    </row>
    <row r="202" spans="1:15" s="49" customFormat="1" ht="15.75" thickBot="1" x14ac:dyDescent="0.3">
      <c r="A202" s="97" t="s">
        <v>163</v>
      </c>
      <c r="B202" s="97" t="s">
        <v>251</v>
      </c>
      <c r="C202" s="97" t="s">
        <v>244</v>
      </c>
      <c r="D202" s="15">
        <f>Table3[[#This Row],[Residential CLM $ Collected]]+Table3[[#This Row],[C&amp;I CLM $ Collected]]</f>
        <v>54462.847300000001</v>
      </c>
      <c r="E202" s="48">
        <f>Table3[[#This Row],[CLM $ Collected ]]/'1.) CLM Reference'!$B$4</f>
        <v>1.8715361095016743E-3</v>
      </c>
      <c r="F202" s="12">
        <f>Table3[[#This Row],[Residential Incentive Disbursements]]+Table3[[#This Row],[C&amp;I Incentive Disbursements]]</f>
        <v>24238.39</v>
      </c>
      <c r="G202" s="17">
        <f>Table3[[#This Row],[Incentive Disbursements]]/'1.) CLM Reference'!$B$5</f>
        <v>1.4426764689838651E-3</v>
      </c>
      <c r="H202" s="52">
        <v>45179.0501</v>
      </c>
      <c r="I202" s="53">
        <f>Table3[[#This Row],[CLM $ Collected ]]/'1.) CLM Reference'!$B$4</f>
        <v>1.8715361095016743E-3</v>
      </c>
      <c r="J202" s="54">
        <v>14190.36</v>
      </c>
      <c r="K202" s="53">
        <f>Table3[[#This Row],[Incentive Disbursements]]/'1.) CLM Reference'!$B$5</f>
        <v>1.4426764689838651E-3</v>
      </c>
      <c r="L202" s="52">
        <v>9283.7972000000009</v>
      </c>
      <c r="M202" s="75">
        <f>Table3[[#This Row],[CLM $ Collected ]]/'1.) CLM Reference'!$B$4</f>
        <v>1.8715361095016743E-3</v>
      </c>
      <c r="N202" s="54">
        <v>10048.030000000001</v>
      </c>
      <c r="O202" s="56">
        <f>Table3[[#This Row],[Incentive Disbursements]]/'1.) CLM Reference'!$B$5</f>
        <v>1.4426764689838651E-3</v>
      </c>
    </row>
    <row r="203" spans="1:15" s="49" customFormat="1" ht="15.75" thickBot="1" x14ac:dyDescent="0.3">
      <c r="A203" s="97" t="s">
        <v>164</v>
      </c>
      <c r="B203" s="97" t="s">
        <v>251</v>
      </c>
      <c r="C203" s="97" t="s">
        <v>239</v>
      </c>
      <c r="D203" s="15">
        <f>Table3[[#This Row],[Residential CLM $ Collected]]+Table3[[#This Row],[C&amp;I CLM $ Collected]]</f>
        <v>47275.427100000001</v>
      </c>
      <c r="E203" s="48">
        <f>Table3[[#This Row],[CLM $ Collected ]]/'1.) CLM Reference'!$B$4</f>
        <v>1.6245509240895677E-3</v>
      </c>
      <c r="F203" s="12">
        <f>Table3[[#This Row],[Residential Incentive Disbursements]]+Table3[[#This Row],[C&amp;I Incentive Disbursements]]</f>
        <v>17477.72</v>
      </c>
      <c r="G203" s="17">
        <f>Table3[[#This Row],[Incentive Disbursements]]/'1.) CLM Reference'!$B$5</f>
        <v>1.0402792997178723E-3</v>
      </c>
      <c r="H203" s="52">
        <v>40066.7255</v>
      </c>
      <c r="I203" s="53">
        <f>Table3[[#This Row],[CLM $ Collected ]]/'1.) CLM Reference'!$B$4</f>
        <v>1.6245509240895677E-3</v>
      </c>
      <c r="J203" s="54">
        <v>16767.72</v>
      </c>
      <c r="K203" s="53">
        <f>Table3[[#This Row],[Incentive Disbursements]]/'1.) CLM Reference'!$B$5</f>
        <v>1.0402792997178723E-3</v>
      </c>
      <c r="L203" s="52">
        <v>7208.7016000000003</v>
      </c>
      <c r="M203" s="75">
        <f>Table3[[#This Row],[CLM $ Collected ]]/'1.) CLM Reference'!$B$4</f>
        <v>1.6245509240895677E-3</v>
      </c>
      <c r="N203" s="54">
        <v>710</v>
      </c>
      <c r="O203" s="56">
        <f>Table3[[#This Row],[Incentive Disbursements]]/'1.) CLM Reference'!$B$5</f>
        <v>1.0402792997178723E-3</v>
      </c>
    </row>
    <row r="204" spans="1:15" s="49" customFormat="1" ht="15.75" thickBot="1" x14ac:dyDescent="0.3">
      <c r="A204" s="97" t="s">
        <v>165</v>
      </c>
      <c r="B204" s="97" t="s">
        <v>251</v>
      </c>
      <c r="C204" s="97" t="s">
        <v>239</v>
      </c>
      <c r="D204" s="15">
        <f>Table3[[#This Row],[Residential CLM $ Collected]]+Table3[[#This Row],[C&amp;I CLM $ Collected]]</f>
        <v>121562.99810000011</v>
      </c>
      <c r="E204" s="48">
        <f>Table3[[#This Row],[CLM $ Collected ]]/'1.) CLM Reference'!$B$4</f>
        <v>4.1773346749616894E-3</v>
      </c>
      <c r="F204" s="12">
        <f>Table3[[#This Row],[Residential Incentive Disbursements]]+Table3[[#This Row],[C&amp;I Incentive Disbursements]]</f>
        <v>47158.96</v>
      </c>
      <c r="G204" s="17">
        <f>Table3[[#This Row],[Incentive Disbursements]]/'1.) CLM Reference'!$B$5</f>
        <v>2.8069158840067897E-3</v>
      </c>
      <c r="H204" s="52">
        <v>83322.580300000103</v>
      </c>
      <c r="I204" s="53">
        <f>Table3[[#This Row],[CLM $ Collected ]]/'1.) CLM Reference'!$B$4</f>
        <v>4.1773346749616894E-3</v>
      </c>
      <c r="J204" s="54">
        <v>29975.46</v>
      </c>
      <c r="K204" s="53">
        <f>Table3[[#This Row],[Incentive Disbursements]]/'1.) CLM Reference'!$B$5</f>
        <v>2.8069158840067897E-3</v>
      </c>
      <c r="L204" s="52">
        <v>38240.417800000003</v>
      </c>
      <c r="M204" s="75">
        <f>Table3[[#This Row],[CLM $ Collected ]]/'1.) CLM Reference'!$B$4</f>
        <v>4.1773346749616894E-3</v>
      </c>
      <c r="N204" s="54">
        <v>17183.5</v>
      </c>
      <c r="O204" s="56">
        <f>Table3[[#This Row],[Incentive Disbursements]]/'1.) CLM Reference'!$B$5</f>
        <v>2.8069158840067897E-3</v>
      </c>
    </row>
    <row r="205" spans="1:15" s="49" customFormat="1" ht="15.75" thickBot="1" x14ac:dyDescent="0.3">
      <c r="A205" s="97" t="s">
        <v>166</v>
      </c>
      <c r="B205" s="97" t="s">
        <v>251</v>
      </c>
      <c r="C205" s="97" t="s">
        <v>239</v>
      </c>
      <c r="D205" s="15">
        <f>Table3[[#This Row],[Residential CLM $ Collected]]+Table3[[#This Row],[C&amp;I CLM $ Collected]]</f>
        <v>88958.958700000105</v>
      </c>
      <c r="E205" s="48">
        <f>Table3[[#This Row],[CLM $ Collected ]]/'1.) CLM Reference'!$B$4</f>
        <v>3.0569445360363726E-3</v>
      </c>
      <c r="F205" s="12">
        <f>Table3[[#This Row],[Residential Incentive Disbursements]]+Table3[[#This Row],[C&amp;I Incentive Disbursements]]</f>
        <v>68373.72</v>
      </c>
      <c r="G205" s="17">
        <f>Table3[[#This Row],[Incentive Disbursements]]/'1.) CLM Reference'!$B$5</f>
        <v>4.0696249602754754E-3</v>
      </c>
      <c r="H205" s="52">
        <v>77725.744400000098</v>
      </c>
      <c r="I205" s="53">
        <f>Table3[[#This Row],[CLM $ Collected ]]/'1.) CLM Reference'!$B$4</f>
        <v>3.0569445360363726E-3</v>
      </c>
      <c r="J205" s="54">
        <v>67092.72</v>
      </c>
      <c r="K205" s="53">
        <f>Table3[[#This Row],[Incentive Disbursements]]/'1.) CLM Reference'!$B$5</f>
        <v>4.0696249602754754E-3</v>
      </c>
      <c r="L205" s="52">
        <v>11233.2143</v>
      </c>
      <c r="M205" s="75">
        <f>Table3[[#This Row],[CLM $ Collected ]]/'1.) CLM Reference'!$B$4</f>
        <v>3.0569445360363726E-3</v>
      </c>
      <c r="N205" s="54">
        <v>1281</v>
      </c>
      <c r="O205" s="56">
        <f>Table3[[#This Row],[Incentive Disbursements]]/'1.) CLM Reference'!$B$5</f>
        <v>4.0696249602754754E-3</v>
      </c>
    </row>
    <row r="206" spans="1:15" s="49" customFormat="1" ht="15.75" thickBot="1" x14ac:dyDescent="0.3">
      <c r="A206" s="97" t="s">
        <v>178</v>
      </c>
      <c r="B206" s="97" t="s">
        <v>251</v>
      </c>
      <c r="C206" s="97" t="s">
        <v>239</v>
      </c>
      <c r="D206" s="15">
        <f>Table3[[#This Row],[Residential CLM $ Collected]]+Table3[[#This Row],[C&amp;I CLM $ Collected]]</f>
        <v>138.0009</v>
      </c>
      <c r="E206" s="48">
        <f>Table3[[#This Row],[CLM $ Collected ]]/'1.) CLM Reference'!$B$4</f>
        <v>4.7421991375344344E-6</v>
      </c>
      <c r="F206" s="12">
        <f>Table3[[#This Row],[Residential Incentive Disbursements]]+Table3[[#This Row],[C&amp;I Incentive Disbursements]]</f>
        <v>0</v>
      </c>
      <c r="G206" s="17">
        <f>Table3[[#This Row],[Incentive Disbursements]]/'1.) CLM Reference'!$B$5</f>
        <v>0</v>
      </c>
      <c r="H206" s="52">
        <v>138.0009</v>
      </c>
      <c r="I206" s="53">
        <f>Table3[[#This Row],[CLM $ Collected ]]/'1.) CLM Reference'!$B$4</f>
        <v>4.7421991375344344E-6</v>
      </c>
      <c r="J206" s="54">
        <v>0</v>
      </c>
      <c r="K206" s="53">
        <f>Table3[[#This Row],[Incentive Disbursements]]/'1.) CLM Reference'!$B$5</f>
        <v>0</v>
      </c>
      <c r="L206" s="52">
        <v>0</v>
      </c>
      <c r="M206" s="75">
        <f>Table3[[#This Row],[CLM $ Collected ]]/'1.) CLM Reference'!$B$4</f>
        <v>4.7421991375344344E-6</v>
      </c>
      <c r="N206" s="54">
        <v>0</v>
      </c>
      <c r="O206" s="56">
        <f>Table3[[#This Row],[Incentive Disbursements]]/'1.) CLM Reference'!$B$5</f>
        <v>0</v>
      </c>
    </row>
    <row r="207" spans="1:15" s="49" customFormat="1" ht="15.75" thickBot="1" x14ac:dyDescent="0.3">
      <c r="A207" s="97" t="s">
        <v>180</v>
      </c>
      <c r="B207" s="97" t="s">
        <v>251</v>
      </c>
      <c r="C207" s="97" t="s">
        <v>244</v>
      </c>
      <c r="D207" s="15">
        <f>Table3[[#This Row],[Residential CLM $ Collected]]+Table3[[#This Row],[C&amp;I CLM $ Collected]]</f>
        <v>7.0670000000000002</v>
      </c>
      <c r="E207" s="48">
        <f>Table3[[#This Row],[CLM $ Collected ]]/'1.) CLM Reference'!$B$4</f>
        <v>2.4284712132280184E-7</v>
      </c>
      <c r="F207" s="12">
        <f>Table3[[#This Row],[Residential Incentive Disbursements]]+Table3[[#This Row],[C&amp;I Incentive Disbursements]]</f>
        <v>0</v>
      </c>
      <c r="G207" s="17">
        <f>Table3[[#This Row],[Incentive Disbursements]]/'1.) CLM Reference'!$B$5</f>
        <v>0</v>
      </c>
      <c r="H207" s="52">
        <v>0</v>
      </c>
      <c r="I207" s="53">
        <f>Table3[[#This Row],[CLM $ Collected ]]/'1.) CLM Reference'!$B$4</f>
        <v>2.4284712132280184E-7</v>
      </c>
      <c r="J207" s="54">
        <v>0</v>
      </c>
      <c r="K207" s="53">
        <f>Table3[[#This Row],[Incentive Disbursements]]/'1.) CLM Reference'!$B$5</f>
        <v>0</v>
      </c>
      <c r="L207" s="52">
        <v>7.0670000000000002</v>
      </c>
      <c r="M207" s="75">
        <f>Table3[[#This Row],[CLM $ Collected ]]/'1.) CLM Reference'!$B$4</f>
        <v>2.4284712132280184E-7</v>
      </c>
      <c r="N207" s="54">
        <v>0</v>
      </c>
      <c r="O207" s="56">
        <f>Table3[[#This Row],[Incentive Disbursements]]/'1.) CLM Reference'!$B$5</f>
        <v>0</v>
      </c>
    </row>
    <row r="208" spans="1:15" s="49" customFormat="1" ht="15.75" thickBot="1" x14ac:dyDescent="0.3">
      <c r="A208" s="97" t="s">
        <v>181</v>
      </c>
      <c r="B208" s="97" t="s">
        <v>251</v>
      </c>
      <c r="C208" s="97" t="s">
        <v>239</v>
      </c>
      <c r="D208" s="15">
        <f>Table3[[#This Row],[Residential CLM $ Collected]]+Table3[[#This Row],[C&amp;I CLM $ Collected]]</f>
        <v>9.6715999999999998</v>
      </c>
      <c r="E208" s="48">
        <f>Table3[[#This Row],[CLM $ Collected ]]/'1.) CLM Reference'!$B$4</f>
        <v>3.3235039176250321E-7</v>
      </c>
      <c r="F208" s="12">
        <f>Table3[[#This Row],[Residential Incentive Disbursements]]+Table3[[#This Row],[C&amp;I Incentive Disbursements]]</f>
        <v>0</v>
      </c>
      <c r="G208" s="17">
        <f>Table3[[#This Row],[Incentive Disbursements]]/'1.) CLM Reference'!$B$5</f>
        <v>0</v>
      </c>
      <c r="H208" s="52">
        <v>9.6715999999999998</v>
      </c>
      <c r="I208" s="53">
        <f>Table3[[#This Row],[CLM $ Collected ]]/'1.) CLM Reference'!$B$4</f>
        <v>3.3235039176250321E-7</v>
      </c>
      <c r="J208" s="54">
        <v>0</v>
      </c>
      <c r="K208" s="53">
        <f>Table3[[#This Row],[Incentive Disbursements]]/'1.) CLM Reference'!$B$5</f>
        <v>0</v>
      </c>
      <c r="L208" s="52">
        <v>0</v>
      </c>
      <c r="M208" s="75">
        <f>Table3[[#This Row],[CLM $ Collected ]]/'1.) CLM Reference'!$B$4</f>
        <v>3.3235039176250321E-7</v>
      </c>
      <c r="N208" s="54">
        <v>0</v>
      </c>
      <c r="O208" s="56">
        <f>Table3[[#This Row],[Incentive Disbursements]]/'1.) CLM Reference'!$B$5</f>
        <v>0</v>
      </c>
    </row>
    <row r="209" spans="1:15" s="49" customFormat="1" ht="15.75" thickBot="1" x14ac:dyDescent="0.3">
      <c r="A209" s="97" t="s">
        <v>191</v>
      </c>
      <c r="B209" s="97" t="s">
        <v>251</v>
      </c>
      <c r="C209" s="97" t="s">
        <v>239</v>
      </c>
      <c r="D209" s="15">
        <f>Table3[[#This Row],[Residential CLM $ Collected]]+Table3[[#This Row],[C&amp;I CLM $ Collected]]</f>
        <v>161.4941</v>
      </c>
      <c r="E209" s="48">
        <f>Table3[[#This Row],[CLM $ Collected ]]/'1.) CLM Reference'!$B$4</f>
        <v>5.5495086027475164E-6</v>
      </c>
      <c r="F209" s="12">
        <f>Table3[[#This Row],[Residential Incentive Disbursements]]+Table3[[#This Row],[C&amp;I Incentive Disbursements]]</f>
        <v>0</v>
      </c>
      <c r="G209" s="17">
        <f>Table3[[#This Row],[Incentive Disbursements]]/'1.) CLM Reference'!$B$5</f>
        <v>0</v>
      </c>
      <c r="H209" s="52">
        <v>38.472200000000001</v>
      </c>
      <c r="I209" s="53">
        <f>Table3[[#This Row],[CLM $ Collected ]]/'1.) CLM Reference'!$B$4</f>
        <v>5.5495086027475164E-6</v>
      </c>
      <c r="J209" s="54">
        <v>0</v>
      </c>
      <c r="K209" s="53">
        <f>Table3[[#This Row],[Incentive Disbursements]]/'1.) CLM Reference'!$B$5</f>
        <v>0</v>
      </c>
      <c r="L209" s="52">
        <v>123.0219</v>
      </c>
      <c r="M209" s="75">
        <f>Table3[[#This Row],[CLM $ Collected ]]/'1.) CLM Reference'!$B$4</f>
        <v>5.5495086027475164E-6</v>
      </c>
      <c r="N209" s="54">
        <v>0</v>
      </c>
      <c r="O209" s="56">
        <f>Table3[[#This Row],[Incentive Disbursements]]/'1.) CLM Reference'!$B$5</f>
        <v>0</v>
      </c>
    </row>
    <row r="210" spans="1:15" s="49" customFormat="1" ht="15.75" thickBot="1" x14ac:dyDescent="0.3">
      <c r="A210" s="97" t="s">
        <v>195</v>
      </c>
      <c r="B210" s="97" t="s">
        <v>251</v>
      </c>
      <c r="C210" s="97" t="s">
        <v>239</v>
      </c>
      <c r="D210" s="15">
        <f>Table3[[#This Row],[Residential CLM $ Collected]]+Table3[[#This Row],[C&amp;I CLM $ Collected]]</f>
        <v>427.53480000000002</v>
      </c>
      <c r="E210" s="48">
        <f>Table3[[#This Row],[CLM $ Collected ]]/'1.) CLM Reference'!$B$4</f>
        <v>1.4691608241873472E-5</v>
      </c>
      <c r="F210" s="12">
        <f>Table3[[#This Row],[Residential Incentive Disbursements]]+Table3[[#This Row],[C&amp;I Incentive Disbursements]]</f>
        <v>0</v>
      </c>
      <c r="G210" s="17">
        <f>Table3[[#This Row],[Incentive Disbursements]]/'1.) CLM Reference'!$B$5</f>
        <v>0</v>
      </c>
      <c r="H210" s="52">
        <v>0</v>
      </c>
      <c r="I210" s="53">
        <f>Table3[[#This Row],[CLM $ Collected ]]/'1.) CLM Reference'!$B$4</f>
        <v>1.4691608241873472E-5</v>
      </c>
      <c r="J210" s="54">
        <v>0</v>
      </c>
      <c r="K210" s="53">
        <f>Table3[[#This Row],[Incentive Disbursements]]/'1.) CLM Reference'!$B$5</f>
        <v>0</v>
      </c>
      <c r="L210" s="52">
        <v>427.53480000000002</v>
      </c>
      <c r="M210" s="75">
        <f>Table3[[#This Row],[CLM $ Collected ]]/'1.) CLM Reference'!$B$4</f>
        <v>1.4691608241873472E-5</v>
      </c>
      <c r="N210" s="54">
        <v>0</v>
      </c>
      <c r="O210" s="56">
        <f>Table3[[#This Row],[Incentive Disbursements]]/'1.) CLM Reference'!$B$5</f>
        <v>0</v>
      </c>
    </row>
    <row r="211" spans="1:15" s="49" customFormat="1" ht="15.75" thickBot="1" x14ac:dyDescent="0.3">
      <c r="A211" s="97" t="s">
        <v>196</v>
      </c>
      <c r="B211" s="97" t="s">
        <v>251</v>
      </c>
      <c r="C211" s="97" t="s">
        <v>244</v>
      </c>
      <c r="D211" s="15">
        <f>Table3[[#This Row],[Residential CLM $ Collected]]+Table3[[#This Row],[C&amp;I CLM $ Collected]]</f>
        <v>1290.6613</v>
      </c>
      <c r="E211" s="48">
        <f>Table3[[#This Row],[CLM $ Collected ]]/'1.) CLM Reference'!$B$4</f>
        <v>4.435168831296804E-5</v>
      </c>
      <c r="F211" s="12">
        <f>Table3[[#This Row],[Residential Incentive Disbursements]]+Table3[[#This Row],[C&amp;I Incentive Disbursements]]</f>
        <v>1.370000000000001</v>
      </c>
      <c r="G211" s="17">
        <f>Table3[[#This Row],[Incentive Disbursements]]/'1.) CLM Reference'!$B$5</f>
        <v>8.1542823698599487E-8</v>
      </c>
      <c r="H211" s="52">
        <v>766.12699999999995</v>
      </c>
      <c r="I211" s="53">
        <f>Table3[[#This Row],[CLM $ Collected ]]/'1.) CLM Reference'!$B$4</f>
        <v>4.435168831296804E-5</v>
      </c>
      <c r="J211" s="54">
        <v>26.37</v>
      </c>
      <c r="K211" s="53">
        <f>Table3[[#This Row],[Incentive Disbursements]]/'1.) CLM Reference'!$B$5</f>
        <v>8.1542823698599487E-8</v>
      </c>
      <c r="L211" s="52">
        <v>524.53430000000003</v>
      </c>
      <c r="M211" s="75">
        <f>Table3[[#This Row],[CLM $ Collected ]]/'1.) CLM Reference'!$B$4</f>
        <v>4.435168831296804E-5</v>
      </c>
      <c r="N211" s="54">
        <v>-25</v>
      </c>
      <c r="O211" s="56">
        <f>Table3[[#This Row],[Incentive Disbursements]]/'1.) CLM Reference'!$B$5</f>
        <v>8.1542823698599487E-8</v>
      </c>
    </row>
    <row r="212" spans="1:15" s="49" customFormat="1" ht="15.75" thickBot="1" x14ac:dyDescent="0.3">
      <c r="A212" s="97" t="s">
        <v>198</v>
      </c>
      <c r="B212" s="97" t="s">
        <v>251</v>
      </c>
      <c r="C212" s="97" t="s">
        <v>239</v>
      </c>
      <c r="D212" s="15">
        <f>Table3[[#This Row],[Residential CLM $ Collected]]+Table3[[#This Row],[C&amp;I CLM $ Collected]]</f>
        <v>8.9306999999999999</v>
      </c>
      <c r="E212" s="48">
        <f>Table3[[#This Row],[CLM $ Collected ]]/'1.) CLM Reference'!$B$4</f>
        <v>3.0689044663896226E-7</v>
      </c>
      <c r="F212" s="12">
        <f>Table3[[#This Row],[Residential Incentive Disbursements]]+Table3[[#This Row],[C&amp;I Incentive Disbursements]]</f>
        <v>0</v>
      </c>
      <c r="G212" s="17">
        <f>Table3[[#This Row],[Incentive Disbursements]]/'1.) CLM Reference'!$B$5</f>
        <v>0</v>
      </c>
      <c r="H212" s="52">
        <v>0</v>
      </c>
      <c r="I212" s="53">
        <f>Table3[[#This Row],[CLM $ Collected ]]/'1.) CLM Reference'!$B$4</f>
        <v>3.0689044663896226E-7</v>
      </c>
      <c r="J212" s="54">
        <v>0</v>
      </c>
      <c r="K212" s="53">
        <f>Table3[[#This Row],[Incentive Disbursements]]/'1.) CLM Reference'!$B$5</f>
        <v>0</v>
      </c>
      <c r="L212" s="52">
        <v>8.9306999999999999</v>
      </c>
      <c r="M212" s="75">
        <f>Table3[[#This Row],[CLM $ Collected ]]/'1.) CLM Reference'!$B$4</f>
        <v>3.0689044663896226E-7</v>
      </c>
      <c r="N212" s="54">
        <v>0</v>
      </c>
      <c r="O212" s="56">
        <f>Table3[[#This Row],[Incentive Disbursements]]/'1.) CLM Reference'!$B$5</f>
        <v>0</v>
      </c>
    </row>
    <row r="213" spans="1:15" s="49" customFormat="1" ht="15.75" thickBot="1" x14ac:dyDescent="0.3">
      <c r="A213" s="97" t="s">
        <v>200</v>
      </c>
      <c r="B213" s="97" t="s">
        <v>251</v>
      </c>
      <c r="C213" s="97" t="s">
        <v>239</v>
      </c>
      <c r="D213" s="15">
        <f>Table3[[#This Row],[Residential CLM $ Collected]]+Table3[[#This Row],[C&amp;I CLM $ Collected]]</f>
        <v>218.60890000000001</v>
      </c>
      <c r="E213" s="48">
        <f>Table3[[#This Row],[CLM $ Collected ]]/'1.) CLM Reference'!$B$4</f>
        <v>7.5121751889831978E-6</v>
      </c>
      <c r="F213" s="12">
        <f>Table3[[#This Row],[Residential Incentive Disbursements]]+Table3[[#This Row],[C&amp;I Incentive Disbursements]]</f>
        <v>0</v>
      </c>
      <c r="G213" s="17">
        <f>Table3[[#This Row],[Incentive Disbursements]]/'1.) CLM Reference'!$B$5</f>
        <v>0</v>
      </c>
      <c r="H213" s="52">
        <v>0</v>
      </c>
      <c r="I213" s="53">
        <f>Table3[[#This Row],[CLM $ Collected ]]/'1.) CLM Reference'!$B$4</f>
        <v>7.5121751889831978E-6</v>
      </c>
      <c r="J213" s="54">
        <v>0</v>
      </c>
      <c r="K213" s="53">
        <f>Table3[[#This Row],[Incentive Disbursements]]/'1.) CLM Reference'!$B$5</f>
        <v>0</v>
      </c>
      <c r="L213" s="52">
        <v>218.60890000000001</v>
      </c>
      <c r="M213" s="75">
        <f>Table3[[#This Row],[CLM $ Collected ]]/'1.) CLM Reference'!$B$4</f>
        <v>7.5121751889831978E-6</v>
      </c>
      <c r="N213" s="54">
        <v>0</v>
      </c>
      <c r="O213" s="56">
        <f>Table3[[#This Row],[Incentive Disbursements]]/'1.) CLM Reference'!$B$5</f>
        <v>0</v>
      </c>
    </row>
    <row r="214" spans="1:15" s="49" customFormat="1" ht="15.75" thickBot="1" x14ac:dyDescent="0.3">
      <c r="A214" s="97" t="s">
        <v>203</v>
      </c>
      <c r="B214" s="97" t="s">
        <v>251</v>
      </c>
      <c r="C214" s="97" t="s">
        <v>239</v>
      </c>
      <c r="D214" s="15">
        <f>Table3[[#This Row],[Residential CLM $ Collected]]+Table3[[#This Row],[C&amp;I CLM $ Collected]]</f>
        <v>459.02100000000002</v>
      </c>
      <c r="E214" s="48">
        <f>Table3[[#This Row],[CLM $ Collected ]]/'1.) CLM Reference'!$B$4</f>
        <v>1.5773585464371563E-5</v>
      </c>
      <c r="F214" s="12">
        <f>Table3[[#This Row],[Residential Incentive Disbursements]]+Table3[[#This Row],[C&amp;I Incentive Disbursements]]</f>
        <v>0</v>
      </c>
      <c r="G214" s="17">
        <f>Table3[[#This Row],[Incentive Disbursements]]/'1.) CLM Reference'!$B$5</f>
        <v>0</v>
      </c>
      <c r="H214" s="52">
        <v>0</v>
      </c>
      <c r="I214" s="53">
        <f>Table3[[#This Row],[CLM $ Collected ]]/'1.) CLM Reference'!$B$4</f>
        <v>1.5773585464371563E-5</v>
      </c>
      <c r="J214" s="54">
        <v>0</v>
      </c>
      <c r="K214" s="53">
        <f>Table3[[#This Row],[Incentive Disbursements]]/'1.) CLM Reference'!$B$5</f>
        <v>0</v>
      </c>
      <c r="L214" s="52">
        <v>459.02100000000002</v>
      </c>
      <c r="M214" s="75">
        <f>Table3[[#This Row],[CLM $ Collected ]]/'1.) CLM Reference'!$B$4</f>
        <v>1.5773585464371563E-5</v>
      </c>
      <c r="N214" s="54">
        <v>0</v>
      </c>
      <c r="O214" s="56">
        <f>Table3[[#This Row],[Incentive Disbursements]]/'1.) CLM Reference'!$B$5</f>
        <v>0</v>
      </c>
    </row>
    <row r="215" spans="1:15" s="49" customFormat="1" ht="15.75" thickBot="1" x14ac:dyDescent="0.3">
      <c r="A215" s="97" t="s">
        <v>206</v>
      </c>
      <c r="B215" s="97" t="s">
        <v>251</v>
      </c>
      <c r="C215" s="97" t="s">
        <v>239</v>
      </c>
      <c r="D215" s="15">
        <f>Table3[[#This Row],[Residential CLM $ Collected]]+Table3[[#This Row],[C&amp;I CLM $ Collected]]</f>
        <v>0.1389</v>
      </c>
      <c r="E215" s="48">
        <f>Table3[[#This Row],[CLM $ Collected ]]/'1.) CLM Reference'!$B$4</f>
        <v>4.7730953943310002E-9</v>
      </c>
      <c r="F215" s="12">
        <f>Table3[[#This Row],[Residential Incentive Disbursements]]+Table3[[#This Row],[C&amp;I Incentive Disbursements]]</f>
        <v>0</v>
      </c>
      <c r="G215" s="17">
        <f>Table3[[#This Row],[Incentive Disbursements]]/'1.) CLM Reference'!$B$5</f>
        <v>0</v>
      </c>
      <c r="H215" s="52">
        <v>0.1389</v>
      </c>
      <c r="I215" s="53">
        <f>Table3[[#This Row],[CLM $ Collected ]]/'1.) CLM Reference'!$B$4</f>
        <v>4.7730953943310002E-9</v>
      </c>
      <c r="J215" s="54">
        <v>0</v>
      </c>
      <c r="K215" s="53">
        <f>Table3[[#This Row],[Incentive Disbursements]]/'1.) CLM Reference'!$B$5</f>
        <v>0</v>
      </c>
      <c r="L215" s="52">
        <v>0</v>
      </c>
      <c r="M215" s="75">
        <f>Table3[[#This Row],[CLM $ Collected ]]/'1.) CLM Reference'!$B$4</f>
        <v>4.7730953943310002E-9</v>
      </c>
      <c r="N215" s="54">
        <v>0</v>
      </c>
      <c r="O215" s="56">
        <f>Table3[[#This Row],[Incentive Disbursements]]/'1.) CLM Reference'!$B$5</f>
        <v>0</v>
      </c>
    </row>
    <row r="216" spans="1:15" s="49" customFormat="1" ht="15.75" thickBot="1" x14ac:dyDescent="0.3">
      <c r="A216" s="97" t="s">
        <v>207</v>
      </c>
      <c r="B216" s="97" t="s">
        <v>251</v>
      </c>
      <c r="C216" s="97" t="s">
        <v>239</v>
      </c>
      <c r="D216" s="15">
        <f>Table3[[#This Row],[Residential CLM $ Collected]]+Table3[[#This Row],[C&amp;I CLM $ Collected]]</f>
        <v>19.053799999999999</v>
      </c>
      <c r="E216" s="48">
        <f>Table3[[#This Row],[CLM $ Collected ]]/'1.) CLM Reference'!$B$4</f>
        <v>6.5475597569837298E-7</v>
      </c>
      <c r="F216" s="12">
        <f>Table3[[#This Row],[Residential Incentive Disbursements]]+Table3[[#This Row],[C&amp;I Incentive Disbursements]]</f>
        <v>0</v>
      </c>
      <c r="G216" s="17">
        <f>Table3[[#This Row],[Incentive Disbursements]]/'1.) CLM Reference'!$B$5</f>
        <v>0</v>
      </c>
      <c r="H216" s="52">
        <v>19.053799999999999</v>
      </c>
      <c r="I216" s="53">
        <f>Table3[[#This Row],[CLM $ Collected ]]/'1.) CLM Reference'!$B$4</f>
        <v>6.5475597569837298E-7</v>
      </c>
      <c r="J216" s="54">
        <v>0</v>
      </c>
      <c r="K216" s="53">
        <f>Table3[[#This Row],[Incentive Disbursements]]/'1.) CLM Reference'!$B$5</f>
        <v>0</v>
      </c>
      <c r="L216" s="52">
        <v>0</v>
      </c>
      <c r="M216" s="75">
        <f>Table3[[#This Row],[CLM $ Collected ]]/'1.) CLM Reference'!$B$4</f>
        <v>6.5475597569837298E-7</v>
      </c>
      <c r="N216" s="54">
        <v>0</v>
      </c>
      <c r="O216" s="56">
        <f>Table3[[#This Row],[Incentive Disbursements]]/'1.) CLM Reference'!$B$5</f>
        <v>0</v>
      </c>
    </row>
    <row r="217" spans="1:15" s="49" customFormat="1" ht="15.75" thickBot="1" x14ac:dyDescent="0.3">
      <c r="A217" s="97" t="s">
        <v>208</v>
      </c>
      <c r="B217" s="97" t="s">
        <v>251</v>
      </c>
      <c r="C217" s="97" t="s">
        <v>239</v>
      </c>
      <c r="D217" s="15">
        <f>Table3[[#This Row],[Residential CLM $ Collected]]+Table3[[#This Row],[C&amp;I CLM $ Collected]]</f>
        <v>41.904400000000003</v>
      </c>
      <c r="E217" s="48">
        <f>Table3[[#This Row],[CLM $ Collected ]]/'1.) CLM Reference'!$B$4</f>
        <v>1.4399834315493446E-6</v>
      </c>
      <c r="F217" s="12">
        <f>Table3[[#This Row],[Residential Incentive Disbursements]]+Table3[[#This Row],[C&amp;I Incentive Disbursements]]</f>
        <v>0</v>
      </c>
      <c r="G217" s="17">
        <f>Table3[[#This Row],[Incentive Disbursements]]/'1.) CLM Reference'!$B$5</f>
        <v>0</v>
      </c>
      <c r="H217" s="52">
        <v>0</v>
      </c>
      <c r="I217" s="53">
        <f>Table3[[#This Row],[CLM $ Collected ]]/'1.) CLM Reference'!$B$4</f>
        <v>1.4399834315493446E-6</v>
      </c>
      <c r="J217" s="54">
        <v>0</v>
      </c>
      <c r="K217" s="53">
        <f>Table3[[#This Row],[Incentive Disbursements]]/'1.) CLM Reference'!$B$5</f>
        <v>0</v>
      </c>
      <c r="L217" s="52">
        <v>41.904400000000003</v>
      </c>
      <c r="M217" s="75">
        <f>Table3[[#This Row],[CLM $ Collected ]]/'1.) CLM Reference'!$B$4</f>
        <v>1.4399834315493446E-6</v>
      </c>
      <c r="N217" s="54">
        <v>0</v>
      </c>
      <c r="O217" s="56">
        <f>Table3[[#This Row],[Incentive Disbursements]]/'1.) CLM Reference'!$B$5</f>
        <v>0</v>
      </c>
    </row>
    <row r="218" spans="1:15" s="49" customFormat="1" ht="15.75" thickBot="1" x14ac:dyDescent="0.3">
      <c r="A218" s="97" t="s">
        <v>209</v>
      </c>
      <c r="B218" s="97" t="s">
        <v>251</v>
      </c>
      <c r="C218" s="97" t="s">
        <v>239</v>
      </c>
      <c r="D218" s="15">
        <f>Table3[[#This Row],[Residential CLM $ Collected]]+Table3[[#This Row],[C&amp;I CLM $ Collected]]</f>
        <v>2792.2855</v>
      </c>
      <c r="E218" s="48">
        <f>Table3[[#This Row],[CLM $ Collected ]]/'1.) CLM Reference'!$B$4</f>
        <v>9.5952808205235665E-5</v>
      </c>
      <c r="F218" s="12">
        <f>Table3[[#This Row],[Residential Incentive Disbursements]]+Table3[[#This Row],[C&amp;I Incentive Disbursements]]</f>
        <v>8.5</v>
      </c>
      <c r="G218" s="17">
        <f>Table3[[#This Row],[Incentive Disbursements]]/'1.) CLM Reference'!$B$5</f>
        <v>5.0592262878693069E-7</v>
      </c>
      <c r="H218" s="52">
        <v>174.75399999999999</v>
      </c>
      <c r="I218" s="53">
        <f>Table3[[#This Row],[CLM $ Collected ]]/'1.) CLM Reference'!$B$4</f>
        <v>9.5952808205235665E-5</v>
      </c>
      <c r="J218" s="54">
        <v>8.5</v>
      </c>
      <c r="K218" s="53">
        <f>Table3[[#This Row],[Incentive Disbursements]]/'1.) CLM Reference'!$B$5</f>
        <v>5.0592262878693069E-7</v>
      </c>
      <c r="L218" s="52">
        <v>2617.5315000000001</v>
      </c>
      <c r="M218" s="75">
        <f>Table3[[#This Row],[CLM $ Collected ]]/'1.) CLM Reference'!$B$4</f>
        <v>9.5952808205235665E-5</v>
      </c>
      <c r="N218" s="54">
        <v>0</v>
      </c>
      <c r="O218" s="56">
        <f>Table3[[#This Row],[Incentive Disbursements]]/'1.) CLM Reference'!$B$5</f>
        <v>5.0592262878693069E-7</v>
      </c>
    </row>
    <row r="219" spans="1:15" s="49" customFormat="1" ht="15.75" thickBot="1" x14ac:dyDescent="0.3">
      <c r="A219" s="97" t="s">
        <v>210</v>
      </c>
      <c r="B219" s="97" t="s">
        <v>251</v>
      </c>
      <c r="C219" s="97" t="s">
        <v>239</v>
      </c>
      <c r="D219" s="15">
        <f>Table3[[#This Row],[Residential CLM $ Collected]]+Table3[[#This Row],[C&amp;I CLM $ Collected]]</f>
        <v>958.25630000000001</v>
      </c>
      <c r="E219" s="48">
        <f>Table3[[#This Row],[CLM $ Collected ]]/'1.) CLM Reference'!$B$4</f>
        <v>3.2929076545130778E-5</v>
      </c>
      <c r="F219" s="12">
        <f>Table3[[#This Row],[Residential Incentive Disbursements]]+Table3[[#This Row],[C&amp;I Incentive Disbursements]]</f>
        <v>0</v>
      </c>
      <c r="G219" s="17">
        <f>Table3[[#This Row],[Incentive Disbursements]]/'1.) CLM Reference'!$B$5</f>
        <v>0</v>
      </c>
      <c r="H219" s="52">
        <v>541.58529999999996</v>
      </c>
      <c r="I219" s="53">
        <f>Table3[[#This Row],[CLM $ Collected ]]/'1.) CLM Reference'!$B$4</f>
        <v>3.2929076545130778E-5</v>
      </c>
      <c r="J219" s="54">
        <v>0</v>
      </c>
      <c r="K219" s="53">
        <f>Table3[[#This Row],[Incentive Disbursements]]/'1.) CLM Reference'!$B$5</f>
        <v>0</v>
      </c>
      <c r="L219" s="52">
        <v>416.67099999999999</v>
      </c>
      <c r="M219" s="75">
        <f>Table3[[#This Row],[CLM $ Collected ]]/'1.) CLM Reference'!$B$4</f>
        <v>3.2929076545130778E-5</v>
      </c>
      <c r="N219" s="54">
        <v>0</v>
      </c>
      <c r="O219" s="56">
        <f>Table3[[#This Row],[Incentive Disbursements]]/'1.) CLM Reference'!$B$5</f>
        <v>0</v>
      </c>
    </row>
    <row r="220" spans="1:15" s="49" customFormat="1" ht="15.75" thickBot="1" x14ac:dyDescent="0.3">
      <c r="A220" s="97" t="s">
        <v>212</v>
      </c>
      <c r="B220" s="97" t="s">
        <v>251</v>
      </c>
      <c r="C220" s="97" t="s">
        <v>239</v>
      </c>
      <c r="D220" s="15">
        <f>Table3[[#This Row],[Residential CLM $ Collected]]+Table3[[#This Row],[C&amp;I CLM $ Collected]]</f>
        <v>3387.4261999999999</v>
      </c>
      <c r="E220" s="48">
        <f>Table3[[#This Row],[CLM $ Collected ]]/'1.) CLM Reference'!$B$4</f>
        <v>1.1640394811991476E-4</v>
      </c>
      <c r="F220" s="12">
        <f>Table3[[#This Row],[Residential Incentive Disbursements]]+Table3[[#This Row],[C&amp;I Incentive Disbursements]]</f>
        <v>0</v>
      </c>
      <c r="G220" s="17">
        <f>Table3[[#This Row],[Incentive Disbursements]]/'1.) CLM Reference'!$B$5</f>
        <v>0</v>
      </c>
      <c r="H220" s="52">
        <v>433.71039999999999</v>
      </c>
      <c r="I220" s="53">
        <f>Table3[[#This Row],[CLM $ Collected ]]/'1.) CLM Reference'!$B$4</f>
        <v>1.1640394811991476E-4</v>
      </c>
      <c r="J220" s="54">
        <v>0</v>
      </c>
      <c r="K220" s="53">
        <f>Table3[[#This Row],[Incentive Disbursements]]/'1.) CLM Reference'!$B$5</f>
        <v>0</v>
      </c>
      <c r="L220" s="52">
        <v>2953.7157999999999</v>
      </c>
      <c r="M220" s="75">
        <f>Table3[[#This Row],[CLM $ Collected ]]/'1.) CLM Reference'!$B$4</f>
        <v>1.1640394811991476E-4</v>
      </c>
      <c r="N220" s="54">
        <v>0</v>
      </c>
      <c r="O220" s="56">
        <f>Table3[[#This Row],[Incentive Disbursements]]/'1.) CLM Reference'!$B$5</f>
        <v>0</v>
      </c>
    </row>
    <row r="221" spans="1:15" s="49" customFormat="1" ht="15.75" thickBot="1" x14ac:dyDescent="0.3">
      <c r="A221" s="97" t="s">
        <v>213</v>
      </c>
      <c r="B221" s="97" t="s">
        <v>251</v>
      </c>
      <c r="C221" s="97" t="s">
        <v>239</v>
      </c>
      <c r="D221" s="15">
        <f>Table3[[#This Row],[Residential CLM $ Collected]]+Table3[[#This Row],[C&amp;I CLM $ Collected]]</f>
        <v>1589.913</v>
      </c>
      <c r="E221" s="48">
        <f>Table3[[#This Row],[CLM $ Collected ]]/'1.) CLM Reference'!$B$4</f>
        <v>5.4635035404513917E-5</v>
      </c>
      <c r="F221" s="12">
        <f>Table3[[#This Row],[Residential Incentive Disbursements]]+Table3[[#This Row],[C&amp;I Incentive Disbursements]]</f>
        <v>0</v>
      </c>
      <c r="G221" s="17">
        <f>Table3[[#This Row],[Incentive Disbursements]]/'1.) CLM Reference'!$B$5</f>
        <v>0</v>
      </c>
      <c r="H221" s="52">
        <v>0</v>
      </c>
      <c r="I221" s="53">
        <f>Table3[[#This Row],[CLM $ Collected ]]/'1.) CLM Reference'!$B$4</f>
        <v>5.4635035404513917E-5</v>
      </c>
      <c r="J221" s="54">
        <v>0</v>
      </c>
      <c r="K221" s="53">
        <f>Table3[[#This Row],[Incentive Disbursements]]/'1.) CLM Reference'!$B$5</f>
        <v>0</v>
      </c>
      <c r="L221" s="52">
        <v>1589.913</v>
      </c>
      <c r="M221" s="75">
        <f>Table3[[#This Row],[CLM $ Collected ]]/'1.) CLM Reference'!$B$4</f>
        <v>5.4635035404513917E-5</v>
      </c>
      <c r="N221" s="54">
        <v>0</v>
      </c>
      <c r="O221" s="56">
        <f>Table3[[#This Row],[Incentive Disbursements]]/'1.) CLM Reference'!$B$5</f>
        <v>0</v>
      </c>
    </row>
    <row r="222" spans="1:15" s="49" customFormat="1" ht="15.75" thickBot="1" x14ac:dyDescent="0.3">
      <c r="A222" s="97" t="s">
        <v>214</v>
      </c>
      <c r="B222" s="97" t="s">
        <v>251</v>
      </c>
      <c r="C222" s="97" t="s">
        <v>239</v>
      </c>
      <c r="D222" s="15">
        <f>Table3[[#This Row],[Residential CLM $ Collected]]+Table3[[#This Row],[C&amp;I CLM $ Collected]]</f>
        <v>1251.5754999999999</v>
      </c>
      <c r="E222" s="48">
        <f>Table3[[#This Row],[CLM $ Collected ]]/'1.) CLM Reference'!$B$4</f>
        <v>4.3008561948938214E-5</v>
      </c>
      <c r="F222" s="12">
        <f>Table3[[#This Row],[Residential Incentive Disbursements]]+Table3[[#This Row],[C&amp;I Incentive Disbursements]]</f>
        <v>0</v>
      </c>
      <c r="G222" s="17">
        <f>Table3[[#This Row],[Incentive Disbursements]]/'1.) CLM Reference'!$B$5</f>
        <v>0</v>
      </c>
      <c r="H222" s="52">
        <v>0</v>
      </c>
      <c r="I222" s="53">
        <f>Table3[[#This Row],[CLM $ Collected ]]/'1.) CLM Reference'!$B$4</f>
        <v>4.3008561948938214E-5</v>
      </c>
      <c r="J222" s="54">
        <v>0</v>
      </c>
      <c r="K222" s="53">
        <f>Table3[[#This Row],[Incentive Disbursements]]/'1.) CLM Reference'!$B$5</f>
        <v>0</v>
      </c>
      <c r="L222" s="52">
        <v>1251.5754999999999</v>
      </c>
      <c r="M222" s="75">
        <f>Table3[[#This Row],[CLM $ Collected ]]/'1.) CLM Reference'!$B$4</f>
        <v>4.3008561948938214E-5</v>
      </c>
      <c r="N222" s="54">
        <v>0</v>
      </c>
      <c r="O222" s="56">
        <f>Table3[[#This Row],[Incentive Disbursements]]/'1.) CLM Reference'!$B$5</f>
        <v>0</v>
      </c>
    </row>
    <row r="223" spans="1:15" s="49" customFormat="1" ht="15.75" thickBot="1" x14ac:dyDescent="0.3">
      <c r="A223" s="97" t="s">
        <v>217</v>
      </c>
      <c r="B223" s="97" t="s">
        <v>251</v>
      </c>
      <c r="C223" s="97" t="s">
        <v>244</v>
      </c>
      <c r="D223" s="15">
        <f>Table3[[#This Row],[Residential CLM $ Collected]]+Table3[[#This Row],[C&amp;I CLM $ Collected]]</f>
        <v>110617.02419999999</v>
      </c>
      <c r="E223" s="48">
        <f>Table3[[#This Row],[CLM $ Collected ]]/'1.) CLM Reference'!$B$4</f>
        <v>3.8011922875710634E-3</v>
      </c>
      <c r="F223" s="12">
        <f>Table3[[#This Row],[Residential Incentive Disbursements]]+Table3[[#This Row],[C&amp;I Incentive Disbursements]]</f>
        <v>10001.75</v>
      </c>
      <c r="G223" s="17">
        <f>Table3[[#This Row],[Incentive Disbursements]]/'1.) CLM Reference'!$B$5</f>
        <v>5.9530725323172758E-4</v>
      </c>
      <c r="H223" s="52">
        <v>22608.335299999999</v>
      </c>
      <c r="I223" s="53">
        <f>Table3[[#This Row],[CLM $ Collected ]]/'1.) CLM Reference'!$B$4</f>
        <v>3.8011922875710634E-3</v>
      </c>
      <c r="J223" s="54">
        <v>0</v>
      </c>
      <c r="K223" s="53">
        <f>Table3[[#This Row],[Incentive Disbursements]]/'1.) CLM Reference'!$B$5</f>
        <v>5.9530725323172758E-4</v>
      </c>
      <c r="L223" s="52">
        <v>88008.688899999994</v>
      </c>
      <c r="M223" s="75">
        <f>Table3[[#This Row],[CLM $ Collected ]]/'1.) CLM Reference'!$B$4</f>
        <v>3.8011922875710634E-3</v>
      </c>
      <c r="N223" s="54">
        <v>10001.75</v>
      </c>
      <c r="O223" s="56">
        <f>Table3[[#This Row],[Incentive Disbursements]]/'1.) CLM Reference'!$B$5</f>
        <v>5.9530725323172758E-4</v>
      </c>
    </row>
    <row r="224" spans="1:15" s="49" customFormat="1" ht="15.75" thickBot="1" x14ac:dyDescent="0.3">
      <c r="A224" s="97" t="s">
        <v>218</v>
      </c>
      <c r="B224" s="97" t="s">
        <v>251</v>
      </c>
      <c r="C224" s="97" t="s">
        <v>244</v>
      </c>
      <c r="D224" s="15">
        <f>Table3[[#This Row],[Residential CLM $ Collected]]+Table3[[#This Row],[C&amp;I CLM $ Collected]]</f>
        <v>40495.7889</v>
      </c>
      <c r="E224" s="48">
        <f>Table3[[#This Row],[CLM $ Collected ]]/'1.) CLM Reference'!$B$4</f>
        <v>1.3915785708307447E-3</v>
      </c>
      <c r="F224" s="12">
        <f>Table3[[#This Row],[Residential Incentive Disbursements]]+Table3[[#This Row],[C&amp;I Incentive Disbursements]]</f>
        <v>5108.62</v>
      </c>
      <c r="G224" s="17">
        <f>Table3[[#This Row],[Incentive Disbursements]]/'1.) CLM Reference'!$B$5</f>
        <v>3.0406664233805766E-4</v>
      </c>
      <c r="H224" s="52">
        <v>4781.3608999999997</v>
      </c>
      <c r="I224" s="53">
        <f>Table3[[#This Row],[CLM $ Collected ]]/'1.) CLM Reference'!$B$4</f>
        <v>1.3915785708307447E-3</v>
      </c>
      <c r="J224" s="54">
        <v>2918.62</v>
      </c>
      <c r="K224" s="53">
        <f>Table3[[#This Row],[Incentive Disbursements]]/'1.) CLM Reference'!$B$5</f>
        <v>3.0406664233805766E-4</v>
      </c>
      <c r="L224" s="52">
        <v>35714.428</v>
      </c>
      <c r="M224" s="75">
        <f>Table3[[#This Row],[CLM $ Collected ]]/'1.) CLM Reference'!$B$4</f>
        <v>1.3915785708307447E-3</v>
      </c>
      <c r="N224" s="54">
        <v>2190</v>
      </c>
      <c r="O224" s="56">
        <f>Table3[[#This Row],[Incentive Disbursements]]/'1.) CLM Reference'!$B$5</f>
        <v>3.0406664233805766E-4</v>
      </c>
    </row>
    <row r="225" spans="1:15" s="49" customFormat="1" ht="15.75" thickBot="1" x14ac:dyDescent="0.3">
      <c r="A225" s="97" t="s">
        <v>256</v>
      </c>
      <c r="B225" s="97" t="s">
        <v>263</v>
      </c>
      <c r="C225" s="97" t="s">
        <v>239</v>
      </c>
      <c r="D225" s="15">
        <f>Table3[[#This Row],[Residential CLM $ Collected]]+Table3[[#This Row],[C&amp;I CLM $ Collected]]</f>
        <v>0</v>
      </c>
      <c r="E225" s="48">
        <f>Table3[[#This Row],[CLM $ Collected ]]/'1.) CLM Reference'!$B$4</f>
        <v>0</v>
      </c>
      <c r="F225" s="12">
        <f>Table3[[#This Row],[Residential Incentive Disbursements]]+Table3[[#This Row],[C&amp;I Incentive Disbursements]]</f>
        <v>763511.09776377899</v>
      </c>
      <c r="G225" s="17">
        <f>Table3[[#This Row],[Incentive Disbursements]]/'1.) CLM Reference'!$B$5</f>
        <v>4.5444416669252509E-2</v>
      </c>
      <c r="H225" s="52">
        <v>0</v>
      </c>
      <c r="I225" s="53">
        <f>Table3[[#This Row],[CLM $ Collected ]]/'1.) CLM Reference'!$B$4</f>
        <v>0</v>
      </c>
      <c r="J225" s="54">
        <v>540039.09776377899</v>
      </c>
      <c r="K225" s="53">
        <f>Table3[[#This Row],[Incentive Disbursements]]/'1.) CLM Reference'!$B$5</f>
        <v>4.5444416669252509E-2</v>
      </c>
      <c r="L225" s="52">
        <v>0</v>
      </c>
      <c r="M225" s="75">
        <f>Table3[[#This Row],[CLM $ Collected ]]/'1.) CLM Reference'!$B$4</f>
        <v>0</v>
      </c>
      <c r="N225" s="54">
        <v>223472</v>
      </c>
      <c r="O225" s="56">
        <f>Table3[[#This Row],[Incentive Disbursements]]/'1.) CLM Reference'!$B$5</f>
        <v>4.5444416669252509E-2</v>
      </c>
    </row>
    <row r="226" spans="1:15" s="49" customFormat="1" ht="15.75" thickBot="1" x14ac:dyDescent="0.3">
      <c r="A226" s="97" t="s">
        <v>213</v>
      </c>
      <c r="B226" s="97" t="s">
        <v>255</v>
      </c>
      <c r="C226" s="97" t="s">
        <v>239</v>
      </c>
      <c r="D226" s="15">
        <f>Table3[[#This Row],[Residential CLM $ Collected]]+Table3[[#This Row],[C&amp;I CLM $ Collected]]</f>
        <v>95.268799999999999</v>
      </c>
      <c r="E226" s="48">
        <f>Table3[[#This Row],[CLM $ Collected ]]/'1.) CLM Reference'!$B$4</f>
        <v>3.2737730057843137E-6</v>
      </c>
      <c r="F226" s="12">
        <f>Table3[[#This Row],[Residential Incentive Disbursements]]+Table3[[#This Row],[C&amp;I Incentive Disbursements]]</f>
        <v>0</v>
      </c>
      <c r="G226" s="17">
        <f>Table3[[#This Row],[Incentive Disbursements]]/'1.) CLM Reference'!$B$5</f>
        <v>0</v>
      </c>
      <c r="H226" s="52">
        <v>0</v>
      </c>
      <c r="I226" s="53">
        <f>Table3[[#This Row],[CLM $ Collected ]]/'1.) CLM Reference'!$B$4</f>
        <v>3.2737730057843137E-6</v>
      </c>
      <c r="J226" s="54">
        <v>0</v>
      </c>
      <c r="K226" s="53">
        <f>Table3[[#This Row],[Incentive Disbursements]]/'1.) CLM Reference'!$B$5</f>
        <v>0</v>
      </c>
      <c r="L226" s="52">
        <v>95.268799999999999</v>
      </c>
      <c r="M226" s="75">
        <f>Table3[[#This Row],[CLM $ Collected ]]/'1.) CLM Reference'!$B$4</f>
        <v>3.2737730057843137E-6</v>
      </c>
      <c r="N226" s="54">
        <v>0</v>
      </c>
      <c r="O226" s="56">
        <f>Table3[[#This Row],[Incentive Disbursements]]/'1.) CLM Reference'!$B$5</f>
        <v>0</v>
      </c>
    </row>
    <row r="227" spans="1:15" s="49" customFormat="1" ht="15.75" thickBot="1" x14ac:dyDescent="0.3">
      <c r="A227" s="97" t="s">
        <v>236</v>
      </c>
      <c r="B227" s="97" t="s">
        <v>255</v>
      </c>
      <c r="C227" s="97" t="s">
        <v>239</v>
      </c>
      <c r="D227" s="15">
        <f>Table3[[#This Row],[Residential CLM $ Collected]]+Table3[[#This Row],[C&amp;I CLM $ Collected]]</f>
        <v>2855.0379000000003</v>
      </c>
      <c r="E227" s="48">
        <f>Table3[[#This Row],[CLM $ Collected ]]/'1.) CLM Reference'!$B$4</f>
        <v>9.8109202671925499E-5</v>
      </c>
      <c r="F227" s="12">
        <f>Table3[[#This Row],[Residential Incentive Disbursements]]+Table3[[#This Row],[C&amp;I Incentive Disbursements]]</f>
        <v>1454.35</v>
      </c>
      <c r="G227" s="17">
        <f>Table3[[#This Row],[Incentive Disbursements]]/'1.) CLM Reference'!$B$5</f>
        <v>8.6563361785443839E-5</v>
      </c>
      <c r="H227" s="52">
        <v>2754.6410000000001</v>
      </c>
      <c r="I227" s="53">
        <f>Table3[[#This Row],[CLM $ Collected ]]/'1.) CLM Reference'!$B$4</f>
        <v>9.8109202671925499E-5</v>
      </c>
      <c r="J227" s="54">
        <v>1454.35</v>
      </c>
      <c r="K227" s="53">
        <f>Table3[[#This Row],[Incentive Disbursements]]/'1.) CLM Reference'!$B$5</f>
        <v>8.6563361785443839E-5</v>
      </c>
      <c r="L227" s="52">
        <v>100.3969</v>
      </c>
      <c r="M227" s="75">
        <f>Table3[[#This Row],[CLM $ Collected ]]/'1.) CLM Reference'!$B$4</f>
        <v>9.8109202671925499E-5</v>
      </c>
      <c r="N227" s="54">
        <v>0</v>
      </c>
      <c r="O227" s="56">
        <f>Table3[[#This Row],[Incentive Disbursements]]/'1.) CLM Reference'!$B$5</f>
        <v>8.6563361785443839E-5</v>
      </c>
    </row>
    <row r="228" spans="1:15" s="49" customFormat="1" ht="15.75" thickBot="1" x14ac:dyDescent="0.3">
      <c r="A228" s="97" t="s">
        <v>215</v>
      </c>
      <c r="B228" s="97" t="s">
        <v>255</v>
      </c>
      <c r="C228" s="97" t="s">
        <v>239</v>
      </c>
      <c r="D228" s="15">
        <f>Table3[[#This Row],[Residential CLM $ Collected]]+Table3[[#This Row],[C&amp;I CLM $ Collected]]</f>
        <v>187335.72399999999</v>
      </c>
      <c r="E228" s="48">
        <f>Table3[[#This Row],[CLM $ Collected ]]/'1.) CLM Reference'!$B$4</f>
        <v>6.437518224752076E-3</v>
      </c>
      <c r="F228" s="12">
        <f>Table3[[#This Row],[Residential Incentive Disbursements]]+Table3[[#This Row],[C&amp;I Incentive Disbursements]]</f>
        <v>69768.209999999992</v>
      </c>
      <c r="G228" s="17">
        <f>Table3[[#This Row],[Incentive Disbursements]]/'1.) CLM Reference'!$B$5</f>
        <v>4.1526254363480732E-3</v>
      </c>
      <c r="H228" s="52">
        <v>137173.78909999999</v>
      </c>
      <c r="I228" s="53">
        <f>Table3[[#This Row],[CLM $ Collected ]]/'1.) CLM Reference'!$B$4</f>
        <v>6.437518224752076E-3</v>
      </c>
      <c r="J228" s="54">
        <v>50849.24</v>
      </c>
      <c r="K228" s="53">
        <f>Table3[[#This Row],[Incentive Disbursements]]/'1.) CLM Reference'!$B$5</f>
        <v>4.1526254363480732E-3</v>
      </c>
      <c r="L228" s="52">
        <v>50161.9349</v>
      </c>
      <c r="M228" s="75">
        <f>Table3[[#This Row],[CLM $ Collected ]]/'1.) CLM Reference'!$B$4</f>
        <v>6.437518224752076E-3</v>
      </c>
      <c r="N228" s="54">
        <v>18918.97</v>
      </c>
      <c r="O228" s="56">
        <f>Table3[[#This Row],[Incentive Disbursements]]/'1.) CLM Reference'!$B$5</f>
        <v>4.1526254363480732E-3</v>
      </c>
    </row>
    <row r="229" spans="1:15" s="49" customFormat="1" ht="15.75" thickBot="1" x14ac:dyDescent="0.3">
      <c r="A229" s="97" t="s">
        <v>216</v>
      </c>
      <c r="B229" s="97" t="s">
        <v>255</v>
      </c>
      <c r="C229" s="97" t="s">
        <v>239</v>
      </c>
      <c r="D229" s="15">
        <f>Table3[[#This Row],[Residential CLM $ Collected]]+Table3[[#This Row],[C&amp;I CLM $ Collected]]</f>
        <v>11969.2673</v>
      </c>
      <c r="E229" s="48">
        <f>Table3[[#This Row],[CLM $ Collected ]]/'1.) CLM Reference'!$B$4</f>
        <v>4.1130636877715363E-4</v>
      </c>
      <c r="F229" s="12">
        <f>Table3[[#This Row],[Residential Incentive Disbursements]]+Table3[[#This Row],[C&amp;I Incentive Disbursements]]</f>
        <v>4833.62</v>
      </c>
      <c r="G229" s="17">
        <f>Table3[[#This Row],[Incentive Disbursements]]/'1.) CLM Reference'!$B$5</f>
        <v>2.876985572890687E-4</v>
      </c>
      <c r="H229" s="52">
        <v>10810.026099999999</v>
      </c>
      <c r="I229" s="53">
        <f>Table3[[#This Row],[CLM $ Collected ]]/'1.) CLM Reference'!$B$4</f>
        <v>4.1130636877715363E-4</v>
      </c>
      <c r="J229" s="54">
        <v>4833.62</v>
      </c>
      <c r="K229" s="53">
        <f>Table3[[#This Row],[Incentive Disbursements]]/'1.) CLM Reference'!$B$5</f>
        <v>2.876985572890687E-4</v>
      </c>
      <c r="L229" s="52">
        <v>1159.2411999999999</v>
      </c>
      <c r="M229" s="75">
        <f>Table3[[#This Row],[CLM $ Collected ]]/'1.) CLM Reference'!$B$4</f>
        <v>4.1130636877715363E-4</v>
      </c>
      <c r="N229" s="54">
        <v>0</v>
      </c>
      <c r="O229" s="56">
        <f>Table3[[#This Row],[Incentive Disbursements]]/'1.) CLM Reference'!$B$5</f>
        <v>2.876985572890687E-4</v>
      </c>
    </row>
    <row r="230" spans="1:15" s="49" customFormat="1" ht="15.75" thickBot="1" x14ac:dyDescent="0.3">
      <c r="A230" s="97" t="s">
        <v>237</v>
      </c>
      <c r="B230" s="97" t="s">
        <v>255</v>
      </c>
      <c r="C230" s="97" t="s">
        <v>239</v>
      </c>
      <c r="D230" s="15">
        <f>Table3[[#This Row],[Residential CLM $ Collected]]+Table3[[#This Row],[C&amp;I CLM $ Collected]]</f>
        <v>283.57240000000002</v>
      </c>
      <c r="E230" s="48">
        <f>Table3[[#This Row],[CLM $ Collected ]]/'1.) CLM Reference'!$B$4</f>
        <v>9.7445508740056744E-6</v>
      </c>
      <c r="F230" s="12">
        <f>Table3[[#This Row],[Residential Incentive Disbursements]]+Table3[[#This Row],[C&amp;I Incentive Disbursements]]</f>
        <v>0</v>
      </c>
      <c r="G230" s="17">
        <f>Table3[[#This Row],[Incentive Disbursements]]/'1.) CLM Reference'!$B$5</f>
        <v>0</v>
      </c>
      <c r="H230" s="52">
        <v>283.57240000000002</v>
      </c>
      <c r="I230" s="53">
        <f>Table3[[#This Row],[CLM $ Collected ]]/'1.) CLM Reference'!$B$4</f>
        <v>9.7445508740056744E-6</v>
      </c>
      <c r="J230" s="54">
        <v>0</v>
      </c>
      <c r="K230" s="53">
        <f>Table3[[#This Row],[Incentive Disbursements]]/'1.) CLM Reference'!$B$5</f>
        <v>0</v>
      </c>
      <c r="L230" s="52">
        <v>0</v>
      </c>
      <c r="M230" s="75">
        <f>Table3[[#This Row],[CLM $ Collected ]]/'1.) CLM Reference'!$B$4</f>
        <v>9.7445508740056744E-6</v>
      </c>
      <c r="N230" s="54">
        <v>0</v>
      </c>
      <c r="O230" s="56">
        <f>Table3[[#This Row],[Incentive Disbursements]]/'1.) CLM Reference'!$B$5</f>
        <v>0</v>
      </c>
    </row>
    <row r="231" spans="1:15" s="49" customFormat="1" ht="15.75" thickBot="1" x14ac:dyDescent="0.3">
      <c r="A231" s="97" t="s">
        <v>256</v>
      </c>
      <c r="B231" s="97" t="s">
        <v>273</v>
      </c>
      <c r="C231" s="97" t="s">
        <v>239</v>
      </c>
      <c r="D231" s="15">
        <f>Table3[[#This Row],[Residential CLM $ Collected]]+Table3[[#This Row],[C&amp;I CLM $ Collected]]</f>
        <v>0</v>
      </c>
      <c r="E231" s="48">
        <f>Table3[[#This Row],[CLM $ Collected ]]/'1.) CLM Reference'!$B$4</f>
        <v>0</v>
      </c>
      <c r="F231" s="12">
        <f>Table3[[#This Row],[Residential Incentive Disbursements]]+Table3[[#This Row],[C&amp;I Incentive Disbursements]]</f>
        <v>103712.27223399721</v>
      </c>
      <c r="G231" s="17">
        <f>Table3[[#This Row],[Incentive Disbursements]]/'1.) CLM Reference'!$B$5</f>
        <v>6.1729865183634911E-3</v>
      </c>
      <c r="H231" s="52">
        <v>0</v>
      </c>
      <c r="I231" s="53">
        <f>Table3[[#This Row],[CLM $ Collected ]]/'1.) CLM Reference'!$B$4</f>
        <v>0</v>
      </c>
      <c r="J231" s="54">
        <v>38853.272233997202</v>
      </c>
      <c r="K231" s="53">
        <f>Table3[[#This Row],[Incentive Disbursements]]/'1.) CLM Reference'!$B$5</f>
        <v>6.1729865183634911E-3</v>
      </c>
      <c r="L231" s="52">
        <v>0</v>
      </c>
      <c r="M231" s="75">
        <f>Table3[[#This Row],[CLM $ Collected ]]/'1.) CLM Reference'!$B$4</f>
        <v>0</v>
      </c>
      <c r="N231" s="54">
        <v>64859</v>
      </c>
      <c r="O231" s="56">
        <f>Table3[[#This Row],[Incentive Disbursements]]/'1.) CLM Reference'!$B$5</f>
        <v>6.1729865183634911E-3</v>
      </c>
    </row>
    <row r="232" spans="1:15" s="49" customFormat="1" ht="15.75" thickBot="1" x14ac:dyDescent="0.3">
      <c r="A232" s="97" t="s">
        <v>145</v>
      </c>
      <c r="B232" s="97" t="s">
        <v>267</v>
      </c>
      <c r="C232" s="97" t="s">
        <v>244</v>
      </c>
      <c r="D232" s="15">
        <f>Table3[[#This Row],[Residential CLM $ Collected]]+Table3[[#This Row],[C&amp;I CLM $ Collected]]</f>
        <v>0</v>
      </c>
      <c r="E232" s="48">
        <f>Table3[[#This Row],[CLM $ Collected ]]/'1.) CLM Reference'!$B$4</f>
        <v>0</v>
      </c>
      <c r="F232" s="12">
        <f>Table3[[#This Row],[Residential Incentive Disbursements]]+Table3[[#This Row],[C&amp;I Incentive Disbursements]]</f>
        <v>25</v>
      </c>
      <c r="G232" s="17">
        <f>Table3[[#This Row],[Incentive Disbursements]]/'1.) CLM Reference'!$B$5</f>
        <v>1.4880077317262668E-6</v>
      </c>
      <c r="H232" s="52">
        <v>0</v>
      </c>
      <c r="I232" s="53">
        <f>Table3[[#This Row],[CLM $ Collected ]]/'1.) CLM Reference'!$B$4</f>
        <v>0</v>
      </c>
      <c r="J232" s="54">
        <v>25</v>
      </c>
      <c r="K232" s="53">
        <f>Table3[[#This Row],[Incentive Disbursements]]/'1.) CLM Reference'!$B$5</f>
        <v>1.4880077317262668E-6</v>
      </c>
      <c r="L232" s="52">
        <v>0</v>
      </c>
      <c r="M232" s="75">
        <f>Table3[[#This Row],[CLM $ Collected ]]/'1.) CLM Reference'!$B$4</f>
        <v>0</v>
      </c>
      <c r="N232" s="54">
        <v>0</v>
      </c>
      <c r="O232" s="56">
        <f>Table3[[#This Row],[Incentive Disbursements]]/'1.) CLM Reference'!$B$5</f>
        <v>1.4880077317262668E-6</v>
      </c>
    </row>
    <row r="233" spans="1:15" s="49" customFormat="1" ht="15.75" thickBot="1" x14ac:dyDescent="0.3">
      <c r="A233" s="97" t="s">
        <v>162</v>
      </c>
      <c r="B233" s="97" t="s">
        <v>254</v>
      </c>
      <c r="C233" s="97" t="s">
        <v>239</v>
      </c>
      <c r="D233" s="15">
        <f>Table3[[#This Row],[Residential CLM $ Collected]]+Table3[[#This Row],[C&amp;I CLM $ Collected]]</f>
        <v>529.9402</v>
      </c>
      <c r="E233" s="48">
        <f>Table3[[#This Row],[CLM $ Collected ]]/'1.) CLM Reference'!$B$4</f>
        <v>1.8210620071208416E-5</v>
      </c>
      <c r="F233" s="12">
        <f>Table3[[#This Row],[Residential Incentive Disbursements]]+Table3[[#This Row],[C&amp;I Incentive Disbursements]]</f>
        <v>0</v>
      </c>
      <c r="G233" s="17">
        <f>Table3[[#This Row],[Incentive Disbursements]]/'1.) CLM Reference'!$B$5</f>
        <v>0</v>
      </c>
      <c r="H233" s="52">
        <v>529.9402</v>
      </c>
      <c r="I233" s="53">
        <f>Table3[[#This Row],[CLM $ Collected ]]/'1.) CLM Reference'!$B$4</f>
        <v>1.8210620071208416E-5</v>
      </c>
      <c r="J233" s="54">
        <v>0</v>
      </c>
      <c r="K233" s="53">
        <f>Table3[[#This Row],[Incentive Disbursements]]/'1.) CLM Reference'!$B$5</f>
        <v>0</v>
      </c>
      <c r="L233" s="52">
        <v>0</v>
      </c>
      <c r="M233" s="75">
        <f>Table3[[#This Row],[CLM $ Collected ]]/'1.) CLM Reference'!$B$4</f>
        <v>1.8210620071208416E-5</v>
      </c>
      <c r="N233" s="54">
        <v>0</v>
      </c>
      <c r="O233" s="56">
        <f>Table3[[#This Row],[Incentive Disbursements]]/'1.) CLM Reference'!$B$5</f>
        <v>0</v>
      </c>
    </row>
    <row r="234" spans="1:15" s="49" customFormat="1" ht="15.75" thickBot="1" x14ac:dyDescent="0.3">
      <c r="A234" s="97" t="s">
        <v>164</v>
      </c>
      <c r="B234" s="97" t="s">
        <v>254</v>
      </c>
      <c r="C234" s="97" t="s">
        <v>239</v>
      </c>
      <c r="D234" s="15">
        <f>Table3[[#This Row],[Residential CLM $ Collected]]+Table3[[#This Row],[C&amp;I CLM $ Collected]]</f>
        <v>8.3750999999999998</v>
      </c>
      <c r="E234" s="48">
        <f>Table3[[#This Row],[CLM $ Collected ]]/'1.) CLM Reference'!$B$4</f>
        <v>2.8779806506163826E-7</v>
      </c>
      <c r="F234" s="12">
        <f>Table3[[#This Row],[Residential Incentive Disbursements]]+Table3[[#This Row],[C&amp;I Incentive Disbursements]]</f>
        <v>0</v>
      </c>
      <c r="G234" s="17">
        <f>Table3[[#This Row],[Incentive Disbursements]]/'1.) CLM Reference'!$B$5</f>
        <v>0</v>
      </c>
      <c r="H234" s="52">
        <v>8.3750999999999998</v>
      </c>
      <c r="I234" s="53">
        <f>Table3[[#This Row],[CLM $ Collected ]]/'1.) CLM Reference'!$B$4</f>
        <v>2.8779806506163826E-7</v>
      </c>
      <c r="J234" s="54">
        <v>0</v>
      </c>
      <c r="K234" s="53">
        <f>Table3[[#This Row],[Incentive Disbursements]]/'1.) CLM Reference'!$B$5</f>
        <v>0</v>
      </c>
      <c r="L234" s="52">
        <v>0</v>
      </c>
      <c r="M234" s="75">
        <f>Table3[[#This Row],[CLM $ Collected ]]/'1.) CLM Reference'!$B$4</f>
        <v>2.8779806506163826E-7</v>
      </c>
      <c r="N234" s="54">
        <v>0</v>
      </c>
      <c r="O234" s="56">
        <f>Table3[[#This Row],[Incentive Disbursements]]/'1.) CLM Reference'!$B$5</f>
        <v>0</v>
      </c>
    </row>
    <row r="235" spans="1:15" s="49" customFormat="1" ht="15.75" thickBot="1" x14ac:dyDescent="0.3">
      <c r="A235" s="97" t="s">
        <v>179</v>
      </c>
      <c r="B235" s="97" t="s">
        <v>254</v>
      </c>
      <c r="C235" s="97" t="s">
        <v>239</v>
      </c>
      <c r="D235" s="15">
        <f>Table3[[#This Row],[Residential CLM $ Collected]]+Table3[[#This Row],[C&amp;I CLM $ Collected]]</f>
        <v>495.87259999999998</v>
      </c>
      <c r="E235" s="48">
        <f>Table3[[#This Row],[CLM $ Collected ]]/'1.) CLM Reference'!$B$4</f>
        <v>1.7039936812346566E-5</v>
      </c>
      <c r="F235" s="12">
        <f>Table3[[#This Row],[Residential Incentive Disbursements]]+Table3[[#This Row],[C&amp;I Incentive Disbursements]]</f>
        <v>1460.87</v>
      </c>
      <c r="G235" s="17">
        <f>Table3[[#This Row],[Incentive Disbursements]]/'1.) CLM Reference'!$B$5</f>
        <v>8.6951434201878054E-5</v>
      </c>
      <c r="H235" s="52">
        <v>476.2285</v>
      </c>
      <c r="I235" s="53">
        <f>Table3[[#This Row],[CLM $ Collected ]]/'1.) CLM Reference'!$B$4</f>
        <v>1.7039936812346566E-5</v>
      </c>
      <c r="J235" s="54">
        <v>1460.87</v>
      </c>
      <c r="K235" s="53">
        <f>Table3[[#This Row],[Incentive Disbursements]]/'1.) CLM Reference'!$B$5</f>
        <v>8.6951434201878054E-5</v>
      </c>
      <c r="L235" s="52">
        <v>19.644100000000002</v>
      </c>
      <c r="M235" s="75">
        <f>Table3[[#This Row],[CLM $ Collected ]]/'1.) CLM Reference'!$B$4</f>
        <v>1.7039936812346566E-5</v>
      </c>
      <c r="N235" s="54">
        <v>0</v>
      </c>
      <c r="O235" s="56">
        <f>Table3[[#This Row],[Incentive Disbursements]]/'1.) CLM Reference'!$B$5</f>
        <v>8.6951434201878054E-5</v>
      </c>
    </row>
    <row r="236" spans="1:15" s="49" customFormat="1" ht="15.75" thickBot="1" x14ac:dyDescent="0.3">
      <c r="A236" s="97" t="s">
        <v>180</v>
      </c>
      <c r="B236" s="97" t="s">
        <v>254</v>
      </c>
      <c r="C236" s="97" t="s">
        <v>244</v>
      </c>
      <c r="D236" s="15">
        <f>Table3[[#This Row],[Residential CLM $ Collected]]+Table3[[#This Row],[C&amp;I CLM $ Collected]]</f>
        <v>36.828400000000002</v>
      </c>
      <c r="E236" s="48">
        <f>Table3[[#This Row],[CLM $ Collected ]]/'1.) CLM Reference'!$B$4</f>
        <v>1.2655541138990627E-6</v>
      </c>
      <c r="F236" s="12">
        <f>Table3[[#This Row],[Residential Incentive Disbursements]]+Table3[[#This Row],[C&amp;I Incentive Disbursements]]</f>
        <v>0</v>
      </c>
      <c r="G236" s="17">
        <f>Table3[[#This Row],[Incentive Disbursements]]/'1.) CLM Reference'!$B$5</f>
        <v>0</v>
      </c>
      <c r="H236" s="52">
        <v>0</v>
      </c>
      <c r="I236" s="53">
        <f>Table3[[#This Row],[CLM $ Collected ]]/'1.) CLM Reference'!$B$4</f>
        <v>1.2655541138990627E-6</v>
      </c>
      <c r="J236" s="54">
        <v>0</v>
      </c>
      <c r="K236" s="53">
        <f>Table3[[#This Row],[Incentive Disbursements]]/'1.) CLM Reference'!$B$5</f>
        <v>0</v>
      </c>
      <c r="L236" s="52">
        <v>36.828400000000002</v>
      </c>
      <c r="M236" s="75">
        <f>Table3[[#This Row],[CLM $ Collected ]]/'1.) CLM Reference'!$B$4</f>
        <v>1.2655541138990627E-6</v>
      </c>
      <c r="N236" s="54">
        <v>0</v>
      </c>
      <c r="O236" s="56">
        <f>Table3[[#This Row],[Incentive Disbursements]]/'1.) CLM Reference'!$B$5</f>
        <v>0</v>
      </c>
    </row>
    <row r="237" spans="1:15" s="49" customFormat="1" ht="15.75" thickBot="1" x14ac:dyDescent="0.3">
      <c r="A237" s="97" t="s">
        <v>181</v>
      </c>
      <c r="B237" s="97" t="s">
        <v>254</v>
      </c>
      <c r="C237" s="97" t="s">
        <v>239</v>
      </c>
      <c r="D237" s="15">
        <f>Table3[[#This Row],[Residential CLM $ Collected]]+Table3[[#This Row],[C&amp;I CLM $ Collected]]</f>
        <v>174.66720000000001</v>
      </c>
      <c r="E237" s="48">
        <f>Table3[[#This Row],[CLM $ Collected ]]/'1.) CLM Reference'!$B$4</f>
        <v>6.0021829219632231E-6</v>
      </c>
      <c r="F237" s="12">
        <f>Table3[[#This Row],[Residential Incentive Disbursements]]+Table3[[#This Row],[C&amp;I Incentive Disbursements]]</f>
        <v>0</v>
      </c>
      <c r="G237" s="17">
        <f>Table3[[#This Row],[Incentive Disbursements]]/'1.) CLM Reference'!$B$5</f>
        <v>0</v>
      </c>
      <c r="H237" s="52">
        <v>174.66720000000001</v>
      </c>
      <c r="I237" s="53">
        <f>Table3[[#This Row],[CLM $ Collected ]]/'1.) CLM Reference'!$B$4</f>
        <v>6.0021829219632231E-6</v>
      </c>
      <c r="J237" s="54">
        <v>0</v>
      </c>
      <c r="K237" s="53">
        <f>Table3[[#This Row],[Incentive Disbursements]]/'1.) CLM Reference'!$B$5</f>
        <v>0</v>
      </c>
      <c r="L237" s="52">
        <v>0</v>
      </c>
      <c r="M237" s="75">
        <f>Table3[[#This Row],[CLM $ Collected ]]/'1.) CLM Reference'!$B$4</f>
        <v>6.0021829219632231E-6</v>
      </c>
      <c r="N237" s="54">
        <v>0</v>
      </c>
      <c r="O237" s="56">
        <f>Table3[[#This Row],[Incentive Disbursements]]/'1.) CLM Reference'!$B$5</f>
        <v>0</v>
      </c>
    </row>
    <row r="238" spans="1:15" s="49" customFormat="1" ht="15.75" thickBot="1" x14ac:dyDescent="0.3">
      <c r="A238" s="97" t="s">
        <v>182</v>
      </c>
      <c r="B238" s="97" t="s">
        <v>254</v>
      </c>
      <c r="C238" s="97" t="s">
        <v>239</v>
      </c>
      <c r="D238" s="15">
        <f>Table3[[#This Row],[Residential CLM $ Collected]]+Table3[[#This Row],[C&amp;I CLM $ Collected]]</f>
        <v>313.58850000000001</v>
      </c>
      <c r="E238" s="48">
        <f>Table3[[#This Row],[CLM $ Collected ]]/'1.) CLM Reference'!$B$4</f>
        <v>1.077601025964843E-5</v>
      </c>
      <c r="F238" s="12">
        <f>Table3[[#This Row],[Residential Incentive Disbursements]]+Table3[[#This Row],[C&amp;I Incentive Disbursements]]</f>
        <v>0</v>
      </c>
      <c r="G238" s="17">
        <f>Table3[[#This Row],[Incentive Disbursements]]/'1.) CLM Reference'!$B$5</f>
        <v>0</v>
      </c>
      <c r="H238" s="52">
        <v>313.58850000000001</v>
      </c>
      <c r="I238" s="53">
        <f>Table3[[#This Row],[CLM $ Collected ]]/'1.) CLM Reference'!$B$4</f>
        <v>1.077601025964843E-5</v>
      </c>
      <c r="J238" s="54">
        <v>0</v>
      </c>
      <c r="K238" s="53">
        <f>Table3[[#This Row],[Incentive Disbursements]]/'1.) CLM Reference'!$B$5</f>
        <v>0</v>
      </c>
      <c r="L238" s="52">
        <v>0</v>
      </c>
      <c r="M238" s="75">
        <f>Table3[[#This Row],[CLM $ Collected ]]/'1.) CLM Reference'!$B$4</f>
        <v>1.077601025964843E-5</v>
      </c>
      <c r="N238" s="54">
        <v>0</v>
      </c>
      <c r="O238" s="56">
        <f>Table3[[#This Row],[Incentive Disbursements]]/'1.) CLM Reference'!$B$5</f>
        <v>0</v>
      </c>
    </row>
    <row r="239" spans="1:15" s="49" customFormat="1" ht="15.75" thickBot="1" x14ac:dyDescent="0.3">
      <c r="A239" s="97" t="s">
        <v>235</v>
      </c>
      <c r="B239" s="97" t="s">
        <v>254</v>
      </c>
      <c r="C239" s="97" t="s">
        <v>239</v>
      </c>
      <c r="D239" s="15">
        <f>Table3[[#This Row],[Residential CLM $ Collected]]+Table3[[#This Row],[C&amp;I CLM $ Collected]]</f>
        <v>110.60680000000001</v>
      </c>
      <c r="E239" s="48">
        <f>Table3[[#This Row],[CLM $ Collected ]]/'1.) CLM Reference'!$B$4</f>
        <v>3.8008409478883377E-6</v>
      </c>
      <c r="F239" s="12">
        <f>Table3[[#This Row],[Residential Incentive Disbursements]]+Table3[[#This Row],[C&amp;I Incentive Disbursements]]</f>
        <v>980.87</v>
      </c>
      <c r="G239" s="17">
        <f>Table3[[#This Row],[Incentive Disbursements]]/'1.) CLM Reference'!$B$5</f>
        <v>5.8381685752733734E-5</v>
      </c>
      <c r="H239" s="52">
        <v>110.60680000000001</v>
      </c>
      <c r="I239" s="53">
        <f>Table3[[#This Row],[CLM $ Collected ]]/'1.) CLM Reference'!$B$4</f>
        <v>3.8008409478883377E-6</v>
      </c>
      <c r="J239" s="54">
        <v>980.87</v>
      </c>
      <c r="K239" s="53">
        <f>Table3[[#This Row],[Incentive Disbursements]]/'1.) CLM Reference'!$B$5</f>
        <v>5.8381685752733734E-5</v>
      </c>
      <c r="L239" s="52">
        <v>0</v>
      </c>
      <c r="M239" s="75">
        <f>Table3[[#This Row],[CLM $ Collected ]]/'1.) CLM Reference'!$B$4</f>
        <v>3.8008409478883377E-6</v>
      </c>
      <c r="N239" s="54">
        <v>0</v>
      </c>
      <c r="O239" s="56">
        <f>Table3[[#This Row],[Incentive Disbursements]]/'1.) CLM Reference'!$B$5</f>
        <v>5.8381685752733734E-5</v>
      </c>
    </row>
    <row r="240" spans="1:15" s="49" customFormat="1" ht="15.75" thickBot="1" x14ac:dyDescent="0.3">
      <c r="A240" s="97" t="s">
        <v>184</v>
      </c>
      <c r="B240" s="97" t="s">
        <v>254</v>
      </c>
      <c r="C240" s="97" t="s">
        <v>239</v>
      </c>
      <c r="D240" s="15">
        <f>Table3[[#This Row],[Residential CLM $ Collected]]+Table3[[#This Row],[C&amp;I CLM $ Collected]]</f>
        <v>975.27269999999999</v>
      </c>
      <c r="E240" s="48">
        <f>Table3[[#This Row],[CLM $ Collected ]]/'1.) CLM Reference'!$B$4</f>
        <v>3.3513820249004748E-5</v>
      </c>
      <c r="F240" s="12">
        <f>Table3[[#This Row],[Residential Incentive Disbursements]]+Table3[[#This Row],[C&amp;I Incentive Disbursements]]</f>
        <v>0</v>
      </c>
      <c r="G240" s="17">
        <f>Table3[[#This Row],[Incentive Disbursements]]/'1.) CLM Reference'!$B$5</f>
        <v>0</v>
      </c>
      <c r="H240" s="52">
        <v>7.1828000000000003</v>
      </c>
      <c r="I240" s="53">
        <f>Table3[[#This Row],[CLM $ Collected ]]/'1.) CLM Reference'!$B$4</f>
        <v>3.3513820249004748E-5</v>
      </c>
      <c r="J240" s="54">
        <v>0</v>
      </c>
      <c r="K240" s="53">
        <f>Table3[[#This Row],[Incentive Disbursements]]/'1.) CLM Reference'!$B$5</f>
        <v>0</v>
      </c>
      <c r="L240" s="52">
        <v>968.08989999999994</v>
      </c>
      <c r="M240" s="75">
        <f>Table3[[#This Row],[CLM $ Collected ]]/'1.) CLM Reference'!$B$4</f>
        <v>3.3513820249004748E-5</v>
      </c>
      <c r="N240" s="54">
        <v>0</v>
      </c>
      <c r="O240" s="56">
        <f>Table3[[#This Row],[Incentive Disbursements]]/'1.) CLM Reference'!$B$5</f>
        <v>0</v>
      </c>
    </row>
    <row r="241" spans="1:15" s="49" customFormat="1" ht="15.75" thickBot="1" x14ac:dyDescent="0.3">
      <c r="A241" s="97" t="s">
        <v>185</v>
      </c>
      <c r="B241" s="97" t="s">
        <v>254</v>
      </c>
      <c r="C241" s="97" t="s">
        <v>244</v>
      </c>
      <c r="D241" s="15">
        <f>Table3[[#This Row],[Residential CLM $ Collected]]+Table3[[#This Row],[C&amp;I CLM $ Collected]]</f>
        <v>2413.5888999999997</v>
      </c>
      <c r="E241" s="48">
        <f>Table3[[#This Row],[CLM $ Collected ]]/'1.) CLM Reference'!$B$4</f>
        <v>8.2939453293005209E-5</v>
      </c>
      <c r="F241" s="12">
        <f>Table3[[#This Row],[Residential Incentive Disbursements]]+Table3[[#This Row],[C&amp;I Incentive Disbursements]]</f>
        <v>4790</v>
      </c>
      <c r="G241" s="17">
        <f>Table3[[#This Row],[Incentive Disbursements]]/'1.) CLM Reference'!$B$5</f>
        <v>2.8510228139875274E-4</v>
      </c>
      <c r="H241" s="52">
        <v>231.11080000000001</v>
      </c>
      <c r="I241" s="53">
        <f>Table3[[#This Row],[CLM $ Collected ]]/'1.) CLM Reference'!$B$4</f>
        <v>8.2939453293005209E-5</v>
      </c>
      <c r="J241" s="54">
        <v>0</v>
      </c>
      <c r="K241" s="53">
        <f>Table3[[#This Row],[Incentive Disbursements]]/'1.) CLM Reference'!$B$5</f>
        <v>2.8510228139875274E-4</v>
      </c>
      <c r="L241" s="52">
        <v>2182.4780999999998</v>
      </c>
      <c r="M241" s="75">
        <f>Table3[[#This Row],[CLM $ Collected ]]/'1.) CLM Reference'!$B$4</f>
        <v>8.2939453293005209E-5</v>
      </c>
      <c r="N241" s="54">
        <v>4790</v>
      </c>
      <c r="O241" s="56">
        <f>Table3[[#This Row],[Incentive Disbursements]]/'1.) CLM Reference'!$B$5</f>
        <v>2.8510228139875274E-4</v>
      </c>
    </row>
    <row r="242" spans="1:15" s="49" customFormat="1" ht="15.75" thickBot="1" x14ac:dyDescent="0.3">
      <c r="A242" s="97" t="s">
        <v>192</v>
      </c>
      <c r="B242" s="97" t="s">
        <v>254</v>
      </c>
      <c r="C242" s="97" t="s">
        <v>239</v>
      </c>
      <c r="D242" s="15">
        <f>Table3[[#This Row],[Residential CLM $ Collected]]+Table3[[#This Row],[C&amp;I CLM $ Collected]]</f>
        <v>154.1491</v>
      </c>
      <c r="E242" s="48">
        <f>Table3[[#This Row],[CLM $ Collected ]]/'1.) CLM Reference'!$B$4</f>
        <v>5.2971084179285006E-6</v>
      </c>
      <c r="F242" s="12">
        <f>Table3[[#This Row],[Residential Incentive Disbursements]]+Table3[[#This Row],[C&amp;I Incentive Disbursements]]</f>
        <v>0</v>
      </c>
      <c r="G242" s="17">
        <f>Table3[[#This Row],[Incentive Disbursements]]/'1.) CLM Reference'!$B$5</f>
        <v>0</v>
      </c>
      <c r="H242" s="52">
        <v>0</v>
      </c>
      <c r="I242" s="53">
        <f>Table3[[#This Row],[CLM $ Collected ]]/'1.) CLM Reference'!$B$4</f>
        <v>5.2971084179285006E-6</v>
      </c>
      <c r="J242" s="54">
        <v>0</v>
      </c>
      <c r="K242" s="53">
        <f>Table3[[#This Row],[Incentive Disbursements]]/'1.) CLM Reference'!$B$5</f>
        <v>0</v>
      </c>
      <c r="L242" s="52">
        <v>154.1491</v>
      </c>
      <c r="M242" s="75">
        <f>Table3[[#This Row],[CLM $ Collected ]]/'1.) CLM Reference'!$B$4</f>
        <v>5.2971084179285006E-6</v>
      </c>
      <c r="N242" s="54">
        <v>0</v>
      </c>
      <c r="O242" s="56">
        <f>Table3[[#This Row],[Incentive Disbursements]]/'1.) CLM Reference'!$B$5</f>
        <v>0</v>
      </c>
    </row>
    <row r="243" spans="1:15" s="49" customFormat="1" ht="15.75" thickBot="1" x14ac:dyDescent="0.3">
      <c r="A243" s="97" t="s">
        <v>193</v>
      </c>
      <c r="B243" s="97" t="s">
        <v>254</v>
      </c>
      <c r="C243" s="97" t="s">
        <v>239</v>
      </c>
      <c r="D243" s="15">
        <f>Table3[[#This Row],[Residential CLM $ Collected]]+Table3[[#This Row],[C&amp;I CLM $ Collected]]</f>
        <v>132.12629999999999</v>
      </c>
      <c r="E243" s="48">
        <f>Table3[[#This Row],[CLM $ Collected ]]/'1.) CLM Reference'!$B$4</f>
        <v>4.5403270986320799E-6</v>
      </c>
      <c r="F243" s="12">
        <f>Table3[[#This Row],[Residential Incentive Disbursements]]+Table3[[#This Row],[C&amp;I Incentive Disbursements]]</f>
        <v>0</v>
      </c>
      <c r="G243" s="17">
        <f>Table3[[#This Row],[Incentive Disbursements]]/'1.) CLM Reference'!$B$5</f>
        <v>0</v>
      </c>
      <c r="H243" s="52">
        <v>0</v>
      </c>
      <c r="I243" s="53">
        <f>Table3[[#This Row],[CLM $ Collected ]]/'1.) CLM Reference'!$B$4</f>
        <v>4.5403270986320799E-6</v>
      </c>
      <c r="J243" s="54">
        <v>0</v>
      </c>
      <c r="K243" s="53">
        <f>Table3[[#This Row],[Incentive Disbursements]]/'1.) CLM Reference'!$B$5</f>
        <v>0</v>
      </c>
      <c r="L243" s="52">
        <v>132.12629999999999</v>
      </c>
      <c r="M243" s="75">
        <f>Table3[[#This Row],[CLM $ Collected ]]/'1.) CLM Reference'!$B$4</f>
        <v>4.5403270986320799E-6</v>
      </c>
      <c r="N243" s="54">
        <v>0</v>
      </c>
      <c r="O243" s="56">
        <f>Table3[[#This Row],[Incentive Disbursements]]/'1.) CLM Reference'!$B$5</f>
        <v>0</v>
      </c>
    </row>
    <row r="244" spans="1:15" s="49" customFormat="1" ht="15.75" thickBot="1" x14ac:dyDescent="0.3">
      <c r="A244" s="97" t="s">
        <v>198</v>
      </c>
      <c r="B244" s="97" t="s">
        <v>267</v>
      </c>
      <c r="C244" s="97" t="s">
        <v>239</v>
      </c>
      <c r="D244" s="15">
        <f>Table3[[#This Row],[Residential CLM $ Collected]]+Table3[[#This Row],[C&amp;I CLM $ Collected]]</f>
        <v>0</v>
      </c>
      <c r="E244" s="48">
        <f>Table3[[#This Row],[CLM $ Collected ]]/'1.) CLM Reference'!$B$4</f>
        <v>0</v>
      </c>
      <c r="F244" s="12">
        <f>Table3[[#This Row],[Residential Incentive Disbursements]]+Table3[[#This Row],[C&amp;I Incentive Disbursements]]</f>
        <v>924.07</v>
      </c>
      <c r="G244" s="17">
        <f>Table3[[#This Row],[Incentive Disbursements]]/'1.) CLM Reference'!$B$5</f>
        <v>5.500093218625166E-5</v>
      </c>
      <c r="H244" s="52">
        <v>0</v>
      </c>
      <c r="I244" s="53">
        <f>Table3[[#This Row],[CLM $ Collected ]]/'1.) CLM Reference'!$B$4</f>
        <v>0</v>
      </c>
      <c r="J244" s="54">
        <v>924.07</v>
      </c>
      <c r="K244" s="53">
        <f>Table3[[#This Row],[Incentive Disbursements]]/'1.) CLM Reference'!$B$5</f>
        <v>5.500093218625166E-5</v>
      </c>
      <c r="L244" s="52">
        <v>0</v>
      </c>
      <c r="M244" s="75">
        <f>Table3[[#This Row],[CLM $ Collected ]]/'1.) CLM Reference'!$B$4</f>
        <v>0</v>
      </c>
      <c r="N244" s="54">
        <v>0</v>
      </c>
      <c r="O244" s="56">
        <f>Table3[[#This Row],[Incentive Disbursements]]/'1.) CLM Reference'!$B$5</f>
        <v>5.500093218625166E-5</v>
      </c>
    </row>
    <row r="245" spans="1:15" s="49" customFormat="1" ht="15.75" thickBot="1" x14ac:dyDescent="0.3">
      <c r="A245" s="97" t="s">
        <v>203</v>
      </c>
      <c r="B245" s="97" t="s">
        <v>254</v>
      </c>
      <c r="C245" s="97" t="s">
        <v>239</v>
      </c>
      <c r="D245" s="15">
        <f>Table3[[#This Row],[Residential CLM $ Collected]]+Table3[[#This Row],[C&amp;I CLM $ Collected]]</f>
        <v>227.32550000000001</v>
      </c>
      <c r="E245" s="48">
        <f>Table3[[#This Row],[CLM $ Collected ]]/'1.) CLM Reference'!$B$4</f>
        <v>7.8117084021885655E-6</v>
      </c>
      <c r="F245" s="12">
        <f>Table3[[#This Row],[Residential Incentive Disbursements]]+Table3[[#This Row],[C&amp;I Incentive Disbursements]]</f>
        <v>0</v>
      </c>
      <c r="G245" s="17">
        <f>Table3[[#This Row],[Incentive Disbursements]]/'1.) CLM Reference'!$B$5</f>
        <v>0</v>
      </c>
      <c r="H245" s="52">
        <v>227.32550000000001</v>
      </c>
      <c r="I245" s="53">
        <f>Table3[[#This Row],[CLM $ Collected ]]/'1.) CLM Reference'!$B$4</f>
        <v>7.8117084021885655E-6</v>
      </c>
      <c r="J245" s="54">
        <v>0</v>
      </c>
      <c r="K245" s="53">
        <f>Table3[[#This Row],[Incentive Disbursements]]/'1.) CLM Reference'!$B$5</f>
        <v>0</v>
      </c>
      <c r="L245" s="52">
        <v>0</v>
      </c>
      <c r="M245" s="75">
        <f>Table3[[#This Row],[CLM $ Collected ]]/'1.) CLM Reference'!$B$4</f>
        <v>7.8117084021885655E-6</v>
      </c>
      <c r="N245" s="54">
        <v>0</v>
      </c>
      <c r="O245" s="56">
        <f>Table3[[#This Row],[Incentive Disbursements]]/'1.) CLM Reference'!$B$5</f>
        <v>0</v>
      </c>
    </row>
    <row r="246" spans="1:15" s="49" customFormat="1" ht="15.75" thickBot="1" x14ac:dyDescent="0.3">
      <c r="A246" s="97" t="s">
        <v>204</v>
      </c>
      <c r="B246" s="97" t="s">
        <v>254</v>
      </c>
      <c r="C246" s="97" t="s">
        <v>239</v>
      </c>
      <c r="D246" s="15">
        <f>Table3[[#This Row],[Residential CLM $ Collected]]+Table3[[#This Row],[C&amp;I CLM $ Collected]]</f>
        <v>246281.63460000002</v>
      </c>
      <c r="E246" s="48">
        <f>Table3[[#This Row],[CLM $ Collected ]]/'1.) CLM Reference'!$B$4</f>
        <v>8.4631082492265686E-3</v>
      </c>
      <c r="F246" s="12">
        <f>Table3[[#This Row],[Residential Incentive Disbursements]]+Table3[[#This Row],[C&amp;I Incentive Disbursements]]</f>
        <v>163233.22</v>
      </c>
      <c r="G246" s="17">
        <f>Table3[[#This Row],[Incentive Disbursements]]/'1.) CLM Reference'!$B$5</f>
        <v>9.7156917373829883E-3</v>
      </c>
      <c r="H246" s="52">
        <v>175927.88690000001</v>
      </c>
      <c r="I246" s="53">
        <f>Table3[[#This Row],[CLM $ Collected ]]/'1.) CLM Reference'!$B$4</f>
        <v>8.4631082492265686E-3</v>
      </c>
      <c r="J246" s="54">
        <v>93222.22</v>
      </c>
      <c r="K246" s="53">
        <f>Table3[[#This Row],[Incentive Disbursements]]/'1.) CLM Reference'!$B$5</f>
        <v>9.7156917373829883E-3</v>
      </c>
      <c r="L246" s="52">
        <v>70353.747700000007</v>
      </c>
      <c r="M246" s="75">
        <f>Table3[[#This Row],[CLM $ Collected ]]/'1.) CLM Reference'!$B$4</f>
        <v>8.4631082492265686E-3</v>
      </c>
      <c r="N246" s="54">
        <v>70011</v>
      </c>
      <c r="O246" s="56">
        <f>Table3[[#This Row],[Incentive Disbursements]]/'1.) CLM Reference'!$B$5</f>
        <v>9.7156917373829883E-3</v>
      </c>
    </row>
    <row r="247" spans="1:15" s="49" customFormat="1" ht="15.75" thickBot="1" x14ac:dyDescent="0.3">
      <c r="A247" s="97" t="s">
        <v>205</v>
      </c>
      <c r="B247" s="97" t="s">
        <v>254</v>
      </c>
      <c r="C247" s="97" t="s">
        <v>239</v>
      </c>
      <c r="D247" s="15">
        <f>Table3[[#This Row],[Residential CLM $ Collected]]+Table3[[#This Row],[C&amp;I CLM $ Collected]]</f>
        <v>149986.28679999991</v>
      </c>
      <c r="E247" s="48">
        <f>Table3[[#This Row],[CLM $ Collected ]]/'1.) CLM Reference'!$B$4</f>
        <v>5.1540594293584454E-3</v>
      </c>
      <c r="F247" s="12">
        <f>Table3[[#This Row],[Residential Incentive Disbursements]]+Table3[[#This Row],[C&amp;I Incentive Disbursements]]</f>
        <v>71909.149999999994</v>
      </c>
      <c r="G247" s="17">
        <f>Table3[[#This Row],[Incentive Disbursements]]/'1.) CLM Reference'!$B$5</f>
        <v>4.2800548472745545E-3</v>
      </c>
      <c r="H247" s="52">
        <v>81742.303499999907</v>
      </c>
      <c r="I247" s="53">
        <f>Table3[[#This Row],[CLM $ Collected ]]/'1.) CLM Reference'!$B$4</f>
        <v>5.1540594293584454E-3</v>
      </c>
      <c r="J247" s="54">
        <v>33941.129999999997</v>
      </c>
      <c r="K247" s="53">
        <f>Table3[[#This Row],[Incentive Disbursements]]/'1.) CLM Reference'!$B$5</f>
        <v>4.2800548472745545E-3</v>
      </c>
      <c r="L247" s="52">
        <v>68243.983300000007</v>
      </c>
      <c r="M247" s="75">
        <f>Table3[[#This Row],[CLM $ Collected ]]/'1.) CLM Reference'!$B$4</f>
        <v>5.1540594293584454E-3</v>
      </c>
      <c r="N247" s="54">
        <v>37968.019999999997</v>
      </c>
      <c r="O247" s="56">
        <f>Table3[[#This Row],[Incentive Disbursements]]/'1.) CLM Reference'!$B$5</f>
        <v>4.2800548472745545E-3</v>
      </c>
    </row>
    <row r="248" spans="1:15" s="49" customFormat="1" ht="15.75" thickBot="1" x14ac:dyDescent="0.3">
      <c r="A248" s="97" t="s">
        <v>206</v>
      </c>
      <c r="B248" s="97" t="s">
        <v>254</v>
      </c>
      <c r="C248" s="97" t="s">
        <v>239</v>
      </c>
      <c r="D248" s="15">
        <f>Table3[[#This Row],[Residential CLM $ Collected]]+Table3[[#This Row],[C&amp;I CLM $ Collected]]</f>
        <v>179562.57229999988</v>
      </c>
      <c r="E248" s="48">
        <f>Table3[[#This Row],[CLM $ Collected ]]/'1.) CLM Reference'!$B$4</f>
        <v>6.1704052328247416E-3</v>
      </c>
      <c r="F248" s="12">
        <f>Table3[[#This Row],[Residential Incentive Disbursements]]+Table3[[#This Row],[C&amp;I Incentive Disbursements]]</f>
        <v>72155.41</v>
      </c>
      <c r="G248" s="17">
        <f>Table3[[#This Row],[Incentive Disbursements]]/'1.) CLM Reference'!$B$5</f>
        <v>4.2947123186351521E-3</v>
      </c>
      <c r="H248" s="52">
        <v>87141.806999999899</v>
      </c>
      <c r="I248" s="53">
        <f>Table3[[#This Row],[CLM $ Collected ]]/'1.) CLM Reference'!$B$4</f>
        <v>6.1704052328247416E-3</v>
      </c>
      <c r="J248" s="54">
        <v>38271.480000000003</v>
      </c>
      <c r="K248" s="53">
        <f>Table3[[#This Row],[Incentive Disbursements]]/'1.) CLM Reference'!$B$5</f>
        <v>4.2947123186351521E-3</v>
      </c>
      <c r="L248" s="52">
        <v>92420.765299999999</v>
      </c>
      <c r="M248" s="75">
        <f>Table3[[#This Row],[CLM $ Collected ]]/'1.) CLM Reference'!$B$4</f>
        <v>6.1704052328247416E-3</v>
      </c>
      <c r="N248" s="54">
        <v>33883.93</v>
      </c>
      <c r="O248" s="56">
        <f>Table3[[#This Row],[Incentive Disbursements]]/'1.) CLM Reference'!$B$5</f>
        <v>4.2947123186351521E-3</v>
      </c>
    </row>
    <row r="249" spans="1:15" s="49" customFormat="1" ht="15.75" thickBot="1" x14ac:dyDescent="0.3">
      <c r="A249" s="97" t="s">
        <v>207</v>
      </c>
      <c r="B249" s="97" t="s">
        <v>254</v>
      </c>
      <c r="C249" s="97" t="s">
        <v>239</v>
      </c>
      <c r="D249" s="15">
        <f>Table3[[#This Row],[Residential CLM $ Collected]]+Table3[[#This Row],[C&amp;I CLM $ Collected]]</f>
        <v>198502.89509999999</v>
      </c>
      <c r="E249" s="48">
        <f>Table3[[#This Row],[CLM $ Collected ]]/'1.) CLM Reference'!$B$4</f>
        <v>6.8212617304764548E-3</v>
      </c>
      <c r="F249" s="12">
        <f>Table3[[#This Row],[Residential Incentive Disbursements]]+Table3[[#This Row],[C&amp;I Incentive Disbursements]]</f>
        <v>76697.72</v>
      </c>
      <c r="G249" s="17">
        <f>Table3[[#This Row],[Incentive Disbursements]]/'1.) CLM Reference'!$B$5</f>
        <v>4.5650720146310532E-3</v>
      </c>
      <c r="H249" s="52">
        <v>148627.13149999999</v>
      </c>
      <c r="I249" s="53">
        <f>Table3[[#This Row],[CLM $ Collected ]]/'1.) CLM Reference'!$B$4</f>
        <v>6.8212617304764548E-3</v>
      </c>
      <c r="J249" s="54">
        <v>68371.47</v>
      </c>
      <c r="K249" s="53">
        <f>Table3[[#This Row],[Incentive Disbursements]]/'1.) CLM Reference'!$B$5</f>
        <v>4.5650720146310532E-3</v>
      </c>
      <c r="L249" s="52">
        <v>49875.763599999998</v>
      </c>
      <c r="M249" s="75">
        <f>Table3[[#This Row],[CLM $ Collected ]]/'1.) CLM Reference'!$B$4</f>
        <v>6.8212617304764548E-3</v>
      </c>
      <c r="N249" s="54">
        <v>8326.25</v>
      </c>
      <c r="O249" s="56">
        <f>Table3[[#This Row],[Incentive Disbursements]]/'1.) CLM Reference'!$B$5</f>
        <v>4.5650720146310532E-3</v>
      </c>
    </row>
    <row r="250" spans="1:15" s="49" customFormat="1" ht="15.75" thickBot="1" x14ac:dyDescent="0.3">
      <c r="A250" s="97" t="s">
        <v>208</v>
      </c>
      <c r="B250" s="97" t="s">
        <v>254</v>
      </c>
      <c r="C250" s="97" t="s">
        <v>239</v>
      </c>
      <c r="D250" s="15">
        <f>Table3[[#This Row],[Residential CLM $ Collected]]+Table3[[#This Row],[C&amp;I CLM $ Collected]]</f>
        <v>54.371499999999997</v>
      </c>
      <c r="E250" s="48">
        <f>Table3[[#This Row],[CLM $ Collected ]]/'1.) CLM Reference'!$B$4</f>
        <v>1.8683970931092005E-6</v>
      </c>
      <c r="F250" s="12">
        <f>Table3[[#This Row],[Residential Incentive Disbursements]]+Table3[[#This Row],[C&amp;I Incentive Disbursements]]</f>
        <v>0</v>
      </c>
      <c r="G250" s="17">
        <f>Table3[[#This Row],[Incentive Disbursements]]/'1.) CLM Reference'!$B$5</f>
        <v>0</v>
      </c>
      <c r="H250" s="52">
        <v>54.371499999999997</v>
      </c>
      <c r="I250" s="53">
        <f>Table3[[#This Row],[CLM $ Collected ]]/'1.) CLM Reference'!$B$4</f>
        <v>1.8683970931092005E-6</v>
      </c>
      <c r="J250" s="54">
        <v>0</v>
      </c>
      <c r="K250" s="53">
        <f>Table3[[#This Row],[Incentive Disbursements]]/'1.) CLM Reference'!$B$5</f>
        <v>0</v>
      </c>
      <c r="L250" s="52">
        <v>0</v>
      </c>
      <c r="M250" s="75">
        <f>Table3[[#This Row],[CLM $ Collected ]]/'1.) CLM Reference'!$B$4</f>
        <v>1.8683970931092005E-6</v>
      </c>
      <c r="N250" s="54">
        <v>0</v>
      </c>
      <c r="O250" s="56">
        <f>Table3[[#This Row],[Incentive Disbursements]]/'1.) CLM Reference'!$B$5</f>
        <v>0</v>
      </c>
    </row>
    <row r="251" spans="1:15" s="49" customFormat="1" ht="15.75" thickBot="1" x14ac:dyDescent="0.3">
      <c r="A251" s="97" t="s">
        <v>209</v>
      </c>
      <c r="B251" s="97" t="s">
        <v>254</v>
      </c>
      <c r="C251" s="97" t="s">
        <v>239</v>
      </c>
      <c r="D251" s="15">
        <f>Table3[[#This Row],[Residential CLM $ Collected]]+Table3[[#This Row],[C&amp;I CLM $ Collected]]</f>
        <v>312.34399999999999</v>
      </c>
      <c r="E251" s="48">
        <f>Table3[[#This Row],[CLM $ Collected ]]/'1.) CLM Reference'!$B$4</f>
        <v>1.0733244836910884E-5</v>
      </c>
      <c r="F251" s="12">
        <f>Table3[[#This Row],[Residential Incentive Disbursements]]+Table3[[#This Row],[C&amp;I Incentive Disbursements]]</f>
        <v>0</v>
      </c>
      <c r="G251" s="17">
        <f>Table3[[#This Row],[Incentive Disbursements]]/'1.) CLM Reference'!$B$5</f>
        <v>0</v>
      </c>
      <c r="H251" s="52">
        <v>137.0864</v>
      </c>
      <c r="I251" s="53">
        <f>Table3[[#This Row],[CLM $ Collected ]]/'1.) CLM Reference'!$B$4</f>
        <v>1.0733244836910884E-5</v>
      </c>
      <c r="J251" s="54">
        <v>0</v>
      </c>
      <c r="K251" s="53">
        <f>Table3[[#This Row],[Incentive Disbursements]]/'1.) CLM Reference'!$B$5</f>
        <v>0</v>
      </c>
      <c r="L251" s="52">
        <v>175.2576</v>
      </c>
      <c r="M251" s="75">
        <f>Table3[[#This Row],[CLM $ Collected ]]/'1.) CLM Reference'!$B$4</f>
        <v>1.0733244836910884E-5</v>
      </c>
      <c r="N251" s="54">
        <v>0</v>
      </c>
      <c r="O251" s="56">
        <f>Table3[[#This Row],[Incentive Disbursements]]/'1.) CLM Reference'!$B$5</f>
        <v>0</v>
      </c>
    </row>
    <row r="252" spans="1:15" s="49" customFormat="1" ht="15.75" thickBot="1" x14ac:dyDescent="0.3">
      <c r="A252" s="97" t="s">
        <v>210</v>
      </c>
      <c r="B252" s="97" t="s">
        <v>254</v>
      </c>
      <c r="C252" s="97" t="s">
        <v>239</v>
      </c>
      <c r="D252" s="15">
        <f>Table3[[#This Row],[Residential CLM $ Collected]]+Table3[[#This Row],[C&amp;I CLM $ Collected]]</f>
        <v>186.86240000000001</v>
      </c>
      <c r="E252" s="48">
        <f>Table3[[#This Row],[CLM $ Collected ]]/'1.) CLM Reference'!$B$4</f>
        <v>6.4212531376071782E-6</v>
      </c>
      <c r="F252" s="12">
        <f>Table3[[#This Row],[Residential Incentive Disbursements]]+Table3[[#This Row],[C&amp;I Incentive Disbursements]]</f>
        <v>0</v>
      </c>
      <c r="G252" s="17">
        <f>Table3[[#This Row],[Incentive Disbursements]]/'1.) CLM Reference'!$B$5</f>
        <v>0</v>
      </c>
      <c r="H252" s="52">
        <v>0</v>
      </c>
      <c r="I252" s="53">
        <f>Table3[[#This Row],[CLM $ Collected ]]/'1.) CLM Reference'!$B$4</f>
        <v>6.4212531376071782E-6</v>
      </c>
      <c r="J252" s="54">
        <v>0</v>
      </c>
      <c r="K252" s="53">
        <f>Table3[[#This Row],[Incentive Disbursements]]/'1.) CLM Reference'!$B$5</f>
        <v>0</v>
      </c>
      <c r="L252" s="52">
        <v>186.86240000000001</v>
      </c>
      <c r="M252" s="75">
        <f>Table3[[#This Row],[CLM $ Collected ]]/'1.) CLM Reference'!$B$4</f>
        <v>6.4212531376071782E-6</v>
      </c>
      <c r="N252" s="54">
        <v>0</v>
      </c>
      <c r="O252" s="56">
        <f>Table3[[#This Row],[Incentive Disbursements]]/'1.) CLM Reference'!$B$5</f>
        <v>0</v>
      </c>
    </row>
    <row r="253" spans="1:15" s="49" customFormat="1" ht="15.75" thickBot="1" x14ac:dyDescent="0.3">
      <c r="A253" s="97" t="s">
        <v>213</v>
      </c>
      <c r="B253" s="97" t="s">
        <v>254</v>
      </c>
      <c r="C253" s="97" t="s">
        <v>239</v>
      </c>
      <c r="D253" s="15">
        <f>Table3[[#This Row],[Residential CLM $ Collected]]+Table3[[#This Row],[C&amp;I CLM $ Collected]]</f>
        <v>55.563800000000001</v>
      </c>
      <c r="E253" s="48">
        <f>Table3[[#This Row],[CLM $ Collected ]]/'1.) CLM Reference'!$B$4</f>
        <v>1.9093687391758734E-6</v>
      </c>
      <c r="F253" s="12">
        <f>Table3[[#This Row],[Residential Incentive Disbursements]]+Table3[[#This Row],[C&amp;I Incentive Disbursements]]</f>
        <v>0</v>
      </c>
      <c r="G253" s="17">
        <f>Table3[[#This Row],[Incentive Disbursements]]/'1.) CLM Reference'!$B$5</f>
        <v>0</v>
      </c>
      <c r="H253" s="52">
        <v>55.563800000000001</v>
      </c>
      <c r="I253" s="53">
        <f>Table3[[#This Row],[CLM $ Collected ]]/'1.) CLM Reference'!$B$4</f>
        <v>1.9093687391758734E-6</v>
      </c>
      <c r="J253" s="54">
        <v>0</v>
      </c>
      <c r="K253" s="53">
        <f>Table3[[#This Row],[Incentive Disbursements]]/'1.) CLM Reference'!$B$5</f>
        <v>0</v>
      </c>
      <c r="L253" s="52">
        <v>0</v>
      </c>
      <c r="M253" s="75">
        <f>Table3[[#This Row],[CLM $ Collected ]]/'1.) CLM Reference'!$B$4</f>
        <v>1.9093687391758734E-6</v>
      </c>
      <c r="N253" s="54">
        <v>0</v>
      </c>
      <c r="O253" s="56">
        <f>Table3[[#This Row],[Incentive Disbursements]]/'1.) CLM Reference'!$B$5</f>
        <v>0</v>
      </c>
    </row>
    <row r="254" spans="1:15" s="49" customFormat="1" ht="15.75" thickBot="1" x14ac:dyDescent="0.3">
      <c r="A254" s="97" t="s">
        <v>214</v>
      </c>
      <c r="B254" s="97" t="s">
        <v>254</v>
      </c>
      <c r="C254" s="97" t="s">
        <v>239</v>
      </c>
      <c r="D254" s="15">
        <f>Table3[[#This Row],[Residential CLM $ Collected]]+Table3[[#This Row],[C&amp;I CLM $ Collected]]</f>
        <v>1282.3207</v>
      </c>
      <c r="E254" s="48">
        <f>Table3[[#This Row],[CLM $ Collected ]]/'1.) CLM Reference'!$B$4</f>
        <v>4.4065075789958991E-5</v>
      </c>
      <c r="F254" s="12">
        <f>Table3[[#This Row],[Residential Incentive Disbursements]]+Table3[[#This Row],[C&amp;I Incentive Disbursements]]</f>
        <v>0</v>
      </c>
      <c r="G254" s="17">
        <f>Table3[[#This Row],[Incentive Disbursements]]/'1.) CLM Reference'!$B$5</f>
        <v>0</v>
      </c>
      <c r="H254" s="52">
        <v>1270.8086000000001</v>
      </c>
      <c r="I254" s="53">
        <f>Table3[[#This Row],[CLM $ Collected ]]/'1.) CLM Reference'!$B$4</f>
        <v>4.4065075789958991E-5</v>
      </c>
      <c r="J254" s="54">
        <v>0</v>
      </c>
      <c r="K254" s="53">
        <f>Table3[[#This Row],[Incentive Disbursements]]/'1.) CLM Reference'!$B$5</f>
        <v>0</v>
      </c>
      <c r="L254" s="52">
        <v>11.5121</v>
      </c>
      <c r="M254" s="75">
        <f>Table3[[#This Row],[CLM $ Collected ]]/'1.) CLM Reference'!$B$4</f>
        <v>4.4065075789958991E-5</v>
      </c>
      <c r="N254" s="54">
        <v>0</v>
      </c>
      <c r="O254" s="56">
        <f>Table3[[#This Row],[Incentive Disbursements]]/'1.) CLM Reference'!$B$5</f>
        <v>0</v>
      </c>
    </row>
    <row r="255" spans="1:15" s="49" customFormat="1" ht="15.75" thickBot="1" x14ac:dyDescent="0.3">
      <c r="A255" s="97" t="s">
        <v>216</v>
      </c>
      <c r="B255" s="97" t="s">
        <v>254</v>
      </c>
      <c r="C255" s="97" t="s">
        <v>239</v>
      </c>
      <c r="D255" s="15">
        <f>Table3[[#This Row],[Residential CLM $ Collected]]+Table3[[#This Row],[C&amp;I CLM $ Collected]]</f>
        <v>75.867800000000003</v>
      </c>
      <c r="E255" s="48">
        <f>Table3[[#This Row],[CLM $ Collected ]]/'1.) CLM Reference'!$B$4</f>
        <v>2.6070860097770011E-6</v>
      </c>
      <c r="F255" s="12">
        <f>Table3[[#This Row],[Residential Incentive Disbursements]]+Table3[[#This Row],[C&amp;I Incentive Disbursements]]</f>
        <v>0</v>
      </c>
      <c r="G255" s="17">
        <f>Table3[[#This Row],[Incentive Disbursements]]/'1.) CLM Reference'!$B$5</f>
        <v>0</v>
      </c>
      <c r="H255" s="52">
        <v>75.867800000000003</v>
      </c>
      <c r="I255" s="53">
        <f>Table3[[#This Row],[CLM $ Collected ]]/'1.) CLM Reference'!$B$4</f>
        <v>2.6070860097770011E-6</v>
      </c>
      <c r="J255" s="54">
        <v>0</v>
      </c>
      <c r="K255" s="53">
        <f>Table3[[#This Row],[Incentive Disbursements]]/'1.) CLM Reference'!$B$5</f>
        <v>0</v>
      </c>
      <c r="L255" s="52">
        <v>0</v>
      </c>
      <c r="M255" s="75">
        <f>Table3[[#This Row],[CLM $ Collected ]]/'1.) CLM Reference'!$B$4</f>
        <v>2.6070860097770011E-6</v>
      </c>
      <c r="N255" s="54">
        <v>0</v>
      </c>
      <c r="O255" s="56">
        <f>Table3[[#This Row],[Incentive Disbursements]]/'1.) CLM Reference'!$B$5</f>
        <v>0</v>
      </c>
    </row>
    <row r="256" spans="1:15" s="49" customFormat="1" ht="15.75" thickBot="1" x14ac:dyDescent="0.3">
      <c r="A256" s="97" t="s">
        <v>256</v>
      </c>
      <c r="B256" s="97" t="s">
        <v>267</v>
      </c>
      <c r="C256" s="97" t="s">
        <v>239</v>
      </c>
      <c r="D256" s="15">
        <f>Table3[[#This Row],[Residential CLM $ Collected]]+Table3[[#This Row],[C&amp;I CLM $ Collected]]</f>
        <v>0</v>
      </c>
      <c r="E256" s="48">
        <f>Table3[[#This Row],[CLM $ Collected ]]/'1.) CLM Reference'!$B$4</f>
        <v>0</v>
      </c>
      <c r="F256" s="12">
        <f>Table3[[#This Row],[Residential Incentive Disbursements]]+Table3[[#This Row],[C&amp;I Incentive Disbursements]]</f>
        <v>120917.5186292905</v>
      </c>
      <c r="G256" s="17">
        <f>Table3[[#This Row],[Incentive Disbursements]]/'1.) CLM Reference'!$B$5</f>
        <v>7.1970481048615666E-3</v>
      </c>
      <c r="H256" s="52">
        <v>0</v>
      </c>
      <c r="I256" s="53">
        <f>Table3[[#This Row],[CLM $ Collected ]]/'1.) CLM Reference'!$B$4</f>
        <v>0</v>
      </c>
      <c r="J256" s="54">
        <v>92942.518629290498</v>
      </c>
      <c r="K256" s="53">
        <f>Table3[[#This Row],[Incentive Disbursements]]/'1.) CLM Reference'!$B$5</f>
        <v>7.1970481048615666E-3</v>
      </c>
      <c r="L256" s="52">
        <v>0</v>
      </c>
      <c r="M256" s="75">
        <f>Table3[[#This Row],[CLM $ Collected ]]/'1.) CLM Reference'!$B$4</f>
        <v>0</v>
      </c>
      <c r="N256" s="54">
        <v>27975</v>
      </c>
      <c r="O256" s="56">
        <f>Table3[[#This Row],[Incentive Disbursements]]/'1.) CLM Reference'!$B$5</f>
        <v>7.1970481048615666E-3</v>
      </c>
    </row>
    <row r="257" spans="1:15" s="49" customFormat="1" ht="15.75" thickBot="1" x14ac:dyDescent="0.3">
      <c r="A257" s="97" t="s">
        <v>132</v>
      </c>
      <c r="B257" s="97" t="s">
        <v>249</v>
      </c>
      <c r="C257" s="97" t="s">
        <v>239</v>
      </c>
      <c r="D257" s="15">
        <f>Table3[[#This Row],[Residential CLM $ Collected]]+Table3[[#This Row],[C&amp;I CLM $ Collected]]</f>
        <v>106.81569999999999</v>
      </c>
      <c r="E257" s="48">
        <f>Table3[[#This Row],[CLM $ Collected ]]/'1.) CLM Reference'!$B$4</f>
        <v>3.6705653399009485E-6</v>
      </c>
      <c r="F257" s="12">
        <f>Table3[[#This Row],[Residential Incentive Disbursements]]+Table3[[#This Row],[C&amp;I Incentive Disbursements]]</f>
        <v>0</v>
      </c>
      <c r="G257" s="17">
        <f>Table3[[#This Row],[Incentive Disbursements]]/'1.) CLM Reference'!$B$5</f>
        <v>0</v>
      </c>
      <c r="H257" s="52">
        <v>94.284899999999993</v>
      </c>
      <c r="I257" s="53">
        <f>Table3[[#This Row],[CLM $ Collected ]]/'1.) CLM Reference'!$B$4</f>
        <v>3.6705653399009485E-6</v>
      </c>
      <c r="J257" s="54">
        <v>0</v>
      </c>
      <c r="K257" s="53">
        <f>Table3[[#This Row],[Incentive Disbursements]]/'1.) CLM Reference'!$B$5</f>
        <v>0</v>
      </c>
      <c r="L257" s="52">
        <v>12.530799999999999</v>
      </c>
      <c r="M257" s="75">
        <f>Table3[[#This Row],[CLM $ Collected ]]/'1.) CLM Reference'!$B$4</f>
        <v>3.6705653399009485E-6</v>
      </c>
      <c r="N257" s="54">
        <v>0</v>
      </c>
      <c r="O257" s="56">
        <f>Table3[[#This Row],[Incentive Disbursements]]/'1.) CLM Reference'!$B$5</f>
        <v>0</v>
      </c>
    </row>
    <row r="258" spans="1:15" s="49" customFormat="1" ht="15.75" thickBot="1" x14ac:dyDescent="0.3">
      <c r="A258" s="97" t="s">
        <v>145</v>
      </c>
      <c r="B258" s="97" t="s">
        <v>268</v>
      </c>
      <c r="C258" s="97" t="s">
        <v>244</v>
      </c>
      <c r="D258" s="15">
        <f>Table3[[#This Row],[Residential CLM $ Collected]]+Table3[[#This Row],[C&amp;I CLM $ Collected]]</f>
        <v>0</v>
      </c>
      <c r="E258" s="48">
        <f>Table3[[#This Row],[CLM $ Collected ]]/'1.) CLM Reference'!$B$4</f>
        <v>0</v>
      </c>
      <c r="F258" s="12">
        <f>Table3[[#This Row],[Residential Incentive Disbursements]]+Table3[[#This Row],[C&amp;I Incentive Disbursements]]</f>
        <v>275</v>
      </c>
      <c r="G258" s="17">
        <f>Table3[[#This Row],[Incentive Disbursements]]/'1.) CLM Reference'!$B$5</f>
        <v>1.6368085048988936E-5</v>
      </c>
      <c r="H258" s="52">
        <v>0</v>
      </c>
      <c r="I258" s="53">
        <f>Table3[[#This Row],[CLM $ Collected ]]/'1.) CLM Reference'!$B$4</f>
        <v>0</v>
      </c>
      <c r="J258" s="54">
        <v>275</v>
      </c>
      <c r="K258" s="53">
        <f>Table3[[#This Row],[Incentive Disbursements]]/'1.) CLM Reference'!$B$5</f>
        <v>1.6368085048988936E-5</v>
      </c>
      <c r="L258" s="52">
        <v>0</v>
      </c>
      <c r="M258" s="75">
        <f>Table3[[#This Row],[CLM $ Collected ]]/'1.) CLM Reference'!$B$4</f>
        <v>0</v>
      </c>
      <c r="N258" s="54">
        <v>0</v>
      </c>
      <c r="O258" s="56">
        <f>Table3[[#This Row],[Incentive Disbursements]]/'1.) CLM Reference'!$B$5</f>
        <v>1.6368085048988936E-5</v>
      </c>
    </row>
    <row r="259" spans="1:15" s="49" customFormat="1" ht="15.75" thickBot="1" x14ac:dyDescent="0.3">
      <c r="A259" s="97" t="s">
        <v>172</v>
      </c>
      <c r="B259" s="97" t="s">
        <v>249</v>
      </c>
      <c r="C259" s="97" t="s">
        <v>239</v>
      </c>
      <c r="D259" s="15">
        <f>Table3[[#This Row],[Residential CLM $ Collected]]+Table3[[#This Row],[C&amp;I CLM $ Collected]]</f>
        <v>728.59849999999994</v>
      </c>
      <c r="E259" s="48">
        <f>Table3[[#This Row],[CLM $ Collected ]]/'1.) CLM Reference'!$B$4</f>
        <v>2.5037222063833512E-5</v>
      </c>
      <c r="F259" s="12">
        <f>Table3[[#This Row],[Residential Incentive Disbursements]]+Table3[[#This Row],[C&amp;I Incentive Disbursements]]</f>
        <v>1151.49</v>
      </c>
      <c r="G259" s="17">
        <f>Table3[[#This Row],[Incentive Disbursements]]/'1.) CLM Reference'!$B$5</f>
        <v>6.8537040920219156E-5</v>
      </c>
      <c r="H259" s="52">
        <v>728.59849999999994</v>
      </c>
      <c r="I259" s="53">
        <f>Table3[[#This Row],[CLM $ Collected ]]/'1.) CLM Reference'!$B$4</f>
        <v>2.5037222063833512E-5</v>
      </c>
      <c r="J259" s="54">
        <v>1151.49</v>
      </c>
      <c r="K259" s="53">
        <f>Table3[[#This Row],[Incentive Disbursements]]/'1.) CLM Reference'!$B$5</f>
        <v>6.8537040920219156E-5</v>
      </c>
      <c r="L259" s="52">
        <v>0</v>
      </c>
      <c r="M259" s="75">
        <f>Table3[[#This Row],[CLM $ Collected ]]/'1.) CLM Reference'!$B$4</f>
        <v>2.5037222063833512E-5</v>
      </c>
      <c r="N259" s="54">
        <v>0</v>
      </c>
      <c r="O259" s="56">
        <f>Table3[[#This Row],[Incentive Disbursements]]/'1.) CLM Reference'!$B$5</f>
        <v>6.8537040920219156E-5</v>
      </c>
    </row>
    <row r="260" spans="1:15" s="49" customFormat="1" ht="15.75" thickBot="1" x14ac:dyDescent="0.3">
      <c r="A260" s="97" t="s">
        <v>177</v>
      </c>
      <c r="B260" s="97" t="s">
        <v>249</v>
      </c>
      <c r="C260" s="97" t="s">
        <v>239</v>
      </c>
      <c r="D260" s="15">
        <f>Table3[[#This Row],[Residential CLM $ Collected]]+Table3[[#This Row],[C&amp;I CLM $ Collected]]</f>
        <v>10.418200000000001</v>
      </c>
      <c r="E260" s="48">
        <f>Table3[[#This Row],[CLM $ Collected ]]/'1.) CLM Reference'!$B$4</f>
        <v>3.5800620905125436E-7</v>
      </c>
      <c r="F260" s="12">
        <f>Table3[[#This Row],[Residential Incentive Disbursements]]+Table3[[#This Row],[C&amp;I Incentive Disbursements]]</f>
        <v>0</v>
      </c>
      <c r="G260" s="17">
        <f>Table3[[#This Row],[Incentive Disbursements]]/'1.) CLM Reference'!$B$5</f>
        <v>0</v>
      </c>
      <c r="H260" s="52">
        <v>0</v>
      </c>
      <c r="I260" s="53">
        <f>Table3[[#This Row],[CLM $ Collected ]]/'1.) CLM Reference'!$B$4</f>
        <v>3.5800620905125436E-7</v>
      </c>
      <c r="J260" s="54">
        <v>0</v>
      </c>
      <c r="K260" s="53">
        <f>Table3[[#This Row],[Incentive Disbursements]]/'1.) CLM Reference'!$B$5</f>
        <v>0</v>
      </c>
      <c r="L260" s="52">
        <v>10.418200000000001</v>
      </c>
      <c r="M260" s="75">
        <f>Table3[[#This Row],[CLM $ Collected ]]/'1.) CLM Reference'!$B$4</f>
        <v>3.5800620905125436E-7</v>
      </c>
      <c r="N260" s="54">
        <v>0</v>
      </c>
      <c r="O260" s="56">
        <f>Table3[[#This Row],[Incentive Disbursements]]/'1.) CLM Reference'!$B$5</f>
        <v>0</v>
      </c>
    </row>
    <row r="261" spans="1:15" s="49" customFormat="1" ht="15.75" thickBot="1" x14ac:dyDescent="0.3">
      <c r="A261" s="97" t="s">
        <v>186</v>
      </c>
      <c r="B261" s="97" t="s">
        <v>249</v>
      </c>
      <c r="C261" s="97" t="s">
        <v>239</v>
      </c>
      <c r="D261" s="15">
        <f>Table3[[#This Row],[Residential CLM $ Collected]]+Table3[[#This Row],[C&amp;I CLM $ Collected]]</f>
        <v>217535.91900000011</v>
      </c>
      <c r="E261" s="48">
        <f>Table3[[#This Row],[CLM $ Collected ]]/'1.) CLM Reference'!$B$4</f>
        <v>7.4753037658780563E-3</v>
      </c>
      <c r="F261" s="12">
        <f>Table3[[#This Row],[Residential Incentive Disbursements]]+Table3[[#This Row],[C&amp;I Incentive Disbursements]]</f>
        <v>79009.16</v>
      </c>
      <c r="G261" s="17">
        <f>Table3[[#This Row],[Incentive Disbursements]]/'1.) CLM Reference'!$B$5</f>
        <v>4.7026496382879075E-3</v>
      </c>
      <c r="H261" s="52">
        <v>54371.503700000103</v>
      </c>
      <c r="I261" s="53">
        <f>Table3[[#This Row],[CLM $ Collected ]]/'1.) CLM Reference'!$B$4</f>
        <v>7.4753037658780563E-3</v>
      </c>
      <c r="J261" s="54">
        <v>14309.76</v>
      </c>
      <c r="K261" s="53">
        <f>Table3[[#This Row],[Incentive Disbursements]]/'1.) CLM Reference'!$B$5</f>
        <v>4.7026496382879075E-3</v>
      </c>
      <c r="L261" s="52">
        <v>163164.41529999999</v>
      </c>
      <c r="M261" s="75">
        <f>Table3[[#This Row],[CLM $ Collected ]]/'1.) CLM Reference'!$B$4</f>
        <v>7.4753037658780563E-3</v>
      </c>
      <c r="N261" s="54">
        <v>64699.4</v>
      </c>
      <c r="O261" s="56">
        <f>Table3[[#This Row],[Incentive Disbursements]]/'1.) CLM Reference'!$B$5</f>
        <v>4.7026496382879075E-3</v>
      </c>
    </row>
    <row r="262" spans="1:15" s="49" customFormat="1" ht="15.75" thickBot="1" x14ac:dyDescent="0.3">
      <c r="A262" s="97" t="s">
        <v>187</v>
      </c>
      <c r="B262" s="97" t="s">
        <v>249</v>
      </c>
      <c r="C262" s="97" t="s">
        <v>239</v>
      </c>
      <c r="D262" s="15">
        <f>Table3[[#This Row],[Residential CLM $ Collected]]+Table3[[#This Row],[C&amp;I CLM $ Collected]]</f>
        <v>101114.48050000009</v>
      </c>
      <c r="E262" s="48">
        <f>Table3[[#This Row],[CLM $ Collected ]]/'1.) CLM Reference'!$B$4</f>
        <v>3.474651268356531E-3</v>
      </c>
      <c r="F262" s="12">
        <f>Table3[[#This Row],[Residential Incentive Disbursements]]+Table3[[#This Row],[C&amp;I Incentive Disbursements]]</f>
        <v>62612.52</v>
      </c>
      <c r="G262" s="17">
        <f>Table3[[#This Row],[Incentive Disbursements]]/'1.) CLM Reference'!$B$5</f>
        <v>3.7267165545146206E-3</v>
      </c>
      <c r="H262" s="52">
        <v>81277.952100000097</v>
      </c>
      <c r="I262" s="53">
        <f>Table3[[#This Row],[CLM $ Collected ]]/'1.) CLM Reference'!$B$4</f>
        <v>3.474651268356531E-3</v>
      </c>
      <c r="J262" s="54">
        <v>62612.52</v>
      </c>
      <c r="K262" s="53">
        <f>Table3[[#This Row],[Incentive Disbursements]]/'1.) CLM Reference'!$B$5</f>
        <v>3.7267165545146206E-3</v>
      </c>
      <c r="L262" s="52">
        <v>19836.528399999999</v>
      </c>
      <c r="M262" s="75">
        <f>Table3[[#This Row],[CLM $ Collected ]]/'1.) CLM Reference'!$B$4</f>
        <v>3.474651268356531E-3</v>
      </c>
      <c r="N262" s="54">
        <v>0</v>
      </c>
      <c r="O262" s="56">
        <f>Table3[[#This Row],[Incentive Disbursements]]/'1.) CLM Reference'!$B$5</f>
        <v>3.7267165545146206E-3</v>
      </c>
    </row>
    <row r="263" spans="1:15" s="49" customFormat="1" ht="15.75" thickBot="1" x14ac:dyDescent="0.3">
      <c r="A263" s="97" t="s">
        <v>188</v>
      </c>
      <c r="B263" s="97" t="s">
        <v>249</v>
      </c>
      <c r="C263" s="97" t="s">
        <v>239</v>
      </c>
      <c r="D263" s="15">
        <f>Table3[[#This Row],[Residential CLM $ Collected]]+Table3[[#This Row],[C&amp;I CLM $ Collected]]</f>
        <v>82969.595099999904</v>
      </c>
      <c r="E263" s="48">
        <f>Table3[[#This Row],[CLM $ Collected ]]/'1.) CLM Reference'!$B$4</f>
        <v>2.8511288138323792E-3</v>
      </c>
      <c r="F263" s="12">
        <f>Table3[[#This Row],[Residential Incentive Disbursements]]+Table3[[#This Row],[C&amp;I Incentive Disbursements]]</f>
        <v>44691.62</v>
      </c>
      <c r="G263" s="17">
        <f>Table3[[#This Row],[Incentive Disbursements]]/'1.) CLM Reference'!$B$5</f>
        <v>2.6600590441348904E-3</v>
      </c>
      <c r="H263" s="52">
        <v>77580.580099999905</v>
      </c>
      <c r="I263" s="53">
        <f>Table3[[#This Row],[CLM $ Collected ]]/'1.) CLM Reference'!$B$4</f>
        <v>2.8511288138323792E-3</v>
      </c>
      <c r="J263" s="54">
        <v>44691.62</v>
      </c>
      <c r="K263" s="53">
        <f>Table3[[#This Row],[Incentive Disbursements]]/'1.) CLM Reference'!$B$5</f>
        <v>2.6600590441348904E-3</v>
      </c>
      <c r="L263" s="52">
        <v>5389.0150000000003</v>
      </c>
      <c r="M263" s="75">
        <f>Table3[[#This Row],[CLM $ Collected ]]/'1.) CLM Reference'!$B$4</f>
        <v>2.8511288138323792E-3</v>
      </c>
      <c r="N263" s="54">
        <v>0</v>
      </c>
      <c r="O263" s="56">
        <f>Table3[[#This Row],[Incentive Disbursements]]/'1.) CLM Reference'!$B$5</f>
        <v>2.6600590441348904E-3</v>
      </c>
    </row>
    <row r="264" spans="1:15" s="49" customFormat="1" ht="15.75" thickBot="1" x14ac:dyDescent="0.3">
      <c r="A264" s="97" t="s">
        <v>189</v>
      </c>
      <c r="B264" s="97" t="s">
        <v>249</v>
      </c>
      <c r="C264" s="97" t="s">
        <v>239</v>
      </c>
      <c r="D264" s="15">
        <f>Table3[[#This Row],[Residential CLM $ Collected]]+Table3[[#This Row],[C&amp;I CLM $ Collected]]</f>
        <v>107625.53199999999</v>
      </c>
      <c r="E264" s="48">
        <f>Table3[[#This Row],[CLM $ Collected ]]/'1.) CLM Reference'!$B$4</f>
        <v>3.6983940324090974E-3</v>
      </c>
      <c r="F264" s="12">
        <f>Table3[[#This Row],[Residential Incentive Disbursements]]+Table3[[#This Row],[C&amp;I Incentive Disbursements]]</f>
        <v>99254.12</v>
      </c>
      <c r="G264" s="17">
        <f>Table3[[#This Row],[Incentive Disbursements]]/'1.) CLM Reference'!$B$5</f>
        <v>5.9076359186274671E-3</v>
      </c>
      <c r="H264" s="52">
        <v>93459.739199999996</v>
      </c>
      <c r="I264" s="53">
        <f>Table3[[#This Row],[CLM $ Collected ]]/'1.) CLM Reference'!$B$4</f>
        <v>3.6983940324090974E-3</v>
      </c>
      <c r="J264" s="54">
        <v>63453.120000000003</v>
      </c>
      <c r="K264" s="53">
        <f>Table3[[#This Row],[Incentive Disbursements]]/'1.) CLM Reference'!$B$5</f>
        <v>5.9076359186274671E-3</v>
      </c>
      <c r="L264" s="52">
        <v>14165.792799999999</v>
      </c>
      <c r="M264" s="75">
        <f>Table3[[#This Row],[CLM $ Collected ]]/'1.) CLM Reference'!$B$4</f>
        <v>3.6983940324090974E-3</v>
      </c>
      <c r="N264" s="54">
        <v>35801</v>
      </c>
      <c r="O264" s="56">
        <f>Table3[[#This Row],[Incentive Disbursements]]/'1.) CLM Reference'!$B$5</f>
        <v>5.9076359186274671E-3</v>
      </c>
    </row>
    <row r="265" spans="1:15" s="49" customFormat="1" ht="15.75" thickBot="1" x14ac:dyDescent="0.3">
      <c r="A265" s="97" t="s">
        <v>256</v>
      </c>
      <c r="B265" s="97" t="s">
        <v>268</v>
      </c>
      <c r="C265" s="97" t="s">
        <v>239</v>
      </c>
      <c r="D265" s="15">
        <f>Table3[[#This Row],[Residential CLM $ Collected]]+Table3[[#This Row],[C&amp;I CLM $ Collected]]</f>
        <v>0</v>
      </c>
      <c r="E265" s="48">
        <f>Table3[[#This Row],[CLM $ Collected ]]/'1.) CLM Reference'!$B$4</f>
        <v>0</v>
      </c>
      <c r="F265" s="12">
        <f>Table3[[#This Row],[Residential Incentive Disbursements]]+Table3[[#This Row],[C&amp;I Incentive Disbursements]]</f>
        <v>215711.382322363</v>
      </c>
      <c r="G265" s="17">
        <f>Table3[[#This Row],[Incentive Disbursements]]/'1.) CLM Reference'!$B$5</f>
        <v>1.2839208188681476E-2</v>
      </c>
      <c r="H265" s="52">
        <v>0</v>
      </c>
      <c r="I265" s="53">
        <f>Table3[[#This Row],[CLM $ Collected ]]/'1.) CLM Reference'!$B$4</f>
        <v>0</v>
      </c>
      <c r="J265" s="54">
        <v>212361.382322363</v>
      </c>
      <c r="K265" s="53">
        <f>Table3[[#This Row],[Incentive Disbursements]]/'1.) CLM Reference'!$B$5</f>
        <v>1.2839208188681476E-2</v>
      </c>
      <c r="L265" s="52">
        <v>0</v>
      </c>
      <c r="M265" s="75">
        <f>Table3[[#This Row],[CLM $ Collected ]]/'1.) CLM Reference'!$B$4</f>
        <v>0</v>
      </c>
      <c r="N265" s="54">
        <v>3350</v>
      </c>
      <c r="O265" s="56">
        <f>Table3[[#This Row],[Incentive Disbursements]]/'1.) CLM Reference'!$B$5</f>
        <v>1.2839208188681476E-2</v>
      </c>
    </row>
    <row r="266" spans="1:15" s="49" customFormat="1" ht="15.75" thickBot="1" x14ac:dyDescent="0.3">
      <c r="A266" s="97" t="s">
        <v>120</v>
      </c>
      <c r="B266" s="97" t="s">
        <v>246</v>
      </c>
      <c r="C266" s="97" t="s">
        <v>239</v>
      </c>
      <c r="D266" s="15">
        <f>Table3[[#This Row],[Residential CLM $ Collected]]+Table3[[#This Row],[C&amp;I CLM $ Collected]]</f>
        <v>43.634999999999998</v>
      </c>
      <c r="E266" s="48">
        <f>Table3[[#This Row],[CLM $ Collected ]]/'1.) CLM Reference'!$B$4</f>
        <v>1.4994529699901597E-6</v>
      </c>
      <c r="F266" s="12">
        <f>Table3[[#This Row],[Residential Incentive Disbursements]]+Table3[[#This Row],[C&amp;I Incentive Disbursements]]</f>
        <v>0</v>
      </c>
      <c r="G266" s="17">
        <f>Table3[[#This Row],[Incentive Disbursements]]/'1.) CLM Reference'!$B$5</f>
        <v>0</v>
      </c>
      <c r="H266" s="52">
        <v>0</v>
      </c>
      <c r="I266" s="53">
        <f>Table3[[#This Row],[CLM $ Collected ]]/'1.) CLM Reference'!$B$4</f>
        <v>1.4994529699901597E-6</v>
      </c>
      <c r="J266" s="54">
        <v>0</v>
      </c>
      <c r="K266" s="53">
        <f>Table3[[#This Row],[Incentive Disbursements]]/'1.) CLM Reference'!$B$5</f>
        <v>0</v>
      </c>
      <c r="L266" s="52">
        <v>43.634999999999998</v>
      </c>
      <c r="M266" s="75">
        <f>Table3[[#This Row],[CLM $ Collected ]]/'1.) CLM Reference'!$B$4</f>
        <v>1.4994529699901597E-6</v>
      </c>
      <c r="N266" s="54">
        <v>0</v>
      </c>
      <c r="O266" s="56">
        <f>Table3[[#This Row],[Incentive Disbursements]]/'1.) CLM Reference'!$B$5</f>
        <v>0</v>
      </c>
    </row>
    <row r="267" spans="1:15" s="49" customFormat="1" ht="15.75" thickBot="1" x14ac:dyDescent="0.3">
      <c r="A267" s="97" t="s">
        <v>121</v>
      </c>
      <c r="B267" s="97" t="s">
        <v>246</v>
      </c>
      <c r="C267" s="97" t="s">
        <v>239</v>
      </c>
      <c r="D267" s="15">
        <f>Table3[[#This Row],[Residential CLM $ Collected]]+Table3[[#This Row],[C&amp;I CLM $ Collected]]</f>
        <v>46.748899999999999</v>
      </c>
      <c r="E267" s="48">
        <f>Table3[[#This Row],[CLM $ Collected ]]/'1.) CLM Reference'!$B$4</f>
        <v>1.6064575902090747E-6</v>
      </c>
      <c r="F267" s="12">
        <f>Table3[[#This Row],[Residential Incentive Disbursements]]+Table3[[#This Row],[C&amp;I Incentive Disbursements]]</f>
        <v>690.47</v>
      </c>
      <c r="G267" s="17">
        <f>Table3[[#This Row],[Incentive Disbursements]]/'1.) CLM Reference'!$B$5</f>
        <v>4.1096987941001421E-5</v>
      </c>
      <c r="H267" s="52">
        <v>46.748899999999999</v>
      </c>
      <c r="I267" s="53">
        <f>Table3[[#This Row],[CLM $ Collected ]]/'1.) CLM Reference'!$B$4</f>
        <v>1.6064575902090747E-6</v>
      </c>
      <c r="J267" s="54">
        <v>690.47</v>
      </c>
      <c r="K267" s="53">
        <f>Table3[[#This Row],[Incentive Disbursements]]/'1.) CLM Reference'!$B$5</f>
        <v>4.1096987941001421E-5</v>
      </c>
      <c r="L267" s="52">
        <v>0</v>
      </c>
      <c r="M267" s="75">
        <f>Table3[[#This Row],[CLM $ Collected ]]/'1.) CLM Reference'!$B$4</f>
        <v>1.6064575902090747E-6</v>
      </c>
      <c r="N267" s="54">
        <v>0</v>
      </c>
      <c r="O267" s="56">
        <f>Table3[[#This Row],[Incentive Disbursements]]/'1.) CLM Reference'!$B$5</f>
        <v>4.1096987941001421E-5</v>
      </c>
    </row>
    <row r="268" spans="1:15" s="49" customFormat="1" ht="15.75" thickBot="1" x14ac:dyDescent="0.3">
      <c r="A268" s="97" t="s">
        <v>122</v>
      </c>
      <c r="B268" s="97" t="s">
        <v>246</v>
      </c>
      <c r="C268" s="97" t="s">
        <v>239</v>
      </c>
      <c r="D268" s="15">
        <f>Table3[[#This Row],[Residential CLM $ Collected]]+Table3[[#This Row],[C&amp;I CLM $ Collected]]</f>
        <v>415.14870000000002</v>
      </c>
      <c r="E268" s="48">
        <f>Table3[[#This Row],[CLM $ Collected ]]/'1.) CLM Reference'!$B$4</f>
        <v>1.4265978026871866E-5</v>
      </c>
      <c r="F268" s="12">
        <f>Table3[[#This Row],[Residential Incentive Disbursements]]+Table3[[#This Row],[C&amp;I Incentive Disbursements]]</f>
        <v>-1200</v>
      </c>
      <c r="G268" s="17">
        <f>Table3[[#This Row],[Incentive Disbursements]]/'1.) CLM Reference'!$B$5</f>
        <v>-7.1424371122860808E-5</v>
      </c>
      <c r="H268" s="52">
        <v>415.14870000000002</v>
      </c>
      <c r="I268" s="53">
        <f>Table3[[#This Row],[CLM $ Collected ]]/'1.) CLM Reference'!$B$4</f>
        <v>1.4265978026871866E-5</v>
      </c>
      <c r="J268" s="54">
        <v>-1200</v>
      </c>
      <c r="K268" s="53">
        <f>Table3[[#This Row],[Incentive Disbursements]]/'1.) CLM Reference'!$B$5</f>
        <v>-7.1424371122860808E-5</v>
      </c>
      <c r="L268" s="52">
        <v>0</v>
      </c>
      <c r="M268" s="75">
        <f>Table3[[#This Row],[CLM $ Collected ]]/'1.) CLM Reference'!$B$4</f>
        <v>1.4265978026871866E-5</v>
      </c>
      <c r="N268" s="54">
        <v>0</v>
      </c>
      <c r="O268" s="56">
        <f>Table3[[#This Row],[Incentive Disbursements]]/'1.) CLM Reference'!$B$5</f>
        <v>-7.1424371122860808E-5</v>
      </c>
    </row>
    <row r="269" spans="1:15" s="49" customFormat="1" ht="15.75" thickBot="1" x14ac:dyDescent="0.3">
      <c r="A269" s="97" t="s">
        <v>226</v>
      </c>
      <c r="B269" s="97" t="s">
        <v>246</v>
      </c>
      <c r="C269" s="97" t="s">
        <v>239</v>
      </c>
      <c r="D269" s="15">
        <f>Table3[[#This Row],[Residential CLM $ Collected]]+Table3[[#This Row],[C&amp;I CLM $ Collected]]</f>
        <v>278.06810000000002</v>
      </c>
      <c r="E269" s="48">
        <f>Table3[[#This Row],[CLM $ Collected ]]/'1.) CLM Reference'!$B$4</f>
        <v>9.5554036531344271E-6</v>
      </c>
      <c r="F269" s="12">
        <f>Table3[[#This Row],[Residential Incentive Disbursements]]+Table3[[#This Row],[C&amp;I Incentive Disbursements]]</f>
        <v>0</v>
      </c>
      <c r="G269" s="17">
        <f>Table3[[#This Row],[Incentive Disbursements]]/'1.) CLM Reference'!$B$5</f>
        <v>0</v>
      </c>
      <c r="H269" s="52">
        <v>278.06810000000002</v>
      </c>
      <c r="I269" s="53">
        <f>Table3[[#This Row],[CLM $ Collected ]]/'1.) CLM Reference'!$B$4</f>
        <v>9.5554036531344271E-6</v>
      </c>
      <c r="J269" s="54">
        <v>0</v>
      </c>
      <c r="K269" s="53">
        <f>Table3[[#This Row],[Incentive Disbursements]]/'1.) CLM Reference'!$B$5</f>
        <v>0</v>
      </c>
      <c r="L269" s="52">
        <v>0</v>
      </c>
      <c r="M269" s="75">
        <f>Table3[[#This Row],[CLM $ Collected ]]/'1.) CLM Reference'!$B$4</f>
        <v>9.5554036531344271E-6</v>
      </c>
      <c r="N269" s="54">
        <v>0</v>
      </c>
      <c r="O269" s="56">
        <f>Table3[[#This Row],[Incentive Disbursements]]/'1.) CLM Reference'!$B$5</f>
        <v>0</v>
      </c>
    </row>
    <row r="270" spans="1:15" s="49" customFormat="1" ht="15.75" thickBot="1" x14ac:dyDescent="0.3">
      <c r="A270" s="97" t="s">
        <v>227</v>
      </c>
      <c r="B270" s="97" t="s">
        <v>246</v>
      </c>
      <c r="C270" s="97" t="s">
        <v>239</v>
      </c>
      <c r="D270" s="15">
        <f>Table3[[#This Row],[Residential CLM $ Collected]]+Table3[[#This Row],[C&amp;I CLM $ Collected]]</f>
        <v>569.35</v>
      </c>
      <c r="E270" s="48">
        <f>Table3[[#This Row],[CLM $ Collected ]]/'1.) CLM Reference'!$B$4</f>
        <v>1.956488022147124E-5</v>
      </c>
      <c r="F270" s="12">
        <f>Table3[[#This Row],[Residential Incentive Disbursements]]+Table3[[#This Row],[C&amp;I Incentive Disbursements]]</f>
        <v>0</v>
      </c>
      <c r="G270" s="17">
        <f>Table3[[#This Row],[Incentive Disbursements]]/'1.) CLM Reference'!$B$5</f>
        <v>0</v>
      </c>
      <c r="H270" s="52">
        <v>569.35</v>
      </c>
      <c r="I270" s="53">
        <f>Table3[[#This Row],[CLM $ Collected ]]/'1.) CLM Reference'!$B$4</f>
        <v>1.956488022147124E-5</v>
      </c>
      <c r="J270" s="54">
        <v>0</v>
      </c>
      <c r="K270" s="53">
        <f>Table3[[#This Row],[Incentive Disbursements]]/'1.) CLM Reference'!$B$5</f>
        <v>0</v>
      </c>
      <c r="L270" s="52">
        <v>0</v>
      </c>
      <c r="M270" s="75">
        <f>Table3[[#This Row],[CLM $ Collected ]]/'1.) CLM Reference'!$B$4</f>
        <v>1.956488022147124E-5</v>
      </c>
      <c r="N270" s="54">
        <v>0</v>
      </c>
      <c r="O270" s="56">
        <f>Table3[[#This Row],[Incentive Disbursements]]/'1.) CLM Reference'!$B$5</f>
        <v>0</v>
      </c>
    </row>
    <row r="271" spans="1:15" s="49" customFormat="1" ht="15.75" thickBot="1" x14ac:dyDescent="0.3">
      <c r="A271" s="97" t="s">
        <v>124</v>
      </c>
      <c r="B271" s="97" t="s">
        <v>246</v>
      </c>
      <c r="C271" s="97" t="s">
        <v>239</v>
      </c>
      <c r="D271" s="15">
        <f>Table3[[#This Row],[Residential CLM $ Collected]]+Table3[[#This Row],[C&amp;I CLM $ Collected]]</f>
        <v>76802.463000000003</v>
      </c>
      <c r="E271" s="48">
        <f>Table3[[#This Row],[CLM $ Collected ]]/'1.) CLM Reference'!$B$4</f>
        <v>2.6392043370667894E-3</v>
      </c>
      <c r="F271" s="12">
        <f>Table3[[#This Row],[Residential Incentive Disbursements]]+Table3[[#This Row],[C&amp;I Incentive Disbursements]]</f>
        <v>1501.1600000000008</v>
      </c>
      <c r="G271" s="17">
        <f>Table3[[#This Row],[Incentive Disbursements]]/'1.) CLM Reference'!$B$5</f>
        <v>8.9349507462328155E-5</v>
      </c>
      <c r="H271" s="52">
        <v>47814.0262</v>
      </c>
      <c r="I271" s="53">
        <f>Table3[[#This Row],[CLM $ Collected ]]/'1.) CLM Reference'!$B$4</f>
        <v>2.6392043370667894E-3</v>
      </c>
      <c r="J271" s="54">
        <v>-4972.1099999999997</v>
      </c>
      <c r="K271" s="53">
        <f>Table3[[#This Row],[Incentive Disbursements]]/'1.) CLM Reference'!$B$5</f>
        <v>8.9349507462328155E-5</v>
      </c>
      <c r="L271" s="52">
        <v>28988.436799999999</v>
      </c>
      <c r="M271" s="75">
        <f>Table3[[#This Row],[CLM $ Collected ]]/'1.) CLM Reference'!$B$4</f>
        <v>2.6392043370667894E-3</v>
      </c>
      <c r="N271" s="54">
        <v>6473.27</v>
      </c>
      <c r="O271" s="56">
        <f>Table3[[#This Row],[Incentive Disbursements]]/'1.) CLM Reference'!$B$5</f>
        <v>8.9349507462328155E-5</v>
      </c>
    </row>
    <row r="272" spans="1:15" s="49" customFormat="1" ht="15.75" thickBot="1" x14ac:dyDescent="0.3">
      <c r="A272" s="97" t="s">
        <v>125</v>
      </c>
      <c r="B272" s="97" t="s">
        <v>246</v>
      </c>
      <c r="C272" s="97" t="s">
        <v>239</v>
      </c>
      <c r="D272" s="15">
        <f>Table3[[#This Row],[Residential CLM $ Collected]]+Table3[[#This Row],[C&amp;I CLM $ Collected]]</f>
        <v>100583.50819999989</v>
      </c>
      <c r="E272" s="48">
        <f>Table3[[#This Row],[CLM $ Collected ]]/'1.) CLM Reference'!$B$4</f>
        <v>3.4564051816779978E-3</v>
      </c>
      <c r="F272" s="12">
        <f>Table3[[#This Row],[Residential Incentive Disbursements]]+Table3[[#This Row],[C&amp;I Incentive Disbursements]]</f>
        <v>53772.12</v>
      </c>
      <c r="G272" s="17">
        <f>Table3[[#This Row],[Incentive Disbursements]]/'1.) CLM Reference'!$B$5</f>
        <v>3.2005332124525054E-3</v>
      </c>
      <c r="H272" s="52">
        <v>91460.939399999901</v>
      </c>
      <c r="I272" s="53">
        <f>Table3[[#This Row],[CLM $ Collected ]]/'1.) CLM Reference'!$B$4</f>
        <v>3.4564051816779978E-3</v>
      </c>
      <c r="J272" s="54">
        <v>53772.12</v>
      </c>
      <c r="K272" s="53">
        <f>Table3[[#This Row],[Incentive Disbursements]]/'1.) CLM Reference'!$B$5</f>
        <v>3.2005332124525054E-3</v>
      </c>
      <c r="L272" s="52">
        <v>9122.5687999999991</v>
      </c>
      <c r="M272" s="75">
        <f>Table3[[#This Row],[CLM $ Collected ]]/'1.) CLM Reference'!$B$4</f>
        <v>3.4564051816779978E-3</v>
      </c>
      <c r="N272" s="54">
        <v>0</v>
      </c>
      <c r="O272" s="56">
        <f>Table3[[#This Row],[Incentive Disbursements]]/'1.) CLM Reference'!$B$5</f>
        <v>3.2005332124525054E-3</v>
      </c>
    </row>
    <row r="273" spans="1:15" s="49" customFormat="1" ht="15.75" thickBot="1" x14ac:dyDescent="0.3">
      <c r="A273" s="97" t="s">
        <v>126</v>
      </c>
      <c r="B273" s="97" t="s">
        <v>246</v>
      </c>
      <c r="C273" s="97" t="s">
        <v>239</v>
      </c>
      <c r="D273" s="15">
        <f>Table3[[#This Row],[Residential CLM $ Collected]]+Table3[[#This Row],[C&amp;I CLM $ Collected]]</f>
        <v>150544.62339999981</v>
      </c>
      <c r="E273" s="48">
        <f>Table3[[#This Row],[CLM $ Collected ]]/'1.) CLM Reference'!$B$4</f>
        <v>5.1732458501931892E-3</v>
      </c>
      <c r="F273" s="12">
        <f>Table3[[#This Row],[Residential Incentive Disbursements]]+Table3[[#This Row],[C&amp;I Incentive Disbursements]]</f>
        <v>67803.7</v>
      </c>
      <c r="G273" s="17">
        <f>Table3[[#This Row],[Incentive Disbursements]]/'1.) CLM Reference'!$B$5</f>
        <v>4.0356971935859307E-3</v>
      </c>
      <c r="H273" s="52">
        <v>88933.272799999802</v>
      </c>
      <c r="I273" s="53">
        <f>Table3[[#This Row],[CLM $ Collected ]]/'1.) CLM Reference'!$B$4</f>
        <v>5.1732458501931892E-3</v>
      </c>
      <c r="J273" s="54">
        <v>62510.7</v>
      </c>
      <c r="K273" s="53">
        <f>Table3[[#This Row],[Incentive Disbursements]]/'1.) CLM Reference'!$B$5</f>
        <v>4.0356971935859307E-3</v>
      </c>
      <c r="L273" s="52">
        <v>61611.350599999998</v>
      </c>
      <c r="M273" s="75">
        <f>Table3[[#This Row],[CLM $ Collected ]]/'1.) CLM Reference'!$B$4</f>
        <v>5.1732458501931892E-3</v>
      </c>
      <c r="N273" s="54">
        <v>5293</v>
      </c>
      <c r="O273" s="56">
        <f>Table3[[#This Row],[Incentive Disbursements]]/'1.) CLM Reference'!$B$5</f>
        <v>4.0356971935859307E-3</v>
      </c>
    </row>
    <row r="274" spans="1:15" s="49" customFormat="1" ht="15.75" thickBot="1" x14ac:dyDescent="0.3">
      <c r="A274" s="97" t="s">
        <v>127</v>
      </c>
      <c r="B274" s="97" t="s">
        <v>246</v>
      </c>
      <c r="C274" s="97" t="s">
        <v>239</v>
      </c>
      <c r="D274" s="15">
        <f>Table3[[#This Row],[Residential CLM $ Collected]]+Table3[[#This Row],[C&amp;I CLM $ Collected]]</f>
        <v>155648.57490000001</v>
      </c>
      <c r="E274" s="48">
        <f>Table3[[#This Row],[CLM $ Collected ]]/'1.) CLM Reference'!$B$4</f>
        <v>5.3486356802690694E-3</v>
      </c>
      <c r="F274" s="12">
        <f>Table3[[#This Row],[Residential Incentive Disbursements]]+Table3[[#This Row],[C&amp;I Incentive Disbursements]]</f>
        <v>33246.5</v>
      </c>
      <c r="G274" s="17">
        <f>Table3[[#This Row],[Incentive Disbursements]]/'1.) CLM Reference'!$B$5</f>
        <v>1.9788419621134933E-3</v>
      </c>
      <c r="H274" s="52">
        <v>119372.9991</v>
      </c>
      <c r="I274" s="53">
        <f>Table3[[#This Row],[CLM $ Collected ]]/'1.) CLM Reference'!$B$4</f>
        <v>5.3486356802690694E-3</v>
      </c>
      <c r="J274" s="54">
        <v>26013.5</v>
      </c>
      <c r="K274" s="53">
        <f>Table3[[#This Row],[Incentive Disbursements]]/'1.) CLM Reference'!$B$5</f>
        <v>1.9788419621134933E-3</v>
      </c>
      <c r="L274" s="52">
        <v>36275.575799999999</v>
      </c>
      <c r="M274" s="75">
        <f>Table3[[#This Row],[CLM $ Collected ]]/'1.) CLM Reference'!$B$4</f>
        <v>5.3486356802690694E-3</v>
      </c>
      <c r="N274" s="54">
        <v>7233</v>
      </c>
      <c r="O274" s="56">
        <f>Table3[[#This Row],[Incentive Disbursements]]/'1.) CLM Reference'!$B$5</f>
        <v>1.9788419621134933E-3</v>
      </c>
    </row>
    <row r="275" spans="1:15" s="49" customFormat="1" ht="15.75" thickBot="1" x14ac:dyDescent="0.3">
      <c r="A275" s="97" t="s">
        <v>128</v>
      </c>
      <c r="B275" s="97" t="s">
        <v>246</v>
      </c>
      <c r="C275" s="97" t="s">
        <v>239</v>
      </c>
      <c r="D275" s="15">
        <f>Table3[[#This Row],[Residential CLM $ Collected]]+Table3[[#This Row],[C&amp;I CLM $ Collected]]</f>
        <v>161465.7861</v>
      </c>
      <c r="E275" s="48">
        <f>Table3[[#This Row],[CLM $ Collected ]]/'1.) CLM Reference'!$B$4</f>
        <v>5.5485356369758413E-3</v>
      </c>
      <c r="F275" s="12">
        <f>Table3[[#This Row],[Residential Incentive Disbursements]]+Table3[[#This Row],[C&amp;I Incentive Disbursements]]</f>
        <v>42956.18</v>
      </c>
      <c r="G275" s="17">
        <f>Table3[[#This Row],[Incentive Disbursements]]/'1.) CLM Reference'!$B$5</f>
        <v>2.5567651186170093E-3</v>
      </c>
      <c r="H275" s="52">
        <v>65182.709900000002</v>
      </c>
      <c r="I275" s="53">
        <f>Table3[[#This Row],[CLM $ Collected ]]/'1.) CLM Reference'!$B$4</f>
        <v>5.5485356369758413E-3</v>
      </c>
      <c r="J275" s="54">
        <v>23476.27</v>
      </c>
      <c r="K275" s="53">
        <f>Table3[[#This Row],[Incentive Disbursements]]/'1.) CLM Reference'!$B$5</f>
        <v>2.5567651186170093E-3</v>
      </c>
      <c r="L275" s="52">
        <v>96283.076199999996</v>
      </c>
      <c r="M275" s="75">
        <f>Table3[[#This Row],[CLM $ Collected ]]/'1.) CLM Reference'!$B$4</f>
        <v>5.5485356369758413E-3</v>
      </c>
      <c r="N275" s="54">
        <v>19479.91</v>
      </c>
      <c r="O275" s="56">
        <f>Table3[[#This Row],[Incentive Disbursements]]/'1.) CLM Reference'!$B$5</f>
        <v>2.5567651186170093E-3</v>
      </c>
    </row>
    <row r="276" spans="1:15" s="49" customFormat="1" ht="15.75" thickBot="1" x14ac:dyDescent="0.3">
      <c r="A276" s="97" t="s">
        <v>229</v>
      </c>
      <c r="B276" s="97" t="s">
        <v>246</v>
      </c>
      <c r="C276" s="97" t="s">
        <v>239</v>
      </c>
      <c r="D276" s="15">
        <f>Table3[[#This Row],[Residential CLM $ Collected]]+Table3[[#This Row],[C&amp;I CLM $ Collected]]</f>
        <v>106295.3988</v>
      </c>
      <c r="E276" s="48">
        <f>Table3[[#This Row],[CLM $ Collected ]]/'1.) CLM Reference'!$B$4</f>
        <v>3.6526859499701721E-3</v>
      </c>
      <c r="F276" s="12">
        <f>Table3[[#This Row],[Residential Incentive Disbursements]]+Table3[[#This Row],[C&amp;I Incentive Disbursements]]</f>
        <v>30417.33</v>
      </c>
      <c r="G276" s="17">
        <f>Table3[[#This Row],[Incentive Disbursements]]/'1.) CLM Reference'!$B$5</f>
        <v>1.8104488887387732E-3</v>
      </c>
      <c r="H276" s="52">
        <v>94505.718299999993</v>
      </c>
      <c r="I276" s="53">
        <f>Table3[[#This Row],[CLM $ Collected ]]/'1.) CLM Reference'!$B$4</f>
        <v>3.6526859499701721E-3</v>
      </c>
      <c r="J276" s="54">
        <v>30417.33</v>
      </c>
      <c r="K276" s="53">
        <f>Table3[[#This Row],[Incentive Disbursements]]/'1.) CLM Reference'!$B$5</f>
        <v>1.8104488887387732E-3</v>
      </c>
      <c r="L276" s="52">
        <v>11789.6805</v>
      </c>
      <c r="M276" s="75">
        <f>Table3[[#This Row],[CLM $ Collected ]]/'1.) CLM Reference'!$B$4</f>
        <v>3.6526859499701721E-3</v>
      </c>
      <c r="N276" s="54">
        <v>0</v>
      </c>
      <c r="O276" s="56">
        <f>Table3[[#This Row],[Incentive Disbursements]]/'1.) CLM Reference'!$B$5</f>
        <v>1.8104488887387732E-3</v>
      </c>
    </row>
    <row r="277" spans="1:15" s="49" customFormat="1" ht="15.75" thickBot="1" x14ac:dyDescent="0.3">
      <c r="A277" s="97" t="s">
        <v>129</v>
      </c>
      <c r="B277" s="97" t="s">
        <v>246</v>
      </c>
      <c r="C277" s="97" t="s">
        <v>239</v>
      </c>
      <c r="D277" s="15">
        <f>Table3[[#This Row],[Residential CLM $ Collected]]+Table3[[#This Row],[C&amp;I CLM $ Collected]]</f>
        <v>126502.59270000001</v>
      </c>
      <c r="E277" s="48">
        <f>Table3[[#This Row],[CLM $ Collected ]]/'1.) CLM Reference'!$B$4</f>
        <v>4.3470766204989231E-3</v>
      </c>
      <c r="F277" s="12">
        <f>Table3[[#This Row],[Residential Incentive Disbursements]]+Table3[[#This Row],[C&amp;I Incentive Disbursements]]</f>
        <v>41721.480000000003</v>
      </c>
      <c r="G277" s="17">
        <f>Table3[[#This Row],[Incentive Disbursements]]/'1.) CLM Reference'!$B$5</f>
        <v>2.4832753927625122E-3</v>
      </c>
      <c r="H277" s="52">
        <v>117735.0469</v>
      </c>
      <c r="I277" s="53">
        <f>Table3[[#This Row],[CLM $ Collected ]]/'1.) CLM Reference'!$B$4</f>
        <v>4.3470766204989231E-3</v>
      </c>
      <c r="J277" s="54">
        <v>41521.480000000003</v>
      </c>
      <c r="K277" s="53">
        <f>Table3[[#This Row],[Incentive Disbursements]]/'1.) CLM Reference'!$B$5</f>
        <v>2.4832753927625122E-3</v>
      </c>
      <c r="L277" s="52">
        <v>8767.5457999999999</v>
      </c>
      <c r="M277" s="75">
        <f>Table3[[#This Row],[CLM $ Collected ]]/'1.) CLM Reference'!$B$4</f>
        <v>4.3470766204989231E-3</v>
      </c>
      <c r="N277" s="54">
        <v>200</v>
      </c>
      <c r="O277" s="56">
        <f>Table3[[#This Row],[Incentive Disbursements]]/'1.) CLM Reference'!$B$5</f>
        <v>2.4832753927625122E-3</v>
      </c>
    </row>
    <row r="278" spans="1:15" s="49" customFormat="1" ht="15.75" thickBot="1" x14ac:dyDescent="0.3">
      <c r="A278" s="97" t="s">
        <v>130</v>
      </c>
      <c r="B278" s="97" t="s">
        <v>246</v>
      </c>
      <c r="C278" s="97" t="s">
        <v>239</v>
      </c>
      <c r="D278" s="15">
        <f>Table3[[#This Row],[Residential CLM $ Collected]]+Table3[[#This Row],[C&amp;I CLM $ Collected]]</f>
        <v>165474.9019</v>
      </c>
      <c r="E278" s="48">
        <f>Table3[[#This Row],[CLM $ Collected ]]/'1.) CLM Reference'!$B$4</f>
        <v>5.68630303913797E-3</v>
      </c>
      <c r="F278" s="12">
        <f>Table3[[#This Row],[Residential Incentive Disbursements]]+Table3[[#This Row],[C&amp;I Incentive Disbursements]]</f>
        <v>60951.54</v>
      </c>
      <c r="G278" s="17">
        <f>Table3[[#This Row],[Incentive Disbursements]]/'1.) CLM Reference'!$B$5</f>
        <v>3.6278545112249129E-3</v>
      </c>
      <c r="H278" s="52">
        <v>151887.48259999999</v>
      </c>
      <c r="I278" s="53">
        <f>Table3[[#This Row],[CLM $ Collected ]]/'1.) CLM Reference'!$B$4</f>
        <v>5.68630303913797E-3</v>
      </c>
      <c r="J278" s="54">
        <v>38865.54</v>
      </c>
      <c r="K278" s="53">
        <f>Table3[[#This Row],[Incentive Disbursements]]/'1.) CLM Reference'!$B$5</f>
        <v>3.6278545112249129E-3</v>
      </c>
      <c r="L278" s="52">
        <v>13587.4193</v>
      </c>
      <c r="M278" s="75">
        <f>Table3[[#This Row],[CLM $ Collected ]]/'1.) CLM Reference'!$B$4</f>
        <v>5.68630303913797E-3</v>
      </c>
      <c r="N278" s="54">
        <v>22086</v>
      </c>
      <c r="O278" s="56">
        <f>Table3[[#This Row],[Incentive Disbursements]]/'1.) CLM Reference'!$B$5</f>
        <v>3.6278545112249129E-3</v>
      </c>
    </row>
    <row r="279" spans="1:15" s="49" customFormat="1" ht="15.75" thickBot="1" x14ac:dyDescent="0.3">
      <c r="A279" s="97" t="s">
        <v>133</v>
      </c>
      <c r="B279" s="97" t="s">
        <v>246</v>
      </c>
      <c r="C279" s="97" t="s">
        <v>239</v>
      </c>
      <c r="D279" s="15">
        <f>Table3[[#This Row],[Residential CLM $ Collected]]+Table3[[#This Row],[C&amp;I CLM $ Collected]]</f>
        <v>4.3757000000000001</v>
      </c>
      <c r="E279" s="48">
        <f>Table3[[#This Row],[CLM $ Collected ]]/'1.) CLM Reference'!$B$4</f>
        <v>1.5036453215964115E-7</v>
      </c>
      <c r="F279" s="12">
        <f>Table3[[#This Row],[Residential Incentive Disbursements]]+Table3[[#This Row],[C&amp;I Incentive Disbursements]]</f>
        <v>0</v>
      </c>
      <c r="G279" s="17">
        <f>Table3[[#This Row],[Incentive Disbursements]]/'1.) CLM Reference'!$B$5</f>
        <v>0</v>
      </c>
      <c r="H279" s="52">
        <v>0</v>
      </c>
      <c r="I279" s="53">
        <f>Table3[[#This Row],[CLM $ Collected ]]/'1.) CLM Reference'!$B$4</f>
        <v>1.5036453215964115E-7</v>
      </c>
      <c r="J279" s="54">
        <v>0</v>
      </c>
      <c r="K279" s="53">
        <f>Table3[[#This Row],[Incentive Disbursements]]/'1.) CLM Reference'!$B$5</f>
        <v>0</v>
      </c>
      <c r="L279" s="52">
        <v>4.3757000000000001</v>
      </c>
      <c r="M279" s="75">
        <f>Table3[[#This Row],[CLM $ Collected ]]/'1.) CLM Reference'!$B$4</f>
        <v>1.5036453215964115E-7</v>
      </c>
      <c r="N279" s="54">
        <v>0</v>
      </c>
      <c r="O279" s="56">
        <f>Table3[[#This Row],[Incentive Disbursements]]/'1.) CLM Reference'!$B$5</f>
        <v>0</v>
      </c>
    </row>
    <row r="280" spans="1:15" s="49" customFormat="1" ht="15.75" thickBot="1" x14ac:dyDescent="0.3">
      <c r="A280" s="97" t="s">
        <v>145</v>
      </c>
      <c r="B280" s="97" t="s">
        <v>269</v>
      </c>
      <c r="C280" s="97" t="s">
        <v>244</v>
      </c>
      <c r="D280" s="15">
        <f>Table3[[#This Row],[Residential CLM $ Collected]]+Table3[[#This Row],[C&amp;I CLM $ Collected]]</f>
        <v>0</v>
      </c>
      <c r="E280" s="48">
        <f>Table3[[#This Row],[CLM $ Collected ]]/'1.) CLM Reference'!$B$4</f>
        <v>0</v>
      </c>
      <c r="F280" s="12">
        <f>Table3[[#This Row],[Residential Incentive Disbursements]]+Table3[[#This Row],[C&amp;I Incentive Disbursements]]</f>
        <v>595</v>
      </c>
      <c r="G280" s="17">
        <f>Table3[[#This Row],[Incentive Disbursements]]/'1.) CLM Reference'!$B$5</f>
        <v>3.541458401508515E-5</v>
      </c>
      <c r="H280" s="52">
        <v>0</v>
      </c>
      <c r="I280" s="53">
        <f>Table3[[#This Row],[CLM $ Collected ]]/'1.) CLM Reference'!$B$4</f>
        <v>0</v>
      </c>
      <c r="J280" s="54">
        <v>595</v>
      </c>
      <c r="K280" s="53">
        <f>Table3[[#This Row],[Incentive Disbursements]]/'1.) CLM Reference'!$B$5</f>
        <v>3.541458401508515E-5</v>
      </c>
      <c r="L280" s="52">
        <v>0</v>
      </c>
      <c r="M280" s="75">
        <f>Table3[[#This Row],[CLM $ Collected ]]/'1.) CLM Reference'!$B$4</f>
        <v>0</v>
      </c>
      <c r="N280" s="54">
        <v>0</v>
      </c>
      <c r="O280" s="56">
        <f>Table3[[#This Row],[Incentive Disbursements]]/'1.) CLM Reference'!$B$5</f>
        <v>3.541458401508515E-5</v>
      </c>
    </row>
    <row r="281" spans="1:15" s="49" customFormat="1" ht="15.75" thickBot="1" x14ac:dyDescent="0.3">
      <c r="A281" s="97" t="s">
        <v>170</v>
      </c>
      <c r="B281" s="97" t="s">
        <v>269</v>
      </c>
      <c r="C281" s="97" t="s">
        <v>239</v>
      </c>
      <c r="D281" s="15">
        <f>Table3[[#This Row],[Residential CLM $ Collected]]+Table3[[#This Row],[C&amp;I CLM $ Collected]]</f>
        <v>0</v>
      </c>
      <c r="E281" s="48">
        <f>Table3[[#This Row],[CLM $ Collected ]]/'1.) CLM Reference'!$B$4</f>
        <v>0</v>
      </c>
      <c r="F281" s="12">
        <f>Table3[[#This Row],[Residential Incentive Disbursements]]+Table3[[#This Row],[C&amp;I Incentive Disbursements]]</f>
        <v>181.36</v>
      </c>
      <c r="G281" s="17">
        <f>Table3[[#This Row],[Incentive Disbursements]]/'1.) CLM Reference'!$B$5</f>
        <v>1.0794603289035031E-5</v>
      </c>
      <c r="H281" s="52">
        <v>0</v>
      </c>
      <c r="I281" s="53">
        <f>Table3[[#This Row],[CLM $ Collected ]]/'1.) CLM Reference'!$B$4</f>
        <v>0</v>
      </c>
      <c r="J281" s="54">
        <v>181.36</v>
      </c>
      <c r="K281" s="53">
        <f>Table3[[#This Row],[Incentive Disbursements]]/'1.) CLM Reference'!$B$5</f>
        <v>1.0794603289035031E-5</v>
      </c>
      <c r="L281" s="52">
        <v>0</v>
      </c>
      <c r="M281" s="75">
        <f>Table3[[#This Row],[CLM $ Collected ]]/'1.) CLM Reference'!$B$4</f>
        <v>0</v>
      </c>
      <c r="N281" s="54">
        <v>0</v>
      </c>
      <c r="O281" s="56">
        <f>Table3[[#This Row],[Incentive Disbursements]]/'1.) CLM Reference'!$B$5</f>
        <v>1.0794603289035031E-5</v>
      </c>
    </row>
    <row r="282" spans="1:15" s="49" customFormat="1" ht="15.75" thickBot="1" x14ac:dyDescent="0.3">
      <c r="A282" s="97" t="s">
        <v>256</v>
      </c>
      <c r="B282" s="97" t="s">
        <v>269</v>
      </c>
      <c r="C282" s="97" t="s">
        <v>239</v>
      </c>
      <c r="D282" s="15">
        <f>Table3[[#This Row],[Residential CLM $ Collected]]+Table3[[#This Row],[C&amp;I CLM $ Collected]]</f>
        <v>0</v>
      </c>
      <c r="E282" s="48">
        <f>Table3[[#This Row],[CLM $ Collected ]]/'1.) CLM Reference'!$B$4</f>
        <v>0</v>
      </c>
      <c r="F282" s="12">
        <f>Table3[[#This Row],[Residential Incentive Disbursements]]+Table3[[#This Row],[C&amp;I Incentive Disbursements]]</f>
        <v>140645.628274285</v>
      </c>
      <c r="G282" s="17">
        <f>Table3[[#This Row],[Incentive Disbursements]]/'1.) CLM Reference'!$B$5</f>
        <v>8.3712712922253806E-3</v>
      </c>
      <c r="H282" s="52">
        <v>0</v>
      </c>
      <c r="I282" s="53">
        <f>Table3[[#This Row],[CLM $ Collected ]]/'1.) CLM Reference'!$B$4</f>
        <v>0</v>
      </c>
      <c r="J282" s="54">
        <v>140475.628274285</v>
      </c>
      <c r="K282" s="53">
        <f>Table3[[#This Row],[Incentive Disbursements]]/'1.) CLM Reference'!$B$5</f>
        <v>8.3712712922253806E-3</v>
      </c>
      <c r="L282" s="52">
        <v>0</v>
      </c>
      <c r="M282" s="75">
        <f>Table3[[#This Row],[CLM $ Collected ]]/'1.) CLM Reference'!$B$4</f>
        <v>0</v>
      </c>
      <c r="N282" s="54">
        <v>170</v>
      </c>
      <c r="O282" s="56">
        <f>Table3[[#This Row],[Incentive Disbursements]]/'1.) CLM Reference'!$B$5</f>
        <v>8.3712712922253806E-3</v>
      </c>
    </row>
    <row r="283" spans="1:15" s="49" customFormat="1" ht="15.75" thickBot="1" x14ac:dyDescent="0.3">
      <c r="A283" s="97" t="s">
        <v>72</v>
      </c>
      <c r="B283" s="97" t="s">
        <v>243</v>
      </c>
      <c r="C283" s="97" t="s">
        <v>244</v>
      </c>
      <c r="D283" s="15">
        <f>Table3[[#This Row],[Residential CLM $ Collected]]+Table3[[#This Row],[C&amp;I CLM $ Collected]]</f>
        <v>50.864100000000001</v>
      </c>
      <c r="E283" s="48">
        <f>Table3[[#This Row],[CLM $ Collected ]]/'1.) CLM Reference'!$B$4</f>
        <v>1.7478704207832356E-6</v>
      </c>
      <c r="F283" s="12">
        <f>Table3[[#This Row],[Residential Incentive Disbursements]]+Table3[[#This Row],[C&amp;I Incentive Disbursements]]</f>
        <v>0</v>
      </c>
      <c r="G283" s="17">
        <f>Table3[[#This Row],[Incentive Disbursements]]/'1.) CLM Reference'!$B$5</f>
        <v>0</v>
      </c>
      <c r="H283" s="52">
        <v>50.864100000000001</v>
      </c>
      <c r="I283" s="53">
        <f>Table3[[#This Row],[CLM $ Collected ]]/'1.) CLM Reference'!$B$4</f>
        <v>1.7478704207832356E-6</v>
      </c>
      <c r="J283" s="54">
        <v>0</v>
      </c>
      <c r="K283" s="53">
        <f>Table3[[#This Row],[Incentive Disbursements]]/'1.) CLM Reference'!$B$5</f>
        <v>0</v>
      </c>
      <c r="L283" s="52">
        <v>0</v>
      </c>
      <c r="M283" s="75">
        <f>Table3[[#This Row],[CLM $ Collected ]]/'1.) CLM Reference'!$B$4</f>
        <v>1.7478704207832356E-6</v>
      </c>
      <c r="N283" s="54">
        <v>0</v>
      </c>
      <c r="O283" s="56">
        <f>Table3[[#This Row],[Incentive Disbursements]]/'1.) CLM Reference'!$B$5</f>
        <v>0</v>
      </c>
    </row>
    <row r="284" spans="1:15" s="49" customFormat="1" ht="15.75" thickBot="1" x14ac:dyDescent="0.3">
      <c r="A284" s="97" t="s">
        <v>91</v>
      </c>
      <c r="B284" s="97" t="s">
        <v>243</v>
      </c>
      <c r="C284" s="97" t="s">
        <v>239</v>
      </c>
      <c r="D284" s="15">
        <f>Table3[[#This Row],[Residential CLM $ Collected]]+Table3[[#This Row],[C&amp;I CLM $ Collected]]</f>
        <v>18.556000000000001</v>
      </c>
      <c r="E284" s="48">
        <f>Table3[[#This Row],[CLM $ Collected ]]/'1.) CLM Reference'!$B$4</f>
        <v>6.3764980660335521E-7</v>
      </c>
      <c r="F284" s="12">
        <f>Table3[[#This Row],[Residential Incentive Disbursements]]+Table3[[#This Row],[C&amp;I Incentive Disbursements]]</f>
        <v>0</v>
      </c>
      <c r="G284" s="17">
        <f>Table3[[#This Row],[Incentive Disbursements]]/'1.) CLM Reference'!$B$5</f>
        <v>0</v>
      </c>
      <c r="H284" s="52">
        <v>18.556000000000001</v>
      </c>
      <c r="I284" s="53">
        <f>Table3[[#This Row],[CLM $ Collected ]]/'1.) CLM Reference'!$B$4</f>
        <v>6.3764980660335521E-7</v>
      </c>
      <c r="J284" s="54">
        <v>0</v>
      </c>
      <c r="K284" s="53">
        <f>Table3[[#This Row],[Incentive Disbursements]]/'1.) CLM Reference'!$B$5</f>
        <v>0</v>
      </c>
      <c r="L284" s="52">
        <v>0</v>
      </c>
      <c r="M284" s="75">
        <f>Table3[[#This Row],[CLM $ Collected ]]/'1.) CLM Reference'!$B$4</f>
        <v>6.3764980660335521E-7</v>
      </c>
      <c r="N284" s="54">
        <v>0</v>
      </c>
      <c r="O284" s="56">
        <f>Table3[[#This Row],[Incentive Disbursements]]/'1.) CLM Reference'!$B$5</f>
        <v>0</v>
      </c>
    </row>
    <row r="285" spans="1:15" s="49" customFormat="1" ht="15.75" thickBot="1" x14ac:dyDescent="0.3">
      <c r="A285" s="97" t="s">
        <v>225</v>
      </c>
      <c r="B285" s="97" t="s">
        <v>243</v>
      </c>
      <c r="C285" s="97" t="s">
        <v>239</v>
      </c>
      <c r="D285" s="15">
        <f>Table3[[#This Row],[Residential CLM $ Collected]]+Table3[[#This Row],[C&amp;I CLM $ Collected]]</f>
        <v>37.274000000000001</v>
      </c>
      <c r="E285" s="48">
        <f>Table3[[#This Row],[CLM $ Collected ]]/'1.) CLM Reference'!$B$4</f>
        <v>1.2808665063232089E-6</v>
      </c>
      <c r="F285" s="12">
        <f>Table3[[#This Row],[Residential Incentive Disbursements]]+Table3[[#This Row],[C&amp;I Incentive Disbursements]]</f>
        <v>0</v>
      </c>
      <c r="G285" s="17">
        <f>Table3[[#This Row],[Incentive Disbursements]]/'1.) CLM Reference'!$B$5</f>
        <v>0</v>
      </c>
      <c r="H285" s="52">
        <v>37.274000000000001</v>
      </c>
      <c r="I285" s="53">
        <f>Table3[[#This Row],[CLM $ Collected ]]/'1.) CLM Reference'!$B$4</f>
        <v>1.2808665063232089E-6</v>
      </c>
      <c r="J285" s="54">
        <v>0</v>
      </c>
      <c r="K285" s="53">
        <f>Table3[[#This Row],[Incentive Disbursements]]/'1.) CLM Reference'!$B$5</f>
        <v>0</v>
      </c>
      <c r="L285" s="52">
        <v>0</v>
      </c>
      <c r="M285" s="75">
        <f>Table3[[#This Row],[CLM $ Collected ]]/'1.) CLM Reference'!$B$4</f>
        <v>1.2808665063232089E-6</v>
      </c>
      <c r="N285" s="54">
        <v>0</v>
      </c>
      <c r="O285" s="56">
        <f>Table3[[#This Row],[Incentive Disbursements]]/'1.) CLM Reference'!$B$5</f>
        <v>0</v>
      </c>
    </row>
    <row r="286" spans="1:15" s="49" customFormat="1" ht="15.75" thickBot="1" x14ac:dyDescent="0.3">
      <c r="A286" s="97" t="s">
        <v>98</v>
      </c>
      <c r="B286" s="97" t="s">
        <v>243</v>
      </c>
      <c r="C286" s="97" t="s">
        <v>244</v>
      </c>
      <c r="D286" s="15">
        <f>Table3[[#This Row],[Residential CLM $ Collected]]+Table3[[#This Row],[C&amp;I CLM $ Collected]]</f>
        <v>0.98970000000000002</v>
      </c>
      <c r="E286" s="48">
        <f>Table3[[#This Row],[CLM $ Collected ]]/'1.) CLM Reference'!$B$4</f>
        <v>3.4009593317274234E-8</v>
      </c>
      <c r="F286" s="12">
        <f>Table3[[#This Row],[Residential Incentive Disbursements]]+Table3[[#This Row],[C&amp;I Incentive Disbursements]]</f>
        <v>0</v>
      </c>
      <c r="G286" s="17">
        <f>Table3[[#This Row],[Incentive Disbursements]]/'1.) CLM Reference'!$B$5</f>
        <v>0</v>
      </c>
      <c r="H286" s="52">
        <v>0</v>
      </c>
      <c r="I286" s="53">
        <f>Table3[[#This Row],[CLM $ Collected ]]/'1.) CLM Reference'!$B$4</f>
        <v>3.4009593317274234E-8</v>
      </c>
      <c r="J286" s="54">
        <v>0</v>
      </c>
      <c r="K286" s="53">
        <f>Table3[[#This Row],[Incentive Disbursements]]/'1.) CLM Reference'!$B$5</f>
        <v>0</v>
      </c>
      <c r="L286" s="52">
        <v>0.98970000000000002</v>
      </c>
      <c r="M286" s="75">
        <f>Table3[[#This Row],[CLM $ Collected ]]/'1.) CLM Reference'!$B$4</f>
        <v>3.4009593317274234E-8</v>
      </c>
      <c r="N286" s="54">
        <v>0</v>
      </c>
      <c r="O286" s="56">
        <f>Table3[[#This Row],[Incentive Disbursements]]/'1.) CLM Reference'!$B$5</f>
        <v>0</v>
      </c>
    </row>
    <row r="287" spans="1:15" s="49" customFormat="1" ht="15.75" thickBot="1" x14ac:dyDescent="0.3">
      <c r="A287" s="97" t="s">
        <v>102</v>
      </c>
      <c r="B287" s="97" t="s">
        <v>243</v>
      </c>
      <c r="C287" s="97" t="s">
        <v>244</v>
      </c>
      <c r="D287" s="15">
        <f>Table3[[#This Row],[Residential CLM $ Collected]]+Table3[[#This Row],[C&amp;I CLM $ Collected]]</f>
        <v>78.454899999999995</v>
      </c>
      <c r="E287" s="48">
        <f>Table3[[#This Row],[CLM $ Collected ]]/'1.) CLM Reference'!$B$4</f>
        <v>2.6959879183059696E-6</v>
      </c>
      <c r="F287" s="12">
        <f>Table3[[#This Row],[Residential Incentive Disbursements]]+Table3[[#This Row],[C&amp;I Incentive Disbursements]]</f>
        <v>0</v>
      </c>
      <c r="G287" s="17">
        <f>Table3[[#This Row],[Incentive Disbursements]]/'1.) CLM Reference'!$B$5</f>
        <v>0</v>
      </c>
      <c r="H287" s="52">
        <v>69.194299999999998</v>
      </c>
      <c r="I287" s="53">
        <f>Table3[[#This Row],[CLM $ Collected ]]/'1.) CLM Reference'!$B$4</f>
        <v>2.6959879183059696E-6</v>
      </c>
      <c r="J287" s="54">
        <v>0</v>
      </c>
      <c r="K287" s="53">
        <f>Table3[[#This Row],[Incentive Disbursements]]/'1.) CLM Reference'!$B$5</f>
        <v>0</v>
      </c>
      <c r="L287" s="52">
        <v>9.2606000000000002</v>
      </c>
      <c r="M287" s="75">
        <f>Table3[[#This Row],[CLM $ Collected ]]/'1.) CLM Reference'!$B$4</f>
        <v>2.6959879183059696E-6</v>
      </c>
      <c r="N287" s="54">
        <v>0</v>
      </c>
      <c r="O287" s="56">
        <f>Table3[[#This Row],[Incentive Disbursements]]/'1.) CLM Reference'!$B$5</f>
        <v>0</v>
      </c>
    </row>
    <row r="288" spans="1:15" s="49" customFormat="1" ht="15.75" thickBot="1" x14ac:dyDescent="0.3">
      <c r="A288" s="97" t="s">
        <v>104</v>
      </c>
      <c r="B288" s="97" t="s">
        <v>243</v>
      </c>
      <c r="C288" s="97" t="s">
        <v>239</v>
      </c>
      <c r="D288" s="15">
        <f>Table3[[#This Row],[Residential CLM $ Collected]]+Table3[[#This Row],[C&amp;I CLM $ Collected]]</f>
        <v>77396.962000000101</v>
      </c>
      <c r="E288" s="48">
        <f>Table3[[#This Row],[CLM $ Collected ]]/'1.) CLM Reference'!$B$4</f>
        <v>2.6596334258992939E-3</v>
      </c>
      <c r="F288" s="12">
        <f>Table3[[#This Row],[Residential Incentive Disbursements]]+Table3[[#This Row],[C&amp;I Incentive Disbursements]]</f>
        <v>25362.32</v>
      </c>
      <c r="G288" s="17">
        <f>Table3[[#This Row],[Incentive Disbursements]]/'1.) CLM Reference'!$B$5</f>
        <v>1.5095731301806292E-3</v>
      </c>
      <c r="H288" s="52">
        <v>59251.9010000001</v>
      </c>
      <c r="I288" s="53">
        <f>Table3[[#This Row],[CLM $ Collected ]]/'1.) CLM Reference'!$B$4</f>
        <v>2.6596334258992939E-3</v>
      </c>
      <c r="J288" s="54">
        <v>22394.32</v>
      </c>
      <c r="K288" s="53">
        <f>Table3[[#This Row],[Incentive Disbursements]]/'1.) CLM Reference'!$B$5</f>
        <v>1.5095731301806292E-3</v>
      </c>
      <c r="L288" s="52">
        <v>18145.061000000002</v>
      </c>
      <c r="M288" s="75">
        <f>Table3[[#This Row],[CLM $ Collected ]]/'1.) CLM Reference'!$B$4</f>
        <v>2.6596334258992939E-3</v>
      </c>
      <c r="N288" s="54">
        <v>2968</v>
      </c>
      <c r="O288" s="56">
        <f>Table3[[#This Row],[Incentive Disbursements]]/'1.) CLM Reference'!$B$5</f>
        <v>1.5095731301806292E-3</v>
      </c>
    </row>
    <row r="289" spans="1:15" s="49" customFormat="1" ht="15.75" thickBot="1" x14ac:dyDescent="0.3">
      <c r="A289" s="97" t="s">
        <v>105</v>
      </c>
      <c r="B289" s="97" t="s">
        <v>243</v>
      </c>
      <c r="C289" s="97" t="s">
        <v>239</v>
      </c>
      <c r="D289" s="15">
        <f>Table3[[#This Row],[Residential CLM $ Collected]]+Table3[[#This Row],[C&amp;I CLM $ Collected]]</f>
        <v>85393.182599999898</v>
      </c>
      <c r="E289" s="48">
        <f>Table3[[#This Row],[CLM $ Collected ]]/'1.) CLM Reference'!$B$4</f>
        <v>2.9344118543939927E-3</v>
      </c>
      <c r="F289" s="12">
        <f>Table3[[#This Row],[Residential Incentive Disbursements]]+Table3[[#This Row],[C&amp;I Incentive Disbursements]]</f>
        <v>33661.599999999999</v>
      </c>
      <c r="G289" s="17">
        <f>Table3[[#This Row],[Incentive Disbursements]]/'1.) CLM Reference'!$B$5</f>
        <v>2.003548842491076E-3</v>
      </c>
      <c r="H289" s="52">
        <v>57737.786099999903</v>
      </c>
      <c r="I289" s="53">
        <f>Table3[[#This Row],[CLM $ Collected ]]/'1.) CLM Reference'!$B$4</f>
        <v>2.9344118543939927E-3</v>
      </c>
      <c r="J289" s="54">
        <v>32132.799999999999</v>
      </c>
      <c r="K289" s="53">
        <f>Table3[[#This Row],[Incentive Disbursements]]/'1.) CLM Reference'!$B$5</f>
        <v>2.003548842491076E-3</v>
      </c>
      <c r="L289" s="52">
        <v>27655.396499999999</v>
      </c>
      <c r="M289" s="75">
        <f>Table3[[#This Row],[CLM $ Collected ]]/'1.) CLM Reference'!$B$4</f>
        <v>2.9344118543939927E-3</v>
      </c>
      <c r="N289" s="54">
        <v>1528.8</v>
      </c>
      <c r="O289" s="56">
        <f>Table3[[#This Row],[Incentive Disbursements]]/'1.) CLM Reference'!$B$5</f>
        <v>2.003548842491076E-3</v>
      </c>
    </row>
    <row r="290" spans="1:15" s="49" customFormat="1" ht="15.75" thickBot="1" x14ac:dyDescent="0.3">
      <c r="A290" s="97" t="s">
        <v>106</v>
      </c>
      <c r="B290" s="97" t="s">
        <v>243</v>
      </c>
      <c r="C290" s="97" t="s">
        <v>239</v>
      </c>
      <c r="D290" s="15">
        <f>Table3[[#This Row],[Residential CLM $ Collected]]+Table3[[#This Row],[C&amp;I CLM $ Collected]]</f>
        <v>165136.2267</v>
      </c>
      <c r="E290" s="48">
        <f>Table3[[#This Row],[CLM $ Collected ]]/'1.) CLM Reference'!$B$4</f>
        <v>5.6746649611156942E-3</v>
      </c>
      <c r="F290" s="12">
        <f>Table3[[#This Row],[Residential Incentive Disbursements]]+Table3[[#This Row],[C&amp;I Incentive Disbursements]]</f>
        <v>36568.28</v>
      </c>
      <c r="G290" s="17">
        <f>Table3[[#This Row],[Incentive Disbursements]]/'1.) CLM Reference'!$B$5</f>
        <v>2.1765553350372403E-3</v>
      </c>
      <c r="H290" s="52">
        <v>78832.451199999996</v>
      </c>
      <c r="I290" s="53">
        <f>Table3[[#This Row],[CLM $ Collected ]]/'1.) CLM Reference'!$B$4</f>
        <v>5.6746649611156942E-3</v>
      </c>
      <c r="J290" s="54">
        <v>18104.68</v>
      </c>
      <c r="K290" s="53">
        <f>Table3[[#This Row],[Incentive Disbursements]]/'1.) CLM Reference'!$B$5</f>
        <v>2.1765553350372403E-3</v>
      </c>
      <c r="L290" s="52">
        <v>86303.775500000003</v>
      </c>
      <c r="M290" s="75">
        <f>Table3[[#This Row],[CLM $ Collected ]]/'1.) CLM Reference'!$B$4</f>
        <v>5.6746649611156942E-3</v>
      </c>
      <c r="N290" s="54">
        <v>18463.599999999999</v>
      </c>
      <c r="O290" s="56">
        <f>Table3[[#This Row],[Incentive Disbursements]]/'1.) CLM Reference'!$B$5</f>
        <v>2.1765553350372403E-3</v>
      </c>
    </row>
    <row r="291" spans="1:15" s="49" customFormat="1" ht="15.75" thickBot="1" x14ac:dyDescent="0.3">
      <c r="A291" s="97" t="s">
        <v>107</v>
      </c>
      <c r="B291" s="97" t="s">
        <v>243</v>
      </c>
      <c r="C291" s="97" t="s">
        <v>239</v>
      </c>
      <c r="D291" s="15">
        <f>Table3[[#This Row],[Residential CLM $ Collected]]+Table3[[#This Row],[C&amp;I CLM $ Collected]]</f>
        <v>108865.58459999991</v>
      </c>
      <c r="E291" s="48">
        <f>Table3[[#This Row],[CLM $ Collected ]]/'1.) CLM Reference'!$B$4</f>
        <v>3.7410066267488224E-3</v>
      </c>
      <c r="F291" s="12">
        <f>Table3[[#This Row],[Residential Incentive Disbursements]]+Table3[[#This Row],[C&amp;I Incentive Disbursements]]</f>
        <v>18949.27</v>
      </c>
      <c r="G291" s="17">
        <f>Table3[[#This Row],[Incentive Disbursements]]/'1.) CLM Reference'!$B$5</f>
        <v>1.1278664108227438E-3</v>
      </c>
      <c r="H291" s="52">
        <v>67513.527999999904</v>
      </c>
      <c r="I291" s="53">
        <f>Table3[[#This Row],[CLM $ Collected ]]/'1.) CLM Reference'!$B$4</f>
        <v>3.7410066267488224E-3</v>
      </c>
      <c r="J291" s="54">
        <v>10850.27</v>
      </c>
      <c r="K291" s="53">
        <f>Table3[[#This Row],[Incentive Disbursements]]/'1.) CLM Reference'!$B$5</f>
        <v>1.1278664108227438E-3</v>
      </c>
      <c r="L291" s="52">
        <v>41352.056600000004</v>
      </c>
      <c r="M291" s="75">
        <f>Table3[[#This Row],[CLM $ Collected ]]/'1.) CLM Reference'!$B$4</f>
        <v>3.7410066267488224E-3</v>
      </c>
      <c r="N291" s="54">
        <v>8099</v>
      </c>
      <c r="O291" s="56">
        <f>Table3[[#This Row],[Incentive Disbursements]]/'1.) CLM Reference'!$B$5</f>
        <v>1.1278664108227438E-3</v>
      </c>
    </row>
    <row r="292" spans="1:15" s="49" customFormat="1" ht="15.75" thickBot="1" x14ac:dyDescent="0.3">
      <c r="A292" s="97" t="s">
        <v>108</v>
      </c>
      <c r="B292" s="97" t="s">
        <v>243</v>
      </c>
      <c r="C292" s="97" t="s">
        <v>239</v>
      </c>
      <c r="D292" s="15">
        <f>Table3[[#This Row],[Residential CLM $ Collected]]+Table3[[#This Row],[C&amp;I CLM $ Collected]]</f>
        <v>63605.251900000098</v>
      </c>
      <c r="E292" s="48">
        <f>Table3[[#This Row],[CLM $ Collected ]]/'1.) CLM Reference'!$B$4</f>
        <v>2.1857014751558933E-3</v>
      </c>
      <c r="F292" s="12">
        <f>Table3[[#This Row],[Residential Incentive Disbursements]]+Table3[[#This Row],[C&amp;I Incentive Disbursements]]</f>
        <v>11195.38</v>
      </c>
      <c r="G292" s="17">
        <f>Table3[[#This Row],[Incentive Disbursements]]/'1.) CLM Reference'!$B$5</f>
        <v>6.6635247998454445E-4</v>
      </c>
      <c r="H292" s="52">
        <v>43535.777800000098</v>
      </c>
      <c r="I292" s="53">
        <f>Table3[[#This Row],[CLM $ Collected ]]/'1.) CLM Reference'!$B$4</f>
        <v>2.1857014751558933E-3</v>
      </c>
      <c r="J292" s="54">
        <v>10265.379999999999</v>
      </c>
      <c r="K292" s="53">
        <f>Table3[[#This Row],[Incentive Disbursements]]/'1.) CLM Reference'!$B$5</f>
        <v>6.6635247998454445E-4</v>
      </c>
      <c r="L292" s="52">
        <v>20069.474099999999</v>
      </c>
      <c r="M292" s="75">
        <f>Table3[[#This Row],[CLM $ Collected ]]/'1.) CLM Reference'!$B$4</f>
        <v>2.1857014751558933E-3</v>
      </c>
      <c r="N292" s="54">
        <v>930</v>
      </c>
      <c r="O292" s="56">
        <f>Table3[[#This Row],[Incentive Disbursements]]/'1.) CLM Reference'!$B$5</f>
        <v>6.6635247998454445E-4</v>
      </c>
    </row>
    <row r="293" spans="1:15" s="49" customFormat="1" ht="15.75" thickBot="1" x14ac:dyDescent="0.3">
      <c r="A293" s="97" t="s">
        <v>109</v>
      </c>
      <c r="B293" s="97" t="s">
        <v>243</v>
      </c>
      <c r="C293" s="97" t="s">
        <v>239</v>
      </c>
      <c r="D293" s="15">
        <f>Table3[[#This Row],[Residential CLM $ Collected]]+Table3[[#This Row],[C&amp;I CLM $ Collected]]</f>
        <v>87244.379400000107</v>
      </c>
      <c r="E293" s="48">
        <f>Table3[[#This Row],[CLM $ Collected ]]/'1.) CLM Reference'!$B$4</f>
        <v>2.9980255255248876E-3</v>
      </c>
      <c r="F293" s="12">
        <f>Table3[[#This Row],[Residential Incentive Disbursements]]+Table3[[#This Row],[C&amp;I Incentive Disbursements]]</f>
        <v>99105.439999999988</v>
      </c>
      <c r="G293" s="17">
        <f>Table3[[#This Row],[Incentive Disbursements]]/'1.) CLM Reference'!$B$5</f>
        <v>5.8987864390453448E-3</v>
      </c>
      <c r="H293" s="52">
        <v>36457.738700000104</v>
      </c>
      <c r="I293" s="53">
        <f>Table3[[#This Row],[CLM $ Collected ]]/'1.) CLM Reference'!$B$4</f>
        <v>2.9980255255248876E-3</v>
      </c>
      <c r="J293" s="54">
        <v>3191.4</v>
      </c>
      <c r="K293" s="53">
        <f>Table3[[#This Row],[Incentive Disbursements]]/'1.) CLM Reference'!$B$5</f>
        <v>5.8987864390453448E-3</v>
      </c>
      <c r="L293" s="52">
        <v>50786.640700000004</v>
      </c>
      <c r="M293" s="75">
        <f>Table3[[#This Row],[CLM $ Collected ]]/'1.) CLM Reference'!$B$4</f>
        <v>2.9980255255248876E-3</v>
      </c>
      <c r="N293" s="54">
        <v>95914.04</v>
      </c>
      <c r="O293" s="56">
        <f>Table3[[#This Row],[Incentive Disbursements]]/'1.) CLM Reference'!$B$5</f>
        <v>5.8987864390453448E-3</v>
      </c>
    </row>
    <row r="294" spans="1:15" s="49" customFormat="1" ht="15.75" thickBot="1" x14ac:dyDescent="0.3">
      <c r="A294" s="97" t="s">
        <v>110</v>
      </c>
      <c r="B294" s="97" t="s">
        <v>243</v>
      </c>
      <c r="C294" s="97" t="s">
        <v>239</v>
      </c>
      <c r="D294" s="15">
        <f>Table3[[#This Row],[Residential CLM $ Collected]]+Table3[[#This Row],[C&amp;I CLM $ Collected]]</f>
        <v>121063.7563999999</v>
      </c>
      <c r="E294" s="48">
        <f>Table3[[#This Row],[CLM $ Collected ]]/'1.) CLM Reference'!$B$4</f>
        <v>4.1601789639542815E-3</v>
      </c>
      <c r="F294" s="12">
        <f>Table3[[#This Row],[Residential Incentive Disbursements]]+Table3[[#This Row],[C&amp;I Incentive Disbursements]]</f>
        <v>18364.759999999998</v>
      </c>
      <c r="G294" s="17">
        <f>Table3[[#This Row],[Incentive Disbursements]]/'1.) CLM Reference'!$B$5</f>
        <v>1.093076194851891E-3</v>
      </c>
      <c r="H294" s="52">
        <v>81784.641399999906</v>
      </c>
      <c r="I294" s="53">
        <f>Table3[[#This Row],[CLM $ Collected ]]/'1.) CLM Reference'!$B$4</f>
        <v>4.1601789639542815E-3</v>
      </c>
      <c r="J294" s="54">
        <v>18364.759999999998</v>
      </c>
      <c r="K294" s="53">
        <f>Table3[[#This Row],[Incentive Disbursements]]/'1.) CLM Reference'!$B$5</f>
        <v>1.093076194851891E-3</v>
      </c>
      <c r="L294" s="52">
        <v>39279.114999999998</v>
      </c>
      <c r="M294" s="75">
        <f>Table3[[#This Row],[CLM $ Collected ]]/'1.) CLM Reference'!$B$4</f>
        <v>4.1601789639542815E-3</v>
      </c>
      <c r="N294" s="54">
        <v>0</v>
      </c>
      <c r="O294" s="56">
        <f>Table3[[#This Row],[Incentive Disbursements]]/'1.) CLM Reference'!$B$5</f>
        <v>1.093076194851891E-3</v>
      </c>
    </row>
    <row r="295" spans="1:15" s="49" customFormat="1" ht="15.75" thickBot="1" x14ac:dyDescent="0.3">
      <c r="A295" s="97" t="s">
        <v>111</v>
      </c>
      <c r="B295" s="97" t="s">
        <v>243</v>
      </c>
      <c r="C295" s="97" t="s">
        <v>239</v>
      </c>
      <c r="D295" s="15">
        <f>Table3[[#This Row],[Residential CLM $ Collected]]+Table3[[#This Row],[C&amp;I CLM $ Collected]]</f>
        <v>99349.360500000097</v>
      </c>
      <c r="E295" s="48">
        <f>Table3[[#This Row],[CLM $ Collected ]]/'1.) CLM Reference'!$B$4</f>
        <v>3.4139955005923731E-3</v>
      </c>
      <c r="F295" s="12">
        <f>Table3[[#This Row],[Residential Incentive Disbursements]]+Table3[[#This Row],[C&amp;I Incentive Disbursements]]</f>
        <v>57893.05</v>
      </c>
      <c r="G295" s="17">
        <f>Table3[[#This Row],[Incentive Disbursements]]/'1.) CLM Reference'!$B$5</f>
        <v>3.4458122405286143E-3</v>
      </c>
      <c r="H295" s="52">
        <v>79381.614400000093</v>
      </c>
      <c r="I295" s="53">
        <f>Table3[[#This Row],[CLM $ Collected ]]/'1.) CLM Reference'!$B$4</f>
        <v>3.4139955005923731E-3</v>
      </c>
      <c r="J295" s="54">
        <v>46203.07</v>
      </c>
      <c r="K295" s="53">
        <f>Table3[[#This Row],[Incentive Disbursements]]/'1.) CLM Reference'!$B$5</f>
        <v>3.4458122405286143E-3</v>
      </c>
      <c r="L295" s="52">
        <v>19967.7461</v>
      </c>
      <c r="M295" s="75">
        <f>Table3[[#This Row],[CLM $ Collected ]]/'1.) CLM Reference'!$B$4</f>
        <v>3.4139955005923731E-3</v>
      </c>
      <c r="N295" s="54">
        <v>11689.98</v>
      </c>
      <c r="O295" s="56">
        <f>Table3[[#This Row],[Incentive Disbursements]]/'1.) CLM Reference'!$B$5</f>
        <v>3.4458122405286143E-3</v>
      </c>
    </row>
    <row r="296" spans="1:15" s="49" customFormat="1" ht="15.75" thickBot="1" x14ac:dyDescent="0.3">
      <c r="A296" s="97" t="s">
        <v>112</v>
      </c>
      <c r="B296" s="97" t="s">
        <v>243</v>
      </c>
      <c r="C296" s="97" t="s">
        <v>239</v>
      </c>
      <c r="D296" s="15">
        <f>Table3[[#This Row],[Residential CLM $ Collected]]+Table3[[#This Row],[C&amp;I CLM $ Collected]]</f>
        <v>73983.143899999894</v>
      </c>
      <c r="E296" s="48">
        <f>Table3[[#This Row],[CLM $ Collected ]]/'1.) CLM Reference'!$B$4</f>
        <v>2.542322558727265E-3</v>
      </c>
      <c r="F296" s="12">
        <f>Table3[[#This Row],[Residential Incentive Disbursements]]+Table3[[#This Row],[C&amp;I Incentive Disbursements]]</f>
        <v>32052.07</v>
      </c>
      <c r="G296" s="17">
        <f>Table3[[#This Row],[Incentive Disbursements]]/'1.) CLM Reference'!$B$5</f>
        <v>1.907749119113261E-3</v>
      </c>
      <c r="H296" s="52">
        <v>69046.922199999899</v>
      </c>
      <c r="I296" s="53">
        <f>Table3[[#This Row],[CLM $ Collected ]]/'1.) CLM Reference'!$B$4</f>
        <v>2.542322558727265E-3</v>
      </c>
      <c r="J296" s="54">
        <v>32052.07</v>
      </c>
      <c r="K296" s="53">
        <f>Table3[[#This Row],[Incentive Disbursements]]/'1.) CLM Reference'!$B$5</f>
        <v>1.907749119113261E-3</v>
      </c>
      <c r="L296" s="52">
        <v>4936.2217000000001</v>
      </c>
      <c r="M296" s="75">
        <f>Table3[[#This Row],[CLM $ Collected ]]/'1.) CLM Reference'!$B$4</f>
        <v>2.542322558727265E-3</v>
      </c>
      <c r="N296" s="54">
        <v>0</v>
      </c>
      <c r="O296" s="56">
        <f>Table3[[#This Row],[Incentive Disbursements]]/'1.) CLM Reference'!$B$5</f>
        <v>1.907749119113261E-3</v>
      </c>
    </row>
    <row r="297" spans="1:15" s="49" customFormat="1" ht="15.75" thickBot="1" x14ac:dyDescent="0.3">
      <c r="A297" s="97" t="s">
        <v>113</v>
      </c>
      <c r="B297" s="97" t="s">
        <v>243</v>
      </c>
      <c r="C297" s="97" t="s">
        <v>239</v>
      </c>
      <c r="D297" s="15">
        <f>Table3[[#This Row],[Residential CLM $ Collected]]+Table3[[#This Row],[C&amp;I CLM $ Collected]]</f>
        <v>100324.87719999999</v>
      </c>
      <c r="E297" s="48">
        <f>Table3[[#This Row],[CLM $ Collected ]]/'1.) CLM Reference'!$B$4</f>
        <v>3.4475177055445869E-3</v>
      </c>
      <c r="F297" s="12">
        <f>Table3[[#This Row],[Residential Incentive Disbursements]]+Table3[[#This Row],[C&amp;I Incentive Disbursements]]</f>
        <v>43808.35</v>
      </c>
      <c r="G297" s="17">
        <f>Table3[[#This Row],[Incentive Disbursements]]/'1.) CLM Reference'!$B$5</f>
        <v>2.6074865405668161E-3</v>
      </c>
      <c r="H297" s="52">
        <v>77966.711299999995</v>
      </c>
      <c r="I297" s="53">
        <f>Table3[[#This Row],[CLM $ Collected ]]/'1.) CLM Reference'!$B$4</f>
        <v>3.4475177055445869E-3</v>
      </c>
      <c r="J297" s="54">
        <v>38688.35</v>
      </c>
      <c r="K297" s="53">
        <f>Table3[[#This Row],[Incentive Disbursements]]/'1.) CLM Reference'!$B$5</f>
        <v>2.6074865405668161E-3</v>
      </c>
      <c r="L297" s="52">
        <v>22358.1659</v>
      </c>
      <c r="M297" s="75">
        <f>Table3[[#This Row],[CLM $ Collected ]]/'1.) CLM Reference'!$B$4</f>
        <v>3.4475177055445869E-3</v>
      </c>
      <c r="N297" s="54">
        <v>5120</v>
      </c>
      <c r="O297" s="56">
        <f>Table3[[#This Row],[Incentive Disbursements]]/'1.) CLM Reference'!$B$5</f>
        <v>2.6074865405668161E-3</v>
      </c>
    </row>
    <row r="298" spans="1:15" s="49" customFormat="1" ht="15.75" thickBot="1" x14ac:dyDescent="0.3">
      <c r="A298" s="97" t="s">
        <v>114</v>
      </c>
      <c r="B298" s="97" t="s">
        <v>243</v>
      </c>
      <c r="C298" s="97" t="s">
        <v>239</v>
      </c>
      <c r="D298" s="15">
        <f>Table3[[#This Row],[Residential CLM $ Collected]]+Table3[[#This Row],[C&amp;I CLM $ Collected]]</f>
        <v>120023.7007</v>
      </c>
      <c r="E298" s="48">
        <f>Table3[[#This Row],[CLM $ Collected ]]/'1.) CLM Reference'!$B$4</f>
        <v>4.1244389706388222E-3</v>
      </c>
      <c r="F298" s="12">
        <f>Table3[[#This Row],[Residential Incentive Disbursements]]+Table3[[#This Row],[C&amp;I Incentive Disbursements]]</f>
        <v>48139.41</v>
      </c>
      <c r="G298" s="17">
        <f>Table3[[#This Row],[Incentive Disbursements]]/'1.) CLM Reference'!$B$5</f>
        <v>2.8652725712296307E-3</v>
      </c>
      <c r="H298" s="52">
        <v>102590.0885</v>
      </c>
      <c r="I298" s="53">
        <f>Table3[[#This Row],[CLM $ Collected ]]/'1.) CLM Reference'!$B$4</f>
        <v>4.1244389706388222E-3</v>
      </c>
      <c r="J298" s="54">
        <v>41624.550000000003</v>
      </c>
      <c r="K298" s="53">
        <f>Table3[[#This Row],[Incentive Disbursements]]/'1.) CLM Reference'!$B$5</f>
        <v>2.8652725712296307E-3</v>
      </c>
      <c r="L298" s="52">
        <v>17433.6122</v>
      </c>
      <c r="M298" s="75">
        <f>Table3[[#This Row],[CLM $ Collected ]]/'1.) CLM Reference'!$B$4</f>
        <v>4.1244389706388222E-3</v>
      </c>
      <c r="N298" s="54">
        <v>6514.86</v>
      </c>
      <c r="O298" s="56">
        <f>Table3[[#This Row],[Incentive Disbursements]]/'1.) CLM Reference'!$B$5</f>
        <v>2.8652725712296307E-3</v>
      </c>
    </row>
    <row r="299" spans="1:15" s="49" customFormat="1" ht="15.75" thickBot="1" x14ac:dyDescent="0.3">
      <c r="A299" s="97" t="s">
        <v>115</v>
      </c>
      <c r="B299" s="97" t="s">
        <v>243</v>
      </c>
      <c r="C299" s="97" t="s">
        <v>239</v>
      </c>
      <c r="D299" s="15">
        <f>Table3[[#This Row],[Residential CLM $ Collected]]+Table3[[#This Row],[C&amp;I CLM $ Collected]]</f>
        <v>113193.0867</v>
      </c>
      <c r="E299" s="48">
        <f>Table3[[#This Row],[CLM $ Collected ]]/'1.) CLM Reference'!$B$4</f>
        <v>3.889714908552049E-3</v>
      </c>
      <c r="F299" s="12">
        <f>Table3[[#This Row],[Residential Incentive Disbursements]]+Table3[[#This Row],[C&amp;I Incentive Disbursements]]</f>
        <v>21977.66</v>
      </c>
      <c r="G299" s="17">
        <f>Table3[[#This Row],[Incentive Disbursements]]/'1.) CLM Reference'!$B$5</f>
        <v>1.3081171202100443E-3</v>
      </c>
      <c r="H299" s="52">
        <v>100014.4032</v>
      </c>
      <c r="I299" s="53">
        <f>Table3[[#This Row],[CLM $ Collected ]]/'1.) CLM Reference'!$B$4</f>
        <v>3.889714908552049E-3</v>
      </c>
      <c r="J299" s="54">
        <v>16907.099999999999</v>
      </c>
      <c r="K299" s="53">
        <f>Table3[[#This Row],[Incentive Disbursements]]/'1.) CLM Reference'!$B$5</f>
        <v>1.3081171202100443E-3</v>
      </c>
      <c r="L299" s="52">
        <v>13178.683499999999</v>
      </c>
      <c r="M299" s="75">
        <f>Table3[[#This Row],[CLM $ Collected ]]/'1.) CLM Reference'!$B$4</f>
        <v>3.889714908552049E-3</v>
      </c>
      <c r="N299" s="54">
        <v>5070.5600000000004</v>
      </c>
      <c r="O299" s="56">
        <f>Table3[[#This Row],[Incentive Disbursements]]/'1.) CLM Reference'!$B$5</f>
        <v>1.3081171202100443E-3</v>
      </c>
    </row>
    <row r="300" spans="1:15" s="49" customFormat="1" ht="15.75" thickBot="1" x14ac:dyDescent="0.3">
      <c r="A300" s="97" t="s">
        <v>120</v>
      </c>
      <c r="B300" s="97" t="s">
        <v>243</v>
      </c>
      <c r="C300" s="97" t="s">
        <v>239</v>
      </c>
      <c r="D300" s="15">
        <f>Table3[[#This Row],[Residential CLM $ Collected]]+Table3[[#This Row],[C&amp;I CLM $ Collected]]</f>
        <v>183.69639999999998</v>
      </c>
      <c r="E300" s="48">
        <f>Table3[[#This Row],[CLM $ Collected ]]/'1.) CLM Reference'!$B$4</f>
        <v>6.3124581770711664E-6</v>
      </c>
      <c r="F300" s="12">
        <f>Table3[[#This Row],[Residential Incentive Disbursements]]+Table3[[#This Row],[C&amp;I Incentive Disbursements]]</f>
        <v>0</v>
      </c>
      <c r="G300" s="17">
        <f>Table3[[#This Row],[Incentive Disbursements]]/'1.) CLM Reference'!$B$5</f>
        <v>0</v>
      </c>
      <c r="H300" s="52">
        <v>171.0093</v>
      </c>
      <c r="I300" s="53">
        <f>Table3[[#This Row],[CLM $ Collected ]]/'1.) CLM Reference'!$B$4</f>
        <v>6.3124581770711664E-6</v>
      </c>
      <c r="J300" s="54">
        <v>0</v>
      </c>
      <c r="K300" s="53">
        <f>Table3[[#This Row],[Incentive Disbursements]]/'1.) CLM Reference'!$B$5</f>
        <v>0</v>
      </c>
      <c r="L300" s="52">
        <v>12.687099999999999</v>
      </c>
      <c r="M300" s="75">
        <f>Table3[[#This Row],[CLM $ Collected ]]/'1.) CLM Reference'!$B$4</f>
        <v>6.3124581770711664E-6</v>
      </c>
      <c r="N300" s="54">
        <v>0</v>
      </c>
      <c r="O300" s="56">
        <f>Table3[[#This Row],[Incentive Disbursements]]/'1.) CLM Reference'!$B$5</f>
        <v>0</v>
      </c>
    </row>
    <row r="301" spans="1:15" s="49" customFormat="1" ht="15.75" thickBot="1" x14ac:dyDescent="0.3">
      <c r="A301" s="97" t="s">
        <v>126</v>
      </c>
      <c r="B301" s="97" t="s">
        <v>243</v>
      </c>
      <c r="C301" s="97" t="s">
        <v>239</v>
      </c>
      <c r="D301" s="15">
        <f>Table3[[#This Row],[Residential CLM $ Collected]]+Table3[[#This Row],[C&amp;I CLM $ Collected]]</f>
        <v>112.0247</v>
      </c>
      <c r="E301" s="48">
        <f>Table3[[#This Row],[CLM $ Collected ]]/'1.) CLM Reference'!$B$4</f>
        <v>3.8495650080728004E-6</v>
      </c>
      <c r="F301" s="12">
        <f>Table3[[#This Row],[Residential Incentive Disbursements]]+Table3[[#This Row],[C&amp;I Incentive Disbursements]]</f>
        <v>0</v>
      </c>
      <c r="G301" s="17">
        <f>Table3[[#This Row],[Incentive Disbursements]]/'1.) CLM Reference'!$B$5</f>
        <v>0</v>
      </c>
      <c r="H301" s="52">
        <v>112.0247</v>
      </c>
      <c r="I301" s="53">
        <f>Table3[[#This Row],[CLM $ Collected ]]/'1.) CLM Reference'!$B$4</f>
        <v>3.8495650080728004E-6</v>
      </c>
      <c r="J301" s="54">
        <v>0</v>
      </c>
      <c r="K301" s="53">
        <f>Table3[[#This Row],[Incentive Disbursements]]/'1.) CLM Reference'!$B$5</f>
        <v>0</v>
      </c>
      <c r="L301" s="52">
        <v>0</v>
      </c>
      <c r="M301" s="75">
        <f>Table3[[#This Row],[CLM $ Collected ]]/'1.) CLM Reference'!$B$4</f>
        <v>3.8495650080728004E-6</v>
      </c>
      <c r="N301" s="54">
        <v>0</v>
      </c>
      <c r="O301" s="56">
        <f>Table3[[#This Row],[Incentive Disbursements]]/'1.) CLM Reference'!$B$5</f>
        <v>0</v>
      </c>
    </row>
    <row r="302" spans="1:15" s="49" customFormat="1" ht="15.75" thickBot="1" x14ac:dyDescent="0.3">
      <c r="A302" s="97" t="s">
        <v>128</v>
      </c>
      <c r="B302" s="97" t="s">
        <v>243</v>
      </c>
      <c r="C302" s="97" t="s">
        <v>239</v>
      </c>
      <c r="D302" s="15">
        <f>Table3[[#This Row],[Residential CLM $ Collected]]+Table3[[#This Row],[C&amp;I CLM $ Collected]]</f>
        <v>92.837900000000005</v>
      </c>
      <c r="E302" s="48">
        <f>Table3[[#This Row],[CLM $ Collected ]]/'1.) CLM Reference'!$B$4</f>
        <v>3.190238681852858E-6</v>
      </c>
      <c r="F302" s="12">
        <f>Table3[[#This Row],[Residential Incentive Disbursements]]+Table3[[#This Row],[C&amp;I Incentive Disbursements]]</f>
        <v>0</v>
      </c>
      <c r="G302" s="17">
        <f>Table3[[#This Row],[Incentive Disbursements]]/'1.) CLM Reference'!$B$5</f>
        <v>0</v>
      </c>
      <c r="H302" s="52">
        <v>92.837900000000005</v>
      </c>
      <c r="I302" s="53">
        <f>Table3[[#This Row],[CLM $ Collected ]]/'1.) CLM Reference'!$B$4</f>
        <v>3.190238681852858E-6</v>
      </c>
      <c r="J302" s="54">
        <v>0</v>
      </c>
      <c r="K302" s="53">
        <f>Table3[[#This Row],[Incentive Disbursements]]/'1.) CLM Reference'!$B$5</f>
        <v>0</v>
      </c>
      <c r="L302" s="52">
        <v>0</v>
      </c>
      <c r="M302" s="75">
        <f>Table3[[#This Row],[CLM $ Collected ]]/'1.) CLM Reference'!$B$4</f>
        <v>3.190238681852858E-6</v>
      </c>
      <c r="N302" s="54">
        <v>0</v>
      </c>
      <c r="O302" s="56">
        <f>Table3[[#This Row],[Incentive Disbursements]]/'1.) CLM Reference'!$B$5</f>
        <v>0</v>
      </c>
    </row>
    <row r="303" spans="1:15" s="49" customFormat="1" ht="15.75" thickBot="1" x14ac:dyDescent="0.3">
      <c r="A303" s="97" t="s">
        <v>145</v>
      </c>
      <c r="B303" s="97" t="s">
        <v>270</v>
      </c>
      <c r="C303" s="97" t="s">
        <v>244</v>
      </c>
      <c r="D303" s="15">
        <f>Table3[[#This Row],[Residential CLM $ Collected]]+Table3[[#This Row],[C&amp;I CLM $ Collected]]</f>
        <v>0</v>
      </c>
      <c r="E303" s="48">
        <f>Table3[[#This Row],[CLM $ Collected ]]/'1.) CLM Reference'!$B$4</f>
        <v>0</v>
      </c>
      <c r="F303" s="12">
        <f>Table3[[#This Row],[Residential Incentive Disbursements]]+Table3[[#This Row],[C&amp;I Incentive Disbursements]]</f>
        <v>25</v>
      </c>
      <c r="G303" s="17">
        <f>Table3[[#This Row],[Incentive Disbursements]]/'1.) CLM Reference'!$B$5</f>
        <v>1.4880077317262668E-6</v>
      </c>
      <c r="H303" s="52">
        <v>0</v>
      </c>
      <c r="I303" s="53">
        <f>Table3[[#This Row],[CLM $ Collected ]]/'1.) CLM Reference'!$B$4</f>
        <v>0</v>
      </c>
      <c r="J303" s="54">
        <v>25</v>
      </c>
      <c r="K303" s="53">
        <f>Table3[[#This Row],[Incentive Disbursements]]/'1.) CLM Reference'!$B$5</f>
        <v>1.4880077317262668E-6</v>
      </c>
      <c r="L303" s="52">
        <v>0</v>
      </c>
      <c r="M303" s="75">
        <f>Table3[[#This Row],[CLM $ Collected ]]/'1.) CLM Reference'!$B$4</f>
        <v>0</v>
      </c>
      <c r="N303" s="54">
        <v>0</v>
      </c>
      <c r="O303" s="56">
        <f>Table3[[#This Row],[Incentive Disbursements]]/'1.) CLM Reference'!$B$5</f>
        <v>1.4880077317262668E-6</v>
      </c>
    </row>
    <row r="304" spans="1:15" s="49" customFormat="1" ht="15.75" thickBot="1" x14ac:dyDescent="0.3">
      <c r="A304" s="97" t="s">
        <v>256</v>
      </c>
      <c r="B304" s="97" t="s">
        <v>243</v>
      </c>
      <c r="C304" s="97" t="s">
        <v>239</v>
      </c>
      <c r="D304" s="15">
        <f>Table3[[#This Row],[Residential CLM $ Collected]]+Table3[[#This Row],[C&amp;I CLM $ Collected]]</f>
        <v>4389.6823000000004</v>
      </c>
      <c r="E304" s="48">
        <f>Table3[[#This Row],[CLM $ Collected ]]/'1.) CLM Reference'!$B$4</f>
        <v>1.5084501345360917E-4</v>
      </c>
      <c r="F304" s="12">
        <f>Table3[[#This Row],[Residential Incentive Disbursements]]+Table3[[#This Row],[C&amp;I Incentive Disbursements]]</f>
        <v>206136.43335628501</v>
      </c>
      <c r="G304" s="17">
        <f>Table3[[#This Row],[Incentive Disbursements]]/'1.) CLM Reference'!$B$5</f>
        <v>1.2269304264985136E-2</v>
      </c>
      <c r="H304" s="52">
        <v>0</v>
      </c>
      <c r="I304" s="53">
        <f>Table3[[#This Row],[CLM $ Collected ]]/'1.) CLM Reference'!$B$4</f>
        <v>1.5084501345360917E-4</v>
      </c>
      <c r="J304" s="54">
        <v>189956.43335628501</v>
      </c>
      <c r="K304" s="53">
        <f>Table3[[#This Row],[Incentive Disbursements]]/'1.) CLM Reference'!$B$5</f>
        <v>1.2269304264985136E-2</v>
      </c>
      <c r="L304" s="52">
        <v>4389.6823000000004</v>
      </c>
      <c r="M304" s="75">
        <f>Table3[[#This Row],[CLM $ Collected ]]/'1.) CLM Reference'!$B$4</f>
        <v>1.5084501345360917E-4</v>
      </c>
      <c r="N304" s="54">
        <v>16180</v>
      </c>
      <c r="O304" s="56">
        <f>Table3[[#This Row],[Incentive Disbursements]]/'1.) CLM Reference'!$B$5</f>
        <v>1.2269304264985136E-2</v>
      </c>
    </row>
    <row r="305" spans="1:15" s="49" customFormat="1" ht="15.75" thickBot="1" x14ac:dyDescent="0.3">
      <c r="A305" s="97" t="s">
        <v>55</v>
      </c>
      <c r="B305" s="97" t="s">
        <v>242</v>
      </c>
      <c r="C305" s="97" t="s">
        <v>239</v>
      </c>
      <c r="D305" s="15">
        <f>Table3[[#This Row],[Residential CLM $ Collected]]+Table3[[#This Row],[C&amp;I CLM $ Collected]]</f>
        <v>106.00539999999999</v>
      </c>
      <c r="E305" s="48">
        <f>Table3[[#This Row],[CLM $ Collected ]]/'1.) CLM Reference'!$B$4</f>
        <v>3.6427205652571302E-6</v>
      </c>
      <c r="F305" s="12">
        <f>Table3[[#This Row],[Residential Incentive Disbursements]]+Table3[[#This Row],[C&amp;I Incentive Disbursements]]</f>
        <v>0</v>
      </c>
      <c r="G305" s="17">
        <f>Table3[[#This Row],[Incentive Disbursements]]/'1.) CLM Reference'!$B$5</f>
        <v>0</v>
      </c>
      <c r="H305" s="52">
        <v>0</v>
      </c>
      <c r="I305" s="53">
        <f>Table3[[#This Row],[CLM $ Collected ]]/'1.) CLM Reference'!$B$4</f>
        <v>3.6427205652571302E-6</v>
      </c>
      <c r="J305" s="54">
        <v>0</v>
      </c>
      <c r="K305" s="53">
        <f>Table3[[#This Row],[Incentive Disbursements]]/'1.) CLM Reference'!$B$5</f>
        <v>0</v>
      </c>
      <c r="L305" s="52">
        <v>106.00539999999999</v>
      </c>
      <c r="M305" s="75">
        <f>Table3[[#This Row],[CLM $ Collected ]]/'1.) CLM Reference'!$B$4</f>
        <v>3.6427205652571302E-6</v>
      </c>
      <c r="N305" s="54">
        <v>0</v>
      </c>
      <c r="O305" s="56">
        <f>Table3[[#This Row],[Incentive Disbursements]]/'1.) CLM Reference'!$B$5</f>
        <v>0</v>
      </c>
    </row>
    <row r="306" spans="1:15" s="49" customFormat="1" ht="15.75" thickBot="1" x14ac:dyDescent="0.3">
      <c r="A306" s="97" t="s">
        <v>70</v>
      </c>
      <c r="B306" s="97" t="s">
        <v>260</v>
      </c>
      <c r="C306" s="97" t="s">
        <v>244</v>
      </c>
      <c r="D306" s="15">
        <f>Table3[[#This Row],[Residential CLM $ Collected]]+Table3[[#This Row],[C&amp;I CLM $ Collected]]</f>
        <v>0</v>
      </c>
      <c r="E306" s="48">
        <f>Table3[[#This Row],[CLM $ Collected ]]/'1.) CLM Reference'!$B$4</f>
        <v>0</v>
      </c>
      <c r="F306" s="12">
        <f>Table3[[#This Row],[Residential Incentive Disbursements]]+Table3[[#This Row],[C&amp;I Incentive Disbursements]]</f>
        <v>749.66</v>
      </c>
      <c r="G306" s="17">
        <f>Table3[[#This Row],[Incentive Disbursements]]/'1.) CLM Reference'!$B$5</f>
        <v>4.4619995046636526E-5</v>
      </c>
      <c r="H306" s="52">
        <v>0</v>
      </c>
      <c r="I306" s="53">
        <f>Table3[[#This Row],[CLM $ Collected ]]/'1.) CLM Reference'!$B$4</f>
        <v>0</v>
      </c>
      <c r="J306" s="54">
        <v>749.66</v>
      </c>
      <c r="K306" s="53">
        <f>Table3[[#This Row],[Incentive Disbursements]]/'1.) CLM Reference'!$B$5</f>
        <v>4.4619995046636526E-5</v>
      </c>
      <c r="L306" s="52">
        <v>0</v>
      </c>
      <c r="M306" s="75">
        <f>Table3[[#This Row],[CLM $ Collected ]]/'1.) CLM Reference'!$B$4</f>
        <v>0</v>
      </c>
      <c r="N306" s="54">
        <v>0</v>
      </c>
      <c r="O306" s="56">
        <f>Table3[[#This Row],[Incentive Disbursements]]/'1.) CLM Reference'!$B$5</f>
        <v>4.4619995046636526E-5</v>
      </c>
    </row>
    <row r="307" spans="1:15" s="49" customFormat="1" ht="15.75" thickBot="1" x14ac:dyDescent="0.3">
      <c r="A307" s="97" t="s">
        <v>88</v>
      </c>
      <c r="B307" s="97" t="s">
        <v>242</v>
      </c>
      <c r="C307" s="97" t="s">
        <v>239</v>
      </c>
      <c r="D307" s="15">
        <f>Table3[[#This Row],[Residential CLM $ Collected]]+Table3[[#This Row],[C&amp;I CLM $ Collected]]</f>
        <v>41.979599999999998</v>
      </c>
      <c r="E307" s="48">
        <f>Table3[[#This Row],[CLM $ Collected ]]/'1.) CLM Reference'!$B$4</f>
        <v>1.442567569588608E-6</v>
      </c>
      <c r="F307" s="12">
        <f>Table3[[#This Row],[Residential Incentive Disbursements]]+Table3[[#This Row],[C&amp;I Incentive Disbursements]]</f>
        <v>0</v>
      </c>
      <c r="G307" s="17">
        <f>Table3[[#This Row],[Incentive Disbursements]]/'1.) CLM Reference'!$B$5</f>
        <v>0</v>
      </c>
      <c r="H307" s="52">
        <v>41.979599999999998</v>
      </c>
      <c r="I307" s="53">
        <f>Table3[[#This Row],[CLM $ Collected ]]/'1.) CLM Reference'!$B$4</f>
        <v>1.442567569588608E-6</v>
      </c>
      <c r="J307" s="54">
        <v>0</v>
      </c>
      <c r="K307" s="53">
        <f>Table3[[#This Row],[Incentive Disbursements]]/'1.) CLM Reference'!$B$5</f>
        <v>0</v>
      </c>
      <c r="L307" s="52">
        <v>0</v>
      </c>
      <c r="M307" s="75">
        <f>Table3[[#This Row],[CLM $ Collected ]]/'1.) CLM Reference'!$B$4</f>
        <v>1.442567569588608E-6</v>
      </c>
      <c r="N307" s="54">
        <v>0</v>
      </c>
      <c r="O307" s="56">
        <f>Table3[[#This Row],[Incentive Disbursements]]/'1.) CLM Reference'!$B$5</f>
        <v>0</v>
      </c>
    </row>
    <row r="308" spans="1:15" s="49" customFormat="1" ht="15.75" thickBot="1" x14ac:dyDescent="0.3">
      <c r="A308" s="97" t="s">
        <v>89</v>
      </c>
      <c r="B308" s="97" t="s">
        <v>242</v>
      </c>
      <c r="C308" s="97" t="s">
        <v>239</v>
      </c>
      <c r="D308" s="15">
        <f>Table3[[#This Row],[Residential CLM $ Collected]]+Table3[[#This Row],[C&amp;I CLM $ Collected]]</f>
        <v>284.05279999999999</v>
      </c>
      <c r="E308" s="48">
        <f>Table3[[#This Row],[CLM $ Collected ]]/'1.) CLM Reference'!$B$4</f>
        <v>9.7610591175437344E-6</v>
      </c>
      <c r="F308" s="12">
        <f>Table3[[#This Row],[Residential Incentive Disbursements]]+Table3[[#This Row],[C&amp;I Incentive Disbursements]]</f>
        <v>0</v>
      </c>
      <c r="G308" s="17">
        <f>Table3[[#This Row],[Incentive Disbursements]]/'1.) CLM Reference'!$B$5</f>
        <v>0</v>
      </c>
      <c r="H308" s="52">
        <v>284.05279999999999</v>
      </c>
      <c r="I308" s="53">
        <f>Table3[[#This Row],[CLM $ Collected ]]/'1.) CLM Reference'!$B$4</f>
        <v>9.7610591175437344E-6</v>
      </c>
      <c r="J308" s="54">
        <v>0</v>
      </c>
      <c r="K308" s="53">
        <f>Table3[[#This Row],[Incentive Disbursements]]/'1.) CLM Reference'!$B$5</f>
        <v>0</v>
      </c>
      <c r="L308" s="52">
        <v>0</v>
      </c>
      <c r="M308" s="75">
        <f>Table3[[#This Row],[CLM $ Collected ]]/'1.) CLM Reference'!$B$4</f>
        <v>9.7610591175437344E-6</v>
      </c>
      <c r="N308" s="54">
        <v>0</v>
      </c>
      <c r="O308" s="56">
        <f>Table3[[#This Row],[Incentive Disbursements]]/'1.) CLM Reference'!$B$5</f>
        <v>0</v>
      </c>
    </row>
    <row r="309" spans="1:15" s="49" customFormat="1" ht="15.75" thickBot="1" x14ac:dyDescent="0.3">
      <c r="A309" s="97" t="s">
        <v>91</v>
      </c>
      <c r="B309" s="97" t="s">
        <v>242</v>
      </c>
      <c r="C309" s="97" t="s">
        <v>239</v>
      </c>
      <c r="D309" s="15">
        <f>Table3[[#This Row],[Residential CLM $ Collected]]+Table3[[#This Row],[C&amp;I CLM $ Collected]]</f>
        <v>150.16140000000001</v>
      </c>
      <c r="E309" s="48">
        <f>Table3[[#This Row],[CLM $ Collected ]]/'1.) CLM Reference'!$B$4</f>
        <v>5.1600769384182512E-6</v>
      </c>
      <c r="F309" s="12">
        <f>Table3[[#This Row],[Residential Incentive Disbursements]]+Table3[[#This Row],[C&amp;I Incentive Disbursements]]</f>
        <v>0</v>
      </c>
      <c r="G309" s="17">
        <f>Table3[[#This Row],[Incentive Disbursements]]/'1.) CLM Reference'!$B$5</f>
        <v>0</v>
      </c>
      <c r="H309" s="52">
        <v>78.866</v>
      </c>
      <c r="I309" s="53">
        <f>Table3[[#This Row],[CLM $ Collected ]]/'1.) CLM Reference'!$B$4</f>
        <v>5.1600769384182512E-6</v>
      </c>
      <c r="J309" s="54">
        <v>0</v>
      </c>
      <c r="K309" s="53">
        <f>Table3[[#This Row],[Incentive Disbursements]]/'1.) CLM Reference'!$B$5</f>
        <v>0</v>
      </c>
      <c r="L309" s="52">
        <v>71.295400000000001</v>
      </c>
      <c r="M309" s="75">
        <f>Table3[[#This Row],[CLM $ Collected ]]/'1.) CLM Reference'!$B$4</f>
        <v>5.1600769384182512E-6</v>
      </c>
      <c r="N309" s="54">
        <v>0</v>
      </c>
      <c r="O309" s="56">
        <f>Table3[[#This Row],[Incentive Disbursements]]/'1.) CLM Reference'!$B$5</f>
        <v>0</v>
      </c>
    </row>
    <row r="310" spans="1:15" s="49" customFormat="1" ht="15.75" thickBot="1" x14ac:dyDescent="0.3">
      <c r="A310" s="97" t="s">
        <v>92</v>
      </c>
      <c r="B310" s="97" t="s">
        <v>242</v>
      </c>
      <c r="C310" s="97" t="s">
        <v>239</v>
      </c>
      <c r="D310" s="15">
        <f>Table3[[#This Row],[Residential CLM $ Collected]]+Table3[[#This Row],[C&amp;I CLM $ Collected]]</f>
        <v>118.6635</v>
      </c>
      <c r="E310" s="48">
        <f>Table3[[#This Row],[CLM $ Collected ]]/'1.) CLM Reference'!$B$4</f>
        <v>4.0776976625284132E-6</v>
      </c>
      <c r="F310" s="12">
        <f>Table3[[#This Row],[Residential Incentive Disbursements]]+Table3[[#This Row],[C&amp;I Incentive Disbursements]]</f>
        <v>0</v>
      </c>
      <c r="G310" s="17">
        <f>Table3[[#This Row],[Incentive Disbursements]]/'1.) CLM Reference'!$B$5</f>
        <v>0</v>
      </c>
      <c r="H310" s="52">
        <v>118.6635</v>
      </c>
      <c r="I310" s="53">
        <f>Table3[[#This Row],[CLM $ Collected ]]/'1.) CLM Reference'!$B$4</f>
        <v>4.0776976625284132E-6</v>
      </c>
      <c r="J310" s="54">
        <v>0</v>
      </c>
      <c r="K310" s="53">
        <f>Table3[[#This Row],[Incentive Disbursements]]/'1.) CLM Reference'!$B$5</f>
        <v>0</v>
      </c>
      <c r="L310" s="52">
        <v>0</v>
      </c>
      <c r="M310" s="75">
        <f>Table3[[#This Row],[CLM $ Collected ]]/'1.) CLM Reference'!$B$4</f>
        <v>4.0776976625284132E-6</v>
      </c>
      <c r="N310" s="54">
        <v>0</v>
      </c>
      <c r="O310" s="56">
        <f>Table3[[#This Row],[Incentive Disbursements]]/'1.) CLM Reference'!$B$5</f>
        <v>0</v>
      </c>
    </row>
    <row r="311" spans="1:15" s="49" customFormat="1" ht="15.75" thickBot="1" x14ac:dyDescent="0.3">
      <c r="A311" s="97" t="s">
        <v>93</v>
      </c>
      <c r="B311" s="97" t="s">
        <v>242</v>
      </c>
      <c r="C311" s="97" t="s">
        <v>244</v>
      </c>
      <c r="D311" s="15">
        <f>Table3[[#This Row],[Residential CLM $ Collected]]+Table3[[#This Row],[C&amp;I CLM $ Collected]]</f>
        <v>99.9512</v>
      </c>
      <c r="E311" s="48">
        <f>Table3[[#This Row],[CLM $ Collected ]]/'1.) CLM Reference'!$B$4</f>
        <v>3.4346768349737702E-6</v>
      </c>
      <c r="F311" s="12">
        <f>Table3[[#This Row],[Residential Incentive Disbursements]]+Table3[[#This Row],[C&amp;I Incentive Disbursements]]</f>
        <v>0</v>
      </c>
      <c r="G311" s="17">
        <f>Table3[[#This Row],[Incentive Disbursements]]/'1.) CLM Reference'!$B$5</f>
        <v>0</v>
      </c>
      <c r="H311" s="52">
        <v>99.9512</v>
      </c>
      <c r="I311" s="53">
        <f>Table3[[#This Row],[CLM $ Collected ]]/'1.) CLM Reference'!$B$4</f>
        <v>3.4346768349737702E-6</v>
      </c>
      <c r="J311" s="54">
        <v>0</v>
      </c>
      <c r="K311" s="53">
        <f>Table3[[#This Row],[Incentive Disbursements]]/'1.) CLM Reference'!$B$5</f>
        <v>0</v>
      </c>
      <c r="L311" s="52">
        <v>0</v>
      </c>
      <c r="M311" s="75">
        <f>Table3[[#This Row],[CLM $ Collected ]]/'1.) CLM Reference'!$B$4</f>
        <v>3.4346768349737702E-6</v>
      </c>
      <c r="N311" s="54">
        <v>0</v>
      </c>
      <c r="O311" s="56">
        <f>Table3[[#This Row],[Incentive Disbursements]]/'1.) CLM Reference'!$B$5</f>
        <v>0</v>
      </c>
    </row>
    <row r="312" spans="1:15" s="49" customFormat="1" ht="15.75" thickBot="1" x14ac:dyDescent="0.3">
      <c r="A312" s="97" t="s">
        <v>113</v>
      </c>
      <c r="B312" s="97" t="s">
        <v>242</v>
      </c>
      <c r="C312" s="97" t="s">
        <v>239</v>
      </c>
      <c r="D312" s="15">
        <f>Table3[[#This Row],[Residential CLM $ Collected]]+Table3[[#This Row],[C&amp;I CLM $ Collected]]</f>
        <v>354.03429999999997</v>
      </c>
      <c r="E312" s="48">
        <f>Table3[[#This Row],[CLM $ Collected ]]/'1.) CLM Reference'!$B$4</f>
        <v>1.2165871035026634E-5</v>
      </c>
      <c r="F312" s="12">
        <f>Table3[[#This Row],[Residential Incentive Disbursements]]+Table3[[#This Row],[C&amp;I Incentive Disbursements]]</f>
        <v>302.25</v>
      </c>
      <c r="G312" s="17">
        <f>Table3[[#This Row],[Incentive Disbursements]]/'1.) CLM Reference'!$B$5</f>
        <v>1.7990013476570566E-5</v>
      </c>
      <c r="H312" s="52">
        <v>354.03429999999997</v>
      </c>
      <c r="I312" s="53">
        <f>Table3[[#This Row],[CLM $ Collected ]]/'1.) CLM Reference'!$B$4</f>
        <v>1.2165871035026634E-5</v>
      </c>
      <c r="J312" s="54">
        <v>302.25</v>
      </c>
      <c r="K312" s="53">
        <f>Table3[[#This Row],[Incentive Disbursements]]/'1.) CLM Reference'!$B$5</f>
        <v>1.7990013476570566E-5</v>
      </c>
      <c r="L312" s="52">
        <v>0</v>
      </c>
      <c r="M312" s="75">
        <f>Table3[[#This Row],[CLM $ Collected ]]/'1.) CLM Reference'!$B$4</f>
        <v>1.2165871035026634E-5</v>
      </c>
      <c r="N312" s="54">
        <v>0</v>
      </c>
      <c r="O312" s="56">
        <f>Table3[[#This Row],[Incentive Disbursements]]/'1.) CLM Reference'!$B$5</f>
        <v>1.7990013476570566E-5</v>
      </c>
    </row>
    <row r="313" spans="1:15" s="49" customFormat="1" ht="15.75" thickBot="1" x14ac:dyDescent="0.3">
      <c r="A313" s="97" t="s">
        <v>116</v>
      </c>
      <c r="B313" s="97" t="s">
        <v>242</v>
      </c>
      <c r="C313" s="97" t="s">
        <v>239</v>
      </c>
      <c r="D313" s="15">
        <f>Table3[[#This Row],[Residential CLM $ Collected]]+Table3[[#This Row],[C&amp;I CLM $ Collected]]</f>
        <v>86625.2886</v>
      </c>
      <c r="E313" s="48">
        <f>Table3[[#This Row],[CLM $ Collected ]]/'1.) CLM Reference'!$B$4</f>
        <v>2.9767513754445909E-3</v>
      </c>
      <c r="F313" s="12">
        <f>Table3[[#This Row],[Residential Incentive Disbursements]]+Table3[[#This Row],[C&amp;I Incentive Disbursements]]</f>
        <v>15400.41</v>
      </c>
      <c r="G313" s="17">
        <f>Table3[[#This Row],[Incentive Disbursements]]/'1.) CLM Reference'!$B$5</f>
        <v>9.166371660701807E-4</v>
      </c>
      <c r="H313" s="52">
        <v>71254.085099999997</v>
      </c>
      <c r="I313" s="53">
        <f>Table3[[#This Row],[CLM $ Collected ]]/'1.) CLM Reference'!$B$4</f>
        <v>2.9767513754445909E-3</v>
      </c>
      <c r="J313" s="54">
        <v>15275.41</v>
      </c>
      <c r="K313" s="53">
        <f>Table3[[#This Row],[Incentive Disbursements]]/'1.) CLM Reference'!$B$5</f>
        <v>9.166371660701807E-4</v>
      </c>
      <c r="L313" s="52">
        <v>15371.2035</v>
      </c>
      <c r="M313" s="75">
        <f>Table3[[#This Row],[CLM $ Collected ]]/'1.) CLM Reference'!$B$4</f>
        <v>2.9767513754445909E-3</v>
      </c>
      <c r="N313" s="54">
        <v>125</v>
      </c>
      <c r="O313" s="56">
        <f>Table3[[#This Row],[Incentive Disbursements]]/'1.) CLM Reference'!$B$5</f>
        <v>9.166371660701807E-4</v>
      </c>
    </row>
    <row r="314" spans="1:15" s="49" customFormat="1" ht="15.75" thickBot="1" x14ac:dyDescent="0.3">
      <c r="A314" s="97" t="s">
        <v>117</v>
      </c>
      <c r="B314" s="97" t="s">
        <v>242</v>
      </c>
      <c r="C314" s="97" t="s">
        <v>239</v>
      </c>
      <c r="D314" s="15">
        <f>Table3[[#This Row],[Residential CLM $ Collected]]+Table3[[#This Row],[C&amp;I CLM $ Collected]]</f>
        <v>164245.96470000001</v>
      </c>
      <c r="E314" s="48">
        <f>Table3[[#This Row],[CLM $ Collected ]]/'1.) CLM Reference'!$B$4</f>
        <v>5.6440724092658174E-3</v>
      </c>
      <c r="F314" s="12">
        <f>Table3[[#This Row],[Residential Incentive Disbursements]]+Table3[[#This Row],[C&amp;I Incentive Disbursements]]</f>
        <v>38024.18</v>
      </c>
      <c r="G314" s="17">
        <f>Table3[[#This Row],[Incentive Disbursements]]/'1.) CLM Reference'!$B$5</f>
        <v>2.2632109533020513E-3</v>
      </c>
      <c r="H314" s="52">
        <v>141902.04870000001</v>
      </c>
      <c r="I314" s="53">
        <f>Table3[[#This Row],[CLM $ Collected ]]/'1.) CLM Reference'!$B$4</f>
        <v>5.6440724092658174E-3</v>
      </c>
      <c r="J314" s="54">
        <v>33204.18</v>
      </c>
      <c r="K314" s="53">
        <f>Table3[[#This Row],[Incentive Disbursements]]/'1.) CLM Reference'!$B$5</f>
        <v>2.2632109533020513E-3</v>
      </c>
      <c r="L314" s="52">
        <v>22343.916000000001</v>
      </c>
      <c r="M314" s="75">
        <f>Table3[[#This Row],[CLM $ Collected ]]/'1.) CLM Reference'!$B$4</f>
        <v>5.6440724092658174E-3</v>
      </c>
      <c r="N314" s="54">
        <v>4820</v>
      </c>
      <c r="O314" s="56">
        <f>Table3[[#This Row],[Incentive Disbursements]]/'1.) CLM Reference'!$B$5</f>
        <v>2.2632109533020513E-3</v>
      </c>
    </row>
    <row r="315" spans="1:15" s="49" customFormat="1" ht="15.75" thickBot="1" x14ac:dyDescent="0.3">
      <c r="A315" s="97" t="s">
        <v>118</v>
      </c>
      <c r="B315" s="97" t="s">
        <v>242</v>
      </c>
      <c r="C315" s="97" t="s">
        <v>239</v>
      </c>
      <c r="D315" s="15">
        <f>Table3[[#This Row],[Residential CLM $ Collected]]+Table3[[#This Row],[C&amp;I CLM $ Collected]]</f>
        <v>147312.39360000001</v>
      </c>
      <c r="E315" s="48">
        <f>Table3[[#This Row],[CLM $ Collected ]]/'1.) CLM Reference'!$B$4</f>
        <v>5.062174999424302E-3</v>
      </c>
      <c r="F315" s="12">
        <f>Table3[[#This Row],[Residential Incentive Disbursements]]+Table3[[#This Row],[C&amp;I Incentive Disbursements]]</f>
        <v>40817.300000000003</v>
      </c>
      <c r="G315" s="17">
        <f>Table3[[#This Row],[Incentive Disbursements]]/'1.) CLM Reference'!$B$5</f>
        <v>2.429458319527622E-3</v>
      </c>
      <c r="H315" s="52">
        <v>88643.617499999993</v>
      </c>
      <c r="I315" s="53">
        <f>Table3[[#This Row],[CLM $ Collected ]]/'1.) CLM Reference'!$B$4</f>
        <v>5.062174999424302E-3</v>
      </c>
      <c r="J315" s="54">
        <v>37237.230000000003</v>
      </c>
      <c r="K315" s="53">
        <f>Table3[[#This Row],[Incentive Disbursements]]/'1.) CLM Reference'!$B$5</f>
        <v>2.429458319527622E-3</v>
      </c>
      <c r="L315" s="52">
        <v>58668.776100000003</v>
      </c>
      <c r="M315" s="75">
        <f>Table3[[#This Row],[CLM $ Collected ]]/'1.) CLM Reference'!$B$4</f>
        <v>5.062174999424302E-3</v>
      </c>
      <c r="N315" s="54">
        <v>3580.07</v>
      </c>
      <c r="O315" s="56">
        <f>Table3[[#This Row],[Incentive Disbursements]]/'1.) CLM Reference'!$B$5</f>
        <v>2.429458319527622E-3</v>
      </c>
    </row>
    <row r="316" spans="1:15" s="49" customFormat="1" ht="15.75" thickBot="1" x14ac:dyDescent="0.3">
      <c r="A316" s="97" t="s">
        <v>119</v>
      </c>
      <c r="B316" s="97" t="s">
        <v>242</v>
      </c>
      <c r="C316" s="97" t="s">
        <v>239</v>
      </c>
      <c r="D316" s="15">
        <f>Table3[[#This Row],[Residential CLM $ Collected]]+Table3[[#This Row],[C&amp;I CLM $ Collected]]</f>
        <v>153834.68300000002</v>
      </c>
      <c r="E316" s="48">
        <f>Table3[[#This Row],[CLM $ Collected ]]/'1.) CLM Reference'!$B$4</f>
        <v>5.2863039374778219E-3</v>
      </c>
      <c r="F316" s="12">
        <f>Table3[[#This Row],[Residential Incentive Disbursements]]+Table3[[#This Row],[C&amp;I Incentive Disbursements]]</f>
        <v>63291.130000000005</v>
      </c>
      <c r="G316" s="17">
        <f>Table3[[#This Row],[Incentive Disbursements]]/'1.) CLM Reference'!$B$5</f>
        <v>3.7671076315876914E-3</v>
      </c>
      <c r="H316" s="52">
        <v>107562.7838</v>
      </c>
      <c r="I316" s="53">
        <f>Table3[[#This Row],[CLM $ Collected ]]/'1.) CLM Reference'!$B$4</f>
        <v>5.2863039374778219E-3</v>
      </c>
      <c r="J316" s="54">
        <v>26510.74</v>
      </c>
      <c r="K316" s="53">
        <f>Table3[[#This Row],[Incentive Disbursements]]/'1.) CLM Reference'!$B$5</f>
        <v>3.7671076315876914E-3</v>
      </c>
      <c r="L316" s="52">
        <v>46271.8992</v>
      </c>
      <c r="M316" s="75">
        <f>Table3[[#This Row],[CLM $ Collected ]]/'1.) CLM Reference'!$B$4</f>
        <v>5.2863039374778219E-3</v>
      </c>
      <c r="N316" s="54">
        <v>36780.39</v>
      </c>
      <c r="O316" s="56">
        <f>Table3[[#This Row],[Incentive Disbursements]]/'1.) CLM Reference'!$B$5</f>
        <v>3.7671076315876914E-3</v>
      </c>
    </row>
    <row r="317" spans="1:15" s="49" customFormat="1" ht="15.75" thickBot="1" x14ac:dyDescent="0.3">
      <c r="A317" s="97" t="s">
        <v>120</v>
      </c>
      <c r="B317" s="97" t="s">
        <v>242</v>
      </c>
      <c r="C317" s="97" t="s">
        <v>239</v>
      </c>
      <c r="D317" s="15">
        <f>Table3[[#This Row],[Residential CLM $ Collected]]+Table3[[#This Row],[C&amp;I CLM $ Collected]]</f>
        <v>112896.4971000001</v>
      </c>
      <c r="E317" s="48">
        <f>Table3[[#This Row],[CLM $ Collected ]]/'1.) CLM Reference'!$B$4</f>
        <v>3.8795230406343667E-3</v>
      </c>
      <c r="F317" s="12">
        <f>Table3[[#This Row],[Residential Incentive Disbursements]]+Table3[[#This Row],[C&amp;I Incentive Disbursements]]</f>
        <v>47987.56</v>
      </c>
      <c r="G317" s="17">
        <f>Table3[[#This Row],[Incentive Disbursements]]/'1.) CLM Reference'!$B$5</f>
        <v>2.856234412267125E-3</v>
      </c>
      <c r="H317" s="52">
        <v>87751.845200000098</v>
      </c>
      <c r="I317" s="53">
        <f>Table3[[#This Row],[CLM $ Collected ]]/'1.) CLM Reference'!$B$4</f>
        <v>3.8795230406343667E-3</v>
      </c>
      <c r="J317" s="54">
        <v>41902.559999999998</v>
      </c>
      <c r="K317" s="53">
        <f>Table3[[#This Row],[Incentive Disbursements]]/'1.) CLM Reference'!$B$5</f>
        <v>2.856234412267125E-3</v>
      </c>
      <c r="L317" s="52">
        <v>25144.651900000001</v>
      </c>
      <c r="M317" s="75">
        <f>Table3[[#This Row],[CLM $ Collected ]]/'1.) CLM Reference'!$B$4</f>
        <v>3.8795230406343667E-3</v>
      </c>
      <c r="N317" s="54">
        <v>6085</v>
      </c>
      <c r="O317" s="56">
        <f>Table3[[#This Row],[Incentive Disbursements]]/'1.) CLM Reference'!$B$5</f>
        <v>2.856234412267125E-3</v>
      </c>
    </row>
    <row r="318" spans="1:15" s="49" customFormat="1" ht="15.75" thickBot="1" x14ac:dyDescent="0.3">
      <c r="A318" s="97" t="s">
        <v>121</v>
      </c>
      <c r="B318" s="97" t="s">
        <v>242</v>
      </c>
      <c r="C318" s="97" t="s">
        <v>239</v>
      </c>
      <c r="D318" s="15">
        <f>Table3[[#This Row],[Residential CLM $ Collected]]+Table3[[#This Row],[C&amp;I CLM $ Collected]]</f>
        <v>79421.60430000021</v>
      </c>
      <c r="E318" s="48">
        <f>Table3[[#This Row],[CLM $ Collected ]]/'1.) CLM Reference'!$B$4</f>
        <v>2.7292072980180716E-3</v>
      </c>
      <c r="F318" s="12">
        <f>Table3[[#This Row],[Residential Incentive Disbursements]]+Table3[[#This Row],[C&amp;I Incentive Disbursements]]</f>
        <v>29909.49</v>
      </c>
      <c r="G318" s="17">
        <f>Table3[[#This Row],[Incentive Disbursements]]/'1.) CLM Reference'!$B$5</f>
        <v>1.7802220948795785E-3</v>
      </c>
      <c r="H318" s="52">
        <v>74716.111200000203</v>
      </c>
      <c r="I318" s="53">
        <f>Table3[[#This Row],[CLM $ Collected ]]/'1.) CLM Reference'!$B$4</f>
        <v>2.7292072980180716E-3</v>
      </c>
      <c r="J318" s="54">
        <v>29909.49</v>
      </c>
      <c r="K318" s="53">
        <f>Table3[[#This Row],[Incentive Disbursements]]/'1.) CLM Reference'!$B$5</f>
        <v>1.7802220948795785E-3</v>
      </c>
      <c r="L318" s="52">
        <v>4705.4930999999997</v>
      </c>
      <c r="M318" s="75">
        <f>Table3[[#This Row],[CLM $ Collected ]]/'1.) CLM Reference'!$B$4</f>
        <v>2.7292072980180716E-3</v>
      </c>
      <c r="N318" s="54">
        <v>0</v>
      </c>
      <c r="O318" s="56">
        <f>Table3[[#This Row],[Incentive Disbursements]]/'1.) CLM Reference'!$B$5</f>
        <v>1.7802220948795785E-3</v>
      </c>
    </row>
    <row r="319" spans="1:15" s="49" customFormat="1" ht="15.75" thickBot="1" x14ac:dyDescent="0.3">
      <c r="A319" s="97" t="s">
        <v>122</v>
      </c>
      <c r="B319" s="97" t="s">
        <v>242</v>
      </c>
      <c r="C319" s="97" t="s">
        <v>239</v>
      </c>
      <c r="D319" s="15">
        <f>Table3[[#This Row],[Residential CLM $ Collected]]+Table3[[#This Row],[C&amp;I CLM $ Collected]]</f>
        <v>134792.9963</v>
      </c>
      <c r="E319" s="48">
        <f>Table3[[#This Row],[CLM $ Collected ]]/'1.) CLM Reference'!$B$4</f>
        <v>4.6319642176213503E-3</v>
      </c>
      <c r="F319" s="12">
        <f>Table3[[#This Row],[Residential Incentive Disbursements]]+Table3[[#This Row],[C&amp;I Incentive Disbursements]]</f>
        <v>44452.04</v>
      </c>
      <c r="G319" s="17">
        <f>Table3[[#This Row],[Incentive Disbursements]]/'1.) CLM Reference'!$B$5</f>
        <v>2.6457991684402113E-3</v>
      </c>
      <c r="H319" s="52">
        <v>109772.8824</v>
      </c>
      <c r="I319" s="53">
        <f>Table3[[#This Row],[CLM $ Collected ]]/'1.) CLM Reference'!$B$4</f>
        <v>4.6319642176213503E-3</v>
      </c>
      <c r="J319" s="54">
        <v>36474.04</v>
      </c>
      <c r="K319" s="53">
        <f>Table3[[#This Row],[Incentive Disbursements]]/'1.) CLM Reference'!$B$5</f>
        <v>2.6457991684402113E-3</v>
      </c>
      <c r="L319" s="52">
        <v>25020.1139</v>
      </c>
      <c r="M319" s="75">
        <f>Table3[[#This Row],[CLM $ Collected ]]/'1.) CLM Reference'!$B$4</f>
        <v>4.6319642176213503E-3</v>
      </c>
      <c r="N319" s="54">
        <v>7978</v>
      </c>
      <c r="O319" s="56">
        <f>Table3[[#This Row],[Incentive Disbursements]]/'1.) CLM Reference'!$B$5</f>
        <v>2.6457991684402113E-3</v>
      </c>
    </row>
    <row r="320" spans="1:15" s="49" customFormat="1" ht="15.75" thickBot="1" x14ac:dyDescent="0.3">
      <c r="A320" s="97" t="s">
        <v>226</v>
      </c>
      <c r="B320" s="97" t="s">
        <v>242</v>
      </c>
      <c r="C320" s="97" t="s">
        <v>239</v>
      </c>
      <c r="D320" s="15">
        <f>Table3[[#This Row],[Residential CLM $ Collected]]+Table3[[#This Row],[C&amp;I CLM $ Collected]]</f>
        <v>601.6232</v>
      </c>
      <c r="E320" s="48">
        <f>Table3[[#This Row],[CLM $ Collected ]]/'1.) CLM Reference'!$B$4</f>
        <v>2.0673901548183428E-5</v>
      </c>
      <c r="F320" s="12">
        <f>Table3[[#This Row],[Residential Incentive Disbursements]]+Table3[[#This Row],[C&amp;I Incentive Disbursements]]</f>
        <v>0</v>
      </c>
      <c r="G320" s="17">
        <f>Table3[[#This Row],[Incentive Disbursements]]/'1.) CLM Reference'!$B$5</f>
        <v>0</v>
      </c>
      <c r="H320" s="52">
        <v>84.520700000000005</v>
      </c>
      <c r="I320" s="53">
        <f>Table3[[#This Row],[CLM $ Collected ]]/'1.) CLM Reference'!$B$4</f>
        <v>2.0673901548183428E-5</v>
      </c>
      <c r="J320" s="54">
        <v>0</v>
      </c>
      <c r="K320" s="53">
        <f>Table3[[#This Row],[Incentive Disbursements]]/'1.) CLM Reference'!$B$5</f>
        <v>0</v>
      </c>
      <c r="L320" s="52">
        <v>517.10249999999996</v>
      </c>
      <c r="M320" s="75">
        <f>Table3[[#This Row],[CLM $ Collected ]]/'1.) CLM Reference'!$B$4</f>
        <v>2.0673901548183428E-5</v>
      </c>
      <c r="N320" s="54">
        <v>0</v>
      </c>
      <c r="O320" s="56">
        <f>Table3[[#This Row],[Incentive Disbursements]]/'1.) CLM Reference'!$B$5</f>
        <v>0</v>
      </c>
    </row>
    <row r="321" spans="1:15" s="49" customFormat="1" ht="15.75" thickBot="1" x14ac:dyDescent="0.3">
      <c r="A321" s="97" t="s">
        <v>123</v>
      </c>
      <c r="B321" s="97" t="s">
        <v>242</v>
      </c>
      <c r="C321" s="97" t="s">
        <v>239</v>
      </c>
      <c r="D321" s="15">
        <f>Table3[[#This Row],[Residential CLM $ Collected]]+Table3[[#This Row],[C&amp;I CLM $ Collected]]</f>
        <v>416.27140000000003</v>
      </c>
      <c r="E321" s="48">
        <f>Table3[[#This Row],[CLM $ Collected ]]/'1.) CLM Reference'!$B$4</f>
        <v>1.4304557970710709E-5</v>
      </c>
      <c r="F321" s="12">
        <f>Table3[[#This Row],[Residential Incentive Disbursements]]+Table3[[#This Row],[C&amp;I Incentive Disbursements]]</f>
        <v>0</v>
      </c>
      <c r="G321" s="17">
        <f>Table3[[#This Row],[Incentive Disbursements]]/'1.) CLM Reference'!$B$5</f>
        <v>0</v>
      </c>
      <c r="H321" s="52">
        <v>416.27140000000003</v>
      </c>
      <c r="I321" s="53">
        <f>Table3[[#This Row],[CLM $ Collected ]]/'1.) CLM Reference'!$B$4</f>
        <v>1.4304557970710709E-5</v>
      </c>
      <c r="J321" s="54">
        <v>0</v>
      </c>
      <c r="K321" s="53">
        <f>Table3[[#This Row],[Incentive Disbursements]]/'1.) CLM Reference'!$B$5</f>
        <v>0</v>
      </c>
      <c r="L321" s="52">
        <v>0</v>
      </c>
      <c r="M321" s="75">
        <f>Table3[[#This Row],[CLM $ Collected ]]/'1.) CLM Reference'!$B$4</f>
        <v>1.4304557970710709E-5</v>
      </c>
      <c r="N321" s="54">
        <v>0</v>
      </c>
      <c r="O321" s="56">
        <f>Table3[[#This Row],[Incentive Disbursements]]/'1.) CLM Reference'!$B$5</f>
        <v>0</v>
      </c>
    </row>
    <row r="322" spans="1:15" s="49" customFormat="1" ht="15.75" thickBot="1" x14ac:dyDescent="0.3">
      <c r="A322" s="97" t="s">
        <v>228</v>
      </c>
      <c r="B322" s="97" t="s">
        <v>242</v>
      </c>
      <c r="C322" s="97" t="s">
        <v>239</v>
      </c>
      <c r="D322" s="15">
        <f>Table3[[#This Row],[Residential CLM $ Collected]]+Table3[[#This Row],[C&amp;I CLM $ Collected]]</f>
        <v>85.672499999999999</v>
      </c>
      <c r="E322" s="48">
        <f>Table3[[#This Row],[CLM $ Collected ]]/'1.) CLM Reference'!$B$4</f>
        <v>2.9440101884148494E-6</v>
      </c>
      <c r="F322" s="12">
        <f>Table3[[#This Row],[Residential Incentive Disbursements]]+Table3[[#This Row],[C&amp;I Incentive Disbursements]]</f>
        <v>0</v>
      </c>
      <c r="G322" s="17">
        <f>Table3[[#This Row],[Incentive Disbursements]]/'1.) CLM Reference'!$B$5</f>
        <v>0</v>
      </c>
      <c r="H322" s="52">
        <v>85.672499999999999</v>
      </c>
      <c r="I322" s="53">
        <f>Table3[[#This Row],[CLM $ Collected ]]/'1.) CLM Reference'!$B$4</f>
        <v>2.9440101884148494E-6</v>
      </c>
      <c r="J322" s="54">
        <v>0</v>
      </c>
      <c r="K322" s="53">
        <f>Table3[[#This Row],[Incentive Disbursements]]/'1.) CLM Reference'!$B$5</f>
        <v>0</v>
      </c>
      <c r="L322" s="52">
        <v>0</v>
      </c>
      <c r="M322" s="75">
        <f>Table3[[#This Row],[CLM $ Collected ]]/'1.) CLM Reference'!$B$4</f>
        <v>2.9440101884148494E-6</v>
      </c>
      <c r="N322" s="54">
        <v>0</v>
      </c>
      <c r="O322" s="56">
        <f>Table3[[#This Row],[Incentive Disbursements]]/'1.) CLM Reference'!$B$5</f>
        <v>0</v>
      </c>
    </row>
    <row r="323" spans="1:15" s="49" customFormat="1" ht="15.75" thickBot="1" x14ac:dyDescent="0.3">
      <c r="A323" s="97" t="s">
        <v>128</v>
      </c>
      <c r="B323" s="97" t="s">
        <v>242</v>
      </c>
      <c r="C323" s="97" t="s">
        <v>239</v>
      </c>
      <c r="D323" s="15">
        <f>Table3[[#This Row],[Residential CLM $ Collected]]+Table3[[#This Row],[C&amp;I CLM $ Collected]]</f>
        <v>146.7696</v>
      </c>
      <c r="E323" s="48">
        <f>Table3[[#This Row],[CLM $ Collected ]]/'1.) CLM Reference'!$B$4</f>
        <v>5.0435226910568981E-6</v>
      </c>
      <c r="F323" s="12">
        <f>Table3[[#This Row],[Residential Incentive Disbursements]]+Table3[[#This Row],[C&amp;I Incentive Disbursements]]</f>
        <v>0</v>
      </c>
      <c r="G323" s="17">
        <f>Table3[[#This Row],[Incentive Disbursements]]/'1.) CLM Reference'!$B$5</f>
        <v>0</v>
      </c>
      <c r="H323" s="52">
        <v>146.7696</v>
      </c>
      <c r="I323" s="53">
        <f>Table3[[#This Row],[CLM $ Collected ]]/'1.) CLM Reference'!$B$4</f>
        <v>5.0435226910568981E-6</v>
      </c>
      <c r="J323" s="54">
        <v>0</v>
      </c>
      <c r="K323" s="53">
        <f>Table3[[#This Row],[Incentive Disbursements]]/'1.) CLM Reference'!$B$5</f>
        <v>0</v>
      </c>
      <c r="L323" s="52">
        <v>0</v>
      </c>
      <c r="M323" s="75">
        <f>Table3[[#This Row],[CLM $ Collected ]]/'1.) CLM Reference'!$B$4</f>
        <v>5.0435226910568981E-6</v>
      </c>
      <c r="N323" s="54">
        <v>0</v>
      </c>
      <c r="O323" s="56">
        <f>Table3[[#This Row],[Incentive Disbursements]]/'1.) CLM Reference'!$B$5</f>
        <v>0</v>
      </c>
    </row>
    <row r="324" spans="1:15" s="49" customFormat="1" ht="15.75" thickBot="1" x14ac:dyDescent="0.3">
      <c r="A324" s="97" t="s">
        <v>129</v>
      </c>
      <c r="B324" s="97" t="s">
        <v>242</v>
      </c>
      <c r="C324" s="97" t="s">
        <v>239</v>
      </c>
      <c r="D324" s="15">
        <f>Table3[[#This Row],[Residential CLM $ Collected]]+Table3[[#This Row],[C&amp;I CLM $ Collected]]</f>
        <v>63.001300000000001</v>
      </c>
      <c r="E324" s="48">
        <f>Table3[[#This Row],[CLM $ Collected ]]/'1.) CLM Reference'!$B$4</f>
        <v>2.1649475512373336E-6</v>
      </c>
      <c r="F324" s="12">
        <f>Table3[[#This Row],[Residential Incentive Disbursements]]+Table3[[#This Row],[C&amp;I Incentive Disbursements]]</f>
        <v>0</v>
      </c>
      <c r="G324" s="17">
        <f>Table3[[#This Row],[Incentive Disbursements]]/'1.) CLM Reference'!$B$5</f>
        <v>0</v>
      </c>
      <c r="H324" s="52">
        <v>63.001300000000001</v>
      </c>
      <c r="I324" s="53">
        <f>Table3[[#This Row],[CLM $ Collected ]]/'1.) CLM Reference'!$B$4</f>
        <v>2.1649475512373336E-6</v>
      </c>
      <c r="J324" s="54">
        <v>0</v>
      </c>
      <c r="K324" s="53">
        <f>Table3[[#This Row],[Incentive Disbursements]]/'1.) CLM Reference'!$B$5</f>
        <v>0</v>
      </c>
      <c r="L324" s="52">
        <v>0</v>
      </c>
      <c r="M324" s="75">
        <f>Table3[[#This Row],[CLM $ Collected ]]/'1.) CLM Reference'!$B$4</f>
        <v>2.1649475512373336E-6</v>
      </c>
      <c r="N324" s="54">
        <v>0</v>
      </c>
      <c r="O324" s="56">
        <f>Table3[[#This Row],[Incentive Disbursements]]/'1.) CLM Reference'!$B$5</f>
        <v>0</v>
      </c>
    </row>
    <row r="325" spans="1:15" s="49" customFormat="1" ht="15.75" thickBot="1" x14ac:dyDescent="0.3">
      <c r="A325" s="97" t="s">
        <v>145</v>
      </c>
      <c r="B325" s="97" t="s">
        <v>260</v>
      </c>
      <c r="C325" s="97" t="s">
        <v>244</v>
      </c>
      <c r="D325" s="15">
        <f>Table3[[#This Row],[Residential CLM $ Collected]]+Table3[[#This Row],[C&amp;I CLM $ Collected]]</f>
        <v>0</v>
      </c>
      <c r="E325" s="48">
        <f>Table3[[#This Row],[CLM $ Collected ]]/'1.) CLM Reference'!$B$4</f>
        <v>0</v>
      </c>
      <c r="F325" s="12">
        <f>Table3[[#This Row],[Residential Incentive Disbursements]]+Table3[[#This Row],[C&amp;I Incentive Disbursements]]</f>
        <v>320</v>
      </c>
      <c r="G325" s="17">
        <f>Table3[[#This Row],[Incentive Disbursements]]/'1.) CLM Reference'!$B$5</f>
        <v>1.9046498966096214E-5</v>
      </c>
      <c r="H325" s="52">
        <v>0</v>
      </c>
      <c r="I325" s="53">
        <f>Table3[[#This Row],[CLM $ Collected ]]/'1.) CLM Reference'!$B$4</f>
        <v>0</v>
      </c>
      <c r="J325" s="54">
        <v>320</v>
      </c>
      <c r="K325" s="53">
        <f>Table3[[#This Row],[Incentive Disbursements]]/'1.) CLM Reference'!$B$5</f>
        <v>1.9046498966096214E-5</v>
      </c>
      <c r="L325" s="52">
        <v>0</v>
      </c>
      <c r="M325" s="75">
        <f>Table3[[#This Row],[CLM $ Collected ]]/'1.) CLM Reference'!$B$4</f>
        <v>0</v>
      </c>
      <c r="N325" s="54">
        <v>0</v>
      </c>
      <c r="O325" s="56">
        <f>Table3[[#This Row],[Incentive Disbursements]]/'1.) CLM Reference'!$B$5</f>
        <v>1.9046498966096214E-5</v>
      </c>
    </row>
    <row r="326" spans="1:15" s="49" customFormat="1" ht="15.75" thickBot="1" x14ac:dyDescent="0.3">
      <c r="A326" s="97" t="s">
        <v>256</v>
      </c>
      <c r="B326" s="97" t="s">
        <v>260</v>
      </c>
      <c r="C326" s="97" t="s">
        <v>239</v>
      </c>
      <c r="D326" s="15">
        <f>Table3[[#This Row],[Residential CLM $ Collected]]+Table3[[#This Row],[C&amp;I CLM $ Collected]]</f>
        <v>0</v>
      </c>
      <c r="E326" s="48">
        <f>Table3[[#This Row],[CLM $ Collected ]]/'1.) CLM Reference'!$B$4</f>
        <v>0</v>
      </c>
      <c r="F326" s="12">
        <f>Table3[[#This Row],[Residential Incentive Disbursements]]+Table3[[#This Row],[C&amp;I Incentive Disbursements]]</f>
        <v>113161.117743087</v>
      </c>
      <c r="G326" s="17">
        <f>Table3[[#This Row],[Incentive Disbursements]]/'1.) CLM Reference'!$B$5</f>
        <v>6.7353847252999959E-3</v>
      </c>
      <c r="H326" s="52">
        <v>0</v>
      </c>
      <c r="I326" s="53">
        <f>Table3[[#This Row],[CLM $ Collected ]]/'1.) CLM Reference'!$B$4</f>
        <v>0</v>
      </c>
      <c r="J326" s="54">
        <v>113161.117743087</v>
      </c>
      <c r="K326" s="53">
        <f>Table3[[#This Row],[Incentive Disbursements]]/'1.) CLM Reference'!$B$5</f>
        <v>6.7353847252999959E-3</v>
      </c>
      <c r="L326" s="52">
        <v>0</v>
      </c>
      <c r="M326" s="75">
        <f>Table3[[#This Row],[CLM $ Collected ]]/'1.) CLM Reference'!$B$4</f>
        <v>0</v>
      </c>
      <c r="N326" s="54">
        <v>0</v>
      </c>
      <c r="O326" s="56">
        <f>Table3[[#This Row],[Incentive Disbursements]]/'1.) CLM Reference'!$B$5</f>
        <v>6.7353847252999959E-3</v>
      </c>
    </row>
    <row r="327" spans="1:15" s="49" customFormat="1" ht="15.75" thickBot="1" x14ac:dyDescent="0.3">
      <c r="A327" s="97" t="s">
        <v>145</v>
      </c>
      <c r="B327" s="97" t="s">
        <v>252</v>
      </c>
      <c r="C327" s="97" t="s">
        <v>244</v>
      </c>
      <c r="D327" s="15">
        <f>Table3[[#This Row],[Residential CLM $ Collected]]+Table3[[#This Row],[C&amp;I CLM $ Collected]]</f>
        <v>43.247199999999999</v>
      </c>
      <c r="E327" s="48">
        <f>Table3[[#This Row],[CLM $ Collected ]]/'1.) CLM Reference'!$B$4</f>
        <v>1.4861267900483199E-6</v>
      </c>
      <c r="F327" s="12">
        <f>Table3[[#This Row],[Residential Incentive Disbursements]]+Table3[[#This Row],[C&amp;I Incentive Disbursements]]</f>
        <v>350</v>
      </c>
      <c r="G327" s="17">
        <f>Table3[[#This Row],[Incentive Disbursements]]/'1.) CLM Reference'!$B$5</f>
        <v>2.0832108244167735E-5</v>
      </c>
      <c r="H327" s="52">
        <v>43.247199999999999</v>
      </c>
      <c r="I327" s="53">
        <f>Table3[[#This Row],[CLM $ Collected ]]/'1.) CLM Reference'!$B$4</f>
        <v>1.4861267900483199E-6</v>
      </c>
      <c r="J327" s="54">
        <v>350</v>
      </c>
      <c r="K327" s="53">
        <f>Table3[[#This Row],[Incentive Disbursements]]/'1.) CLM Reference'!$B$5</f>
        <v>2.0832108244167735E-5</v>
      </c>
      <c r="L327" s="52">
        <v>0</v>
      </c>
      <c r="M327" s="75">
        <f>Table3[[#This Row],[CLM $ Collected ]]/'1.) CLM Reference'!$B$4</f>
        <v>1.4861267900483199E-6</v>
      </c>
      <c r="N327" s="54">
        <v>0</v>
      </c>
      <c r="O327" s="56">
        <f>Table3[[#This Row],[Incentive Disbursements]]/'1.) CLM Reference'!$B$5</f>
        <v>2.0832108244167735E-5</v>
      </c>
    </row>
    <row r="328" spans="1:15" s="49" customFormat="1" ht="15.75" thickBot="1" x14ac:dyDescent="0.3">
      <c r="A328" s="97" t="s">
        <v>148</v>
      </c>
      <c r="B328" s="97" t="s">
        <v>252</v>
      </c>
      <c r="C328" s="97" t="s">
        <v>239</v>
      </c>
      <c r="D328" s="15">
        <f>Table3[[#This Row],[Residential CLM $ Collected]]+Table3[[#This Row],[C&amp;I CLM $ Collected]]</f>
        <v>27.741399999999999</v>
      </c>
      <c r="E328" s="48">
        <f>Table3[[#This Row],[CLM $ Collected ]]/'1.) CLM Reference'!$B$4</f>
        <v>9.5329264630881206E-7</v>
      </c>
      <c r="F328" s="12">
        <f>Table3[[#This Row],[Residential Incentive Disbursements]]+Table3[[#This Row],[C&amp;I Incentive Disbursements]]</f>
        <v>0</v>
      </c>
      <c r="G328" s="17">
        <f>Table3[[#This Row],[Incentive Disbursements]]/'1.) CLM Reference'!$B$5</f>
        <v>0</v>
      </c>
      <c r="H328" s="52">
        <v>0</v>
      </c>
      <c r="I328" s="53">
        <f>Table3[[#This Row],[CLM $ Collected ]]/'1.) CLM Reference'!$B$4</f>
        <v>9.5329264630881206E-7</v>
      </c>
      <c r="J328" s="54">
        <v>0</v>
      </c>
      <c r="K328" s="53">
        <f>Table3[[#This Row],[Incentive Disbursements]]/'1.) CLM Reference'!$B$5</f>
        <v>0</v>
      </c>
      <c r="L328" s="52">
        <v>27.741399999999999</v>
      </c>
      <c r="M328" s="75">
        <f>Table3[[#This Row],[CLM $ Collected ]]/'1.) CLM Reference'!$B$4</f>
        <v>9.5329264630881206E-7</v>
      </c>
      <c r="N328" s="54">
        <v>0</v>
      </c>
      <c r="O328" s="56">
        <f>Table3[[#This Row],[Incentive Disbursements]]/'1.) CLM Reference'!$B$5</f>
        <v>0</v>
      </c>
    </row>
    <row r="329" spans="1:15" s="49" customFormat="1" ht="15.75" thickBot="1" x14ac:dyDescent="0.3">
      <c r="A329" s="97" t="s">
        <v>164</v>
      </c>
      <c r="B329" s="97" t="s">
        <v>271</v>
      </c>
      <c r="C329" s="97" t="s">
        <v>239</v>
      </c>
      <c r="D329" s="15">
        <f>Table3[[#This Row],[Residential CLM $ Collected]]+Table3[[#This Row],[C&amp;I CLM $ Collected]]</f>
        <v>0</v>
      </c>
      <c r="E329" s="48">
        <f>Table3[[#This Row],[CLM $ Collected ]]/'1.) CLM Reference'!$B$4</f>
        <v>0</v>
      </c>
      <c r="F329" s="12">
        <f>Table3[[#This Row],[Residential Incentive Disbursements]]+Table3[[#This Row],[C&amp;I Incentive Disbursements]]</f>
        <v>3171.78</v>
      </c>
      <c r="G329" s="17">
        <f>Table3[[#This Row],[Incentive Disbursements]]/'1.) CLM Reference'!$B$5</f>
        <v>1.8878532653338956E-4</v>
      </c>
      <c r="H329" s="52">
        <v>0</v>
      </c>
      <c r="I329" s="53">
        <f>Table3[[#This Row],[CLM $ Collected ]]/'1.) CLM Reference'!$B$4</f>
        <v>0</v>
      </c>
      <c r="J329" s="54">
        <v>3171.78</v>
      </c>
      <c r="K329" s="53">
        <f>Table3[[#This Row],[Incentive Disbursements]]/'1.) CLM Reference'!$B$5</f>
        <v>1.8878532653338956E-4</v>
      </c>
      <c r="L329" s="52">
        <v>0</v>
      </c>
      <c r="M329" s="75">
        <f>Table3[[#This Row],[CLM $ Collected ]]/'1.) CLM Reference'!$B$4</f>
        <v>0</v>
      </c>
      <c r="N329" s="54">
        <v>0</v>
      </c>
      <c r="O329" s="56">
        <f>Table3[[#This Row],[Incentive Disbursements]]/'1.) CLM Reference'!$B$5</f>
        <v>1.8878532653338956E-4</v>
      </c>
    </row>
    <row r="330" spans="1:15" s="49" customFormat="1" ht="15.75" thickBot="1" x14ac:dyDescent="0.3">
      <c r="A330" s="97" t="s">
        <v>177</v>
      </c>
      <c r="B330" s="97" t="s">
        <v>252</v>
      </c>
      <c r="C330" s="97" t="s">
        <v>239</v>
      </c>
      <c r="D330" s="15">
        <f>Table3[[#This Row],[Residential CLM $ Collected]]+Table3[[#This Row],[C&amp;I CLM $ Collected]]</f>
        <v>43.496099999999998</v>
      </c>
      <c r="E330" s="48">
        <f>Table3[[#This Row],[CLM $ Collected ]]/'1.) CLM Reference'!$B$4</f>
        <v>1.4946798745958287E-6</v>
      </c>
      <c r="F330" s="12">
        <f>Table3[[#This Row],[Residential Incentive Disbursements]]+Table3[[#This Row],[C&amp;I Incentive Disbursements]]</f>
        <v>0</v>
      </c>
      <c r="G330" s="17">
        <f>Table3[[#This Row],[Incentive Disbursements]]/'1.) CLM Reference'!$B$5</f>
        <v>0</v>
      </c>
      <c r="H330" s="52">
        <v>43.496099999999998</v>
      </c>
      <c r="I330" s="53">
        <f>Table3[[#This Row],[CLM $ Collected ]]/'1.) CLM Reference'!$B$4</f>
        <v>1.4946798745958287E-6</v>
      </c>
      <c r="J330" s="54">
        <v>0</v>
      </c>
      <c r="K330" s="53">
        <f>Table3[[#This Row],[Incentive Disbursements]]/'1.) CLM Reference'!$B$5</f>
        <v>0</v>
      </c>
      <c r="L330" s="52">
        <v>0</v>
      </c>
      <c r="M330" s="75">
        <f>Table3[[#This Row],[CLM $ Collected ]]/'1.) CLM Reference'!$B$4</f>
        <v>1.4946798745958287E-6</v>
      </c>
      <c r="N330" s="54">
        <v>0</v>
      </c>
      <c r="O330" s="56">
        <f>Table3[[#This Row],[Incentive Disbursements]]/'1.) CLM Reference'!$B$5</f>
        <v>0</v>
      </c>
    </row>
    <row r="331" spans="1:15" s="49" customFormat="1" ht="15.75" thickBot="1" x14ac:dyDescent="0.3">
      <c r="A331" s="97" t="s">
        <v>178</v>
      </c>
      <c r="B331" s="97" t="s">
        <v>252</v>
      </c>
      <c r="C331" s="97" t="s">
        <v>239</v>
      </c>
      <c r="D331" s="15">
        <f>Table3[[#This Row],[Residential CLM $ Collected]]+Table3[[#This Row],[C&amp;I CLM $ Collected]]</f>
        <v>198882.78960000002</v>
      </c>
      <c r="E331" s="48">
        <f>Table3[[#This Row],[CLM $ Collected ]]/'1.) CLM Reference'!$B$4</f>
        <v>6.8343162494705649E-3</v>
      </c>
      <c r="F331" s="12">
        <f>Table3[[#This Row],[Residential Incentive Disbursements]]+Table3[[#This Row],[C&amp;I Incentive Disbursements]]</f>
        <v>140493.75</v>
      </c>
      <c r="G331" s="17">
        <f>Table3[[#This Row],[Incentive Disbursements]]/'1.) CLM Reference'!$B$5</f>
        <v>8.362231450368688E-3</v>
      </c>
      <c r="H331" s="52">
        <v>140097.96650000001</v>
      </c>
      <c r="I331" s="53">
        <f>Table3[[#This Row],[CLM $ Collected ]]/'1.) CLM Reference'!$B$4</f>
        <v>6.8343162494705649E-3</v>
      </c>
      <c r="J331" s="54">
        <v>129756.75</v>
      </c>
      <c r="K331" s="53">
        <f>Table3[[#This Row],[Incentive Disbursements]]/'1.) CLM Reference'!$B$5</f>
        <v>8.362231450368688E-3</v>
      </c>
      <c r="L331" s="52">
        <v>58784.823100000001</v>
      </c>
      <c r="M331" s="75">
        <f>Table3[[#This Row],[CLM $ Collected ]]/'1.) CLM Reference'!$B$4</f>
        <v>6.8343162494705649E-3</v>
      </c>
      <c r="N331" s="54">
        <v>10737</v>
      </c>
      <c r="O331" s="56">
        <f>Table3[[#This Row],[Incentive Disbursements]]/'1.) CLM Reference'!$B$5</f>
        <v>8.362231450368688E-3</v>
      </c>
    </row>
    <row r="332" spans="1:15" s="49" customFormat="1" ht="15.75" thickBot="1" x14ac:dyDescent="0.3">
      <c r="A332" s="97" t="s">
        <v>179</v>
      </c>
      <c r="B332" s="97" t="s">
        <v>252</v>
      </c>
      <c r="C332" s="97" t="s">
        <v>239</v>
      </c>
      <c r="D332" s="15">
        <f>Table3[[#This Row],[Residential CLM $ Collected]]+Table3[[#This Row],[C&amp;I CLM $ Collected]]</f>
        <v>158777.90529999998</v>
      </c>
      <c r="E332" s="48">
        <f>Table3[[#This Row],[CLM $ Collected ]]/'1.) CLM Reference'!$B$4</f>
        <v>5.4561705436209761E-3</v>
      </c>
      <c r="F332" s="12">
        <f>Table3[[#This Row],[Residential Incentive Disbursements]]+Table3[[#This Row],[C&amp;I Incentive Disbursements]]</f>
        <v>33646.18</v>
      </c>
      <c r="G332" s="17">
        <f>Table3[[#This Row],[Incentive Disbursements]]/'1.) CLM Reference'!$B$5</f>
        <v>2.0026310393221475E-3</v>
      </c>
      <c r="H332" s="52">
        <v>124643.2671</v>
      </c>
      <c r="I332" s="53">
        <f>Table3[[#This Row],[CLM $ Collected ]]/'1.) CLM Reference'!$B$4</f>
        <v>5.4561705436209761E-3</v>
      </c>
      <c r="J332" s="54">
        <v>33276.18</v>
      </c>
      <c r="K332" s="53">
        <f>Table3[[#This Row],[Incentive Disbursements]]/'1.) CLM Reference'!$B$5</f>
        <v>2.0026310393221475E-3</v>
      </c>
      <c r="L332" s="52">
        <v>34134.638200000001</v>
      </c>
      <c r="M332" s="75">
        <f>Table3[[#This Row],[CLM $ Collected ]]/'1.) CLM Reference'!$B$4</f>
        <v>5.4561705436209761E-3</v>
      </c>
      <c r="N332" s="54">
        <v>370</v>
      </c>
      <c r="O332" s="56">
        <f>Table3[[#This Row],[Incentive Disbursements]]/'1.) CLM Reference'!$B$5</f>
        <v>2.0026310393221475E-3</v>
      </c>
    </row>
    <row r="333" spans="1:15" s="49" customFormat="1" ht="15.75" thickBot="1" x14ac:dyDescent="0.3">
      <c r="A333" s="97" t="s">
        <v>180</v>
      </c>
      <c r="B333" s="97" t="s">
        <v>252</v>
      </c>
      <c r="C333" s="97" t="s">
        <v>244</v>
      </c>
      <c r="D333" s="15">
        <f>Table3[[#This Row],[Residential CLM $ Collected]]+Table3[[#This Row],[C&amp;I CLM $ Collected]]</f>
        <v>102170.4350999998</v>
      </c>
      <c r="E333" s="48">
        <f>Table3[[#This Row],[CLM $ Collected ]]/'1.) CLM Reference'!$B$4</f>
        <v>3.5109376041224144E-3</v>
      </c>
      <c r="F333" s="12">
        <f>Table3[[#This Row],[Residential Incentive Disbursements]]+Table3[[#This Row],[C&amp;I Incentive Disbursements]]</f>
        <v>15384.05</v>
      </c>
      <c r="G333" s="17">
        <f>Table3[[#This Row],[Incentive Disbursements]]/'1.) CLM Reference'!$B$5</f>
        <v>9.1566341381053894E-4</v>
      </c>
      <c r="H333" s="52">
        <v>67239.908799999801</v>
      </c>
      <c r="I333" s="53">
        <f>Table3[[#This Row],[CLM $ Collected ]]/'1.) CLM Reference'!$B$4</f>
        <v>3.5109376041224144E-3</v>
      </c>
      <c r="J333" s="54">
        <v>6856.05</v>
      </c>
      <c r="K333" s="53">
        <f>Table3[[#This Row],[Incentive Disbursements]]/'1.) CLM Reference'!$B$5</f>
        <v>9.1566341381053894E-4</v>
      </c>
      <c r="L333" s="52">
        <v>34930.526299999998</v>
      </c>
      <c r="M333" s="75">
        <f>Table3[[#This Row],[CLM $ Collected ]]/'1.) CLM Reference'!$B$4</f>
        <v>3.5109376041224144E-3</v>
      </c>
      <c r="N333" s="54">
        <v>8528</v>
      </c>
      <c r="O333" s="56">
        <f>Table3[[#This Row],[Incentive Disbursements]]/'1.) CLM Reference'!$B$5</f>
        <v>9.1566341381053894E-4</v>
      </c>
    </row>
    <row r="334" spans="1:15" s="49" customFormat="1" ht="15.75" thickBot="1" x14ac:dyDescent="0.3">
      <c r="A334" s="97" t="s">
        <v>181</v>
      </c>
      <c r="B334" s="97" t="s">
        <v>252</v>
      </c>
      <c r="C334" s="97" t="s">
        <v>239</v>
      </c>
      <c r="D334" s="15">
        <f>Table3[[#This Row],[Residential CLM $ Collected]]+Table3[[#This Row],[C&amp;I CLM $ Collected]]</f>
        <v>124524.1572999999</v>
      </c>
      <c r="E334" s="48">
        <f>Table3[[#This Row],[CLM $ Collected ]]/'1.) CLM Reference'!$B$4</f>
        <v>4.2790905809328905E-3</v>
      </c>
      <c r="F334" s="12">
        <f>Table3[[#This Row],[Residential Incentive Disbursements]]+Table3[[#This Row],[C&amp;I Incentive Disbursements]]</f>
        <v>23862.09</v>
      </c>
      <c r="G334" s="17">
        <f>Table3[[#This Row],[Incentive Disbursements]]/'1.) CLM Reference'!$B$5</f>
        <v>1.4202789766059214E-3</v>
      </c>
      <c r="H334" s="52">
        <v>74841.980299999894</v>
      </c>
      <c r="I334" s="53">
        <f>Table3[[#This Row],[CLM $ Collected ]]/'1.) CLM Reference'!$B$4</f>
        <v>4.2790905809328905E-3</v>
      </c>
      <c r="J334" s="54">
        <v>16304.8</v>
      </c>
      <c r="K334" s="53">
        <f>Table3[[#This Row],[Incentive Disbursements]]/'1.) CLM Reference'!$B$5</f>
        <v>1.4202789766059214E-3</v>
      </c>
      <c r="L334" s="52">
        <v>49682.177000000003</v>
      </c>
      <c r="M334" s="75">
        <f>Table3[[#This Row],[CLM $ Collected ]]/'1.) CLM Reference'!$B$4</f>
        <v>4.2790905809328905E-3</v>
      </c>
      <c r="N334" s="54">
        <v>7557.29</v>
      </c>
      <c r="O334" s="56">
        <f>Table3[[#This Row],[Incentive Disbursements]]/'1.) CLM Reference'!$B$5</f>
        <v>1.4202789766059214E-3</v>
      </c>
    </row>
    <row r="335" spans="1:15" s="49" customFormat="1" ht="15.75" thickBot="1" x14ac:dyDescent="0.3">
      <c r="A335" s="97" t="s">
        <v>182</v>
      </c>
      <c r="B335" s="97" t="s">
        <v>252</v>
      </c>
      <c r="C335" s="97" t="s">
        <v>239</v>
      </c>
      <c r="D335" s="15">
        <f>Table3[[#This Row],[Residential CLM $ Collected]]+Table3[[#This Row],[C&amp;I CLM $ Collected]]</f>
        <v>134719.53969999999</v>
      </c>
      <c r="E335" s="48">
        <f>Table3[[#This Row],[CLM $ Collected ]]/'1.) CLM Reference'!$B$4</f>
        <v>4.6294399889738108E-3</v>
      </c>
      <c r="F335" s="12">
        <f>Table3[[#This Row],[Residential Incentive Disbursements]]+Table3[[#This Row],[C&amp;I Incentive Disbursements]]</f>
        <v>69735.48000000001</v>
      </c>
      <c r="G335" s="17">
        <f>Table3[[#This Row],[Incentive Disbursements]]/'1.) CLM Reference'!$B$5</f>
        <v>4.1506773366256989E-3</v>
      </c>
      <c r="H335" s="52">
        <v>110784.84239999999</v>
      </c>
      <c r="I335" s="53">
        <f>Table3[[#This Row],[CLM $ Collected ]]/'1.) CLM Reference'!$B$4</f>
        <v>4.6294399889738108E-3</v>
      </c>
      <c r="J335" s="54">
        <v>34515.480000000003</v>
      </c>
      <c r="K335" s="53">
        <f>Table3[[#This Row],[Incentive Disbursements]]/'1.) CLM Reference'!$B$5</f>
        <v>4.1506773366256989E-3</v>
      </c>
      <c r="L335" s="52">
        <v>23934.6973</v>
      </c>
      <c r="M335" s="75">
        <f>Table3[[#This Row],[CLM $ Collected ]]/'1.) CLM Reference'!$B$4</f>
        <v>4.6294399889738108E-3</v>
      </c>
      <c r="N335" s="54">
        <v>35220</v>
      </c>
      <c r="O335" s="56">
        <f>Table3[[#This Row],[Incentive Disbursements]]/'1.) CLM Reference'!$B$5</f>
        <v>4.1506773366256989E-3</v>
      </c>
    </row>
    <row r="336" spans="1:15" s="49" customFormat="1" ht="15.75" thickBot="1" x14ac:dyDescent="0.3">
      <c r="A336" s="97" t="s">
        <v>235</v>
      </c>
      <c r="B336" s="97" t="s">
        <v>252</v>
      </c>
      <c r="C336" s="97" t="s">
        <v>239</v>
      </c>
      <c r="D336" s="15">
        <f>Table3[[#This Row],[Residential CLM $ Collected]]+Table3[[#This Row],[C&amp;I CLM $ Collected]]</f>
        <v>94170.673299999995</v>
      </c>
      <c r="E336" s="48">
        <f>Table3[[#This Row],[CLM $ Collected ]]/'1.) CLM Reference'!$B$4</f>
        <v>3.2360374874678133E-3</v>
      </c>
      <c r="F336" s="12">
        <f>Table3[[#This Row],[Residential Incentive Disbursements]]+Table3[[#This Row],[C&amp;I Incentive Disbursements]]</f>
        <v>35812.9</v>
      </c>
      <c r="G336" s="17">
        <f>Table3[[#This Row],[Incentive Disbursements]]/'1.) CLM Reference'!$B$5</f>
        <v>2.131594883821585E-3</v>
      </c>
      <c r="H336" s="52">
        <v>88384.266499999998</v>
      </c>
      <c r="I336" s="53">
        <f>Table3[[#This Row],[CLM $ Collected ]]/'1.) CLM Reference'!$B$4</f>
        <v>3.2360374874678133E-3</v>
      </c>
      <c r="J336" s="54">
        <v>33572.9</v>
      </c>
      <c r="K336" s="53">
        <f>Table3[[#This Row],[Incentive Disbursements]]/'1.) CLM Reference'!$B$5</f>
        <v>2.131594883821585E-3</v>
      </c>
      <c r="L336" s="52">
        <v>5786.4067999999997</v>
      </c>
      <c r="M336" s="75">
        <f>Table3[[#This Row],[CLM $ Collected ]]/'1.) CLM Reference'!$B$4</f>
        <v>3.2360374874678133E-3</v>
      </c>
      <c r="N336" s="54">
        <v>2240</v>
      </c>
      <c r="O336" s="56">
        <f>Table3[[#This Row],[Incentive Disbursements]]/'1.) CLM Reference'!$B$5</f>
        <v>2.131594883821585E-3</v>
      </c>
    </row>
    <row r="337" spans="1:15" s="49" customFormat="1" ht="15.75" thickBot="1" x14ac:dyDescent="0.3">
      <c r="A337" s="97" t="s">
        <v>183</v>
      </c>
      <c r="B337" s="97" t="s">
        <v>252</v>
      </c>
      <c r="C337" s="97" t="s">
        <v>239</v>
      </c>
      <c r="D337" s="15">
        <f>Table3[[#This Row],[Residential CLM $ Collected]]+Table3[[#This Row],[C&amp;I CLM $ Collected]]</f>
        <v>79701.9739999999</v>
      </c>
      <c r="E337" s="48">
        <f>Table3[[#This Row],[CLM $ Collected ]]/'1.) CLM Reference'!$B$4</f>
        <v>2.7388417927896951E-3</v>
      </c>
      <c r="F337" s="12">
        <f>Table3[[#This Row],[Residential Incentive Disbursements]]+Table3[[#This Row],[C&amp;I Incentive Disbursements]]</f>
        <v>16260.45</v>
      </c>
      <c r="G337" s="17">
        <f>Table3[[#This Row],[Incentive Disbursements]]/'1.) CLM Reference'!$B$5</f>
        <v>9.6782701285393503E-4</v>
      </c>
      <c r="H337" s="52">
        <v>60957.443399999902</v>
      </c>
      <c r="I337" s="53">
        <f>Table3[[#This Row],[CLM $ Collected ]]/'1.) CLM Reference'!$B$4</f>
        <v>2.7388417927896951E-3</v>
      </c>
      <c r="J337" s="54">
        <v>11480.45</v>
      </c>
      <c r="K337" s="53">
        <f>Table3[[#This Row],[Incentive Disbursements]]/'1.) CLM Reference'!$B$5</f>
        <v>9.6782701285393503E-4</v>
      </c>
      <c r="L337" s="52">
        <v>18744.530599999998</v>
      </c>
      <c r="M337" s="75">
        <f>Table3[[#This Row],[CLM $ Collected ]]/'1.) CLM Reference'!$B$4</f>
        <v>2.7388417927896951E-3</v>
      </c>
      <c r="N337" s="54">
        <v>4780</v>
      </c>
      <c r="O337" s="56">
        <f>Table3[[#This Row],[Incentive Disbursements]]/'1.) CLM Reference'!$B$5</f>
        <v>9.6782701285393503E-4</v>
      </c>
    </row>
    <row r="338" spans="1:15" s="49" customFormat="1" ht="15.75" thickBot="1" x14ac:dyDescent="0.3">
      <c r="A338" s="97" t="s">
        <v>184</v>
      </c>
      <c r="B338" s="97" t="s">
        <v>252</v>
      </c>
      <c r="C338" s="97" t="s">
        <v>239</v>
      </c>
      <c r="D338" s="15">
        <f>Table3[[#This Row],[Residential CLM $ Collected]]+Table3[[#This Row],[C&amp;I CLM $ Collected]]</f>
        <v>89677.704299999896</v>
      </c>
      <c r="E338" s="48">
        <f>Table3[[#This Row],[CLM $ Collected ]]/'1.) CLM Reference'!$B$4</f>
        <v>3.0816431775990412E-3</v>
      </c>
      <c r="F338" s="12">
        <f>Table3[[#This Row],[Residential Incentive Disbursements]]+Table3[[#This Row],[C&amp;I Incentive Disbursements]]</f>
        <v>16873.419999999998</v>
      </c>
      <c r="G338" s="17">
        <f>Table3[[#This Row],[Incentive Disbursements]]/'1.) CLM Reference'!$B$5</f>
        <v>1.004311176826585E-3</v>
      </c>
      <c r="H338" s="52">
        <v>74234.418299999903</v>
      </c>
      <c r="I338" s="53">
        <f>Table3[[#This Row],[CLM $ Collected ]]/'1.) CLM Reference'!$B$4</f>
        <v>3.0816431775990412E-3</v>
      </c>
      <c r="J338" s="54">
        <v>15127.42</v>
      </c>
      <c r="K338" s="53">
        <f>Table3[[#This Row],[Incentive Disbursements]]/'1.) CLM Reference'!$B$5</f>
        <v>1.004311176826585E-3</v>
      </c>
      <c r="L338" s="52">
        <v>15443.286</v>
      </c>
      <c r="M338" s="75">
        <f>Table3[[#This Row],[CLM $ Collected ]]/'1.) CLM Reference'!$B$4</f>
        <v>3.0816431775990412E-3</v>
      </c>
      <c r="N338" s="54">
        <v>1746</v>
      </c>
      <c r="O338" s="56">
        <f>Table3[[#This Row],[Incentive Disbursements]]/'1.) CLM Reference'!$B$5</f>
        <v>1.004311176826585E-3</v>
      </c>
    </row>
    <row r="339" spans="1:15" s="49" customFormat="1" ht="15.75" thickBot="1" x14ac:dyDescent="0.3">
      <c r="A339" s="97" t="s">
        <v>185</v>
      </c>
      <c r="B339" s="97" t="s">
        <v>252</v>
      </c>
      <c r="C339" s="97" t="s">
        <v>244</v>
      </c>
      <c r="D339" s="15">
        <f>Table3[[#This Row],[Residential CLM $ Collected]]+Table3[[#This Row],[C&amp;I CLM $ Collected]]</f>
        <v>67787.651499999891</v>
      </c>
      <c r="E339" s="48">
        <f>Table3[[#This Row],[CLM $ Collected ]]/'1.) CLM Reference'!$B$4</f>
        <v>2.329423521721846E-3</v>
      </c>
      <c r="F339" s="12">
        <f>Table3[[#This Row],[Residential Incentive Disbursements]]+Table3[[#This Row],[C&amp;I Incentive Disbursements]]</f>
        <v>5543.92</v>
      </c>
      <c r="G339" s="17">
        <f>Table3[[#This Row],[Incentive Disbursements]]/'1.) CLM Reference'!$B$5</f>
        <v>3.2997583296287542E-4</v>
      </c>
      <c r="H339" s="52">
        <v>52121.565699999897</v>
      </c>
      <c r="I339" s="53">
        <f>Table3[[#This Row],[CLM $ Collected ]]/'1.) CLM Reference'!$B$4</f>
        <v>2.329423521721846E-3</v>
      </c>
      <c r="J339" s="54">
        <v>3513.67</v>
      </c>
      <c r="K339" s="53">
        <f>Table3[[#This Row],[Incentive Disbursements]]/'1.) CLM Reference'!$B$5</f>
        <v>3.2997583296287542E-4</v>
      </c>
      <c r="L339" s="52">
        <v>15666.085800000001</v>
      </c>
      <c r="M339" s="75">
        <f>Table3[[#This Row],[CLM $ Collected ]]/'1.) CLM Reference'!$B$4</f>
        <v>2.329423521721846E-3</v>
      </c>
      <c r="N339" s="54">
        <v>2030.25</v>
      </c>
      <c r="O339" s="56">
        <f>Table3[[#This Row],[Incentive Disbursements]]/'1.) CLM Reference'!$B$5</f>
        <v>3.2997583296287542E-4</v>
      </c>
    </row>
    <row r="340" spans="1:15" s="49" customFormat="1" ht="15.75" thickBot="1" x14ac:dyDescent="0.3">
      <c r="A340" s="97" t="s">
        <v>186</v>
      </c>
      <c r="B340" s="97" t="s">
        <v>252</v>
      </c>
      <c r="C340" s="97" t="s">
        <v>239</v>
      </c>
      <c r="D340" s="15">
        <f>Table3[[#This Row],[Residential CLM $ Collected]]+Table3[[#This Row],[C&amp;I CLM $ Collected]]</f>
        <v>7.5473999999999997</v>
      </c>
      <c r="E340" s="48">
        <f>Table3[[#This Row],[CLM $ Collected ]]/'1.) CLM Reference'!$B$4</f>
        <v>2.5935536486086238E-7</v>
      </c>
      <c r="F340" s="12">
        <f>Table3[[#This Row],[Residential Incentive Disbursements]]+Table3[[#This Row],[C&amp;I Incentive Disbursements]]</f>
        <v>0</v>
      </c>
      <c r="G340" s="17">
        <f>Table3[[#This Row],[Incentive Disbursements]]/'1.) CLM Reference'!$B$5</f>
        <v>0</v>
      </c>
      <c r="H340" s="52">
        <v>0</v>
      </c>
      <c r="I340" s="53">
        <f>Table3[[#This Row],[CLM $ Collected ]]/'1.) CLM Reference'!$B$4</f>
        <v>2.5935536486086238E-7</v>
      </c>
      <c r="J340" s="54">
        <v>0</v>
      </c>
      <c r="K340" s="53">
        <f>Table3[[#This Row],[Incentive Disbursements]]/'1.) CLM Reference'!$B$5</f>
        <v>0</v>
      </c>
      <c r="L340" s="52">
        <v>7.5473999999999997</v>
      </c>
      <c r="M340" s="75">
        <f>Table3[[#This Row],[CLM $ Collected ]]/'1.) CLM Reference'!$B$4</f>
        <v>2.5935536486086238E-7</v>
      </c>
      <c r="N340" s="54">
        <v>0</v>
      </c>
      <c r="O340" s="56">
        <f>Table3[[#This Row],[Incentive Disbursements]]/'1.) CLM Reference'!$B$5</f>
        <v>0</v>
      </c>
    </row>
    <row r="341" spans="1:15" s="49" customFormat="1" ht="15.75" thickBot="1" x14ac:dyDescent="0.3">
      <c r="A341" s="97" t="s">
        <v>205</v>
      </c>
      <c r="B341" s="97" t="s">
        <v>252</v>
      </c>
      <c r="C341" s="97" t="s">
        <v>239</v>
      </c>
      <c r="D341" s="15">
        <f>Table3[[#This Row],[Residential CLM $ Collected]]+Table3[[#This Row],[C&amp;I CLM $ Collected]]</f>
        <v>896.29680000000008</v>
      </c>
      <c r="E341" s="48">
        <f>Table3[[#This Row],[CLM $ Collected ]]/'1.) CLM Reference'!$B$4</f>
        <v>3.0799928927527816E-5</v>
      </c>
      <c r="F341" s="12">
        <f>Table3[[#This Row],[Residential Incentive Disbursements]]+Table3[[#This Row],[C&amp;I Incentive Disbursements]]</f>
        <v>0</v>
      </c>
      <c r="G341" s="17">
        <f>Table3[[#This Row],[Incentive Disbursements]]/'1.) CLM Reference'!$B$5</f>
        <v>0</v>
      </c>
      <c r="H341" s="52">
        <v>565.22900000000004</v>
      </c>
      <c r="I341" s="53">
        <f>Table3[[#This Row],[CLM $ Collected ]]/'1.) CLM Reference'!$B$4</f>
        <v>3.0799928927527816E-5</v>
      </c>
      <c r="J341" s="54">
        <v>0</v>
      </c>
      <c r="K341" s="53">
        <f>Table3[[#This Row],[Incentive Disbursements]]/'1.) CLM Reference'!$B$5</f>
        <v>0</v>
      </c>
      <c r="L341" s="52">
        <v>331.06779999999998</v>
      </c>
      <c r="M341" s="75">
        <f>Table3[[#This Row],[CLM $ Collected ]]/'1.) CLM Reference'!$B$4</f>
        <v>3.0799928927527816E-5</v>
      </c>
      <c r="N341" s="54">
        <v>0</v>
      </c>
      <c r="O341" s="56">
        <f>Table3[[#This Row],[Incentive Disbursements]]/'1.) CLM Reference'!$B$5</f>
        <v>0</v>
      </c>
    </row>
    <row r="342" spans="1:15" s="49" customFormat="1" ht="15.75" thickBot="1" x14ac:dyDescent="0.3">
      <c r="A342" s="97" t="s">
        <v>206</v>
      </c>
      <c r="B342" s="97" t="s">
        <v>252</v>
      </c>
      <c r="C342" s="97" t="s">
        <v>239</v>
      </c>
      <c r="D342" s="15">
        <f>Table3[[#This Row],[Residential CLM $ Collected]]+Table3[[#This Row],[C&amp;I CLM $ Collected]]</f>
        <v>789.17419999999993</v>
      </c>
      <c r="E342" s="48">
        <f>Table3[[#This Row],[CLM $ Collected ]]/'1.) CLM Reference'!$B$4</f>
        <v>2.7118817417889497E-5</v>
      </c>
      <c r="F342" s="12">
        <f>Table3[[#This Row],[Residential Incentive Disbursements]]+Table3[[#This Row],[C&amp;I Incentive Disbursements]]</f>
        <v>0</v>
      </c>
      <c r="G342" s="17">
        <f>Table3[[#This Row],[Incentive Disbursements]]/'1.) CLM Reference'!$B$5</f>
        <v>0</v>
      </c>
      <c r="H342" s="52">
        <v>764.91129999999998</v>
      </c>
      <c r="I342" s="53">
        <f>Table3[[#This Row],[CLM $ Collected ]]/'1.) CLM Reference'!$B$4</f>
        <v>2.7118817417889497E-5</v>
      </c>
      <c r="J342" s="54">
        <v>0</v>
      </c>
      <c r="K342" s="53">
        <f>Table3[[#This Row],[Incentive Disbursements]]/'1.) CLM Reference'!$B$5</f>
        <v>0</v>
      </c>
      <c r="L342" s="52">
        <v>24.262899999999998</v>
      </c>
      <c r="M342" s="75">
        <f>Table3[[#This Row],[CLM $ Collected ]]/'1.) CLM Reference'!$B$4</f>
        <v>2.7118817417889497E-5</v>
      </c>
      <c r="N342" s="54">
        <v>0</v>
      </c>
      <c r="O342" s="56">
        <f>Table3[[#This Row],[Incentive Disbursements]]/'1.) CLM Reference'!$B$5</f>
        <v>0</v>
      </c>
    </row>
    <row r="343" spans="1:15" s="49" customFormat="1" ht="15.75" thickBot="1" x14ac:dyDescent="0.3">
      <c r="A343" s="97" t="s">
        <v>208</v>
      </c>
      <c r="B343" s="97" t="s">
        <v>252</v>
      </c>
      <c r="C343" s="97" t="s">
        <v>239</v>
      </c>
      <c r="D343" s="15">
        <f>Table3[[#This Row],[Residential CLM $ Collected]]+Table3[[#This Row],[C&amp;I CLM $ Collected]]</f>
        <v>264.08440000000002</v>
      </c>
      <c r="E343" s="48">
        <f>Table3[[#This Row],[CLM $ Collected ]]/'1.) CLM Reference'!$B$4</f>
        <v>9.0748742502135757E-6</v>
      </c>
      <c r="F343" s="12">
        <f>Table3[[#This Row],[Residential Incentive Disbursements]]+Table3[[#This Row],[C&amp;I Incentive Disbursements]]</f>
        <v>0</v>
      </c>
      <c r="G343" s="17">
        <f>Table3[[#This Row],[Incentive Disbursements]]/'1.) CLM Reference'!$B$5</f>
        <v>0</v>
      </c>
      <c r="H343" s="52">
        <v>264.08440000000002</v>
      </c>
      <c r="I343" s="53">
        <f>Table3[[#This Row],[CLM $ Collected ]]/'1.) CLM Reference'!$B$4</f>
        <v>9.0748742502135757E-6</v>
      </c>
      <c r="J343" s="54">
        <v>0</v>
      </c>
      <c r="K343" s="53">
        <f>Table3[[#This Row],[Incentive Disbursements]]/'1.) CLM Reference'!$B$5</f>
        <v>0</v>
      </c>
      <c r="L343" s="52">
        <v>0</v>
      </c>
      <c r="M343" s="75">
        <f>Table3[[#This Row],[CLM $ Collected ]]/'1.) CLM Reference'!$B$4</f>
        <v>9.0748742502135757E-6</v>
      </c>
      <c r="N343" s="54">
        <v>0</v>
      </c>
      <c r="O343" s="56">
        <f>Table3[[#This Row],[Incentive Disbursements]]/'1.) CLM Reference'!$B$5</f>
        <v>0</v>
      </c>
    </row>
    <row r="344" spans="1:15" s="49" customFormat="1" ht="15.75" thickBot="1" x14ac:dyDescent="0.3">
      <c r="A344" s="97" t="s">
        <v>209</v>
      </c>
      <c r="B344" s="97" t="s">
        <v>252</v>
      </c>
      <c r="C344" s="97" t="s">
        <v>239</v>
      </c>
      <c r="D344" s="15">
        <f>Table3[[#This Row],[Residential CLM $ Collected]]+Table3[[#This Row],[C&amp;I CLM $ Collected]]</f>
        <v>991.60609999999997</v>
      </c>
      <c r="E344" s="48">
        <f>Table3[[#This Row],[CLM $ Collected ]]/'1.) CLM Reference'!$B$4</f>
        <v>3.4075093656591253E-5</v>
      </c>
      <c r="F344" s="12">
        <f>Table3[[#This Row],[Residential Incentive Disbursements]]+Table3[[#This Row],[C&amp;I Incentive Disbursements]]</f>
        <v>0</v>
      </c>
      <c r="G344" s="17">
        <f>Table3[[#This Row],[Incentive Disbursements]]/'1.) CLM Reference'!$B$5</f>
        <v>0</v>
      </c>
      <c r="H344" s="52">
        <v>94.562600000000003</v>
      </c>
      <c r="I344" s="53">
        <f>Table3[[#This Row],[CLM $ Collected ]]/'1.) CLM Reference'!$B$4</f>
        <v>3.4075093656591253E-5</v>
      </c>
      <c r="J344" s="54">
        <v>0</v>
      </c>
      <c r="K344" s="53">
        <f>Table3[[#This Row],[Incentive Disbursements]]/'1.) CLM Reference'!$B$5</f>
        <v>0</v>
      </c>
      <c r="L344" s="52">
        <v>897.04349999999999</v>
      </c>
      <c r="M344" s="75">
        <f>Table3[[#This Row],[CLM $ Collected ]]/'1.) CLM Reference'!$B$4</f>
        <v>3.4075093656591253E-5</v>
      </c>
      <c r="N344" s="54">
        <v>0</v>
      </c>
      <c r="O344" s="56">
        <f>Table3[[#This Row],[Incentive Disbursements]]/'1.) CLM Reference'!$B$5</f>
        <v>0</v>
      </c>
    </row>
    <row r="345" spans="1:15" s="49" customFormat="1" ht="15.75" thickBot="1" x14ac:dyDescent="0.3">
      <c r="A345" s="97" t="s">
        <v>210</v>
      </c>
      <c r="B345" s="97" t="s">
        <v>252</v>
      </c>
      <c r="C345" s="97" t="s">
        <v>239</v>
      </c>
      <c r="D345" s="15">
        <f>Table3[[#This Row],[Residential CLM $ Collected]]+Table3[[#This Row],[C&amp;I CLM $ Collected]]</f>
        <v>18.827999999999999</v>
      </c>
      <c r="E345" s="48">
        <f>Table3[[#This Row],[CLM $ Collected ]]/'1.) CLM Reference'!$B$4</f>
        <v>6.4699668887303142E-7</v>
      </c>
      <c r="F345" s="12">
        <f>Table3[[#This Row],[Residential Incentive Disbursements]]+Table3[[#This Row],[C&amp;I Incentive Disbursements]]</f>
        <v>0</v>
      </c>
      <c r="G345" s="17">
        <f>Table3[[#This Row],[Incentive Disbursements]]/'1.) CLM Reference'!$B$5</f>
        <v>0</v>
      </c>
      <c r="H345" s="52">
        <v>18.827999999999999</v>
      </c>
      <c r="I345" s="53">
        <f>Table3[[#This Row],[CLM $ Collected ]]/'1.) CLM Reference'!$B$4</f>
        <v>6.4699668887303142E-7</v>
      </c>
      <c r="J345" s="54">
        <v>0</v>
      </c>
      <c r="K345" s="53">
        <f>Table3[[#This Row],[Incentive Disbursements]]/'1.) CLM Reference'!$B$5</f>
        <v>0</v>
      </c>
      <c r="L345" s="52">
        <v>0</v>
      </c>
      <c r="M345" s="75">
        <f>Table3[[#This Row],[CLM $ Collected ]]/'1.) CLM Reference'!$B$4</f>
        <v>6.4699668887303142E-7</v>
      </c>
      <c r="N345" s="54">
        <v>0</v>
      </c>
      <c r="O345" s="56">
        <f>Table3[[#This Row],[Incentive Disbursements]]/'1.) CLM Reference'!$B$5</f>
        <v>0</v>
      </c>
    </row>
    <row r="346" spans="1:15" s="49" customFormat="1" ht="15.75" thickBot="1" x14ac:dyDescent="0.3">
      <c r="A346" s="97" t="s">
        <v>211</v>
      </c>
      <c r="B346" s="97" t="s">
        <v>252</v>
      </c>
      <c r="C346" s="97" t="s">
        <v>239</v>
      </c>
      <c r="D346" s="15">
        <f>Table3[[#This Row],[Residential CLM $ Collected]]+Table3[[#This Row],[C&amp;I CLM $ Collected]]</f>
        <v>31.1447</v>
      </c>
      <c r="E346" s="48">
        <f>Table3[[#This Row],[CLM $ Collected ]]/'1.) CLM Reference'!$B$4</f>
        <v>1.0702420743543608E-6</v>
      </c>
      <c r="F346" s="12">
        <f>Table3[[#This Row],[Residential Incentive Disbursements]]+Table3[[#This Row],[C&amp;I Incentive Disbursements]]</f>
        <v>0</v>
      </c>
      <c r="G346" s="17">
        <f>Table3[[#This Row],[Incentive Disbursements]]/'1.) CLM Reference'!$B$5</f>
        <v>0</v>
      </c>
      <c r="H346" s="52">
        <v>0</v>
      </c>
      <c r="I346" s="53">
        <f>Table3[[#This Row],[CLM $ Collected ]]/'1.) CLM Reference'!$B$4</f>
        <v>1.0702420743543608E-6</v>
      </c>
      <c r="J346" s="54">
        <v>0</v>
      </c>
      <c r="K346" s="53">
        <f>Table3[[#This Row],[Incentive Disbursements]]/'1.) CLM Reference'!$B$5</f>
        <v>0</v>
      </c>
      <c r="L346" s="52">
        <v>31.1447</v>
      </c>
      <c r="M346" s="75">
        <f>Table3[[#This Row],[CLM $ Collected ]]/'1.) CLM Reference'!$B$4</f>
        <v>1.0702420743543608E-6</v>
      </c>
      <c r="N346" s="54">
        <v>0</v>
      </c>
      <c r="O346" s="56">
        <f>Table3[[#This Row],[Incentive Disbursements]]/'1.) CLM Reference'!$B$5</f>
        <v>0</v>
      </c>
    </row>
    <row r="347" spans="1:15" s="49" customFormat="1" ht="15.75" thickBot="1" x14ac:dyDescent="0.3">
      <c r="A347" s="97" t="s">
        <v>212</v>
      </c>
      <c r="B347" s="97" t="s">
        <v>252</v>
      </c>
      <c r="C347" s="97" t="s">
        <v>239</v>
      </c>
      <c r="D347" s="15">
        <f>Table3[[#This Row],[Residential CLM $ Collected]]+Table3[[#This Row],[C&amp;I CLM $ Collected]]</f>
        <v>70.126199999999997</v>
      </c>
      <c r="E347" s="48">
        <f>Table3[[#This Row],[CLM $ Collected ]]/'1.) CLM Reference'!$B$4</f>
        <v>2.409784321396217E-6</v>
      </c>
      <c r="F347" s="12">
        <f>Table3[[#This Row],[Residential Incentive Disbursements]]+Table3[[#This Row],[C&amp;I Incentive Disbursements]]</f>
        <v>0</v>
      </c>
      <c r="G347" s="17">
        <f>Table3[[#This Row],[Incentive Disbursements]]/'1.) CLM Reference'!$B$5</f>
        <v>0</v>
      </c>
      <c r="H347" s="52">
        <v>70.126199999999997</v>
      </c>
      <c r="I347" s="53">
        <f>Table3[[#This Row],[CLM $ Collected ]]/'1.) CLM Reference'!$B$4</f>
        <v>2.409784321396217E-6</v>
      </c>
      <c r="J347" s="54">
        <v>0</v>
      </c>
      <c r="K347" s="53">
        <f>Table3[[#This Row],[Incentive Disbursements]]/'1.) CLM Reference'!$B$5</f>
        <v>0</v>
      </c>
      <c r="L347" s="52">
        <v>0</v>
      </c>
      <c r="M347" s="75">
        <f>Table3[[#This Row],[CLM $ Collected ]]/'1.) CLM Reference'!$B$4</f>
        <v>2.409784321396217E-6</v>
      </c>
      <c r="N347" s="54">
        <v>0</v>
      </c>
      <c r="O347" s="56">
        <f>Table3[[#This Row],[Incentive Disbursements]]/'1.) CLM Reference'!$B$5</f>
        <v>0</v>
      </c>
    </row>
    <row r="348" spans="1:15" s="49" customFormat="1" ht="15.75" thickBot="1" x14ac:dyDescent="0.3">
      <c r="A348" s="97" t="s">
        <v>219</v>
      </c>
      <c r="B348" s="97" t="s">
        <v>252</v>
      </c>
      <c r="C348" s="97" t="s">
        <v>239</v>
      </c>
      <c r="D348" s="15">
        <f>Table3[[#This Row],[Residential CLM $ Collected]]+Table3[[#This Row],[C&amp;I CLM $ Collected]]</f>
        <v>149377.58500000011</v>
      </c>
      <c r="E348" s="48">
        <f>Table3[[#This Row],[CLM $ Collected ]]/'1.) CLM Reference'!$B$4</f>
        <v>5.1331422820719078E-3</v>
      </c>
      <c r="F348" s="12">
        <f>Table3[[#This Row],[Residential Incentive Disbursements]]+Table3[[#This Row],[C&amp;I Incentive Disbursements]]</f>
        <v>43604.06</v>
      </c>
      <c r="G348" s="17">
        <f>Table3[[#This Row],[Incentive Disbursements]]/'1.) CLM Reference'!$B$5</f>
        <v>2.5953271365862416E-3</v>
      </c>
      <c r="H348" s="52">
        <v>88395.970500000098</v>
      </c>
      <c r="I348" s="53">
        <f>Table3[[#This Row],[CLM $ Collected ]]/'1.) CLM Reference'!$B$4</f>
        <v>5.1331422820719078E-3</v>
      </c>
      <c r="J348" s="54">
        <v>17211.07</v>
      </c>
      <c r="K348" s="53">
        <f>Table3[[#This Row],[Incentive Disbursements]]/'1.) CLM Reference'!$B$5</f>
        <v>2.5953271365862416E-3</v>
      </c>
      <c r="L348" s="52">
        <v>60981.614500000003</v>
      </c>
      <c r="M348" s="75">
        <f>Table3[[#This Row],[CLM $ Collected ]]/'1.) CLM Reference'!$B$4</f>
        <v>5.1331422820719078E-3</v>
      </c>
      <c r="N348" s="54">
        <v>26392.99</v>
      </c>
      <c r="O348" s="56">
        <f>Table3[[#This Row],[Incentive Disbursements]]/'1.) CLM Reference'!$B$5</f>
        <v>2.5953271365862416E-3</v>
      </c>
    </row>
    <row r="349" spans="1:15" s="49" customFormat="1" ht="15.75" thickBot="1" x14ac:dyDescent="0.3">
      <c r="A349" s="97" t="s">
        <v>256</v>
      </c>
      <c r="B349" s="97" t="s">
        <v>271</v>
      </c>
      <c r="C349" s="97" t="s">
        <v>239</v>
      </c>
      <c r="D349" s="15">
        <f>Table3[[#This Row],[Residential CLM $ Collected]]+Table3[[#This Row],[C&amp;I CLM $ Collected]]</f>
        <v>0</v>
      </c>
      <c r="E349" s="48">
        <f>Table3[[#This Row],[CLM $ Collected ]]/'1.) CLM Reference'!$B$4</f>
        <v>0</v>
      </c>
      <c r="F349" s="12">
        <f>Table3[[#This Row],[Residential Incentive Disbursements]]+Table3[[#This Row],[C&amp;I Incentive Disbursements]]</f>
        <v>197582.24219178699</v>
      </c>
      <c r="G349" s="17">
        <f>Table3[[#This Row],[Incentive Disbursements]]/'1.) CLM Reference'!$B$5</f>
        <v>1.1760156161327634E-2</v>
      </c>
      <c r="H349" s="52">
        <v>0</v>
      </c>
      <c r="I349" s="53">
        <f>Table3[[#This Row],[CLM $ Collected ]]/'1.) CLM Reference'!$B$4</f>
        <v>0</v>
      </c>
      <c r="J349" s="54">
        <v>196062.24219178699</v>
      </c>
      <c r="K349" s="53">
        <f>Table3[[#This Row],[Incentive Disbursements]]/'1.) CLM Reference'!$B$5</f>
        <v>1.1760156161327634E-2</v>
      </c>
      <c r="L349" s="52">
        <v>0</v>
      </c>
      <c r="M349" s="75">
        <f>Table3[[#This Row],[CLM $ Collected ]]/'1.) CLM Reference'!$B$4</f>
        <v>0</v>
      </c>
      <c r="N349" s="54">
        <v>1520</v>
      </c>
      <c r="O349" s="56">
        <f>Table3[[#This Row],[Incentive Disbursements]]/'1.) CLM Reference'!$B$5</f>
        <v>1.1760156161327634E-2</v>
      </c>
    </row>
    <row r="350" spans="1:15" s="49" customFormat="1" ht="15.75" thickBot="1" x14ac:dyDescent="0.3">
      <c r="A350" s="97" t="s">
        <v>231</v>
      </c>
      <c r="B350" s="97" t="s">
        <v>250</v>
      </c>
      <c r="C350" s="97" t="s">
        <v>239</v>
      </c>
      <c r="D350" s="15">
        <f>Table3[[#This Row],[Residential CLM $ Collected]]+Table3[[#This Row],[C&amp;I CLM $ Collected]]</f>
        <v>226.78720000000001</v>
      </c>
      <c r="E350" s="48">
        <f>Table3[[#This Row],[CLM $ Collected ]]/'1.) CLM Reference'!$B$4</f>
        <v>7.793210509814424E-6</v>
      </c>
      <c r="F350" s="12">
        <f>Table3[[#This Row],[Residential Incentive Disbursements]]+Table3[[#This Row],[C&amp;I Incentive Disbursements]]</f>
        <v>0</v>
      </c>
      <c r="G350" s="17">
        <f>Table3[[#This Row],[Incentive Disbursements]]/'1.) CLM Reference'!$B$5</f>
        <v>0</v>
      </c>
      <c r="H350" s="52">
        <v>226.78720000000001</v>
      </c>
      <c r="I350" s="53">
        <f>Table3[[#This Row],[CLM $ Collected ]]/'1.) CLM Reference'!$B$4</f>
        <v>7.793210509814424E-6</v>
      </c>
      <c r="J350" s="54">
        <v>0</v>
      </c>
      <c r="K350" s="53">
        <f>Table3[[#This Row],[Incentive Disbursements]]/'1.) CLM Reference'!$B$5</f>
        <v>0</v>
      </c>
      <c r="L350" s="52">
        <v>0</v>
      </c>
      <c r="M350" s="75">
        <f>Table3[[#This Row],[CLM $ Collected ]]/'1.) CLM Reference'!$B$4</f>
        <v>7.793210509814424E-6</v>
      </c>
      <c r="N350" s="54">
        <v>0</v>
      </c>
      <c r="O350" s="56">
        <f>Table3[[#This Row],[Incentive Disbursements]]/'1.) CLM Reference'!$B$5</f>
        <v>0</v>
      </c>
    </row>
    <row r="351" spans="1:15" s="49" customFormat="1" ht="15.75" thickBot="1" x14ac:dyDescent="0.3">
      <c r="A351" s="97" t="s">
        <v>149</v>
      </c>
      <c r="B351" s="97" t="s">
        <v>250</v>
      </c>
      <c r="C351" s="97" t="s">
        <v>239</v>
      </c>
      <c r="D351" s="15">
        <f>Table3[[#This Row],[Residential CLM $ Collected]]+Table3[[#This Row],[C&amp;I CLM $ Collected]]</f>
        <v>710.14639999999997</v>
      </c>
      <c r="E351" s="48">
        <f>Table3[[#This Row],[CLM $ Collected ]]/'1.) CLM Reference'!$B$4</f>
        <v>2.4403142628803025E-5</v>
      </c>
      <c r="F351" s="12">
        <f>Table3[[#This Row],[Residential Incentive Disbursements]]+Table3[[#This Row],[C&amp;I Incentive Disbursements]]</f>
        <v>0</v>
      </c>
      <c r="G351" s="17">
        <f>Table3[[#This Row],[Incentive Disbursements]]/'1.) CLM Reference'!$B$5</f>
        <v>0</v>
      </c>
      <c r="H351" s="52">
        <v>0</v>
      </c>
      <c r="I351" s="53">
        <f>Table3[[#This Row],[CLM $ Collected ]]/'1.) CLM Reference'!$B$4</f>
        <v>2.4403142628803025E-5</v>
      </c>
      <c r="J351" s="54">
        <v>0</v>
      </c>
      <c r="K351" s="53">
        <f>Table3[[#This Row],[Incentive Disbursements]]/'1.) CLM Reference'!$B$5</f>
        <v>0</v>
      </c>
      <c r="L351" s="52">
        <v>710.14639999999997</v>
      </c>
      <c r="M351" s="75">
        <f>Table3[[#This Row],[CLM $ Collected ]]/'1.) CLM Reference'!$B$4</f>
        <v>2.4403142628803025E-5</v>
      </c>
      <c r="N351" s="54">
        <v>0</v>
      </c>
      <c r="O351" s="56">
        <f>Table3[[#This Row],[Incentive Disbursements]]/'1.) CLM Reference'!$B$5</f>
        <v>0</v>
      </c>
    </row>
    <row r="352" spans="1:15" s="49" customFormat="1" ht="15.75" thickBot="1" x14ac:dyDescent="0.3">
      <c r="A352" s="97" t="s">
        <v>190</v>
      </c>
      <c r="B352" s="97" t="s">
        <v>250</v>
      </c>
      <c r="C352" s="97" t="s">
        <v>239</v>
      </c>
      <c r="D352" s="15">
        <f>Table3[[#This Row],[Residential CLM $ Collected]]+Table3[[#This Row],[C&amp;I CLM $ Collected]]</f>
        <v>94425.923599999907</v>
      </c>
      <c r="E352" s="48">
        <f>Table3[[#This Row],[CLM $ Collected ]]/'1.) CLM Reference'!$B$4</f>
        <v>3.2448087907891322E-3</v>
      </c>
      <c r="F352" s="12">
        <f>Table3[[#This Row],[Residential Incentive Disbursements]]+Table3[[#This Row],[C&amp;I Incentive Disbursements]]</f>
        <v>35951.83</v>
      </c>
      <c r="G352" s="17">
        <f>Table3[[#This Row],[Incentive Disbursements]]/'1.) CLM Reference'!$B$5</f>
        <v>2.1398640403883342E-3</v>
      </c>
      <c r="H352" s="52">
        <v>88447.433699999907</v>
      </c>
      <c r="I352" s="53">
        <f>Table3[[#This Row],[CLM $ Collected ]]/'1.) CLM Reference'!$B$4</f>
        <v>3.2448087907891322E-3</v>
      </c>
      <c r="J352" s="54">
        <v>35951.83</v>
      </c>
      <c r="K352" s="53">
        <f>Table3[[#This Row],[Incentive Disbursements]]/'1.) CLM Reference'!$B$5</f>
        <v>2.1398640403883342E-3</v>
      </c>
      <c r="L352" s="52">
        <v>5978.4898999999996</v>
      </c>
      <c r="M352" s="75">
        <f>Table3[[#This Row],[CLM $ Collected ]]/'1.) CLM Reference'!$B$4</f>
        <v>3.2448087907891322E-3</v>
      </c>
      <c r="N352" s="54">
        <v>0</v>
      </c>
      <c r="O352" s="56">
        <f>Table3[[#This Row],[Incentive Disbursements]]/'1.) CLM Reference'!$B$5</f>
        <v>2.1398640403883342E-3</v>
      </c>
    </row>
    <row r="353" spans="1:15" s="49" customFormat="1" ht="15.75" thickBot="1" x14ac:dyDescent="0.3">
      <c r="A353" s="97" t="s">
        <v>191</v>
      </c>
      <c r="B353" s="97" t="s">
        <v>250</v>
      </c>
      <c r="C353" s="97" t="s">
        <v>239</v>
      </c>
      <c r="D353" s="15">
        <f>Table3[[#This Row],[Residential CLM $ Collected]]+Table3[[#This Row],[C&amp;I CLM $ Collected]]</f>
        <v>176689.11550000001</v>
      </c>
      <c r="E353" s="48">
        <f>Table3[[#This Row],[CLM $ Collected ]]/'1.) CLM Reference'!$B$4</f>
        <v>6.0716630915872436E-3</v>
      </c>
      <c r="F353" s="12">
        <f>Table3[[#This Row],[Residential Incentive Disbursements]]+Table3[[#This Row],[C&amp;I Incentive Disbursements]]</f>
        <v>43838.21</v>
      </c>
      <c r="G353" s="17">
        <f>Table3[[#This Row],[Incentive Disbursements]]/'1.) CLM Reference'!$B$5</f>
        <v>2.6092638170015898E-3</v>
      </c>
      <c r="H353" s="52">
        <v>127202.5885</v>
      </c>
      <c r="I353" s="53">
        <f>Table3[[#This Row],[CLM $ Collected ]]/'1.) CLM Reference'!$B$4</f>
        <v>6.0716630915872436E-3</v>
      </c>
      <c r="J353" s="54">
        <v>40561.25</v>
      </c>
      <c r="K353" s="53">
        <f>Table3[[#This Row],[Incentive Disbursements]]/'1.) CLM Reference'!$B$5</f>
        <v>2.6092638170015898E-3</v>
      </c>
      <c r="L353" s="52">
        <v>49486.527000000002</v>
      </c>
      <c r="M353" s="75">
        <f>Table3[[#This Row],[CLM $ Collected ]]/'1.) CLM Reference'!$B$4</f>
        <v>6.0716630915872436E-3</v>
      </c>
      <c r="N353" s="54">
        <v>3276.96</v>
      </c>
      <c r="O353" s="56">
        <f>Table3[[#This Row],[Incentive Disbursements]]/'1.) CLM Reference'!$B$5</f>
        <v>2.6092638170015898E-3</v>
      </c>
    </row>
    <row r="354" spans="1:15" s="49" customFormat="1" x14ac:dyDescent="0.25">
      <c r="A354" s="97" t="s">
        <v>256</v>
      </c>
      <c r="B354" s="97" t="s">
        <v>274</v>
      </c>
      <c r="C354" s="97" t="s">
        <v>239</v>
      </c>
      <c r="D354" s="15">
        <f>Table3[[#This Row],[Residential CLM $ Collected]]+Table3[[#This Row],[C&amp;I CLM $ Collected]]</f>
        <v>0</v>
      </c>
      <c r="E354" s="48">
        <f>Table3[[#This Row],[CLM $ Collected ]]/'1.) CLM Reference'!$B$4</f>
        <v>0</v>
      </c>
      <c r="F354" s="12">
        <f>Table3[[#This Row],[Residential Incentive Disbursements]]+Table3[[#This Row],[C&amp;I Incentive Disbursements]]</f>
        <v>21933.9211629567</v>
      </c>
      <c r="G354" s="17">
        <f>Table3[[#This Row],[Incentive Disbursements]]/'1.) CLM Reference'!$B$5</f>
        <v>1.3055137711021584E-3</v>
      </c>
      <c r="H354" s="52">
        <v>0</v>
      </c>
      <c r="I354" s="53">
        <f>Table3[[#This Row],[CLM $ Collected ]]/'1.) CLM Reference'!$B$4</f>
        <v>0</v>
      </c>
      <c r="J354" s="54">
        <v>21933.9211629567</v>
      </c>
      <c r="K354" s="53">
        <f>Table3[[#This Row],[Incentive Disbursements]]/'1.) CLM Reference'!$B$5</f>
        <v>1.3055137711021584E-3</v>
      </c>
      <c r="L354" s="52">
        <v>0</v>
      </c>
      <c r="M354" s="75">
        <f>Table3[[#This Row],[CLM $ Collected ]]/'1.) CLM Reference'!$B$4</f>
        <v>0</v>
      </c>
      <c r="N354" s="54">
        <v>0</v>
      </c>
      <c r="O354" s="56">
        <f>Table3[[#This Row],[Incentive Disbursements]]/'1.) CLM Reference'!$B$5</f>
        <v>1.3055137711021584E-3</v>
      </c>
    </row>
    <row r="355" spans="1:15" x14ac:dyDescent="0.25">
      <c r="A355" s="26"/>
      <c r="B355" s="27"/>
      <c r="C355" s="28" t="s">
        <v>24</v>
      </c>
      <c r="D355" s="29">
        <f>SUBTOTAL(109,D6:D354)</f>
        <v>17547918.914700005</v>
      </c>
      <c r="E355" s="30">
        <f>Table3[[#This Row],[CLM $ Collected ]]/'1.) CLM Reference'!$B$4</f>
        <v>0.6030085741673753</v>
      </c>
      <c r="F355" s="31">
        <f>SUBTOTAL(109,F6:F354)</f>
        <v>11650460.609999998</v>
      </c>
      <c r="G355" s="30">
        <f>Table3[[#This Row],[Incentive Disbursements]]/'1.) CLM Reference'!$B$5</f>
        <v>0.69343901863409263</v>
      </c>
      <c r="H355" s="29">
        <f>SUBTOTAL(109,H6:H354)</f>
        <v>12129792.930899993</v>
      </c>
      <c r="I355" s="30">
        <f>Table3[[#This Row],[CLM $ Collected ]]/'1.) CLM Reference'!$B$4</f>
        <v>0.6030085741673753</v>
      </c>
      <c r="J355" s="31">
        <f>SUBTOTAL(109,J6:J354)</f>
        <v>8494544.2900000028</v>
      </c>
      <c r="K355" s="30">
        <f>Table3[[#This Row],[Incentive Disbursements]]/'1.) CLM Reference'!$B$5</f>
        <v>0.69343901863409263</v>
      </c>
      <c r="L355" s="29">
        <f>SUBTOTAL(109,L6:L354)</f>
        <v>5418125.9838000014</v>
      </c>
      <c r="M355" s="76">
        <f>Table3[[#This Row],[CLM $ Collected ]]/'1.) CLM Reference'!$B$4</f>
        <v>0.6030085741673753</v>
      </c>
      <c r="N355" s="31">
        <f>SUBTOTAL(109,N6:N354)</f>
        <v>3155916.3200000003</v>
      </c>
      <c r="O355" s="32">
        <f>Table3[[#This Row],[Incentive Disbursements]]/'1.) CLM Reference'!$B$5</f>
        <v>0.69343901863409263</v>
      </c>
    </row>
    <row r="357" spans="1:15" x14ac:dyDescent="0.25">
      <c r="J357" s="13"/>
      <c r="N357" s="13"/>
    </row>
    <row r="360" spans="1:15" x14ac:dyDescent="0.25">
      <c r="B360" s="49"/>
      <c r="C360" s="49"/>
      <c r="M360" s="1"/>
    </row>
    <row r="363" spans="1:15" x14ac:dyDescent="0.25">
      <c r="B363" s="49"/>
      <c r="C363" s="49"/>
    </row>
  </sheetData>
  <mergeCells count="7">
    <mergeCell ref="D3:O3"/>
    <mergeCell ref="A1:O2"/>
    <mergeCell ref="L4:O4"/>
    <mergeCell ref="D4:G4"/>
    <mergeCell ref="H4:K4"/>
    <mergeCell ref="A3:C3"/>
    <mergeCell ref="A4:C4"/>
  </mergeCells>
  <pageMargins left="0.7" right="0.7" top="0.75" bottom="0.75" header="0.3" footer="0.3"/>
  <pageSetup paperSize="5" scale="35" fitToHeight="0" orientation="landscape" r:id="rId1"/>
  <headerFooter>
    <oddFooter>&amp;L&amp;22&amp;A&amp;C&amp;"Arial"&amp;10&amp;K000000&amp;22&amp;F_x000D_&amp;1#&amp;"Calibri"&amp;12&amp;K008000Internal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S181"/>
  <sheetViews>
    <sheetView topLeftCell="K160" zoomScale="80" zoomScaleNormal="80" workbookViewId="0">
      <selection activeCell="N6" sqref="N6:N179"/>
    </sheetView>
  </sheetViews>
  <sheetFormatPr defaultColWidth="8.7109375" defaultRowHeight="15" x14ac:dyDescent="0.25"/>
  <cols>
    <col min="1" max="2" width="15.7109375" style="1" customWidth="1"/>
    <col min="3" max="3" width="20" style="1" customWidth="1"/>
    <col min="4" max="4" width="22.7109375" style="13" customWidth="1"/>
    <col min="5" max="5" width="27.28515625" style="1" customWidth="1"/>
    <col min="6" max="6" width="25" style="13" customWidth="1"/>
    <col min="7" max="7" width="34.42578125" style="1" customWidth="1"/>
    <col min="8" max="8" width="30.28515625" style="1" customWidth="1"/>
    <col min="9" max="9" width="40.28515625" style="1" customWidth="1"/>
    <col min="10" max="10" width="38.5703125" style="1" customWidth="1"/>
    <col min="11" max="11" width="49.28515625" style="1" customWidth="1"/>
    <col min="12" max="12" width="22.7109375" style="1" customWidth="1"/>
    <col min="13" max="13" width="32.7109375" style="1" customWidth="1"/>
    <col min="14" max="14" width="31.28515625" style="1" customWidth="1"/>
    <col min="15" max="15" width="41.28515625" style="1" customWidth="1"/>
    <col min="16" max="16" width="20.5703125" style="1" customWidth="1"/>
    <col min="17" max="17" width="14.28515625" style="1" customWidth="1"/>
    <col min="18" max="18" width="20.5703125" style="1" customWidth="1"/>
    <col min="19" max="19" width="14.28515625" style="1" customWidth="1"/>
    <col min="20" max="16384" width="8.7109375" style="1"/>
  </cols>
  <sheetData>
    <row r="1" spans="1:19" ht="18.75" customHeight="1" x14ac:dyDescent="0.25">
      <c r="A1" s="120" t="s">
        <v>0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2"/>
      <c r="P1" s="2"/>
      <c r="Q1" s="2"/>
      <c r="R1" s="2"/>
      <c r="S1" s="2"/>
    </row>
    <row r="2" spans="1:19" ht="15.75" customHeight="1" thickBot="1" x14ac:dyDescent="0.3">
      <c r="A2" s="123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5"/>
    </row>
    <row r="3" spans="1:19" ht="16.5" thickBot="1" x14ac:dyDescent="0.3">
      <c r="A3" s="133" t="s">
        <v>258</v>
      </c>
      <c r="B3" s="134"/>
      <c r="C3" s="134"/>
      <c r="D3" s="117" t="s">
        <v>22</v>
      </c>
      <c r="E3" s="118"/>
      <c r="F3" s="118"/>
      <c r="G3" s="118"/>
      <c r="H3" s="138"/>
      <c r="I3" s="138"/>
      <c r="J3" s="138"/>
      <c r="K3" s="138"/>
      <c r="L3" s="118"/>
      <c r="M3" s="118"/>
      <c r="N3" s="118"/>
      <c r="O3" s="119"/>
    </row>
    <row r="4" spans="1:19" ht="15.75" thickBot="1" x14ac:dyDescent="0.3">
      <c r="A4" s="135"/>
      <c r="B4" s="136"/>
      <c r="C4" s="136"/>
      <c r="D4" s="129" t="s">
        <v>40</v>
      </c>
      <c r="E4" s="130"/>
      <c r="F4" s="130"/>
      <c r="G4" s="130"/>
      <c r="H4" s="139" t="s">
        <v>5</v>
      </c>
      <c r="I4" s="140"/>
      <c r="J4" s="140"/>
      <c r="K4" s="141"/>
      <c r="L4" s="127" t="s">
        <v>6</v>
      </c>
      <c r="M4" s="127"/>
      <c r="N4" s="127"/>
      <c r="O4" s="128"/>
    </row>
    <row r="5" spans="1:19" ht="18.75" thickBot="1" x14ac:dyDescent="0.3">
      <c r="A5" s="22" t="s">
        <v>1</v>
      </c>
      <c r="B5" s="4" t="s">
        <v>2</v>
      </c>
      <c r="C5" s="5" t="s">
        <v>11</v>
      </c>
      <c r="D5" s="14" t="s">
        <v>8</v>
      </c>
      <c r="E5" s="6" t="s">
        <v>9</v>
      </c>
      <c r="F5" s="11" t="s">
        <v>10</v>
      </c>
      <c r="G5" s="6" t="s">
        <v>15</v>
      </c>
      <c r="H5" s="7" t="s">
        <v>7</v>
      </c>
      <c r="I5" s="8" t="s">
        <v>13</v>
      </c>
      <c r="J5" s="8" t="s">
        <v>12</v>
      </c>
      <c r="K5" s="9" t="s">
        <v>14</v>
      </c>
      <c r="L5" s="37" t="s">
        <v>16</v>
      </c>
      <c r="M5" s="8" t="s">
        <v>17</v>
      </c>
      <c r="N5" s="8" t="s">
        <v>18</v>
      </c>
      <c r="O5" s="9" t="s">
        <v>19</v>
      </c>
    </row>
    <row r="6" spans="1:19" s="49" customFormat="1" ht="15.75" thickBot="1" x14ac:dyDescent="0.3">
      <c r="A6" s="50" t="s">
        <v>55</v>
      </c>
      <c r="B6" s="51" t="s">
        <v>241</v>
      </c>
      <c r="C6" s="3" t="s">
        <v>239</v>
      </c>
      <c r="D6" s="15">
        <f>Table32[[#This Row],[Residential CLM $ Collected]]+Table32[[#This Row],[C&amp;I CLM $ Collected]]</f>
        <v>100227.791</v>
      </c>
      <c r="E6" s="48">
        <f>Table3[[#This Row],[CLM $ Collected ]]/'1.) CLM Reference'!$B$4</f>
        <v>0</v>
      </c>
      <c r="F6" s="12">
        <f>Table32[[#This Row],[Residential Incentive Disbursements]]+Table32[[#This Row],[C&amp;I Incentive Disbursements]]</f>
        <v>0</v>
      </c>
      <c r="G6" s="17">
        <f>Table3[[#This Row],[Incentive Disbursements]]/'1.) CLM Reference'!$B$5</f>
        <v>1.3689671131881655E-5</v>
      </c>
      <c r="H6" s="52">
        <v>0</v>
      </c>
      <c r="I6" s="53">
        <f>Table3[[#This Row],[CLM $ Collected ]]/'1.) CLM Reference'!$B$4</f>
        <v>0</v>
      </c>
      <c r="J6" s="54">
        <v>0</v>
      </c>
      <c r="K6" s="53">
        <f>Table3[[#This Row],[Incentive Disbursements]]/'1.) CLM Reference'!$B$5</f>
        <v>1.3689671131881655E-5</v>
      </c>
      <c r="L6" s="52">
        <v>100227.791</v>
      </c>
      <c r="M6" s="55">
        <f>Table3[[#This Row],[CLM $ Collected ]]/'1.) CLM Reference'!$B$4</f>
        <v>0</v>
      </c>
      <c r="N6" s="54">
        <v>0</v>
      </c>
      <c r="O6" s="56">
        <f>Table3[[#This Row],[Incentive Disbursements]]/'1.) CLM Reference'!$B$5</f>
        <v>1.3689671131881655E-5</v>
      </c>
    </row>
    <row r="7" spans="1:19" s="49" customFormat="1" ht="15.75" thickBot="1" x14ac:dyDescent="0.3">
      <c r="A7" s="50" t="s">
        <v>56</v>
      </c>
      <c r="B7" s="51" t="s">
        <v>241</v>
      </c>
      <c r="C7" s="3" t="s">
        <v>239</v>
      </c>
      <c r="D7" s="15">
        <f>Table32[[#This Row],[Residential CLM $ Collected]]+Table32[[#This Row],[C&amp;I CLM $ Collected]]</f>
        <v>73601.251600000003</v>
      </c>
      <c r="E7" s="48">
        <f>Table3[[#This Row],[CLM $ Collected ]]/'1.) CLM Reference'!$B$4</f>
        <v>2.5279863003929779E-5</v>
      </c>
      <c r="F7" s="12">
        <f>Table32[[#This Row],[Residential Incentive Disbursements]]+Table32[[#This Row],[C&amp;I Incentive Disbursements]]</f>
        <v>0</v>
      </c>
      <c r="G7" s="17">
        <f>Table3[[#This Row],[Incentive Disbursements]]/'1.) CLM Reference'!$B$5</f>
        <v>0</v>
      </c>
      <c r="H7" s="52">
        <v>0</v>
      </c>
      <c r="I7" s="53">
        <f>Table3[[#This Row],[CLM $ Collected ]]/'1.) CLM Reference'!$B$4</f>
        <v>2.5279863003929779E-5</v>
      </c>
      <c r="J7" s="54">
        <v>0</v>
      </c>
      <c r="K7" s="53">
        <f>Table3[[#This Row],[Incentive Disbursements]]/'1.) CLM Reference'!$B$5</f>
        <v>0</v>
      </c>
      <c r="L7" s="52">
        <v>73601.251600000003</v>
      </c>
      <c r="M7" s="55">
        <f>Table3[[#This Row],[CLM $ Collected ]]/'1.) CLM Reference'!$B$4</f>
        <v>2.5279863003929779E-5</v>
      </c>
      <c r="N7" s="54">
        <v>0</v>
      </c>
      <c r="O7" s="56">
        <f>Table3[[#This Row],[Incentive Disbursements]]/'1.) CLM Reference'!$B$5</f>
        <v>0</v>
      </c>
    </row>
    <row r="8" spans="1:19" s="49" customFormat="1" ht="15.75" thickBot="1" x14ac:dyDescent="0.3">
      <c r="A8" s="50" t="s">
        <v>57</v>
      </c>
      <c r="B8" s="51" t="s">
        <v>241</v>
      </c>
      <c r="C8" s="3" t="s">
        <v>239</v>
      </c>
      <c r="D8" s="15">
        <f>Table32[[#This Row],[Residential CLM $ Collected]]+Table32[[#This Row],[C&amp;I CLM $ Collected]]</f>
        <v>37903.3364</v>
      </c>
      <c r="E8" s="48">
        <f>Table3[[#This Row],[CLM $ Collected ]]/'1.) CLM Reference'!$B$4</f>
        <v>1.8395592122242289E-6</v>
      </c>
      <c r="F8" s="12">
        <f>Table32[[#This Row],[Residential Incentive Disbursements]]+Table32[[#This Row],[C&amp;I Incentive Disbursements]]</f>
        <v>1240</v>
      </c>
      <c r="G8" s="17">
        <f>Table3[[#This Row],[Incentive Disbursements]]/'1.) CLM Reference'!$B$5</f>
        <v>5.6984744094189107E-6</v>
      </c>
      <c r="H8" s="52">
        <v>0</v>
      </c>
      <c r="I8" s="53">
        <f>Table3[[#This Row],[CLM $ Collected ]]/'1.) CLM Reference'!$B$4</f>
        <v>1.8395592122242289E-6</v>
      </c>
      <c r="J8" s="54">
        <v>0</v>
      </c>
      <c r="K8" s="53">
        <f>Table3[[#This Row],[Incentive Disbursements]]/'1.) CLM Reference'!$B$5</f>
        <v>5.6984744094189107E-6</v>
      </c>
      <c r="L8" s="52">
        <v>37903.3364</v>
      </c>
      <c r="M8" s="55">
        <f>Table3[[#This Row],[CLM $ Collected ]]/'1.) CLM Reference'!$B$4</f>
        <v>1.8395592122242289E-6</v>
      </c>
      <c r="N8" s="54">
        <v>1240</v>
      </c>
      <c r="O8" s="56">
        <f>Table3[[#This Row],[Incentive Disbursements]]/'1.) CLM Reference'!$B$5</f>
        <v>5.6984744094189107E-6</v>
      </c>
    </row>
    <row r="9" spans="1:19" s="49" customFormat="1" ht="15.75" thickBot="1" x14ac:dyDescent="0.3">
      <c r="A9" s="50" t="s">
        <v>58</v>
      </c>
      <c r="B9" s="51" t="s">
        <v>241</v>
      </c>
      <c r="C9" s="3" t="s">
        <v>239</v>
      </c>
      <c r="D9" s="15">
        <f>Table32[[#This Row],[Residential CLM $ Collected]]+Table32[[#This Row],[C&amp;I CLM $ Collected]]</f>
        <v>9570.1769000000004</v>
      </c>
      <c r="E9" s="48">
        <f>Table3[[#This Row],[CLM $ Collected ]]/'1.) CLM Reference'!$B$4</f>
        <v>2.672892053998609E-3</v>
      </c>
      <c r="F9" s="12">
        <f>Table32[[#This Row],[Residential Incentive Disbursements]]+Table32[[#This Row],[C&amp;I Incentive Disbursements]]</f>
        <v>0</v>
      </c>
      <c r="G9" s="17">
        <f>Table3[[#This Row],[Incentive Disbursements]]/'1.) CLM Reference'!$B$5</f>
        <v>2.2148048713828104E-3</v>
      </c>
      <c r="H9" s="52">
        <v>0</v>
      </c>
      <c r="I9" s="53">
        <f>Table3[[#This Row],[CLM $ Collected ]]/'1.) CLM Reference'!$B$4</f>
        <v>2.672892053998609E-3</v>
      </c>
      <c r="J9" s="54">
        <v>0</v>
      </c>
      <c r="K9" s="53">
        <f>Table3[[#This Row],[Incentive Disbursements]]/'1.) CLM Reference'!$B$5</f>
        <v>2.2148048713828104E-3</v>
      </c>
      <c r="L9" s="52">
        <v>9570.1769000000004</v>
      </c>
      <c r="M9" s="55">
        <f>Table3[[#This Row],[CLM $ Collected ]]/'1.) CLM Reference'!$B$4</f>
        <v>2.672892053998609E-3</v>
      </c>
      <c r="N9" s="54">
        <v>0</v>
      </c>
      <c r="O9" s="56">
        <f>Table3[[#This Row],[Incentive Disbursements]]/'1.) CLM Reference'!$B$5</f>
        <v>2.2148048713828104E-3</v>
      </c>
    </row>
    <row r="10" spans="1:19" s="49" customFormat="1" ht="15.75" thickBot="1" x14ac:dyDescent="0.3">
      <c r="A10" s="50" t="s">
        <v>59</v>
      </c>
      <c r="B10" s="51" t="s">
        <v>241</v>
      </c>
      <c r="C10" s="3" t="s">
        <v>239</v>
      </c>
      <c r="D10" s="15">
        <f>Table32[[#This Row],[Residential CLM $ Collected]]+Table32[[#This Row],[C&amp;I CLM $ Collected]]</f>
        <v>4850.7232000000004</v>
      </c>
      <c r="E10" s="48">
        <f>Table3[[#This Row],[CLM $ Collected ]]/'1.) CLM Reference'!$B$4</f>
        <v>4.4774590887796716E-3</v>
      </c>
      <c r="F10" s="12">
        <f>Table32[[#This Row],[Residential Incentive Disbursements]]+Table32[[#This Row],[C&amp;I Incentive Disbursements]]</f>
        <v>330</v>
      </c>
      <c r="G10" s="17">
        <f>Table3[[#This Row],[Incentive Disbursements]]/'1.) CLM Reference'!$B$5</f>
        <v>1.7004642852559578E-3</v>
      </c>
      <c r="H10" s="52">
        <v>0</v>
      </c>
      <c r="I10" s="53">
        <f>Table3[[#This Row],[CLM $ Collected ]]/'1.) CLM Reference'!$B$4</f>
        <v>4.4774590887796716E-3</v>
      </c>
      <c r="J10" s="54">
        <v>0</v>
      </c>
      <c r="K10" s="53">
        <f>Table3[[#This Row],[Incentive Disbursements]]/'1.) CLM Reference'!$B$5</f>
        <v>1.7004642852559578E-3</v>
      </c>
      <c r="L10" s="52">
        <v>4850.7232000000004</v>
      </c>
      <c r="M10" s="55">
        <f>Table3[[#This Row],[CLM $ Collected ]]/'1.) CLM Reference'!$B$4</f>
        <v>4.4774590887796716E-3</v>
      </c>
      <c r="N10" s="54">
        <v>330</v>
      </c>
      <c r="O10" s="56">
        <f>Table3[[#This Row],[Incentive Disbursements]]/'1.) CLM Reference'!$B$5</f>
        <v>1.7004642852559578E-3</v>
      </c>
    </row>
    <row r="11" spans="1:19" s="49" customFormat="1" ht="15.75" thickBot="1" x14ac:dyDescent="0.3">
      <c r="A11" s="50" t="s">
        <v>60</v>
      </c>
      <c r="B11" s="51" t="s">
        <v>241</v>
      </c>
      <c r="C11" s="3" t="s">
        <v>239</v>
      </c>
      <c r="D11" s="15">
        <f>Table32[[#This Row],[Residential CLM $ Collected]]+Table32[[#This Row],[C&amp;I CLM $ Collected]]</f>
        <v>33150.8917</v>
      </c>
      <c r="E11" s="48">
        <f>Table3[[#This Row],[CLM $ Collected ]]/'1.) CLM Reference'!$B$4</f>
        <v>3.7517931075784277E-3</v>
      </c>
      <c r="F11" s="12">
        <f>Table32[[#This Row],[Residential Incentive Disbursements]]+Table32[[#This Row],[C&amp;I Incentive Disbursements]]</f>
        <v>0</v>
      </c>
      <c r="G11" s="17">
        <f>Table3[[#This Row],[Incentive Disbursements]]/'1.) CLM Reference'!$B$5</f>
        <v>1.4579624748103427E-3</v>
      </c>
      <c r="H11" s="52">
        <v>0</v>
      </c>
      <c r="I11" s="53">
        <f>Table3[[#This Row],[CLM $ Collected ]]/'1.) CLM Reference'!$B$4</f>
        <v>3.7517931075784277E-3</v>
      </c>
      <c r="J11" s="54">
        <v>0</v>
      </c>
      <c r="K11" s="53">
        <f>Table3[[#This Row],[Incentive Disbursements]]/'1.) CLM Reference'!$B$5</f>
        <v>1.4579624748103427E-3</v>
      </c>
      <c r="L11" s="52">
        <v>33150.8917</v>
      </c>
      <c r="M11" s="55">
        <f>Table3[[#This Row],[CLM $ Collected ]]/'1.) CLM Reference'!$B$4</f>
        <v>3.7517931075784277E-3</v>
      </c>
      <c r="N11" s="54">
        <v>0</v>
      </c>
      <c r="O11" s="56">
        <f>Table3[[#This Row],[Incentive Disbursements]]/'1.) CLM Reference'!$B$5</f>
        <v>1.4579624748103427E-3</v>
      </c>
    </row>
    <row r="12" spans="1:19" s="49" customFormat="1" ht="15.75" thickBot="1" x14ac:dyDescent="0.3">
      <c r="A12" s="50" t="s">
        <v>61</v>
      </c>
      <c r="B12" s="51" t="s">
        <v>241</v>
      </c>
      <c r="C12" s="3" t="s">
        <v>239</v>
      </c>
      <c r="D12" s="15">
        <f>Table32[[#This Row],[Residential CLM $ Collected]]+Table32[[#This Row],[C&amp;I CLM $ Collected]]</f>
        <v>101146.5624</v>
      </c>
      <c r="E12" s="48">
        <f>Table3[[#This Row],[CLM $ Collected ]]/'1.) CLM Reference'!$B$4</f>
        <v>1.9440665241910863E-3</v>
      </c>
      <c r="F12" s="12">
        <f>Table32[[#This Row],[Residential Incentive Disbursements]]+Table32[[#This Row],[C&amp;I Incentive Disbursements]]</f>
        <v>2245.5</v>
      </c>
      <c r="G12" s="17">
        <f>Table3[[#This Row],[Incentive Disbursements]]/'1.) CLM Reference'!$B$5</f>
        <v>1.1665605638785535E-3</v>
      </c>
      <c r="H12" s="52">
        <v>0</v>
      </c>
      <c r="I12" s="53">
        <f>Table3[[#This Row],[CLM $ Collected ]]/'1.) CLM Reference'!$B$4</f>
        <v>1.9440665241910863E-3</v>
      </c>
      <c r="J12" s="54">
        <v>0</v>
      </c>
      <c r="K12" s="53">
        <f>Table3[[#This Row],[Incentive Disbursements]]/'1.) CLM Reference'!$B$5</f>
        <v>1.1665605638785535E-3</v>
      </c>
      <c r="L12" s="52">
        <v>101146.5624</v>
      </c>
      <c r="M12" s="55">
        <f>Table3[[#This Row],[CLM $ Collected ]]/'1.) CLM Reference'!$B$4</f>
        <v>1.9440665241910863E-3</v>
      </c>
      <c r="N12" s="54">
        <v>2245.5</v>
      </c>
      <c r="O12" s="56">
        <f>Table3[[#This Row],[Incentive Disbursements]]/'1.) CLM Reference'!$B$5</f>
        <v>1.1665605638785535E-3</v>
      </c>
    </row>
    <row r="13" spans="1:19" s="49" customFormat="1" ht="15.75" thickBot="1" x14ac:dyDescent="0.3">
      <c r="A13" s="50" t="s">
        <v>62</v>
      </c>
      <c r="B13" s="51" t="s">
        <v>241</v>
      </c>
      <c r="C13" s="3" t="s">
        <v>239</v>
      </c>
      <c r="D13" s="15">
        <f>Table32[[#This Row],[Residential CLM $ Collected]]+Table32[[#This Row],[C&amp;I CLM $ Collected]]</f>
        <v>2542.0457000000001</v>
      </c>
      <c r="E13" s="48">
        <f>Table3[[#This Row],[CLM $ Collected ]]/'1.) CLM Reference'!$B$4</f>
        <v>5.1950796379766783E-6</v>
      </c>
      <c r="F13" s="12">
        <f>Table32[[#This Row],[Residential Incentive Disbursements]]+Table32[[#This Row],[C&amp;I Incentive Disbursements]]</f>
        <v>0</v>
      </c>
      <c r="G13" s="17">
        <f>Table3[[#This Row],[Incentive Disbursements]]/'1.) CLM Reference'!$B$5</f>
        <v>0</v>
      </c>
      <c r="H13" s="52">
        <v>0</v>
      </c>
      <c r="I13" s="53">
        <f>Table3[[#This Row],[CLM $ Collected ]]/'1.) CLM Reference'!$B$4</f>
        <v>5.1950796379766783E-6</v>
      </c>
      <c r="J13" s="54">
        <v>0</v>
      </c>
      <c r="K13" s="53">
        <f>Table3[[#This Row],[Incentive Disbursements]]/'1.) CLM Reference'!$B$5</f>
        <v>0</v>
      </c>
      <c r="L13" s="52">
        <v>2542.0457000000001</v>
      </c>
      <c r="M13" s="55">
        <f>Table3[[#This Row],[CLM $ Collected ]]/'1.) CLM Reference'!$B$4</f>
        <v>5.1950796379766783E-6</v>
      </c>
      <c r="N13" s="54">
        <v>0</v>
      </c>
      <c r="O13" s="56">
        <f>Table3[[#This Row],[Incentive Disbursements]]/'1.) CLM Reference'!$B$5</f>
        <v>0</v>
      </c>
    </row>
    <row r="14" spans="1:19" s="49" customFormat="1" ht="15.75" thickBot="1" x14ac:dyDescent="0.3">
      <c r="A14" s="50" t="s">
        <v>63</v>
      </c>
      <c r="B14" s="51" t="s">
        <v>241</v>
      </c>
      <c r="C14" s="3" t="s">
        <v>239</v>
      </c>
      <c r="D14" s="15">
        <f>Table32[[#This Row],[Residential CLM $ Collected]]+Table32[[#This Row],[C&amp;I CLM $ Collected]]</f>
        <v>48402.934399999998</v>
      </c>
      <c r="E14" s="48">
        <f>Table3[[#This Row],[CLM $ Collected ]]/'1.) CLM Reference'!$B$4</f>
        <v>2.1378185690849759E-5</v>
      </c>
      <c r="F14" s="12">
        <f>Table32[[#This Row],[Residential Incentive Disbursements]]+Table32[[#This Row],[C&amp;I Incentive Disbursements]]</f>
        <v>79085</v>
      </c>
      <c r="G14" s="17">
        <f>Table3[[#This Row],[Incentive Disbursements]]/'1.) CLM Reference'!$B$5</f>
        <v>0</v>
      </c>
      <c r="H14" s="52">
        <v>0</v>
      </c>
      <c r="I14" s="53">
        <f>Table3[[#This Row],[CLM $ Collected ]]/'1.) CLM Reference'!$B$4</f>
        <v>2.1378185690849759E-5</v>
      </c>
      <c r="J14" s="54">
        <v>0</v>
      </c>
      <c r="K14" s="53">
        <f>Table3[[#This Row],[Incentive Disbursements]]/'1.) CLM Reference'!$B$5</f>
        <v>0</v>
      </c>
      <c r="L14" s="52">
        <v>48402.934399999998</v>
      </c>
      <c r="M14" s="55">
        <f>Table3[[#This Row],[CLM $ Collected ]]/'1.) CLM Reference'!$B$4</f>
        <v>2.1378185690849759E-5</v>
      </c>
      <c r="N14" s="54">
        <v>79085</v>
      </c>
      <c r="O14" s="56">
        <f>Table3[[#This Row],[Incentive Disbursements]]/'1.) CLM Reference'!$B$5</f>
        <v>0</v>
      </c>
    </row>
    <row r="15" spans="1:19" s="49" customFormat="1" ht="15.75" thickBot="1" x14ac:dyDescent="0.3">
      <c r="A15" s="50" t="s">
        <v>64</v>
      </c>
      <c r="B15" s="51" t="s">
        <v>241</v>
      </c>
      <c r="C15" s="3" t="s">
        <v>239</v>
      </c>
      <c r="D15" s="15">
        <f>Table32[[#This Row],[Residential CLM $ Collected]]+Table32[[#This Row],[C&amp;I CLM $ Collected]]</f>
        <v>3413.4719</v>
      </c>
      <c r="E15" s="48">
        <f>Table3[[#This Row],[CLM $ Collected ]]/'1.) CLM Reference'!$B$4</f>
        <v>1.2521891031595582E-5</v>
      </c>
      <c r="F15" s="12">
        <f>Table32[[#This Row],[Residential Incentive Disbursements]]+Table32[[#This Row],[C&amp;I Incentive Disbursements]]</f>
        <v>0</v>
      </c>
      <c r="G15" s="17">
        <f>Table3[[#This Row],[Incentive Disbursements]]/'1.) CLM Reference'!$B$5</f>
        <v>0</v>
      </c>
      <c r="H15" s="52">
        <v>0</v>
      </c>
      <c r="I15" s="53">
        <f>Table3[[#This Row],[CLM $ Collected ]]/'1.) CLM Reference'!$B$4</f>
        <v>1.2521891031595582E-5</v>
      </c>
      <c r="J15" s="54">
        <v>0</v>
      </c>
      <c r="K15" s="53">
        <f>Table3[[#This Row],[Incentive Disbursements]]/'1.) CLM Reference'!$B$5</f>
        <v>0</v>
      </c>
      <c r="L15" s="52">
        <v>3413.4719</v>
      </c>
      <c r="M15" s="55">
        <f>Table3[[#This Row],[CLM $ Collected ]]/'1.) CLM Reference'!$B$4</f>
        <v>1.2521891031595582E-5</v>
      </c>
      <c r="N15" s="54">
        <v>0</v>
      </c>
      <c r="O15" s="56">
        <f>Table3[[#This Row],[Incentive Disbursements]]/'1.) CLM Reference'!$B$5</f>
        <v>0</v>
      </c>
    </row>
    <row r="16" spans="1:19" s="49" customFormat="1" ht="15.75" thickBot="1" x14ac:dyDescent="0.3">
      <c r="A16" s="50" t="s">
        <v>65</v>
      </c>
      <c r="B16" s="51" t="s">
        <v>241</v>
      </c>
      <c r="C16" s="3" t="s">
        <v>239</v>
      </c>
      <c r="D16" s="15">
        <f>Table32[[#This Row],[Residential CLM $ Collected]]+Table32[[#This Row],[C&amp;I CLM $ Collected]]</f>
        <v>19307.045299999998</v>
      </c>
      <c r="E16" s="48">
        <f>Table3[[#This Row],[CLM $ Collected ]]/'1.) CLM Reference'!$B$4</f>
        <v>0</v>
      </c>
      <c r="F16" s="12">
        <f>Table32[[#This Row],[Residential Incentive Disbursements]]+Table32[[#This Row],[C&amp;I Incentive Disbursements]]</f>
        <v>0</v>
      </c>
      <c r="G16" s="17">
        <f>Table3[[#This Row],[Incentive Disbursements]]/'1.) CLM Reference'!$B$5</f>
        <v>3.7446224020525796E-3</v>
      </c>
      <c r="H16" s="52">
        <v>1395.1153999999999</v>
      </c>
      <c r="I16" s="53">
        <f>Table3[[#This Row],[CLM $ Collected ]]/'1.) CLM Reference'!$B$4</f>
        <v>0</v>
      </c>
      <c r="J16" s="54">
        <v>0</v>
      </c>
      <c r="K16" s="53">
        <f>Table3[[#This Row],[Incentive Disbursements]]/'1.) CLM Reference'!$B$5</f>
        <v>3.7446224020525796E-3</v>
      </c>
      <c r="L16" s="52">
        <v>17911.929899999999</v>
      </c>
      <c r="M16" s="55">
        <f>Table3[[#This Row],[CLM $ Collected ]]/'1.) CLM Reference'!$B$4</f>
        <v>0</v>
      </c>
      <c r="N16" s="54">
        <v>0</v>
      </c>
      <c r="O16" s="56">
        <f>Table3[[#This Row],[Incentive Disbursements]]/'1.) CLM Reference'!$B$5</f>
        <v>3.7446224020525796E-3</v>
      </c>
    </row>
    <row r="17" spans="1:15" s="49" customFormat="1" ht="15.75" thickBot="1" x14ac:dyDescent="0.3">
      <c r="A17" s="50" t="s">
        <v>66</v>
      </c>
      <c r="B17" s="51" t="s">
        <v>241</v>
      </c>
      <c r="C17" s="3" t="s">
        <v>239</v>
      </c>
      <c r="D17" s="15">
        <f>Table32[[#This Row],[Residential CLM $ Collected]]+Table32[[#This Row],[C&amp;I CLM $ Collected]]</f>
        <v>111401.4479</v>
      </c>
      <c r="E17" s="48">
        <f>Table3[[#This Row],[CLM $ Collected ]]/'1.) CLM Reference'!$B$4</f>
        <v>3.1026838240039309E-8</v>
      </c>
      <c r="F17" s="12">
        <f>Table32[[#This Row],[Residential Incentive Disbursements]]+Table32[[#This Row],[C&amp;I Incentive Disbursements]]</f>
        <v>224266</v>
      </c>
      <c r="G17" s="17">
        <f>Table3[[#This Row],[Incentive Disbursements]]/'1.) CLM Reference'!$B$5</f>
        <v>0</v>
      </c>
      <c r="H17" s="52">
        <v>0</v>
      </c>
      <c r="I17" s="53">
        <f>Table3[[#This Row],[CLM $ Collected ]]/'1.) CLM Reference'!$B$4</f>
        <v>3.1026838240039309E-8</v>
      </c>
      <c r="J17" s="54">
        <v>0</v>
      </c>
      <c r="K17" s="53">
        <f>Table3[[#This Row],[Incentive Disbursements]]/'1.) CLM Reference'!$B$5</f>
        <v>0</v>
      </c>
      <c r="L17" s="52">
        <v>111401.4479</v>
      </c>
      <c r="M17" s="55">
        <f>Table3[[#This Row],[CLM $ Collected ]]/'1.) CLM Reference'!$B$4</f>
        <v>3.1026838240039309E-8</v>
      </c>
      <c r="N17" s="54">
        <v>224266</v>
      </c>
      <c r="O17" s="56">
        <f>Table3[[#This Row],[Incentive Disbursements]]/'1.) CLM Reference'!$B$5</f>
        <v>0</v>
      </c>
    </row>
    <row r="18" spans="1:15" s="49" customFormat="1" ht="15.75" thickBot="1" x14ac:dyDescent="0.3">
      <c r="A18" s="50" t="s">
        <v>67</v>
      </c>
      <c r="B18" s="51" t="s">
        <v>240</v>
      </c>
      <c r="C18" s="3" t="s">
        <v>239</v>
      </c>
      <c r="D18" s="15">
        <f>Table32[[#This Row],[Residential CLM $ Collected]]+Table32[[#This Row],[C&amp;I CLM $ Collected]]</f>
        <v>2535.1001999999999</v>
      </c>
      <c r="E18" s="48">
        <f>Table3[[#This Row],[CLM $ Collected ]]/'1.) CLM Reference'!$B$4</f>
        <v>1.8534214633550647E-5</v>
      </c>
      <c r="F18" s="12">
        <f>Table32[[#This Row],[Residential Incentive Disbursements]]+Table32[[#This Row],[C&amp;I Incentive Disbursements]]</f>
        <v>0</v>
      </c>
      <c r="G18" s="17">
        <f>Table3[[#This Row],[Incentive Disbursements]]/'1.) CLM Reference'!$B$5</f>
        <v>0</v>
      </c>
      <c r="H18" s="52">
        <v>0</v>
      </c>
      <c r="I18" s="53">
        <f>Table3[[#This Row],[CLM $ Collected ]]/'1.) CLM Reference'!$B$4</f>
        <v>1.8534214633550647E-5</v>
      </c>
      <c r="J18" s="54">
        <v>0</v>
      </c>
      <c r="K18" s="53">
        <f>Table3[[#This Row],[Incentive Disbursements]]/'1.) CLM Reference'!$B$5</f>
        <v>0</v>
      </c>
      <c r="L18" s="52">
        <v>2535.1001999999999</v>
      </c>
      <c r="M18" s="55">
        <f>Table3[[#This Row],[CLM $ Collected ]]/'1.) CLM Reference'!$B$4</f>
        <v>1.8534214633550647E-5</v>
      </c>
      <c r="N18" s="54">
        <v>0</v>
      </c>
      <c r="O18" s="56">
        <f>Table3[[#This Row],[Incentive Disbursements]]/'1.) CLM Reference'!$B$5</f>
        <v>0</v>
      </c>
    </row>
    <row r="19" spans="1:15" s="49" customFormat="1" ht="15.75" thickBot="1" x14ac:dyDescent="0.3">
      <c r="A19" s="50" t="s">
        <v>67</v>
      </c>
      <c r="B19" s="51" t="s">
        <v>241</v>
      </c>
      <c r="C19" s="3" t="s">
        <v>239</v>
      </c>
      <c r="D19" s="15">
        <f>Table32[[#This Row],[Residential CLM $ Collected]]+Table32[[#This Row],[C&amp;I CLM $ Collected]]</f>
        <v>63380.398999999998</v>
      </c>
      <c r="E19" s="48">
        <f>Table3[[#This Row],[CLM $ Collected ]]/'1.) CLM Reference'!$B$4</f>
        <v>4.0691271591036292E-3</v>
      </c>
      <c r="F19" s="12">
        <f>Table32[[#This Row],[Residential Incentive Disbursements]]+Table32[[#This Row],[C&amp;I Incentive Disbursements]]</f>
        <v>1555</v>
      </c>
      <c r="G19" s="17">
        <f>Table3[[#This Row],[Incentive Disbursements]]/'1.) CLM Reference'!$B$5</f>
        <v>6.8961123123761144E-4</v>
      </c>
      <c r="H19" s="52">
        <v>0</v>
      </c>
      <c r="I19" s="53">
        <f>Table3[[#This Row],[CLM $ Collected ]]/'1.) CLM Reference'!$B$4</f>
        <v>4.0691271591036292E-3</v>
      </c>
      <c r="J19" s="54">
        <v>0</v>
      </c>
      <c r="K19" s="53">
        <f>Table3[[#This Row],[Incentive Disbursements]]/'1.) CLM Reference'!$B$5</f>
        <v>6.8961123123761144E-4</v>
      </c>
      <c r="L19" s="52">
        <v>63380.398999999998</v>
      </c>
      <c r="M19" s="55">
        <f>Table3[[#This Row],[CLM $ Collected ]]/'1.) CLM Reference'!$B$4</f>
        <v>4.0691271591036292E-3</v>
      </c>
      <c r="N19" s="54">
        <v>1555</v>
      </c>
      <c r="O19" s="56">
        <f>Table3[[#This Row],[Incentive Disbursements]]/'1.) CLM Reference'!$B$5</f>
        <v>6.8961123123761144E-4</v>
      </c>
    </row>
    <row r="20" spans="1:15" s="49" customFormat="1" ht="15.75" thickBot="1" x14ac:dyDescent="0.3">
      <c r="A20" s="50" t="s">
        <v>68</v>
      </c>
      <c r="B20" s="51" t="s">
        <v>241</v>
      </c>
      <c r="C20" s="3" t="s">
        <v>239</v>
      </c>
      <c r="D20" s="15">
        <f>Table32[[#This Row],[Residential CLM $ Collected]]+Table32[[#This Row],[C&amp;I CLM $ Collected]]</f>
        <v>32031.164499999999</v>
      </c>
      <c r="E20" s="48">
        <f>Table3[[#This Row],[CLM $ Collected ]]/'1.) CLM Reference'!$B$4</f>
        <v>2.3196537377020696E-3</v>
      </c>
      <c r="F20" s="12">
        <f>Table32[[#This Row],[Residential Incentive Disbursements]]+Table32[[#This Row],[C&amp;I Incentive Disbursements]]</f>
        <v>49035</v>
      </c>
      <c r="G20" s="17">
        <f>Table3[[#This Row],[Incentive Disbursements]]/'1.) CLM Reference'!$B$5</f>
        <v>5.1608453118843567E-4</v>
      </c>
      <c r="H20" s="52">
        <v>2121.6125999999999</v>
      </c>
      <c r="I20" s="53">
        <f>Table3[[#This Row],[CLM $ Collected ]]/'1.) CLM Reference'!$B$4</f>
        <v>2.3196537377020696E-3</v>
      </c>
      <c r="J20" s="54">
        <v>0</v>
      </c>
      <c r="K20" s="53">
        <f>Table3[[#This Row],[Incentive Disbursements]]/'1.) CLM Reference'!$B$5</f>
        <v>5.1608453118843567E-4</v>
      </c>
      <c r="L20" s="52">
        <v>29909.551899999999</v>
      </c>
      <c r="M20" s="55">
        <f>Table3[[#This Row],[CLM $ Collected ]]/'1.) CLM Reference'!$B$4</f>
        <v>2.3196537377020696E-3</v>
      </c>
      <c r="N20" s="54">
        <v>49035</v>
      </c>
      <c r="O20" s="56">
        <f>Table3[[#This Row],[Incentive Disbursements]]/'1.) CLM Reference'!$B$5</f>
        <v>5.1608453118843567E-4</v>
      </c>
    </row>
    <row r="21" spans="1:15" s="49" customFormat="1" ht="15.75" thickBot="1" x14ac:dyDescent="0.3">
      <c r="A21" s="50" t="s">
        <v>69</v>
      </c>
      <c r="B21" s="51" t="s">
        <v>240</v>
      </c>
      <c r="C21" s="3" t="s">
        <v>244</v>
      </c>
      <c r="D21" s="15">
        <f>Table32[[#This Row],[Residential CLM $ Collected]]+Table32[[#This Row],[C&amp;I CLM $ Collected]]</f>
        <v>7281.1782000000003</v>
      </c>
      <c r="E21" s="48">
        <f>Table3[[#This Row],[CLM $ Collected ]]/'1.) CLM Reference'!$B$4</f>
        <v>1.8089416127916814E-3</v>
      </c>
      <c r="F21" s="12">
        <f>Table32[[#This Row],[Residential Incentive Disbursements]]+Table32[[#This Row],[C&amp;I Incentive Disbursements]]</f>
        <v>0</v>
      </c>
      <c r="G21" s="17">
        <f>Table3[[#This Row],[Incentive Disbursements]]/'1.) CLM Reference'!$B$5</f>
        <v>1.2708734770911211E-2</v>
      </c>
      <c r="H21" s="52">
        <v>0</v>
      </c>
      <c r="I21" s="53">
        <f>Table3[[#This Row],[CLM $ Collected ]]/'1.) CLM Reference'!$B$4</f>
        <v>1.8089416127916814E-3</v>
      </c>
      <c r="J21" s="54">
        <v>0</v>
      </c>
      <c r="K21" s="53">
        <f>Table3[[#This Row],[Incentive Disbursements]]/'1.) CLM Reference'!$B$5</f>
        <v>1.2708734770911211E-2</v>
      </c>
      <c r="L21" s="52">
        <v>7281.1782000000003</v>
      </c>
      <c r="M21" s="55">
        <f>Table3[[#This Row],[CLM $ Collected ]]/'1.) CLM Reference'!$B$4</f>
        <v>1.8089416127916814E-3</v>
      </c>
      <c r="N21" s="54">
        <v>0</v>
      </c>
      <c r="O21" s="56">
        <f>Table3[[#This Row],[Incentive Disbursements]]/'1.) CLM Reference'!$B$5</f>
        <v>1.2708734770911211E-2</v>
      </c>
    </row>
    <row r="22" spans="1:15" s="49" customFormat="1" ht="15.75" thickBot="1" x14ac:dyDescent="0.3">
      <c r="A22" s="50" t="s">
        <v>70</v>
      </c>
      <c r="B22" s="51" t="s">
        <v>240</v>
      </c>
      <c r="C22" s="3" t="s">
        <v>244</v>
      </c>
      <c r="D22" s="15">
        <f>Table32[[#This Row],[Residential CLM $ Collected]]+Table32[[#This Row],[C&amp;I CLM $ Collected]]</f>
        <v>23732.358</v>
      </c>
      <c r="E22" s="48">
        <f>Table3[[#This Row],[CLM $ Collected ]]/'1.) CLM Reference'!$B$4</f>
        <v>8.2195840081376967E-4</v>
      </c>
      <c r="F22" s="12">
        <f>Table32[[#This Row],[Residential Incentive Disbursements]]+Table32[[#This Row],[C&amp;I Incentive Disbursements]]</f>
        <v>85</v>
      </c>
      <c r="G22" s="17">
        <f>Table3[[#This Row],[Incentive Disbursements]]/'1.) CLM Reference'!$B$5</f>
        <v>1.490108798643464E-4</v>
      </c>
      <c r="H22" s="52">
        <v>0</v>
      </c>
      <c r="I22" s="53">
        <f>Table3[[#This Row],[CLM $ Collected ]]/'1.) CLM Reference'!$B$4</f>
        <v>8.2195840081376967E-4</v>
      </c>
      <c r="J22" s="54">
        <v>0</v>
      </c>
      <c r="K22" s="53">
        <f>Table3[[#This Row],[Incentive Disbursements]]/'1.) CLM Reference'!$B$5</f>
        <v>1.490108798643464E-4</v>
      </c>
      <c r="L22" s="52">
        <v>23732.358</v>
      </c>
      <c r="M22" s="55">
        <f>Table3[[#This Row],[CLM $ Collected ]]/'1.) CLM Reference'!$B$4</f>
        <v>8.2195840081376967E-4</v>
      </c>
      <c r="N22" s="54">
        <v>85</v>
      </c>
      <c r="O22" s="56">
        <f>Table3[[#This Row],[Incentive Disbursements]]/'1.) CLM Reference'!$B$5</f>
        <v>1.490108798643464E-4</v>
      </c>
    </row>
    <row r="23" spans="1:15" s="49" customFormat="1" ht="15.75" thickBot="1" x14ac:dyDescent="0.3">
      <c r="A23" s="50" t="s">
        <v>71</v>
      </c>
      <c r="B23" s="51" t="s">
        <v>240</v>
      </c>
      <c r="C23" s="3" t="s">
        <v>244</v>
      </c>
      <c r="D23" s="15">
        <f>Table32[[#This Row],[Residential CLM $ Collected]]+Table32[[#This Row],[C&amp;I CLM $ Collected]]</f>
        <v>90882.647700000001</v>
      </c>
      <c r="E23" s="48">
        <f>Table3[[#This Row],[CLM $ Collected ]]/'1.) CLM Reference'!$B$4</f>
        <v>9.9953018151936182E-4</v>
      </c>
      <c r="F23" s="12">
        <f>Table32[[#This Row],[Residential Incentive Disbursements]]+Table32[[#This Row],[C&amp;I Incentive Disbursements]]</f>
        <v>92446</v>
      </c>
      <c r="G23" s="17">
        <f>Table3[[#This Row],[Incentive Disbursements]]/'1.) CLM Reference'!$B$5</f>
        <v>9.8785797773534123E-4</v>
      </c>
      <c r="H23" s="52">
        <v>0</v>
      </c>
      <c r="I23" s="53">
        <f>Table3[[#This Row],[CLM $ Collected ]]/'1.) CLM Reference'!$B$4</f>
        <v>9.9953018151936182E-4</v>
      </c>
      <c r="J23" s="54">
        <v>0</v>
      </c>
      <c r="K23" s="53">
        <f>Table3[[#This Row],[Incentive Disbursements]]/'1.) CLM Reference'!$B$5</f>
        <v>9.8785797773534123E-4</v>
      </c>
      <c r="L23" s="52">
        <v>90882.647700000001</v>
      </c>
      <c r="M23" s="55">
        <f>Table3[[#This Row],[CLM $ Collected ]]/'1.) CLM Reference'!$B$4</f>
        <v>9.9953018151936182E-4</v>
      </c>
      <c r="N23" s="54">
        <v>92446</v>
      </c>
      <c r="O23" s="56">
        <f>Table3[[#This Row],[Incentive Disbursements]]/'1.) CLM Reference'!$B$5</f>
        <v>9.8785797773534123E-4</v>
      </c>
    </row>
    <row r="24" spans="1:15" s="49" customFormat="1" ht="15.75" thickBot="1" x14ac:dyDescent="0.3">
      <c r="A24" s="50" t="s">
        <v>72</v>
      </c>
      <c r="B24" s="51" t="s">
        <v>240</v>
      </c>
      <c r="C24" s="3" t="s">
        <v>244</v>
      </c>
      <c r="D24" s="15">
        <f>Table32[[#This Row],[Residential CLM $ Collected]]+Table32[[#This Row],[C&amp;I CLM $ Collected]]</f>
        <v>28740.396199999999</v>
      </c>
      <c r="E24" s="48">
        <f>Table3[[#This Row],[CLM $ Collected ]]/'1.) CLM Reference'!$B$4</f>
        <v>4.9591130900189006E-3</v>
      </c>
      <c r="F24" s="12">
        <f>Table32[[#This Row],[Residential Incentive Disbursements]]+Table32[[#This Row],[C&amp;I Incentive Disbursements]]</f>
        <v>484416</v>
      </c>
      <c r="G24" s="17">
        <f>Table3[[#This Row],[Incentive Disbursements]]/'1.) CLM Reference'!$B$5</f>
        <v>6.5848115716494963E-3</v>
      </c>
      <c r="H24" s="52">
        <v>0</v>
      </c>
      <c r="I24" s="53">
        <f>Table3[[#This Row],[CLM $ Collected ]]/'1.) CLM Reference'!$B$4</f>
        <v>4.9591130900189006E-3</v>
      </c>
      <c r="J24" s="54">
        <v>0</v>
      </c>
      <c r="K24" s="53">
        <f>Table3[[#This Row],[Incentive Disbursements]]/'1.) CLM Reference'!$B$5</f>
        <v>6.5848115716494963E-3</v>
      </c>
      <c r="L24" s="52">
        <v>28740.396199999999</v>
      </c>
      <c r="M24" s="55">
        <f>Table3[[#This Row],[CLM $ Collected ]]/'1.) CLM Reference'!$B$4</f>
        <v>4.9591130900189006E-3</v>
      </c>
      <c r="N24" s="54">
        <v>484416</v>
      </c>
      <c r="O24" s="56">
        <f>Table3[[#This Row],[Incentive Disbursements]]/'1.) CLM Reference'!$B$5</f>
        <v>6.5848115716494963E-3</v>
      </c>
    </row>
    <row r="25" spans="1:15" s="49" customFormat="1" ht="15.75" thickBot="1" x14ac:dyDescent="0.3">
      <c r="A25" s="50" t="s">
        <v>73</v>
      </c>
      <c r="B25" s="51" t="s">
        <v>240</v>
      </c>
      <c r="C25" s="3" t="s">
        <v>244</v>
      </c>
      <c r="D25" s="15">
        <f>Table32[[#This Row],[Residential CLM $ Collected]]+Table32[[#This Row],[C&amp;I CLM $ Collected]]</f>
        <v>16724.715800000002</v>
      </c>
      <c r="E25" s="48">
        <f>Table3[[#This Row],[CLM $ Collected ]]/'1.) CLM Reference'!$B$4</f>
        <v>1.3769037113771736E-3</v>
      </c>
      <c r="F25" s="12">
        <f>Table32[[#This Row],[Residential Incentive Disbursements]]+Table32[[#This Row],[C&amp;I Incentive Disbursements]]</f>
        <v>0</v>
      </c>
      <c r="G25" s="17">
        <f>Table3[[#This Row],[Incentive Disbursements]]/'1.) CLM Reference'!$B$5</f>
        <v>1.8050730144055925E-3</v>
      </c>
      <c r="H25" s="52">
        <v>0</v>
      </c>
      <c r="I25" s="53">
        <f>Table3[[#This Row],[CLM $ Collected ]]/'1.) CLM Reference'!$B$4</f>
        <v>1.3769037113771736E-3</v>
      </c>
      <c r="J25" s="54">
        <v>0</v>
      </c>
      <c r="K25" s="53">
        <f>Table3[[#This Row],[Incentive Disbursements]]/'1.) CLM Reference'!$B$5</f>
        <v>1.8050730144055925E-3</v>
      </c>
      <c r="L25" s="52">
        <v>16724.715800000002</v>
      </c>
      <c r="M25" s="55">
        <f>Table3[[#This Row],[CLM $ Collected ]]/'1.) CLM Reference'!$B$4</f>
        <v>1.3769037113771736E-3</v>
      </c>
      <c r="N25" s="54">
        <v>0</v>
      </c>
      <c r="O25" s="56">
        <f>Table3[[#This Row],[Incentive Disbursements]]/'1.) CLM Reference'!$B$5</f>
        <v>1.8050730144055925E-3</v>
      </c>
    </row>
    <row r="26" spans="1:15" s="49" customFormat="1" ht="15.75" thickBot="1" x14ac:dyDescent="0.3">
      <c r="A26" s="50" t="s">
        <v>74</v>
      </c>
      <c r="B26" s="51" t="s">
        <v>240</v>
      </c>
      <c r="C26" s="3" t="s">
        <v>244</v>
      </c>
      <c r="D26" s="15">
        <f>Table32[[#This Row],[Residential CLM $ Collected]]+Table32[[#This Row],[C&amp;I CLM $ Collected]]</f>
        <v>329048.53960000002</v>
      </c>
      <c r="E26" s="48">
        <f>Table3[[#This Row],[CLM $ Collected ]]/'1.) CLM Reference'!$B$4</f>
        <v>2.1836445253311126E-3</v>
      </c>
      <c r="F26" s="12">
        <f>Table32[[#This Row],[Residential Incentive Disbursements]]+Table32[[#This Row],[C&amp;I Incentive Disbursements]]</f>
        <v>49135</v>
      </c>
      <c r="G26" s="17">
        <f>Table3[[#This Row],[Incentive Disbursements]]/'1.) CLM Reference'!$B$5</f>
        <v>1.0219339499949655E-3</v>
      </c>
      <c r="H26" s="52">
        <v>0</v>
      </c>
      <c r="I26" s="53">
        <f>Table3[[#This Row],[CLM $ Collected ]]/'1.) CLM Reference'!$B$4</f>
        <v>2.1836445253311126E-3</v>
      </c>
      <c r="J26" s="54">
        <v>0</v>
      </c>
      <c r="K26" s="53">
        <f>Table3[[#This Row],[Incentive Disbursements]]/'1.) CLM Reference'!$B$5</f>
        <v>1.0219339499949655E-3</v>
      </c>
      <c r="L26" s="52">
        <v>329048.53960000002</v>
      </c>
      <c r="M26" s="55">
        <f>Table3[[#This Row],[CLM $ Collected ]]/'1.) CLM Reference'!$B$4</f>
        <v>2.1836445253311126E-3</v>
      </c>
      <c r="N26" s="54">
        <v>49135</v>
      </c>
      <c r="O26" s="56">
        <f>Table3[[#This Row],[Incentive Disbursements]]/'1.) CLM Reference'!$B$5</f>
        <v>1.0219339499949655E-3</v>
      </c>
    </row>
    <row r="27" spans="1:15" s="49" customFormat="1" ht="15.75" thickBot="1" x14ac:dyDescent="0.3">
      <c r="A27" s="50" t="s">
        <v>75</v>
      </c>
      <c r="B27" s="51" t="s">
        <v>240</v>
      </c>
      <c r="C27" s="3" t="s">
        <v>244</v>
      </c>
      <c r="D27" s="15">
        <f>Table32[[#This Row],[Residential CLM $ Collected]]+Table32[[#This Row],[C&amp;I CLM $ Collected]]</f>
        <v>14584.582</v>
      </c>
      <c r="E27" s="48">
        <f>Table3[[#This Row],[CLM $ Collected ]]/'1.) CLM Reference'!$B$4</f>
        <v>2.2988901198295122E-3</v>
      </c>
      <c r="F27" s="12">
        <f>Table32[[#This Row],[Residential Incentive Disbursements]]+Table32[[#This Row],[C&amp;I Incentive Disbursements]]</f>
        <v>0</v>
      </c>
      <c r="G27" s="17">
        <f>Table3[[#This Row],[Incentive Disbursements]]/'1.) CLM Reference'!$B$5</f>
        <v>1.7758973492080893E-3</v>
      </c>
      <c r="H27" s="52">
        <v>0</v>
      </c>
      <c r="I27" s="53">
        <f>Table3[[#This Row],[CLM $ Collected ]]/'1.) CLM Reference'!$B$4</f>
        <v>2.2988901198295122E-3</v>
      </c>
      <c r="J27" s="54">
        <v>0</v>
      </c>
      <c r="K27" s="53">
        <f>Table3[[#This Row],[Incentive Disbursements]]/'1.) CLM Reference'!$B$5</f>
        <v>1.7758973492080893E-3</v>
      </c>
      <c r="L27" s="52">
        <v>14584.582</v>
      </c>
      <c r="M27" s="55">
        <f>Table3[[#This Row],[CLM $ Collected ]]/'1.) CLM Reference'!$B$4</f>
        <v>2.2988901198295122E-3</v>
      </c>
      <c r="N27" s="54">
        <v>0</v>
      </c>
      <c r="O27" s="56">
        <f>Table3[[#This Row],[Incentive Disbursements]]/'1.) CLM Reference'!$B$5</f>
        <v>1.7758973492080893E-3</v>
      </c>
    </row>
    <row r="28" spans="1:15" s="49" customFormat="1" ht="15.75" thickBot="1" x14ac:dyDescent="0.3">
      <c r="A28" s="50" t="s">
        <v>76</v>
      </c>
      <c r="B28" s="51" t="s">
        <v>240</v>
      </c>
      <c r="C28" s="3" t="s">
        <v>244</v>
      </c>
      <c r="D28" s="15">
        <f>Table32[[#This Row],[Residential CLM $ Collected]]+Table32[[#This Row],[C&amp;I CLM $ Collected]]</f>
        <v>21101.988799999999</v>
      </c>
      <c r="E28" s="48">
        <f>Table3[[#This Row],[CLM $ Collected ]]/'1.) CLM Reference'!$B$4</f>
        <v>2.2565805466020724E-3</v>
      </c>
      <c r="F28" s="12">
        <f>Table32[[#This Row],[Residential Incentive Disbursements]]+Table32[[#This Row],[C&amp;I Incentive Disbursements]]</f>
        <v>0</v>
      </c>
      <c r="G28" s="17">
        <f>Table3[[#This Row],[Incentive Disbursements]]/'1.) CLM Reference'!$B$5</f>
        <v>1.1966474850109662E-3</v>
      </c>
      <c r="H28" s="52">
        <v>0</v>
      </c>
      <c r="I28" s="53">
        <f>Table3[[#This Row],[CLM $ Collected ]]/'1.) CLM Reference'!$B$4</f>
        <v>2.2565805466020724E-3</v>
      </c>
      <c r="J28" s="54">
        <v>0</v>
      </c>
      <c r="K28" s="53">
        <f>Table3[[#This Row],[Incentive Disbursements]]/'1.) CLM Reference'!$B$5</f>
        <v>1.1966474850109662E-3</v>
      </c>
      <c r="L28" s="52">
        <v>21101.988799999999</v>
      </c>
      <c r="M28" s="55">
        <f>Table3[[#This Row],[CLM $ Collected ]]/'1.) CLM Reference'!$B$4</f>
        <v>2.2565805466020724E-3</v>
      </c>
      <c r="N28" s="54">
        <v>0</v>
      </c>
      <c r="O28" s="56">
        <f>Table3[[#This Row],[Incentive Disbursements]]/'1.) CLM Reference'!$B$5</f>
        <v>1.1966474850109662E-3</v>
      </c>
    </row>
    <row r="29" spans="1:15" s="49" customFormat="1" ht="15.75" thickBot="1" x14ac:dyDescent="0.3">
      <c r="A29" s="50" t="s">
        <v>77</v>
      </c>
      <c r="B29" s="51" t="s">
        <v>240</v>
      </c>
      <c r="C29" s="3" t="s">
        <v>239</v>
      </c>
      <c r="D29" s="15">
        <f>Table32[[#This Row],[Residential CLM $ Collected]]+Table32[[#This Row],[C&amp;I CLM $ Collected]]</f>
        <v>5250.7829000000002</v>
      </c>
      <c r="E29" s="48">
        <f>Table3[[#This Row],[CLM $ Collected ]]/'1.) CLM Reference'!$B$4</f>
        <v>1.8643202854623001E-3</v>
      </c>
      <c r="F29" s="12">
        <f>Table32[[#This Row],[Residential Incentive Disbursements]]+Table32[[#This Row],[C&amp;I Incentive Disbursements]]</f>
        <v>0</v>
      </c>
      <c r="G29" s="17">
        <f>Table3[[#This Row],[Incentive Disbursements]]/'1.) CLM Reference'!$B$5</f>
        <v>1.6500934379277455E-4</v>
      </c>
      <c r="H29" s="52">
        <v>0</v>
      </c>
      <c r="I29" s="53">
        <f>Table3[[#This Row],[CLM $ Collected ]]/'1.) CLM Reference'!$B$4</f>
        <v>1.8643202854623001E-3</v>
      </c>
      <c r="J29" s="54">
        <v>0</v>
      </c>
      <c r="K29" s="53">
        <f>Table3[[#This Row],[Incentive Disbursements]]/'1.) CLM Reference'!$B$5</f>
        <v>1.6500934379277455E-4</v>
      </c>
      <c r="L29" s="52">
        <v>5250.7829000000002</v>
      </c>
      <c r="M29" s="55">
        <f>Table3[[#This Row],[CLM $ Collected ]]/'1.) CLM Reference'!$B$4</f>
        <v>1.8643202854623001E-3</v>
      </c>
      <c r="N29" s="54">
        <v>0</v>
      </c>
      <c r="O29" s="56">
        <f>Table3[[#This Row],[Incentive Disbursements]]/'1.) CLM Reference'!$B$5</f>
        <v>1.6500934379277455E-4</v>
      </c>
    </row>
    <row r="30" spans="1:15" s="49" customFormat="1" ht="15.75" thickBot="1" x14ac:dyDescent="0.3">
      <c r="A30" s="50" t="s">
        <v>78</v>
      </c>
      <c r="B30" s="51" t="s">
        <v>240</v>
      </c>
      <c r="C30" s="3" t="s">
        <v>244</v>
      </c>
      <c r="D30" s="15">
        <f>Table32[[#This Row],[Residential CLM $ Collected]]+Table32[[#This Row],[C&amp;I CLM $ Collected]]</f>
        <v>26819.623799999998</v>
      </c>
      <c r="E30" s="48">
        <f>Table3[[#This Row],[CLM $ Collected ]]/'1.) CLM Reference'!$B$4</f>
        <v>2.3487631558260368E-3</v>
      </c>
      <c r="F30" s="12">
        <f>Table32[[#This Row],[Residential Incentive Disbursements]]+Table32[[#This Row],[C&amp;I Incentive Disbursements]]</f>
        <v>4617</v>
      </c>
      <c r="G30" s="17">
        <f>Table3[[#This Row],[Incentive Disbursements]]/'1.) CLM Reference'!$B$5</f>
        <v>6.0945046912023928E-4</v>
      </c>
      <c r="H30" s="52">
        <v>1014.0401000000001</v>
      </c>
      <c r="I30" s="53">
        <f>Table3[[#This Row],[CLM $ Collected ]]/'1.) CLM Reference'!$B$4</f>
        <v>2.3487631558260368E-3</v>
      </c>
      <c r="J30" s="54">
        <v>0</v>
      </c>
      <c r="K30" s="53">
        <f>Table3[[#This Row],[Incentive Disbursements]]/'1.) CLM Reference'!$B$5</f>
        <v>6.0945046912023928E-4</v>
      </c>
      <c r="L30" s="52">
        <v>25805.583699999999</v>
      </c>
      <c r="M30" s="55">
        <f>Table3[[#This Row],[CLM $ Collected ]]/'1.) CLM Reference'!$B$4</f>
        <v>2.3487631558260368E-3</v>
      </c>
      <c r="N30" s="54">
        <v>4617</v>
      </c>
      <c r="O30" s="56">
        <f>Table3[[#This Row],[Incentive Disbursements]]/'1.) CLM Reference'!$B$5</f>
        <v>6.0945046912023928E-4</v>
      </c>
    </row>
    <row r="31" spans="1:15" s="49" customFormat="1" ht="15.75" thickBot="1" x14ac:dyDescent="0.3">
      <c r="A31" s="50" t="s">
        <v>79</v>
      </c>
      <c r="B31" s="51" t="s">
        <v>240</v>
      </c>
      <c r="C31" s="3" t="s">
        <v>244</v>
      </c>
      <c r="D31" s="15">
        <f>Table32[[#This Row],[Residential CLM $ Collected]]+Table32[[#This Row],[C&amp;I CLM $ Collected]]</f>
        <v>33404.633399999999</v>
      </c>
      <c r="E31" s="48">
        <f>Table3[[#This Row],[CLM $ Collected ]]/'1.) CLM Reference'!$B$4</f>
        <v>1.0932259100922821E-3</v>
      </c>
      <c r="F31" s="12">
        <f>Table32[[#This Row],[Residential Incentive Disbursements]]+Table32[[#This Row],[C&amp;I Incentive Disbursements]]</f>
        <v>0</v>
      </c>
      <c r="G31" s="17">
        <f>Table3[[#This Row],[Incentive Disbursements]]/'1.) CLM Reference'!$B$5</f>
        <v>7.9212603590716077E-5</v>
      </c>
      <c r="H31" s="52">
        <v>0</v>
      </c>
      <c r="I31" s="53">
        <f>Table3[[#This Row],[CLM $ Collected ]]/'1.) CLM Reference'!$B$4</f>
        <v>1.0932259100922821E-3</v>
      </c>
      <c r="J31" s="54">
        <v>0</v>
      </c>
      <c r="K31" s="53">
        <f>Table3[[#This Row],[Incentive Disbursements]]/'1.) CLM Reference'!$B$5</f>
        <v>7.9212603590716077E-5</v>
      </c>
      <c r="L31" s="52">
        <v>33404.633399999999</v>
      </c>
      <c r="M31" s="55">
        <f>Table3[[#This Row],[CLM $ Collected ]]/'1.) CLM Reference'!$B$4</f>
        <v>1.0932259100922821E-3</v>
      </c>
      <c r="N31" s="54">
        <v>0</v>
      </c>
      <c r="O31" s="56">
        <f>Table3[[#This Row],[Incentive Disbursements]]/'1.) CLM Reference'!$B$5</f>
        <v>7.9212603590716077E-5</v>
      </c>
    </row>
    <row r="32" spans="1:15" s="49" customFormat="1" ht="15.75" thickBot="1" x14ac:dyDescent="0.3">
      <c r="A32" s="50" t="s">
        <v>80</v>
      </c>
      <c r="B32" s="51" t="s">
        <v>240</v>
      </c>
      <c r="C32" s="3" t="s">
        <v>239</v>
      </c>
      <c r="D32" s="15">
        <f>Table32[[#This Row],[Residential CLM $ Collected]]+Table32[[#This Row],[C&amp;I CLM $ Collected]]</f>
        <v>17213.561799999999</v>
      </c>
      <c r="E32" s="48">
        <f>Table3[[#This Row],[CLM $ Collected ]]/'1.) CLM Reference'!$B$4</f>
        <v>2.2222457127090006E-3</v>
      </c>
      <c r="F32" s="12">
        <f>Table32[[#This Row],[Residential Incentive Disbursements]]+Table32[[#This Row],[C&amp;I Incentive Disbursements]]</f>
        <v>0</v>
      </c>
      <c r="G32" s="17">
        <f>Table3[[#This Row],[Incentive Disbursements]]/'1.) CLM Reference'!$B$5</f>
        <v>4.9759514231709787E-4</v>
      </c>
      <c r="H32" s="52">
        <v>0</v>
      </c>
      <c r="I32" s="53">
        <f>Table3[[#This Row],[CLM $ Collected ]]/'1.) CLM Reference'!$B$4</f>
        <v>2.2222457127090006E-3</v>
      </c>
      <c r="J32" s="54">
        <v>0</v>
      </c>
      <c r="K32" s="53">
        <f>Table3[[#This Row],[Incentive Disbursements]]/'1.) CLM Reference'!$B$5</f>
        <v>4.9759514231709787E-4</v>
      </c>
      <c r="L32" s="52">
        <v>17213.561799999999</v>
      </c>
      <c r="M32" s="55">
        <f>Table3[[#This Row],[CLM $ Collected ]]/'1.) CLM Reference'!$B$4</f>
        <v>2.2222457127090006E-3</v>
      </c>
      <c r="N32" s="54">
        <v>0</v>
      </c>
      <c r="O32" s="56">
        <f>Table3[[#This Row],[Incentive Disbursements]]/'1.) CLM Reference'!$B$5</f>
        <v>4.9759514231709787E-4</v>
      </c>
    </row>
    <row r="33" spans="1:15" s="49" customFormat="1" ht="15.75" thickBot="1" x14ac:dyDescent="0.3">
      <c r="A33" s="50" t="s">
        <v>81</v>
      </c>
      <c r="B33" s="51" t="s">
        <v>240</v>
      </c>
      <c r="C33" s="3" t="s">
        <v>244</v>
      </c>
      <c r="D33" s="15">
        <f>Table32[[#This Row],[Residential CLM $ Collected]]+Table32[[#This Row],[C&amp;I CLM $ Collected]]</f>
        <v>30759.562900000001</v>
      </c>
      <c r="E33" s="48">
        <f>Table3[[#This Row],[CLM $ Collected ]]/'1.) CLM Reference'!$B$4</f>
        <v>1.802003696991203E-3</v>
      </c>
      <c r="F33" s="12">
        <f>Table32[[#This Row],[Residential Incentive Disbursements]]+Table32[[#This Row],[C&amp;I Incentive Disbursements]]</f>
        <v>244</v>
      </c>
      <c r="G33" s="17">
        <f>Table3[[#This Row],[Incentive Disbursements]]/'1.) CLM Reference'!$B$5</f>
        <v>1.1370920587594467E-3</v>
      </c>
      <c r="H33" s="52">
        <v>0</v>
      </c>
      <c r="I33" s="53">
        <f>Table3[[#This Row],[CLM $ Collected ]]/'1.) CLM Reference'!$B$4</f>
        <v>1.802003696991203E-3</v>
      </c>
      <c r="J33" s="54">
        <v>0</v>
      </c>
      <c r="K33" s="53">
        <f>Table3[[#This Row],[Incentive Disbursements]]/'1.) CLM Reference'!$B$5</f>
        <v>1.1370920587594467E-3</v>
      </c>
      <c r="L33" s="52">
        <v>30759.562900000001</v>
      </c>
      <c r="M33" s="55">
        <f>Table3[[#This Row],[CLM $ Collected ]]/'1.) CLM Reference'!$B$4</f>
        <v>1.802003696991203E-3</v>
      </c>
      <c r="N33" s="54">
        <v>244</v>
      </c>
      <c r="O33" s="56">
        <f>Table3[[#This Row],[Incentive Disbursements]]/'1.) CLM Reference'!$B$5</f>
        <v>1.1370920587594467E-3</v>
      </c>
    </row>
    <row r="34" spans="1:15" s="49" customFormat="1" ht="15.75" thickBot="1" x14ac:dyDescent="0.3">
      <c r="A34" s="50" t="s">
        <v>82</v>
      </c>
      <c r="B34" s="51" t="s">
        <v>240</v>
      </c>
      <c r="C34" s="3" t="s">
        <v>244</v>
      </c>
      <c r="D34" s="15">
        <f>Table32[[#This Row],[Residential CLM $ Collected]]+Table32[[#This Row],[C&amp;I CLM $ Collected]]</f>
        <v>17861.459299999999</v>
      </c>
      <c r="E34" s="48">
        <f>Table3[[#This Row],[CLM $ Collected ]]/'1.) CLM Reference'!$B$4</f>
        <v>5.0764009301842725E-3</v>
      </c>
      <c r="F34" s="12">
        <f>Table32[[#This Row],[Residential Incentive Disbursements]]+Table32[[#This Row],[C&amp;I Incentive Disbursements]]</f>
        <v>0</v>
      </c>
      <c r="G34" s="17">
        <f>Table3[[#This Row],[Incentive Disbursements]]/'1.) CLM Reference'!$B$5</f>
        <v>2.7802811408119826E-3</v>
      </c>
      <c r="H34" s="52">
        <v>0</v>
      </c>
      <c r="I34" s="53">
        <f>Table3[[#This Row],[CLM $ Collected ]]/'1.) CLM Reference'!$B$4</f>
        <v>5.0764009301842725E-3</v>
      </c>
      <c r="J34" s="54">
        <v>0</v>
      </c>
      <c r="K34" s="53">
        <f>Table3[[#This Row],[Incentive Disbursements]]/'1.) CLM Reference'!$B$5</f>
        <v>2.7802811408119826E-3</v>
      </c>
      <c r="L34" s="52">
        <v>17861.459299999999</v>
      </c>
      <c r="M34" s="55">
        <f>Table3[[#This Row],[CLM $ Collected ]]/'1.) CLM Reference'!$B$4</f>
        <v>5.0764009301842725E-3</v>
      </c>
      <c r="N34" s="54">
        <v>0</v>
      </c>
      <c r="O34" s="56">
        <f>Table3[[#This Row],[Incentive Disbursements]]/'1.) CLM Reference'!$B$5</f>
        <v>2.7802811408119826E-3</v>
      </c>
    </row>
    <row r="35" spans="1:15" s="49" customFormat="1" ht="15.75" thickBot="1" x14ac:dyDescent="0.3">
      <c r="A35" s="50" t="s">
        <v>83</v>
      </c>
      <c r="B35" s="51" t="s">
        <v>240</v>
      </c>
      <c r="C35" s="3" t="s">
        <v>239</v>
      </c>
      <c r="D35" s="15">
        <f>Table32[[#This Row],[Residential CLM $ Collected]]+Table32[[#This Row],[C&amp;I CLM $ Collected]]</f>
        <v>87822.353399999993</v>
      </c>
      <c r="E35" s="48">
        <f>Table3[[#This Row],[CLM $ Collected ]]/'1.) CLM Reference'!$B$4</f>
        <v>1.6621655239894115E-3</v>
      </c>
      <c r="F35" s="12">
        <f>Table32[[#This Row],[Residential Incentive Disbursements]]+Table32[[#This Row],[C&amp;I Incentive Disbursements]]</f>
        <v>10584</v>
      </c>
      <c r="G35" s="17">
        <f>Table3[[#This Row],[Incentive Disbursements]]/'1.) CLM Reference'!$B$5</f>
        <v>4.4176074724015168E-3</v>
      </c>
      <c r="H35" s="52">
        <v>3855.4358999999999</v>
      </c>
      <c r="I35" s="53">
        <f>Table3[[#This Row],[CLM $ Collected ]]/'1.) CLM Reference'!$B$4</f>
        <v>1.6621655239894115E-3</v>
      </c>
      <c r="J35" s="54">
        <v>0</v>
      </c>
      <c r="K35" s="53">
        <f>Table3[[#This Row],[Incentive Disbursements]]/'1.) CLM Reference'!$B$5</f>
        <v>4.4176074724015168E-3</v>
      </c>
      <c r="L35" s="52">
        <v>83966.917499999996</v>
      </c>
      <c r="M35" s="55">
        <f>Table3[[#This Row],[CLM $ Collected ]]/'1.) CLM Reference'!$B$4</f>
        <v>1.6621655239894115E-3</v>
      </c>
      <c r="N35" s="54">
        <v>10584</v>
      </c>
      <c r="O35" s="56">
        <f>Table3[[#This Row],[Incentive Disbursements]]/'1.) CLM Reference'!$B$5</f>
        <v>4.4176074724015168E-3</v>
      </c>
    </row>
    <row r="36" spans="1:15" s="49" customFormat="1" ht="15.75" thickBot="1" x14ac:dyDescent="0.3">
      <c r="A36" s="50" t="s">
        <v>84</v>
      </c>
      <c r="B36" s="51" t="s">
        <v>240</v>
      </c>
      <c r="C36" s="3" t="s">
        <v>244</v>
      </c>
      <c r="D36" s="15">
        <f>Table32[[#This Row],[Residential CLM $ Collected]]+Table32[[#This Row],[C&amp;I CLM $ Collected]]</f>
        <v>9298.1455999999998</v>
      </c>
      <c r="E36" s="48">
        <f>Table3[[#This Row],[CLM $ Collected ]]/'1.) CLM Reference'!$B$4</f>
        <v>2.4740625867836663E-3</v>
      </c>
      <c r="F36" s="12">
        <f>Table32[[#This Row],[Residential Incentive Disbursements]]+Table32[[#This Row],[C&amp;I Incentive Disbursements]]</f>
        <v>0</v>
      </c>
      <c r="G36" s="17">
        <f>Table3[[#This Row],[Incentive Disbursements]]/'1.) CLM Reference'!$B$5</f>
        <v>1.1160349637462418E-3</v>
      </c>
      <c r="H36" s="52">
        <v>0</v>
      </c>
      <c r="I36" s="53">
        <f>Table3[[#This Row],[CLM $ Collected ]]/'1.) CLM Reference'!$B$4</f>
        <v>2.4740625867836663E-3</v>
      </c>
      <c r="J36" s="54">
        <v>0</v>
      </c>
      <c r="K36" s="53">
        <f>Table3[[#This Row],[Incentive Disbursements]]/'1.) CLM Reference'!$B$5</f>
        <v>1.1160349637462418E-3</v>
      </c>
      <c r="L36" s="52">
        <v>9298.1455999999998</v>
      </c>
      <c r="M36" s="55">
        <f>Table3[[#This Row],[CLM $ Collected ]]/'1.) CLM Reference'!$B$4</f>
        <v>2.4740625867836663E-3</v>
      </c>
      <c r="N36" s="54">
        <v>0</v>
      </c>
      <c r="O36" s="56">
        <f>Table3[[#This Row],[Incentive Disbursements]]/'1.) CLM Reference'!$B$5</f>
        <v>1.1160349637462418E-3</v>
      </c>
    </row>
    <row r="37" spans="1:15" s="49" customFormat="1" ht="15.75" thickBot="1" x14ac:dyDescent="0.3">
      <c r="A37" s="50" t="s">
        <v>85</v>
      </c>
      <c r="B37" s="51" t="s">
        <v>240</v>
      </c>
      <c r="C37" s="3" t="s">
        <v>239</v>
      </c>
      <c r="D37" s="15">
        <f>Table32[[#This Row],[Residential CLM $ Collected]]+Table32[[#This Row],[C&amp;I CLM $ Collected]]</f>
        <v>8122.7389000000003</v>
      </c>
      <c r="E37" s="48">
        <f>Table3[[#This Row],[CLM $ Collected ]]/'1.) CLM Reference'!$B$4</f>
        <v>1.6110817677761856E-3</v>
      </c>
      <c r="F37" s="12">
        <f>Table32[[#This Row],[Residential Incentive Disbursements]]+Table32[[#This Row],[C&amp;I Incentive Disbursements]]</f>
        <v>0</v>
      </c>
      <c r="G37" s="17">
        <f>Table3[[#This Row],[Incentive Disbursements]]/'1.) CLM Reference'!$B$5</f>
        <v>1.9684205511635755E-3</v>
      </c>
      <c r="H37" s="52">
        <v>0</v>
      </c>
      <c r="I37" s="53">
        <f>Table3[[#This Row],[CLM $ Collected ]]/'1.) CLM Reference'!$B$4</f>
        <v>1.6110817677761856E-3</v>
      </c>
      <c r="J37" s="54">
        <v>0</v>
      </c>
      <c r="K37" s="53">
        <f>Table3[[#This Row],[Incentive Disbursements]]/'1.) CLM Reference'!$B$5</f>
        <v>1.9684205511635755E-3</v>
      </c>
      <c r="L37" s="52">
        <v>8122.7389000000003</v>
      </c>
      <c r="M37" s="55">
        <f>Table3[[#This Row],[CLM $ Collected ]]/'1.) CLM Reference'!$B$4</f>
        <v>1.6110817677761856E-3</v>
      </c>
      <c r="N37" s="54">
        <v>0</v>
      </c>
      <c r="O37" s="56">
        <f>Table3[[#This Row],[Incentive Disbursements]]/'1.) CLM Reference'!$B$5</f>
        <v>1.9684205511635755E-3</v>
      </c>
    </row>
    <row r="38" spans="1:15" s="49" customFormat="1" ht="15.75" thickBot="1" x14ac:dyDescent="0.3">
      <c r="A38" s="50" t="s">
        <v>86</v>
      </c>
      <c r="B38" s="51" t="s">
        <v>240</v>
      </c>
      <c r="C38" s="3" t="s">
        <v>239</v>
      </c>
      <c r="D38" s="15">
        <f>Table32[[#This Row],[Residential CLM $ Collected]]+Table32[[#This Row],[C&amp;I CLM $ Collected]]</f>
        <v>5110.9471999999996</v>
      </c>
      <c r="E38" s="48">
        <f>Table3[[#This Row],[CLM $ Collected ]]/'1.) CLM Reference'!$B$4</f>
        <v>3.2170927900667147E-3</v>
      </c>
      <c r="F38" s="12">
        <f>Table32[[#This Row],[Residential Incentive Disbursements]]+Table32[[#This Row],[C&amp;I Incentive Disbursements]]</f>
        <v>0</v>
      </c>
      <c r="G38" s="17">
        <f>Table3[[#This Row],[Incentive Disbursements]]/'1.) CLM Reference'!$B$5</f>
        <v>1.1797306227105165E-3</v>
      </c>
      <c r="H38" s="52">
        <v>0</v>
      </c>
      <c r="I38" s="53">
        <f>Table3[[#This Row],[CLM $ Collected ]]/'1.) CLM Reference'!$B$4</f>
        <v>3.2170927900667147E-3</v>
      </c>
      <c r="J38" s="54">
        <v>0</v>
      </c>
      <c r="K38" s="53">
        <f>Table3[[#This Row],[Incentive Disbursements]]/'1.) CLM Reference'!$B$5</f>
        <v>1.1797306227105165E-3</v>
      </c>
      <c r="L38" s="52">
        <v>5110.9471999999996</v>
      </c>
      <c r="M38" s="55">
        <f>Table3[[#This Row],[CLM $ Collected ]]/'1.) CLM Reference'!$B$4</f>
        <v>3.2170927900667147E-3</v>
      </c>
      <c r="N38" s="54">
        <v>0</v>
      </c>
      <c r="O38" s="56">
        <f>Table3[[#This Row],[Incentive Disbursements]]/'1.) CLM Reference'!$B$5</f>
        <v>1.1797306227105165E-3</v>
      </c>
    </row>
    <row r="39" spans="1:15" s="49" customFormat="1" ht="15.75" thickBot="1" x14ac:dyDescent="0.3">
      <c r="A39" s="50" t="s">
        <v>87</v>
      </c>
      <c r="B39" s="51" t="s">
        <v>240</v>
      </c>
      <c r="C39" s="3" t="s">
        <v>239</v>
      </c>
      <c r="D39" s="15">
        <f>Table32[[#This Row],[Residential CLM $ Collected]]+Table32[[#This Row],[C&amp;I CLM $ Collected]]</f>
        <v>3329.8946000000001</v>
      </c>
      <c r="E39" s="48">
        <f>Table3[[#This Row],[CLM $ Collected ]]/'1.) CLM Reference'!$B$4</f>
        <v>5.1843330016691034E-3</v>
      </c>
      <c r="F39" s="12">
        <f>Table32[[#This Row],[Residential Incentive Disbursements]]+Table32[[#This Row],[C&amp;I Incentive Disbursements]]</f>
        <v>0</v>
      </c>
      <c r="G39" s="17">
        <f>Table3[[#This Row],[Incentive Disbursements]]/'1.) CLM Reference'!$B$5</f>
        <v>3.0709902353438798E-3</v>
      </c>
      <c r="H39" s="52">
        <v>0</v>
      </c>
      <c r="I39" s="53">
        <f>Table3[[#This Row],[CLM $ Collected ]]/'1.) CLM Reference'!$B$4</f>
        <v>5.1843330016691034E-3</v>
      </c>
      <c r="J39" s="54">
        <v>0</v>
      </c>
      <c r="K39" s="53">
        <f>Table3[[#This Row],[Incentive Disbursements]]/'1.) CLM Reference'!$B$5</f>
        <v>3.0709902353438798E-3</v>
      </c>
      <c r="L39" s="52">
        <v>3329.8946000000001</v>
      </c>
      <c r="M39" s="55">
        <f>Table3[[#This Row],[CLM $ Collected ]]/'1.) CLM Reference'!$B$4</f>
        <v>5.1843330016691034E-3</v>
      </c>
      <c r="N39" s="54">
        <v>0</v>
      </c>
      <c r="O39" s="56">
        <f>Table3[[#This Row],[Incentive Disbursements]]/'1.) CLM Reference'!$B$5</f>
        <v>3.0709902353438798E-3</v>
      </c>
    </row>
    <row r="40" spans="1:15" s="49" customFormat="1" ht="15.75" thickBot="1" x14ac:dyDescent="0.3">
      <c r="A40" s="50" t="s">
        <v>88</v>
      </c>
      <c r="B40" s="51" t="s">
        <v>240</v>
      </c>
      <c r="C40" s="3" t="s">
        <v>239</v>
      </c>
      <c r="D40" s="15">
        <f>Table32[[#This Row],[Residential CLM $ Collected]]+Table32[[#This Row],[C&amp;I CLM $ Collected]]</f>
        <v>29978.312300000001</v>
      </c>
      <c r="E40" s="48">
        <f>Table3[[#This Row],[CLM $ Collected ]]/'1.) CLM Reference'!$B$4</f>
        <v>2.7062001878560204E-3</v>
      </c>
      <c r="F40" s="12">
        <f>Table32[[#This Row],[Residential Incentive Disbursements]]+Table32[[#This Row],[C&amp;I Incentive Disbursements]]</f>
        <v>350</v>
      </c>
      <c r="G40" s="17">
        <f>Table3[[#This Row],[Incentive Disbursements]]/'1.) CLM Reference'!$B$5</f>
        <v>3.1806480723288078E-3</v>
      </c>
      <c r="H40" s="52">
        <v>0</v>
      </c>
      <c r="I40" s="53">
        <f>Table3[[#This Row],[CLM $ Collected ]]/'1.) CLM Reference'!$B$4</f>
        <v>2.7062001878560204E-3</v>
      </c>
      <c r="J40" s="54">
        <v>0</v>
      </c>
      <c r="K40" s="53">
        <f>Table3[[#This Row],[Incentive Disbursements]]/'1.) CLM Reference'!$B$5</f>
        <v>3.1806480723288078E-3</v>
      </c>
      <c r="L40" s="52">
        <v>29978.312300000001</v>
      </c>
      <c r="M40" s="55">
        <f>Table3[[#This Row],[CLM $ Collected ]]/'1.) CLM Reference'!$B$4</f>
        <v>2.7062001878560204E-3</v>
      </c>
      <c r="N40" s="54">
        <v>350</v>
      </c>
      <c r="O40" s="56">
        <f>Table3[[#This Row],[Incentive Disbursements]]/'1.) CLM Reference'!$B$5</f>
        <v>3.1806480723288078E-3</v>
      </c>
    </row>
    <row r="41" spans="1:15" s="49" customFormat="1" ht="15.75" thickBot="1" x14ac:dyDescent="0.3">
      <c r="A41" s="50" t="s">
        <v>89</v>
      </c>
      <c r="B41" s="51" t="s">
        <v>240</v>
      </c>
      <c r="C41" s="3" t="s">
        <v>239</v>
      </c>
      <c r="D41" s="15">
        <f>Table32[[#This Row],[Residential CLM $ Collected]]+Table32[[#This Row],[C&amp;I CLM $ Collected]]</f>
        <v>4154.7861000000003</v>
      </c>
      <c r="E41" s="48">
        <f>Table3[[#This Row],[CLM $ Collected ]]/'1.) CLM Reference'!$B$4</f>
        <v>2.6500368650369884E-3</v>
      </c>
      <c r="F41" s="12">
        <f>Table32[[#This Row],[Residential Incentive Disbursements]]+Table32[[#This Row],[C&amp;I Incentive Disbursements]]</f>
        <v>0</v>
      </c>
      <c r="G41" s="17">
        <f>Table3[[#This Row],[Incentive Disbursements]]/'1.) CLM Reference'!$B$5</f>
        <v>1.4278512693917484E-2</v>
      </c>
      <c r="H41" s="52">
        <v>0</v>
      </c>
      <c r="I41" s="53">
        <f>Table3[[#This Row],[CLM $ Collected ]]/'1.) CLM Reference'!$B$4</f>
        <v>2.6500368650369884E-3</v>
      </c>
      <c r="J41" s="54">
        <v>0</v>
      </c>
      <c r="K41" s="53">
        <f>Table3[[#This Row],[Incentive Disbursements]]/'1.) CLM Reference'!$B$5</f>
        <v>1.4278512693917484E-2</v>
      </c>
      <c r="L41" s="52">
        <v>4154.7861000000003</v>
      </c>
      <c r="M41" s="55">
        <f>Table3[[#This Row],[CLM $ Collected ]]/'1.) CLM Reference'!$B$4</f>
        <v>2.6500368650369884E-3</v>
      </c>
      <c r="N41" s="54">
        <v>0</v>
      </c>
      <c r="O41" s="56">
        <f>Table3[[#This Row],[Incentive Disbursements]]/'1.) CLM Reference'!$B$5</f>
        <v>1.4278512693917484E-2</v>
      </c>
    </row>
    <row r="42" spans="1:15" s="49" customFormat="1" ht="15.75" thickBot="1" x14ac:dyDescent="0.3">
      <c r="A42" s="50" t="s">
        <v>90</v>
      </c>
      <c r="B42" s="51" t="s">
        <v>240</v>
      </c>
      <c r="C42" s="3" t="s">
        <v>239</v>
      </c>
      <c r="D42" s="15">
        <f>Table32[[#This Row],[Residential CLM $ Collected]]+Table32[[#This Row],[C&amp;I CLM $ Collected]]</f>
        <v>1798.4163000000001</v>
      </c>
      <c r="E42" s="48">
        <f>Table3[[#This Row],[CLM $ Collected ]]/'1.) CLM Reference'!$B$4</f>
        <v>2.6969901274482779E-3</v>
      </c>
      <c r="F42" s="12">
        <f>Table32[[#This Row],[Residential Incentive Disbursements]]+Table32[[#This Row],[C&amp;I Incentive Disbursements]]</f>
        <v>0</v>
      </c>
      <c r="G42" s="17">
        <f>Table3[[#This Row],[Incentive Disbursements]]/'1.) CLM Reference'!$B$5</f>
        <v>4.0092410113189312E-3</v>
      </c>
      <c r="H42" s="52">
        <v>0</v>
      </c>
      <c r="I42" s="53">
        <f>Table3[[#This Row],[CLM $ Collected ]]/'1.) CLM Reference'!$B$4</f>
        <v>2.6969901274482779E-3</v>
      </c>
      <c r="J42" s="54">
        <v>0</v>
      </c>
      <c r="K42" s="53">
        <f>Table3[[#This Row],[Incentive Disbursements]]/'1.) CLM Reference'!$B$5</f>
        <v>4.0092410113189312E-3</v>
      </c>
      <c r="L42" s="52">
        <v>1798.4163000000001</v>
      </c>
      <c r="M42" s="55">
        <f>Table3[[#This Row],[CLM $ Collected ]]/'1.) CLM Reference'!$B$4</f>
        <v>2.6969901274482779E-3</v>
      </c>
      <c r="N42" s="54">
        <v>0</v>
      </c>
      <c r="O42" s="56">
        <f>Table3[[#This Row],[Incentive Disbursements]]/'1.) CLM Reference'!$B$5</f>
        <v>4.0092410113189312E-3</v>
      </c>
    </row>
    <row r="43" spans="1:15" s="49" customFormat="1" ht="15.75" thickBot="1" x14ac:dyDescent="0.3">
      <c r="A43" s="50" t="s">
        <v>91</v>
      </c>
      <c r="B43" s="51" t="s">
        <v>240</v>
      </c>
      <c r="C43" s="3" t="s">
        <v>239</v>
      </c>
      <c r="D43" s="15">
        <f>Table32[[#This Row],[Residential CLM $ Collected]]+Table32[[#This Row],[C&amp;I CLM $ Collected]]</f>
        <v>37765.5844</v>
      </c>
      <c r="E43" s="48">
        <f>Table3[[#This Row],[CLM $ Collected ]]/'1.) CLM Reference'!$B$4</f>
        <v>1.5270992505308375E-3</v>
      </c>
      <c r="F43" s="12">
        <f>Table32[[#This Row],[Residential Incentive Disbursements]]+Table32[[#This Row],[C&amp;I Incentive Disbursements]]</f>
        <v>0</v>
      </c>
      <c r="G43" s="17">
        <f>Table3[[#This Row],[Incentive Disbursements]]/'1.) CLM Reference'!$B$5</f>
        <v>1.0772378405553965E-3</v>
      </c>
      <c r="H43" s="52">
        <v>0</v>
      </c>
      <c r="I43" s="53">
        <f>Table3[[#This Row],[CLM $ Collected ]]/'1.) CLM Reference'!$B$4</f>
        <v>1.5270992505308375E-3</v>
      </c>
      <c r="J43" s="54">
        <v>0</v>
      </c>
      <c r="K43" s="53">
        <f>Table3[[#This Row],[Incentive Disbursements]]/'1.) CLM Reference'!$B$5</f>
        <v>1.0772378405553965E-3</v>
      </c>
      <c r="L43" s="52">
        <v>37765.5844</v>
      </c>
      <c r="M43" s="55">
        <f>Table3[[#This Row],[CLM $ Collected ]]/'1.) CLM Reference'!$B$4</f>
        <v>1.5270992505308375E-3</v>
      </c>
      <c r="N43" s="54">
        <v>0</v>
      </c>
      <c r="O43" s="56">
        <f>Table3[[#This Row],[Incentive Disbursements]]/'1.) CLM Reference'!$B$5</f>
        <v>1.0772378405553965E-3</v>
      </c>
    </row>
    <row r="44" spans="1:15" s="49" customFormat="1" ht="15.75" thickBot="1" x14ac:dyDescent="0.3">
      <c r="A44" s="50" t="s">
        <v>92</v>
      </c>
      <c r="B44" s="51" t="s">
        <v>240</v>
      </c>
      <c r="C44" s="3" t="s">
        <v>239</v>
      </c>
      <c r="D44" s="15">
        <f>Table32[[#This Row],[Residential CLM $ Collected]]+Table32[[#This Row],[C&amp;I CLM $ Collected]]</f>
        <v>14444.051799999999</v>
      </c>
      <c r="E44" s="48">
        <f>Table3[[#This Row],[CLM $ Collected ]]/'1.) CLM Reference'!$B$4</f>
        <v>3.2416818531801833E-3</v>
      </c>
      <c r="F44" s="12">
        <f>Table32[[#This Row],[Residential Incentive Disbursements]]+Table32[[#This Row],[C&amp;I Incentive Disbursements]]</f>
        <v>1360</v>
      </c>
      <c r="G44" s="17">
        <f>Table3[[#This Row],[Incentive Disbursements]]/'1.) CLM Reference'!$B$5</f>
        <v>3.1435163273913105E-3</v>
      </c>
      <c r="H44" s="52">
        <v>0</v>
      </c>
      <c r="I44" s="53">
        <f>Table3[[#This Row],[CLM $ Collected ]]/'1.) CLM Reference'!$B$4</f>
        <v>3.2416818531801833E-3</v>
      </c>
      <c r="J44" s="54">
        <v>0</v>
      </c>
      <c r="K44" s="53">
        <f>Table3[[#This Row],[Incentive Disbursements]]/'1.) CLM Reference'!$B$5</f>
        <v>3.1435163273913105E-3</v>
      </c>
      <c r="L44" s="52">
        <v>14444.051799999999</v>
      </c>
      <c r="M44" s="55">
        <f>Table3[[#This Row],[CLM $ Collected ]]/'1.) CLM Reference'!$B$4</f>
        <v>3.2416818531801833E-3</v>
      </c>
      <c r="N44" s="54">
        <v>1360</v>
      </c>
      <c r="O44" s="56">
        <f>Table3[[#This Row],[Incentive Disbursements]]/'1.) CLM Reference'!$B$5</f>
        <v>3.1435163273913105E-3</v>
      </c>
    </row>
    <row r="45" spans="1:15" s="49" customFormat="1" ht="15.75" thickBot="1" x14ac:dyDescent="0.3">
      <c r="A45" s="50" t="s">
        <v>93</v>
      </c>
      <c r="B45" s="51" t="s">
        <v>240</v>
      </c>
      <c r="C45" s="3" t="s">
        <v>244</v>
      </c>
      <c r="D45" s="15">
        <f>Table32[[#This Row],[Residential CLM $ Collected]]+Table32[[#This Row],[C&amp;I CLM $ Collected]]</f>
        <v>43169.746700000003</v>
      </c>
      <c r="E45" s="48">
        <f>Table3[[#This Row],[CLM $ Collected ]]/'1.) CLM Reference'!$B$4</f>
        <v>9.0858228169780658E-4</v>
      </c>
      <c r="F45" s="12">
        <f>Table32[[#This Row],[Residential Incentive Disbursements]]+Table32[[#This Row],[C&amp;I Incentive Disbursements]]</f>
        <v>0</v>
      </c>
      <c r="G45" s="17">
        <f>Table3[[#This Row],[Incentive Disbursements]]/'1.) CLM Reference'!$B$5</f>
        <v>1.8171728980768978E-4</v>
      </c>
      <c r="H45" s="52">
        <v>0</v>
      </c>
      <c r="I45" s="53">
        <f>Table3[[#This Row],[CLM $ Collected ]]/'1.) CLM Reference'!$B$4</f>
        <v>9.0858228169780658E-4</v>
      </c>
      <c r="J45" s="54">
        <v>0</v>
      </c>
      <c r="K45" s="53">
        <f>Table3[[#This Row],[Incentive Disbursements]]/'1.) CLM Reference'!$B$5</f>
        <v>1.8171728980768978E-4</v>
      </c>
      <c r="L45" s="52">
        <v>43169.746700000003</v>
      </c>
      <c r="M45" s="55">
        <f>Table3[[#This Row],[CLM $ Collected ]]/'1.) CLM Reference'!$B$4</f>
        <v>9.0858228169780658E-4</v>
      </c>
      <c r="N45" s="54">
        <v>0</v>
      </c>
      <c r="O45" s="56">
        <f>Table3[[#This Row],[Incentive Disbursements]]/'1.) CLM Reference'!$B$5</f>
        <v>1.8171728980768978E-4</v>
      </c>
    </row>
    <row r="46" spans="1:15" s="49" customFormat="1" ht="15.75" thickBot="1" x14ac:dyDescent="0.3">
      <c r="A46" s="50" t="s">
        <v>94</v>
      </c>
      <c r="B46" s="51" t="s">
        <v>240</v>
      </c>
      <c r="C46" s="3" t="s">
        <v>244</v>
      </c>
      <c r="D46" s="15">
        <f>Table32[[#This Row],[Residential CLM $ Collected]]+Table32[[#This Row],[C&amp;I CLM $ Collected]]</f>
        <v>11648.727500000001</v>
      </c>
      <c r="E46" s="48">
        <f>Table3[[#This Row],[CLM $ Collected ]]/'1.) CLM Reference'!$B$4</f>
        <v>2.5043168811496336E-3</v>
      </c>
      <c r="F46" s="12">
        <f>Table32[[#This Row],[Residential Incentive Disbursements]]+Table32[[#This Row],[C&amp;I Incentive Disbursements]]</f>
        <v>0</v>
      </c>
      <c r="G46" s="17">
        <f>Table3[[#This Row],[Incentive Disbursements]]/'1.) CLM Reference'!$B$5</f>
        <v>1.4157887644746642E-3</v>
      </c>
      <c r="H46" s="52">
        <v>0</v>
      </c>
      <c r="I46" s="53">
        <f>Table3[[#This Row],[CLM $ Collected ]]/'1.) CLM Reference'!$B$4</f>
        <v>2.5043168811496336E-3</v>
      </c>
      <c r="J46" s="54">
        <v>0</v>
      </c>
      <c r="K46" s="53">
        <f>Table3[[#This Row],[Incentive Disbursements]]/'1.) CLM Reference'!$B$5</f>
        <v>1.4157887644746642E-3</v>
      </c>
      <c r="L46" s="52">
        <v>11648.727500000001</v>
      </c>
      <c r="M46" s="55">
        <f>Table3[[#This Row],[CLM $ Collected ]]/'1.) CLM Reference'!$B$4</f>
        <v>2.5043168811496336E-3</v>
      </c>
      <c r="N46" s="54">
        <v>0</v>
      </c>
      <c r="O46" s="56">
        <f>Table3[[#This Row],[Incentive Disbursements]]/'1.) CLM Reference'!$B$5</f>
        <v>1.4157887644746642E-3</v>
      </c>
    </row>
    <row r="47" spans="1:15" s="49" customFormat="1" ht="15.75" thickBot="1" x14ac:dyDescent="0.3">
      <c r="A47" s="50" t="s">
        <v>95</v>
      </c>
      <c r="B47" s="51" t="s">
        <v>240</v>
      </c>
      <c r="C47" s="3" t="s">
        <v>244</v>
      </c>
      <c r="D47" s="15">
        <f>Table32[[#This Row],[Residential CLM $ Collected]]+Table32[[#This Row],[C&amp;I CLM $ Collected]]</f>
        <v>11700.818600000001</v>
      </c>
      <c r="E47" s="48">
        <f>Table3[[#This Row],[CLM $ Collected ]]/'1.) CLM Reference'!$B$4</f>
        <v>2.7463588510373972E-3</v>
      </c>
      <c r="F47" s="12">
        <f>Table32[[#This Row],[Residential Incentive Disbursements]]+Table32[[#This Row],[C&amp;I Incentive Disbursements]]</f>
        <v>0</v>
      </c>
      <c r="G47" s="17">
        <f>Table3[[#This Row],[Incentive Disbursements]]/'1.) CLM Reference'!$B$5</f>
        <v>3.3399595369152566E-3</v>
      </c>
      <c r="H47" s="52">
        <v>0</v>
      </c>
      <c r="I47" s="53">
        <f>Table3[[#This Row],[CLM $ Collected ]]/'1.) CLM Reference'!$B$4</f>
        <v>2.7463588510373972E-3</v>
      </c>
      <c r="J47" s="54">
        <v>0</v>
      </c>
      <c r="K47" s="53">
        <f>Table3[[#This Row],[Incentive Disbursements]]/'1.) CLM Reference'!$B$5</f>
        <v>3.3399595369152566E-3</v>
      </c>
      <c r="L47" s="52">
        <v>11700.818600000001</v>
      </c>
      <c r="M47" s="55">
        <f>Table3[[#This Row],[CLM $ Collected ]]/'1.) CLM Reference'!$B$4</f>
        <v>2.7463588510373972E-3</v>
      </c>
      <c r="N47" s="54">
        <v>0</v>
      </c>
      <c r="O47" s="56">
        <f>Table3[[#This Row],[Incentive Disbursements]]/'1.) CLM Reference'!$B$5</f>
        <v>3.3399595369152566E-3</v>
      </c>
    </row>
    <row r="48" spans="1:15" s="49" customFormat="1" ht="15.75" thickBot="1" x14ac:dyDescent="0.3">
      <c r="A48" s="50" t="s">
        <v>96</v>
      </c>
      <c r="B48" s="51" t="s">
        <v>240</v>
      </c>
      <c r="C48" s="3" t="s">
        <v>244</v>
      </c>
      <c r="D48" s="15">
        <f>Table32[[#This Row],[Residential CLM $ Collected]]+Table32[[#This Row],[C&amp;I CLM $ Collected]]</f>
        <v>2031.7844</v>
      </c>
      <c r="E48" s="48">
        <f>Table3[[#This Row],[CLM $ Collected ]]/'1.) CLM Reference'!$B$4</f>
        <v>1.6791280809874385E-3</v>
      </c>
      <c r="F48" s="12">
        <f>Table32[[#This Row],[Residential Incentive Disbursements]]+Table32[[#This Row],[C&amp;I Incentive Disbursements]]</f>
        <v>0</v>
      </c>
      <c r="G48" s="17">
        <f>Table3[[#This Row],[Incentive Disbursements]]/'1.) CLM Reference'!$B$5</f>
        <v>4.94210222328967E-4</v>
      </c>
      <c r="H48" s="52">
        <v>0</v>
      </c>
      <c r="I48" s="53">
        <f>Table3[[#This Row],[CLM $ Collected ]]/'1.) CLM Reference'!$B$4</f>
        <v>1.6791280809874385E-3</v>
      </c>
      <c r="J48" s="54">
        <v>0</v>
      </c>
      <c r="K48" s="53">
        <f>Table3[[#This Row],[Incentive Disbursements]]/'1.) CLM Reference'!$B$5</f>
        <v>4.94210222328967E-4</v>
      </c>
      <c r="L48" s="52">
        <v>2031.7844</v>
      </c>
      <c r="M48" s="55">
        <f>Table3[[#This Row],[CLM $ Collected ]]/'1.) CLM Reference'!$B$4</f>
        <v>1.6791280809874385E-3</v>
      </c>
      <c r="N48" s="54">
        <v>0</v>
      </c>
      <c r="O48" s="56">
        <f>Table3[[#This Row],[Incentive Disbursements]]/'1.) CLM Reference'!$B$5</f>
        <v>4.94210222328967E-4</v>
      </c>
    </row>
    <row r="49" spans="1:15" s="49" customFormat="1" ht="15.75" thickBot="1" x14ac:dyDescent="0.3">
      <c r="A49" s="50" t="s">
        <v>97</v>
      </c>
      <c r="B49" s="51" t="s">
        <v>240</v>
      </c>
      <c r="C49" s="3" t="s">
        <v>244</v>
      </c>
      <c r="D49" s="15">
        <f>Table32[[#This Row],[Residential CLM $ Collected]]+Table32[[#This Row],[C&amp;I CLM $ Collected]]</f>
        <v>7256.6374999999998</v>
      </c>
      <c r="E49" s="48">
        <f>Table3[[#This Row],[CLM $ Collected ]]/'1.) CLM Reference'!$B$4</f>
        <v>1.0758732444682321E-3</v>
      </c>
      <c r="F49" s="12">
        <f>Table32[[#This Row],[Residential Incentive Disbursements]]+Table32[[#This Row],[C&amp;I Incentive Disbursements]]</f>
        <v>0</v>
      </c>
      <c r="G49" s="17">
        <f>Table3[[#This Row],[Incentive Disbursements]]/'1.) CLM Reference'!$B$5</f>
        <v>1.2876445146338614E-4</v>
      </c>
      <c r="H49" s="52">
        <v>0</v>
      </c>
      <c r="I49" s="53">
        <f>Table3[[#This Row],[CLM $ Collected ]]/'1.) CLM Reference'!$B$4</f>
        <v>1.0758732444682321E-3</v>
      </c>
      <c r="J49" s="54">
        <v>0</v>
      </c>
      <c r="K49" s="53">
        <f>Table3[[#This Row],[Incentive Disbursements]]/'1.) CLM Reference'!$B$5</f>
        <v>1.2876445146338614E-4</v>
      </c>
      <c r="L49" s="52">
        <v>7256.6374999999998</v>
      </c>
      <c r="M49" s="55">
        <f>Table3[[#This Row],[CLM $ Collected ]]/'1.) CLM Reference'!$B$4</f>
        <v>1.0758732444682321E-3</v>
      </c>
      <c r="N49" s="54">
        <v>0</v>
      </c>
      <c r="O49" s="56">
        <f>Table3[[#This Row],[Incentive Disbursements]]/'1.) CLM Reference'!$B$5</f>
        <v>1.2876445146338614E-4</v>
      </c>
    </row>
    <row r="50" spans="1:15" s="49" customFormat="1" ht="15.75" thickBot="1" x14ac:dyDescent="0.3">
      <c r="A50" s="50" t="s">
        <v>98</v>
      </c>
      <c r="B50" s="51" t="s">
        <v>240</v>
      </c>
      <c r="C50" s="3" t="s">
        <v>244</v>
      </c>
      <c r="D50" s="15">
        <f>Table32[[#This Row],[Residential CLM $ Collected]]+Table32[[#This Row],[C&amp;I CLM $ Collected]]</f>
        <v>175607.78</v>
      </c>
      <c r="E50" s="48">
        <f>Table3[[#This Row],[CLM $ Collected ]]/'1.) CLM Reference'!$B$4</f>
        <v>3.0074024965082227E-3</v>
      </c>
      <c r="F50" s="12">
        <f>Table32[[#This Row],[Residential Incentive Disbursements]]+Table32[[#This Row],[C&amp;I Incentive Disbursements]]</f>
        <v>2975.52</v>
      </c>
      <c r="G50" s="17">
        <f>Table3[[#This Row],[Incentive Disbursements]]/'1.) CLM Reference'!$B$5</f>
        <v>1.8085739989967982E-3</v>
      </c>
      <c r="H50" s="52">
        <v>0</v>
      </c>
      <c r="I50" s="53">
        <f>Table3[[#This Row],[CLM $ Collected ]]/'1.) CLM Reference'!$B$4</f>
        <v>3.0074024965082227E-3</v>
      </c>
      <c r="J50" s="54">
        <v>0</v>
      </c>
      <c r="K50" s="53">
        <f>Table3[[#This Row],[Incentive Disbursements]]/'1.) CLM Reference'!$B$5</f>
        <v>1.8085739989967982E-3</v>
      </c>
      <c r="L50" s="52">
        <v>175607.78</v>
      </c>
      <c r="M50" s="55">
        <f>Table3[[#This Row],[CLM $ Collected ]]/'1.) CLM Reference'!$B$4</f>
        <v>3.0074024965082227E-3</v>
      </c>
      <c r="N50" s="54">
        <v>2975.52</v>
      </c>
      <c r="O50" s="56">
        <f>Table3[[#This Row],[Incentive Disbursements]]/'1.) CLM Reference'!$B$5</f>
        <v>1.8085739989967982E-3</v>
      </c>
    </row>
    <row r="51" spans="1:15" s="49" customFormat="1" ht="15.75" thickBot="1" x14ac:dyDescent="0.3">
      <c r="A51" s="50" t="s">
        <v>99</v>
      </c>
      <c r="B51" s="51" t="s">
        <v>240</v>
      </c>
      <c r="C51" s="3" t="s">
        <v>244</v>
      </c>
      <c r="D51" s="15">
        <f>Table32[[#This Row],[Residential CLM $ Collected]]+Table32[[#This Row],[C&amp;I CLM $ Collected]]</f>
        <v>46458.431499999999</v>
      </c>
      <c r="E51" s="48">
        <f>Table3[[#This Row],[CLM $ Collected ]]/'1.) CLM Reference'!$B$4</f>
        <v>1.5163127456467582E-3</v>
      </c>
      <c r="F51" s="12">
        <f>Table32[[#This Row],[Residential Incentive Disbursements]]+Table32[[#This Row],[C&amp;I Incentive Disbursements]]</f>
        <v>23408</v>
      </c>
      <c r="G51" s="17">
        <f>Table3[[#This Row],[Incentive Disbursements]]/'1.) CLM Reference'!$B$5</f>
        <v>3.0857054414044671E-4</v>
      </c>
      <c r="H51" s="52">
        <v>0</v>
      </c>
      <c r="I51" s="53">
        <f>Table3[[#This Row],[CLM $ Collected ]]/'1.) CLM Reference'!$B$4</f>
        <v>1.5163127456467582E-3</v>
      </c>
      <c r="J51" s="54">
        <v>0</v>
      </c>
      <c r="K51" s="53">
        <f>Table3[[#This Row],[Incentive Disbursements]]/'1.) CLM Reference'!$B$5</f>
        <v>3.0857054414044671E-4</v>
      </c>
      <c r="L51" s="52">
        <v>46458.431499999999</v>
      </c>
      <c r="M51" s="55">
        <f>Table3[[#This Row],[CLM $ Collected ]]/'1.) CLM Reference'!$B$4</f>
        <v>1.5163127456467582E-3</v>
      </c>
      <c r="N51" s="54">
        <v>23408</v>
      </c>
      <c r="O51" s="56">
        <f>Table3[[#This Row],[Incentive Disbursements]]/'1.) CLM Reference'!$B$5</f>
        <v>3.0857054414044671E-4</v>
      </c>
    </row>
    <row r="52" spans="1:15" s="49" customFormat="1" ht="15.75" thickBot="1" x14ac:dyDescent="0.3">
      <c r="A52" s="50" t="s">
        <v>100</v>
      </c>
      <c r="B52" s="51" t="s">
        <v>240</v>
      </c>
      <c r="C52" s="3" t="s">
        <v>244</v>
      </c>
      <c r="D52" s="15">
        <f>Table32[[#This Row],[Residential CLM $ Collected]]+Table32[[#This Row],[C&amp;I CLM $ Collected]]</f>
        <v>7462.4552000000003</v>
      </c>
      <c r="E52" s="48">
        <f>Table3[[#This Row],[CLM $ Collected ]]/'1.) CLM Reference'!$B$4</f>
        <v>1.7587086565370529E-3</v>
      </c>
      <c r="F52" s="12">
        <f>Table32[[#This Row],[Residential Incentive Disbursements]]+Table32[[#This Row],[C&amp;I Incentive Disbursements]]</f>
        <v>0</v>
      </c>
      <c r="G52" s="17">
        <f>Table3[[#This Row],[Incentive Disbursements]]/'1.) CLM Reference'!$B$5</f>
        <v>6.6231140810703156E-3</v>
      </c>
      <c r="H52" s="52">
        <v>5912.9186</v>
      </c>
      <c r="I52" s="53">
        <f>Table3[[#This Row],[CLM $ Collected ]]/'1.) CLM Reference'!$B$4</f>
        <v>1.7587086565370529E-3</v>
      </c>
      <c r="J52" s="54">
        <v>0</v>
      </c>
      <c r="K52" s="53">
        <f>Table3[[#This Row],[Incentive Disbursements]]/'1.) CLM Reference'!$B$5</f>
        <v>6.6231140810703156E-3</v>
      </c>
      <c r="L52" s="52">
        <v>1549.5365999999999</v>
      </c>
      <c r="M52" s="55">
        <f>Table3[[#This Row],[CLM $ Collected ]]/'1.) CLM Reference'!$B$4</f>
        <v>1.7587086565370529E-3</v>
      </c>
      <c r="N52" s="54">
        <v>0</v>
      </c>
      <c r="O52" s="56">
        <f>Table3[[#This Row],[Incentive Disbursements]]/'1.) CLM Reference'!$B$5</f>
        <v>6.6231140810703156E-3</v>
      </c>
    </row>
    <row r="53" spans="1:15" s="49" customFormat="1" ht="15.75" thickBot="1" x14ac:dyDescent="0.3">
      <c r="A53" s="50" t="s">
        <v>101</v>
      </c>
      <c r="B53" s="51" t="s">
        <v>240</v>
      </c>
      <c r="C53" s="3" t="s">
        <v>244</v>
      </c>
      <c r="D53" s="15">
        <f>Table32[[#This Row],[Residential CLM $ Collected]]+Table32[[#This Row],[C&amp;I CLM $ Collected]]</f>
        <v>24043.608</v>
      </c>
      <c r="E53" s="48">
        <f>Table3[[#This Row],[CLM $ Collected ]]/'1.) CLM Reference'!$B$4</f>
        <v>1.5579013271794751E-3</v>
      </c>
      <c r="F53" s="12">
        <f>Table32[[#This Row],[Residential Incentive Disbursements]]+Table32[[#This Row],[C&amp;I Incentive Disbursements]]</f>
        <v>0</v>
      </c>
      <c r="G53" s="17">
        <f>Table3[[#This Row],[Incentive Disbursements]]/'1.) CLM Reference'!$B$5</f>
        <v>9.1286655447798634E-4</v>
      </c>
      <c r="H53" s="52">
        <v>0</v>
      </c>
      <c r="I53" s="53">
        <f>Table3[[#This Row],[CLM $ Collected ]]/'1.) CLM Reference'!$B$4</f>
        <v>1.5579013271794751E-3</v>
      </c>
      <c r="J53" s="54">
        <v>0</v>
      </c>
      <c r="K53" s="53">
        <f>Table3[[#This Row],[Incentive Disbursements]]/'1.) CLM Reference'!$B$5</f>
        <v>9.1286655447798634E-4</v>
      </c>
      <c r="L53" s="52">
        <v>24043.608</v>
      </c>
      <c r="M53" s="55">
        <f>Table3[[#This Row],[CLM $ Collected ]]/'1.) CLM Reference'!$B$4</f>
        <v>1.5579013271794751E-3</v>
      </c>
      <c r="N53" s="54">
        <v>0</v>
      </c>
      <c r="O53" s="56">
        <f>Table3[[#This Row],[Incentive Disbursements]]/'1.) CLM Reference'!$B$5</f>
        <v>9.1286655447798634E-4</v>
      </c>
    </row>
    <row r="54" spans="1:15" s="49" customFormat="1" ht="15.75" thickBot="1" x14ac:dyDescent="0.3">
      <c r="A54" s="50" t="s">
        <v>102</v>
      </c>
      <c r="B54" s="51" t="s">
        <v>240</v>
      </c>
      <c r="C54" s="3" t="s">
        <v>244</v>
      </c>
      <c r="D54" s="15">
        <f>Table32[[#This Row],[Residential CLM $ Collected]]+Table32[[#This Row],[C&amp;I CLM $ Collected]]</f>
        <v>69615.934999999998</v>
      </c>
      <c r="E54" s="48">
        <f>Table3[[#This Row],[CLM $ Collected ]]/'1.) CLM Reference'!$B$4</f>
        <v>3.4230465506018539E-3</v>
      </c>
      <c r="F54" s="12">
        <f>Table32[[#This Row],[Residential Incentive Disbursements]]+Table32[[#This Row],[C&amp;I Incentive Disbursements]]</f>
        <v>7205</v>
      </c>
      <c r="G54" s="17">
        <f>Table3[[#This Row],[Incentive Disbursements]]/'1.) CLM Reference'!$B$5</f>
        <v>1.1528351805611106E-3</v>
      </c>
      <c r="H54" s="52">
        <v>0</v>
      </c>
      <c r="I54" s="53">
        <f>Table3[[#This Row],[CLM $ Collected ]]/'1.) CLM Reference'!$B$4</f>
        <v>3.4230465506018539E-3</v>
      </c>
      <c r="J54" s="54">
        <v>0</v>
      </c>
      <c r="K54" s="53">
        <f>Table3[[#This Row],[Incentive Disbursements]]/'1.) CLM Reference'!$B$5</f>
        <v>1.1528351805611106E-3</v>
      </c>
      <c r="L54" s="52">
        <v>69615.934999999998</v>
      </c>
      <c r="M54" s="55">
        <f>Table3[[#This Row],[CLM $ Collected ]]/'1.) CLM Reference'!$B$4</f>
        <v>3.4230465506018539E-3</v>
      </c>
      <c r="N54" s="54">
        <v>7205</v>
      </c>
      <c r="O54" s="56">
        <f>Table3[[#This Row],[Incentive Disbursements]]/'1.) CLM Reference'!$B$5</f>
        <v>1.1528351805611106E-3</v>
      </c>
    </row>
    <row r="55" spans="1:15" s="49" customFormat="1" ht="15.75" thickBot="1" x14ac:dyDescent="0.3">
      <c r="A55" s="50" t="s">
        <v>103</v>
      </c>
      <c r="B55" s="51" t="s">
        <v>240</v>
      </c>
      <c r="C55" s="3" t="s">
        <v>244</v>
      </c>
      <c r="D55" s="15">
        <f>Table32[[#This Row],[Residential CLM $ Collected]]+Table32[[#This Row],[C&amp;I CLM $ Collected]]</f>
        <v>71389.851200000005</v>
      </c>
      <c r="E55" s="48">
        <f>Table3[[#This Row],[CLM $ Collected ]]/'1.) CLM Reference'!$B$4</f>
        <v>3.0850946341495016E-3</v>
      </c>
      <c r="F55" s="12">
        <f>Table32[[#This Row],[Residential Incentive Disbursements]]+Table32[[#This Row],[C&amp;I Incentive Disbursements]]</f>
        <v>15529</v>
      </c>
      <c r="G55" s="17">
        <f>Table3[[#This Row],[Incentive Disbursements]]/'1.) CLM Reference'!$B$5</f>
        <v>2.8205722237654805E-3</v>
      </c>
      <c r="H55" s="52">
        <v>0</v>
      </c>
      <c r="I55" s="53">
        <f>Table3[[#This Row],[CLM $ Collected ]]/'1.) CLM Reference'!$B$4</f>
        <v>3.0850946341495016E-3</v>
      </c>
      <c r="J55" s="54">
        <v>0</v>
      </c>
      <c r="K55" s="53">
        <f>Table3[[#This Row],[Incentive Disbursements]]/'1.) CLM Reference'!$B$5</f>
        <v>2.8205722237654805E-3</v>
      </c>
      <c r="L55" s="52">
        <v>71389.851200000005</v>
      </c>
      <c r="M55" s="55">
        <f>Table3[[#This Row],[CLM $ Collected ]]/'1.) CLM Reference'!$B$4</f>
        <v>3.0850946341495016E-3</v>
      </c>
      <c r="N55" s="54">
        <v>15529</v>
      </c>
      <c r="O55" s="56">
        <f>Table3[[#This Row],[Incentive Disbursements]]/'1.) CLM Reference'!$B$5</f>
        <v>2.8205722237654805E-3</v>
      </c>
    </row>
    <row r="56" spans="1:15" s="49" customFormat="1" ht="15.75" thickBot="1" x14ac:dyDescent="0.3">
      <c r="A56" s="50" t="s">
        <v>104</v>
      </c>
      <c r="B56" s="51" t="s">
        <v>243</v>
      </c>
      <c r="C56" s="3" t="s">
        <v>239</v>
      </c>
      <c r="D56" s="15">
        <f>Table32[[#This Row],[Residential CLM $ Collected]]+Table32[[#This Row],[C&amp;I CLM $ Collected]]</f>
        <v>30426.064299999998</v>
      </c>
      <c r="E56" s="48">
        <f>Table3[[#This Row],[CLM $ Collected ]]/'1.) CLM Reference'!$B$4</f>
        <v>8.9090014534645788E-6</v>
      </c>
      <c r="F56" s="12">
        <f>Table32[[#This Row],[Residential Incentive Disbursements]]+Table32[[#This Row],[C&amp;I Incentive Disbursements]]</f>
        <v>29931</v>
      </c>
      <c r="G56" s="17">
        <f>Table3[[#This Row],[Incentive Disbursements]]/'1.) CLM Reference'!$B$5</f>
        <v>0</v>
      </c>
      <c r="H56" s="52">
        <v>0</v>
      </c>
      <c r="I56" s="53">
        <f>Table3[[#This Row],[CLM $ Collected ]]/'1.) CLM Reference'!$B$4</f>
        <v>8.9090014534645788E-6</v>
      </c>
      <c r="J56" s="54">
        <v>0</v>
      </c>
      <c r="K56" s="53">
        <f>Table3[[#This Row],[Incentive Disbursements]]/'1.) CLM Reference'!$B$5</f>
        <v>0</v>
      </c>
      <c r="L56" s="52">
        <v>30426.064299999998</v>
      </c>
      <c r="M56" s="55">
        <f>Table3[[#This Row],[CLM $ Collected ]]/'1.) CLM Reference'!$B$4</f>
        <v>8.9090014534645788E-6</v>
      </c>
      <c r="N56" s="54">
        <v>29931</v>
      </c>
      <c r="O56" s="56">
        <f>Table3[[#This Row],[Incentive Disbursements]]/'1.) CLM Reference'!$B$5</f>
        <v>0</v>
      </c>
    </row>
    <row r="57" spans="1:15" s="49" customFormat="1" ht="15.75" thickBot="1" x14ac:dyDescent="0.3">
      <c r="A57" s="50" t="s">
        <v>105</v>
      </c>
      <c r="B57" s="51" t="s">
        <v>243</v>
      </c>
      <c r="C57" s="3" t="s">
        <v>239</v>
      </c>
      <c r="D57" s="15">
        <f>Table32[[#This Row],[Residential CLM $ Collected]]+Table32[[#This Row],[C&amp;I CLM $ Collected]]</f>
        <v>27474.929800000002</v>
      </c>
      <c r="E57" s="48">
        <f>Table3[[#This Row],[CLM $ Collected ]]/'1.) CLM Reference'!$B$4</f>
        <v>1.0286725027307306E-6</v>
      </c>
      <c r="F57" s="12">
        <f>Table32[[#This Row],[Residential Incentive Disbursements]]+Table32[[#This Row],[C&amp;I Incentive Disbursements]]</f>
        <v>0</v>
      </c>
      <c r="G57" s="17">
        <f>Table3[[#This Row],[Incentive Disbursements]]/'1.) CLM Reference'!$B$5</f>
        <v>0</v>
      </c>
      <c r="H57" s="52">
        <v>0</v>
      </c>
      <c r="I57" s="53">
        <f>Table3[[#This Row],[CLM $ Collected ]]/'1.) CLM Reference'!$B$4</f>
        <v>1.0286725027307306E-6</v>
      </c>
      <c r="J57" s="54">
        <v>0</v>
      </c>
      <c r="K57" s="53">
        <f>Table3[[#This Row],[Incentive Disbursements]]/'1.) CLM Reference'!$B$5</f>
        <v>0</v>
      </c>
      <c r="L57" s="52">
        <v>27474.929800000002</v>
      </c>
      <c r="M57" s="55">
        <f>Table3[[#This Row],[CLM $ Collected ]]/'1.) CLM Reference'!$B$4</f>
        <v>1.0286725027307306E-6</v>
      </c>
      <c r="N57" s="54">
        <v>0</v>
      </c>
      <c r="O57" s="56">
        <f>Table3[[#This Row],[Incentive Disbursements]]/'1.) CLM Reference'!$B$5</f>
        <v>0</v>
      </c>
    </row>
    <row r="58" spans="1:15" s="49" customFormat="1" ht="15.75" thickBot="1" x14ac:dyDescent="0.3">
      <c r="A58" s="50" t="s">
        <v>106</v>
      </c>
      <c r="B58" s="51" t="s">
        <v>243</v>
      </c>
      <c r="C58" s="3" t="s">
        <v>239</v>
      </c>
      <c r="D58" s="15">
        <f>Table32[[#This Row],[Residential CLM $ Collected]]+Table32[[#This Row],[C&amp;I CLM $ Collected]]</f>
        <v>94995.182000000001</v>
      </c>
      <c r="E58" s="48">
        <f>Table3[[#This Row],[CLM $ Collected ]]/'1.) CLM Reference'!$B$4</f>
        <v>3.6796476229299025E-8</v>
      </c>
      <c r="F58" s="12">
        <f>Table32[[#This Row],[Residential Incentive Disbursements]]+Table32[[#This Row],[C&amp;I Incentive Disbursements]]</f>
        <v>44725</v>
      </c>
      <c r="G58" s="17">
        <f>Table3[[#This Row],[Incentive Disbursements]]/'1.) CLM Reference'!$B$5</f>
        <v>0</v>
      </c>
      <c r="H58" s="52">
        <v>0</v>
      </c>
      <c r="I58" s="53">
        <f>Table3[[#This Row],[CLM $ Collected ]]/'1.) CLM Reference'!$B$4</f>
        <v>3.6796476229299025E-8</v>
      </c>
      <c r="J58" s="54">
        <v>0</v>
      </c>
      <c r="K58" s="53">
        <f>Table3[[#This Row],[Incentive Disbursements]]/'1.) CLM Reference'!$B$5</f>
        <v>0</v>
      </c>
      <c r="L58" s="52">
        <v>94995.182000000001</v>
      </c>
      <c r="M58" s="55">
        <f>Table3[[#This Row],[CLM $ Collected ]]/'1.) CLM Reference'!$B$4</f>
        <v>3.6796476229299025E-8</v>
      </c>
      <c r="N58" s="54">
        <v>44725</v>
      </c>
      <c r="O58" s="56">
        <f>Table3[[#This Row],[Incentive Disbursements]]/'1.) CLM Reference'!$B$5</f>
        <v>0</v>
      </c>
    </row>
    <row r="59" spans="1:15" s="49" customFormat="1" ht="15.75" thickBot="1" x14ac:dyDescent="0.3">
      <c r="A59" s="50" t="s">
        <v>107</v>
      </c>
      <c r="B59" s="51" t="s">
        <v>243</v>
      </c>
      <c r="C59" s="3" t="s">
        <v>239</v>
      </c>
      <c r="D59" s="15">
        <f>Table32[[#This Row],[Residential CLM $ Collected]]+Table32[[#This Row],[C&amp;I CLM $ Collected]]</f>
        <v>93423.159499999994</v>
      </c>
      <c r="E59" s="48">
        <f>Table3[[#This Row],[CLM $ Collected ]]/'1.) CLM Reference'!$B$4</f>
        <v>3.4846001826259228E-7</v>
      </c>
      <c r="F59" s="12">
        <f>Table32[[#This Row],[Residential Incentive Disbursements]]+Table32[[#This Row],[C&amp;I Incentive Disbursements]]</f>
        <v>84674.5</v>
      </c>
      <c r="G59" s="17">
        <f>Table3[[#This Row],[Incentive Disbursements]]/'1.) CLM Reference'!$B$5</f>
        <v>0</v>
      </c>
      <c r="H59" s="52">
        <v>0</v>
      </c>
      <c r="I59" s="53">
        <f>Table3[[#This Row],[CLM $ Collected ]]/'1.) CLM Reference'!$B$4</f>
        <v>3.4846001826259228E-7</v>
      </c>
      <c r="J59" s="54">
        <v>0</v>
      </c>
      <c r="K59" s="53">
        <f>Table3[[#This Row],[Incentive Disbursements]]/'1.) CLM Reference'!$B$5</f>
        <v>0</v>
      </c>
      <c r="L59" s="52">
        <v>93423.159499999994</v>
      </c>
      <c r="M59" s="55">
        <f>Table3[[#This Row],[CLM $ Collected ]]/'1.) CLM Reference'!$B$4</f>
        <v>3.4846001826259228E-7</v>
      </c>
      <c r="N59" s="54">
        <v>84674.5</v>
      </c>
      <c r="O59" s="56">
        <f>Table3[[#This Row],[Incentive Disbursements]]/'1.) CLM Reference'!$B$5</f>
        <v>0</v>
      </c>
    </row>
    <row r="60" spans="1:15" s="49" customFormat="1" ht="15.75" thickBot="1" x14ac:dyDescent="0.3">
      <c r="A60" s="50" t="s">
        <v>108</v>
      </c>
      <c r="B60" s="51" t="s">
        <v>243</v>
      </c>
      <c r="C60" s="3" t="s">
        <v>239</v>
      </c>
      <c r="D60" s="15">
        <f>Table32[[#This Row],[Residential CLM $ Collected]]+Table32[[#This Row],[C&amp;I CLM $ Collected]]</f>
        <v>47038.957799999996</v>
      </c>
      <c r="E60" s="48">
        <f>Table3[[#This Row],[CLM $ Collected ]]/'1.) CLM Reference'!$B$4</f>
        <v>6.9135142523179851E-6</v>
      </c>
      <c r="F60" s="12">
        <f>Table32[[#This Row],[Residential Incentive Disbursements]]+Table32[[#This Row],[C&amp;I Incentive Disbursements]]</f>
        <v>75</v>
      </c>
      <c r="G60" s="17">
        <f>Table3[[#This Row],[Incentive Disbursements]]/'1.) CLM Reference'!$B$5</f>
        <v>6.1842791736729029E-5</v>
      </c>
      <c r="H60" s="52">
        <v>0</v>
      </c>
      <c r="I60" s="53">
        <f>Table3[[#This Row],[CLM $ Collected ]]/'1.) CLM Reference'!$B$4</f>
        <v>6.9135142523179851E-6</v>
      </c>
      <c r="J60" s="54">
        <v>0</v>
      </c>
      <c r="K60" s="53">
        <f>Table3[[#This Row],[Incentive Disbursements]]/'1.) CLM Reference'!$B$5</f>
        <v>6.1842791736729029E-5</v>
      </c>
      <c r="L60" s="52">
        <v>47038.957799999996</v>
      </c>
      <c r="M60" s="55">
        <f>Table3[[#This Row],[CLM $ Collected ]]/'1.) CLM Reference'!$B$4</f>
        <v>6.9135142523179851E-6</v>
      </c>
      <c r="N60" s="54">
        <v>75</v>
      </c>
      <c r="O60" s="56">
        <f>Table3[[#This Row],[Incentive Disbursements]]/'1.) CLM Reference'!$B$5</f>
        <v>6.1842791736729029E-5</v>
      </c>
    </row>
    <row r="61" spans="1:15" s="49" customFormat="1" ht="15.75" thickBot="1" x14ac:dyDescent="0.3">
      <c r="A61" s="50" t="s">
        <v>109</v>
      </c>
      <c r="B61" s="51" t="s">
        <v>243</v>
      </c>
      <c r="C61" s="3" t="s">
        <v>239</v>
      </c>
      <c r="D61" s="15">
        <f>Table32[[#This Row],[Residential CLM $ Collected]]+Table32[[#This Row],[C&amp;I CLM $ Collected]]</f>
        <v>34462.429799999998</v>
      </c>
      <c r="E61" s="48">
        <f>Table3[[#This Row],[CLM $ Collected ]]/'1.) CLM Reference'!$B$4</f>
        <v>3.0134235037761656E-5</v>
      </c>
      <c r="F61" s="12">
        <f>Table32[[#This Row],[Residential Incentive Disbursements]]+Table32[[#This Row],[C&amp;I Incentive Disbursements]]</f>
        <v>6890</v>
      </c>
      <c r="G61" s="17">
        <f>Table3[[#This Row],[Incentive Disbursements]]/'1.) CLM Reference'!$B$5</f>
        <v>0</v>
      </c>
      <c r="H61" s="52">
        <v>0</v>
      </c>
      <c r="I61" s="53">
        <f>Table3[[#This Row],[CLM $ Collected ]]/'1.) CLM Reference'!$B$4</f>
        <v>3.0134235037761656E-5</v>
      </c>
      <c r="J61" s="54">
        <v>0</v>
      </c>
      <c r="K61" s="53">
        <f>Table3[[#This Row],[Incentive Disbursements]]/'1.) CLM Reference'!$B$5</f>
        <v>0</v>
      </c>
      <c r="L61" s="52">
        <v>34462.429799999998</v>
      </c>
      <c r="M61" s="55">
        <f>Table3[[#This Row],[CLM $ Collected ]]/'1.) CLM Reference'!$B$4</f>
        <v>3.0134235037761656E-5</v>
      </c>
      <c r="N61" s="54">
        <v>6890</v>
      </c>
      <c r="O61" s="56">
        <f>Table3[[#This Row],[Incentive Disbursements]]/'1.) CLM Reference'!$B$5</f>
        <v>0</v>
      </c>
    </row>
    <row r="62" spans="1:15" s="49" customFormat="1" ht="15.75" thickBot="1" x14ac:dyDescent="0.3">
      <c r="A62" s="50" t="s">
        <v>110</v>
      </c>
      <c r="B62" s="51" t="s">
        <v>243</v>
      </c>
      <c r="C62" s="3" t="s">
        <v>239</v>
      </c>
      <c r="D62" s="15">
        <f>Table32[[#This Row],[Residential CLM $ Collected]]+Table32[[#This Row],[C&amp;I CLM $ Collected]]</f>
        <v>82882.264999999999</v>
      </c>
      <c r="E62" s="48">
        <f>Table3[[#This Row],[CLM $ Collected ]]/'1.) CLM Reference'!$B$4</f>
        <v>2.1468482759011628E-6</v>
      </c>
      <c r="F62" s="12">
        <f>Table32[[#This Row],[Residential Incentive Disbursements]]+Table32[[#This Row],[C&amp;I Incentive Disbursements]]</f>
        <v>35040</v>
      </c>
      <c r="G62" s="17">
        <f>Table3[[#This Row],[Incentive Disbursements]]/'1.) CLM Reference'!$B$5</f>
        <v>0</v>
      </c>
      <c r="H62" s="52">
        <v>0</v>
      </c>
      <c r="I62" s="53">
        <f>Table3[[#This Row],[CLM $ Collected ]]/'1.) CLM Reference'!$B$4</f>
        <v>2.1468482759011628E-6</v>
      </c>
      <c r="J62" s="54">
        <v>0</v>
      </c>
      <c r="K62" s="53">
        <f>Table3[[#This Row],[Incentive Disbursements]]/'1.) CLM Reference'!$B$5</f>
        <v>0</v>
      </c>
      <c r="L62" s="52">
        <v>82882.264999999999</v>
      </c>
      <c r="M62" s="55">
        <f>Table3[[#This Row],[CLM $ Collected ]]/'1.) CLM Reference'!$B$4</f>
        <v>2.1468482759011628E-6</v>
      </c>
      <c r="N62" s="54">
        <v>35040</v>
      </c>
      <c r="O62" s="56">
        <f>Table3[[#This Row],[Incentive Disbursements]]/'1.) CLM Reference'!$B$5</f>
        <v>0</v>
      </c>
    </row>
    <row r="63" spans="1:15" s="49" customFormat="1" ht="15.75" thickBot="1" x14ac:dyDescent="0.3">
      <c r="A63" s="50" t="s">
        <v>111</v>
      </c>
      <c r="B63" s="51" t="s">
        <v>243</v>
      </c>
      <c r="C63" s="3" t="s">
        <v>239</v>
      </c>
      <c r="D63" s="15">
        <f>Table32[[#This Row],[Residential CLM $ Collected]]+Table32[[#This Row],[C&amp;I CLM $ Collected]]</f>
        <v>3132.4115000000002</v>
      </c>
      <c r="E63" s="48">
        <f>Table3[[#This Row],[CLM $ Collected ]]/'1.) CLM Reference'!$B$4</f>
        <v>6.5314398214223147E-6</v>
      </c>
      <c r="F63" s="12">
        <f>Table32[[#This Row],[Residential Incentive Disbursements]]+Table32[[#This Row],[C&amp;I Incentive Disbursements]]</f>
        <v>0</v>
      </c>
      <c r="G63" s="17">
        <f>Table3[[#This Row],[Incentive Disbursements]]/'1.) CLM Reference'!$B$5</f>
        <v>0</v>
      </c>
      <c r="H63" s="52">
        <v>0</v>
      </c>
      <c r="I63" s="53">
        <f>Table3[[#This Row],[CLM $ Collected ]]/'1.) CLM Reference'!$B$4</f>
        <v>6.5314398214223147E-6</v>
      </c>
      <c r="J63" s="54">
        <v>0</v>
      </c>
      <c r="K63" s="53">
        <f>Table3[[#This Row],[Incentive Disbursements]]/'1.) CLM Reference'!$B$5</f>
        <v>0</v>
      </c>
      <c r="L63" s="52">
        <v>3132.4115000000002</v>
      </c>
      <c r="M63" s="55">
        <f>Table3[[#This Row],[CLM $ Collected ]]/'1.) CLM Reference'!$B$4</f>
        <v>6.5314398214223147E-6</v>
      </c>
      <c r="N63" s="54">
        <v>0</v>
      </c>
      <c r="O63" s="56">
        <f>Table3[[#This Row],[Incentive Disbursements]]/'1.) CLM Reference'!$B$5</f>
        <v>0</v>
      </c>
    </row>
    <row r="64" spans="1:15" s="49" customFormat="1" ht="15.75" thickBot="1" x14ac:dyDescent="0.3">
      <c r="A64" s="50" t="s">
        <v>112</v>
      </c>
      <c r="B64" s="51" t="s">
        <v>243</v>
      </c>
      <c r="C64" s="3" t="s">
        <v>239</v>
      </c>
      <c r="D64" s="15">
        <f>Table32[[#This Row],[Residential CLM $ Collected]]+Table32[[#This Row],[C&amp;I CLM $ Collected]]</f>
        <v>6311.1261999999997</v>
      </c>
      <c r="E64" s="48">
        <f>Table3[[#This Row],[CLM $ Collected ]]/'1.) CLM Reference'!$B$4</f>
        <v>1.9896488360818206E-9</v>
      </c>
      <c r="F64" s="12">
        <f>Table32[[#This Row],[Residential Incentive Disbursements]]+Table32[[#This Row],[C&amp;I Incentive Disbursements]]</f>
        <v>0</v>
      </c>
      <c r="G64" s="17">
        <f>Table3[[#This Row],[Incentive Disbursements]]/'1.) CLM Reference'!$B$5</f>
        <v>0</v>
      </c>
      <c r="H64" s="52">
        <v>0</v>
      </c>
      <c r="I64" s="53">
        <f>Table3[[#This Row],[CLM $ Collected ]]/'1.) CLM Reference'!$B$4</f>
        <v>1.9896488360818206E-9</v>
      </c>
      <c r="J64" s="54">
        <v>0</v>
      </c>
      <c r="K64" s="53">
        <f>Table3[[#This Row],[Incentive Disbursements]]/'1.) CLM Reference'!$B$5</f>
        <v>0</v>
      </c>
      <c r="L64" s="52">
        <v>6311.1261999999997</v>
      </c>
      <c r="M64" s="55">
        <f>Table3[[#This Row],[CLM $ Collected ]]/'1.) CLM Reference'!$B$4</f>
        <v>1.9896488360818206E-9</v>
      </c>
      <c r="N64" s="54">
        <v>0</v>
      </c>
      <c r="O64" s="56">
        <f>Table3[[#This Row],[Incentive Disbursements]]/'1.) CLM Reference'!$B$5</f>
        <v>0</v>
      </c>
    </row>
    <row r="65" spans="1:15" s="49" customFormat="1" ht="15.75" thickBot="1" x14ac:dyDescent="0.3">
      <c r="A65" s="50" t="s">
        <v>113</v>
      </c>
      <c r="B65" s="51" t="s">
        <v>243</v>
      </c>
      <c r="C65" s="3" t="s">
        <v>239</v>
      </c>
      <c r="D65" s="15">
        <f>Table32[[#This Row],[Residential CLM $ Collected]]+Table32[[#This Row],[C&amp;I CLM $ Collected]]</f>
        <v>31194.002799999998</v>
      </c>
      <c r="E65" s="48">
        <f>Table3[[#This Row],[CLM $ Collected ]]/'1.) CLM Reference'!$B$4</f>
        <v>1.1646562379747953E-5</v>
      </c>
      <c r="F65" s="12">
        <f>Table32[[#This Row],[Residential Incentive Disbursements]]+Table32[[#This Row],[C&amp;I Incentive Disbursements]]</f>
        <v>104783</v>
      </c>
      <c r="G65" s="17">
        <f>Table3[[#This Row],[Incentive Disbursements]]/'1.) CLM Reference'!$B$5</f>
        <v>3.315501451430418E-4</v>
      </c>
      <c r="H65" s="52">
        <v>0</v>
      </c>
      <c r="I65" s="53">
        <f>Table3[[#This Row],[CLM $ Collected ]]/'1.) CLM Reference'!$B$4</f>
        <v>1.1646562379747953E-5</v>
      </c>
      <c r="J65" s="54">
        <v>0</v>
      </c>
      <c r="K65" s="53">
        <f>Table3[[#This Row],[Incentive Disbursements]]/'1.) CLM Reference'!$B$5</f>
        <v>3.315501451430418E-4</v>
      </c>
      <c r="L65" s="52">
        <v>31194.002799999998</v>
      </c>
      <c r="M65" s="55">
        <f>Table3[[#This Row],[CLM $ Collected ]]/'1.) CLM Reference'!$B$4</f>
        <v>1.1646562379747953E-5</v>
      </c>
      <c r="N65" s="54">
        <v>104783</v>
      </c>
      <c r="O65" s="56">
        <f>Table3[[#This Row],[Incentive Disbursements]]/'1.) CLM Reference'!$B$5</f>
        <v>3.315501451430418E-4</v>
      </c>
    </row>
    <row r="66" spans="1:15" s="49" customFormat="1" ht="15.75" thickBot="1" x14ac:dyDescent="0.3">
      <c r="A66" s="50" t="s">
        <v>114</v>
      </c>
      <c r="B66" s="51" t="s">
        <v>243</v>
      </c>
      <c r="C66" s="3" t="s">
        <v>239</v>
      </c>
      <c r="D66" s="15">
        <f>Table32[[#This Row],[Residential CLM $ Collected]]+Table32[[#This Row],[C&amp;I CLM $ Collected]]</f>
        <v>16496.093799999999</v>
      </c>
      <c r="E66" s="48">
        <f>Table3[[#This Row],[CLM $ Collected ]]/'1.) CLM Reference'!$B$4</f>
        <v>1.1814218644106496E-6</v>
      </c>
      <c r="F66" s="12">
        <f>Table32[[#This Row],[Residential Incentive Disbursements]]+Table32[[#This Row],[C&amp;I Incentive Disbursements]]</f>
        <v>0</v>
      </c>
      <c r="G66" s="17">
        <f>Table3[[#This Row],[Incentive Disbursements]]/'1.) CLM Reference'!$B$5</f>
        <v>0</v>
      </c>
      <c r="H66" s="52">
        <v>0</v>
      </c>
      <c r="I66" s="53">
        <f>Table3[[#This Row],[CLM $ Collected ]]/'1.) CLM Reference'!$B$4</f>
        <v>1.1814218644106496E-6</v>
      </c>
      <c r="J66" s="54">
        <v>0</v>
      </c>
      <c r="K66" s="53">
        <f>Table3[[#This Row],[Incentive Disbursements]]/'1.) CLM Reference'!$B$5</f>
        <v>0</v>
      </c>
      <c r="L66" s="52">
        <v>16496.093799999999</v>
      </c>
      <c r="M66" s="55">
        <f>Table3[[#This Row],[CLM $ Collected ]]/'1.) CLM Reference'!$B$4</f>
        <v>1.1814218644106496E-6</v>
      </c>
      <c r="N66" s="54">
        <v>0</v>
      </c>
      <c r="O66" s="56">
        <f>Table3[[#This Row],[Incentive Disbursements]]/'1.) CLM Reference'!$B$5</f>
        <v>0</v>
      </c>
    </row>
    <row r="67" spans="1:15" s="49" customFormat="1" ht="15.75" thickBot="1" x14ac:dyDescent="0.3">
      <c r="A67" s="50" t="s">
        <v>115</v>
      </c>
      <c r="B67" s="51" t="s">
        <v>243</v>
      </c>
      <c r="C67" s="3" t="s">
        <v>239</v>
      </c>
      <c r="D67" s="15">
        <f>Table32[[#This Row],[Residential CLM $ Collected]]+Table32[[#This Row],[C&amp;I CLM $ Collected]]</f>
        <v>167987.89379999999</v>
      </c>
      <c r="E67" s="48">
        <f>Table3[[#This Row],[CLM $ Collected ]]/'1.) CLM Reference'!$B$4</f>
        <v>3.923357231250489E-3</v>
      </c>
      <c r="F67" s="12">
        <f>Table32[[#This Row],[Residential Incentive Disbursements]]+Table32[[#This Row],[C&amp;I Incentive Disbursements]]</f>
        <v>79769</v>
      </c>
      <c r="G67" s="17">
        <f>Table3[[#This Row],[Incentive Disbursements]]/'1.) CLM Reference'!$B$5</f>
        <v>3.9223729055500294E-3</v>
      </c>
      <c r="H67" s="52">
        <v>6526.4359999999997</v>
      </c>
      <c r="I67" s="53">
        <f>Table3[[#This Row],[CLM $ Collected ]]/'1.) CLM Reference'!$B$4</f>
        <v>3.923357231250489E-3</v>
      </c>
      <c r="J67" s="54">
        <v>0</v>
      </c>
      <c r="K67" s="53">
        <f>Table3[[#This Row],[Incentive Disbursements]]/'1.) CLM Reference'!$B$5</f>
        <v>3.9223729055500294E-3</v>
      </c>
      <c r="L67" s="52">
        <v>161461.4578</v>
      </c>
      <c r="M67" s="55">
        <f>Table3[[#This Row],[CLM $ Collected ]]/'1.) CLM Reference'!$B$4</f>
        <v>3.923357231250489E-3</v>
      </c>
      <c r="N67" s="54">
        <v>79769</v>
      </c>
      <c r="O67" s="56">
        <f>Table3[[#This Row],[Incentive Disbursements]]/'1.) CLM Reference'!$B$5</f>
        <v>3.9223729055500294E-3</v>
      </c>
    </row>
    <row r="68" spans="1:15" s="49" customFormat="1" ht="15.75" thickBot="1" x14ac:dyDescent="0.3">
      <c r="A68" s="50" t="s">
        <v>116</v>
      </c>
      <c r="B68" s="51" t="s">
        <v>242</v>
      </c>
      <c r="C68" s="3" t="s">
        <v>239</v>
      </c>
      <c r="D68" s="15">
        <f>Table32[[#This Row],[Residential CLM $ Collected]]+Table32[[#This Row],[C&amp;I CLM $ Collected]]</f>
        <v>64761.160300000003</v>
      </c>
      <c r="E68" s="48">
        <f>Table3[[#This Row],[CLM $ Collected ]]/'1.) CLM Reference'!$B$4</f>
        <v>0</v>
      </c>
      <c r="F68" s="12">
        <f>Table32[[#This Row],[Residential Incentive Disbursements]]+Table32[[#This Row],[C&amp;I Incentive Disbursements]]</f>
        <v>200</v>
      </c>
      <c r="G68" s="17">
        <f>Table3[[#This Row],[Incentive Disbursements]]/'1.) CLM Reference'!$B$5</f>
        <v>1.6368085048988936E-5</v>
      </c>
      <c r="H68" s="52">
        <v>0</v>
      </c>
      <c r="I68" s="53">
        <f>Table3[[#This Row],[CLM $ Collected ]]/'1.) CLM Reference'!$B$4</f>
        <v>0</v>
      </c>
      <c r="J68" s="54">
        <v>0</v>
      </c>
      <c r="K68" s="53">
        <f>Table3[[#This Row],[Incentive Disbursements]]/'1.) CLM Reference'!$B$5</f>
        <v>1.6368085048988936E-5</v>
      </c>
      <c r="L68" s="52">
        <v>64761.160300000003</v>
      </c>
      <c r="M68" s="55">
        <f>Table3[[#This Row],[CLM $ Collected ]]/'1.) CLM Reference'!$B$4</f>
        <v>0</v>
      </c>
      <c r="N68" s="54">
        <v>200</v>
      </c>
      <c r="O68" s="56">
        <f>Table3[[#This Row],[Incentive Disbursements]]/'1.) CLM Reference'!$B$5</f>
        <v>1.6368085048988936E-5</v>
      </c>
    </row>
    <row r="69" spans="1:15" s="49" customFormat="1" ht="15.75" thickBot="1" x14ac:dyDescent="0.3">
      <c r="A69" s="50" t="s">
        <v>117</v>
      </c>
      <c r="B69" s="51" t="s">
        <v>242</v>
      </c>
      <c r="C69" s="3" t="s">
        <v>239</v>
      </c>
      <c r="D69" s="15">
        <f>Table32[[#This Row],[Residential CLM $ Collected]]+Table32[[#This Row],[C&amp;I CLM $ Collected]]</f>
        <v>33524.442799999997</v>
      </c>
      <c r="E69" s="48">
        <f>Table3[[#This Row],[CLM $ Collected ]]/'1.) CLM Reference'!$B$4</f>
        <v>0</v>
      </c>
      <c r="F69" s="12">
        <f>Table32[[#This Row],[Residential Incentive Disbursements]]+Table32[[#This Row],[C&amp;I Incentive Disbursements]]</f>
        <v>0</v>
      </c>
      <c r="G69" s="17">
        <f>Table3[[#This Row],[Incentive Disbursements]]/'1.) CLM Reference'!$B$5</f>
        <v>5.9496624322719266E-2</v>
      </c>
      <c r="H69" s="52">
        <v>0</v>
      </c>
      <c r="I69" s="53">
        <f>Table3[[#This Row],[CLM $ Collected ]]/'1.) CLM Reference'!$B$4</f>
        <v>0</v>
      </c>
      <c r="J69" s="54">
        <v>0</v>
      </c>
      <c r="K69" s="53">
        <f>Table3[[#This Row],[Incentive Disbursements]]/'1.) CLM Reference'!$B$5</f>
        <v>5.9496624322719266E-2</v>
      </c>
      <c r="L69" s="52">
        <v>33524.442799999997</v>
      </c>
      <c r="M69" s="55">
        <f>Table3[[#This Row],[CLM $ Collected ]]/'1.) CLM Reference'!$B$4</f>
        <v>0</v>
      </c>
      <c r="N69" s="54">
        <v>0</v>
      </c>
      <c r="O69" s="56">
        <f>Table3[[#This Row],[Incentive Disbursements]]/'1.) CLM Reference'!$B$5</f>
        <v>5.9496624322719266E-2</v>
      </c>
    </row>
    <row r="70" spans="1:15" s="49" customFormat="1" ht="15.75" thickBot="1" x14ac:dyDescent="0.3">
      <c r="A70" s="50" t="s">
        <v>118</v>
      </c>
      <c r="B70" s="51" t="s">
        <v>242</v>
      </c>
      <c r="C70" s="3" t="s">
        <v>239</v>
      </c>
      <c r="D70" s="15">
        <f>Table32[[#This Row],[Residential CLM $ Collected]]+Table32[[#This Row],[C&amp;I CLM $ Collected]]</f>
        <v>91398.118099999992</v>
      </c>
      <c r="E70" s="48">
        <f>Table3[[#This Row],[CLM $ Collected ]]/'1.) CLM Reference'!$B$4</f>
        <v>5.0872419562573547E-3</v>
      </c>
      <c r="F70" s="12">
        <f>Table32[[#This Row],[Residential Incentive Disbursements]]+Table32[[#This Row],[C&amp;I Incentive Disbursements]]</f>
        <v>0</v>
      </c>
      <c r="G70" s="17">
        <f>Table3[[#This Row],[Incentive Disbursements]]/'1.) CLM Reference'!$B$5</f>
        <v>2.6612113573223394E-3</v>
      </c>
      <c r="H70" s="52">
        <v>2789.9992999999999</v>
      </c>
      <c r="I70" s="53">
        <f>Table3[[#This Row],[CLM $ Collected ]]/'1.) CLM Reference'!$B$4</f>
        <v>5.0872419562573547E-3</v>
      </c>
      <c r="J70" s="54">
        <v>0</v>
      </c>
      <c r="K70" s="53">
        <f>Table3[[#This Row],[Incentive Disbursements]]/'1.) CLM Reference'!$B$5</f>
        <v>2.6612113573223394E-3</v>
      </c>
      <c r="L70" s="52">
        <v>88608.118799999997</v>
      </c>
      <c r="M70" s="55">
        <f>Table3[[#This Row],[CLM $ Collected ]]/'1.) CLM Reference'!$B$4</f>
        <v>5.0872419562573547E-3</v>
      </c>
      <c r="N70" s="54">
        <v>0</v>
      </c>
      <c r="O70" s="56">
        <f>Table3[[#This Row],[Incentive Disbursements]]/'1.) CLM Reference'!$B$5</f>
        <v>2.6612113573223394E-3</v>
      </c>
    </row>
    <row r="71" spans="1:15" s="49" customFormat="1" ht="15.75" thickBot="1" x14ac:dyDescent="0.3">
      <c r="A71" s="50" t="s">
        <v>119</v>
      </c>
      <c r="B71" s="51" t="s">
        <v>242</v>
      </c>
      <c r="C71" s="3" t="s">
        <v>239</v>
      </c>
      <c r="D71" s="15">
        <f>Table32[[#This Row],[Residential CLM $ Collected]]+Table32[[#This Row],[C&amp;I CLM $ Collected]]</f>
        <v>82588.587100000004</v>
      </c>
      <c r="E71" s="48">
        <f>Table3[[#This Row],[CLM $ Collected ]]/'1.) CLM Reference'!$B$4</f>
        <v>5.5851385193424873E-3</v>
      </c>
      <c r="F71" s="12">
        <f>Table32[[#This Row],[Residential Incentive Disbursements]]+Table32[[#This Row],[C&amp;I Incentive Disbursements]]</f>
        <v>56839</v>
      </c>
      <c r="G71" s="17">
        <f>Table3[[#This Row],[Incentive Disbursements]]/'1.) CLM Reference'!$B$5</f>
        <v>2.4187559727179538E-3</v>
      </c>
      <c r="H71" s="52">
        <v>0</v>
      </c>
      <c r="I71" s="53">
        <f>Table3[[#This Row],[CLM $ Collected ]]/'1.) CLM Reference'!$B$4</f>
        <v>5.5851385193424873E-3</v>
      </c>
      <c r="J71" s="54">
        <v>0</v>
      </c>
      <c r="K71" s="53">
        <f>Table3[[#This Row],[Incentive Disbursements]]/'1.) CLM Reference'!$B$5</f>
        <v>2.4187559727179538E-3</v>
      </c>
      <c r="L71" s="52">
        <v>82588.587100000004</v>
      </c>
      <c r="M71" s="55">
        <f>Table3[[#This Row],[CLM $ Collected ]]/'1.) CLM Reference'!$B$4</f>
        <v>5.5851385193424873E-3</v>
      </c>
      <c r="N71" s="54">
        <v>56839</v>
      </c>
      <c r="O71" s="56">
        <f>Table3[[#This Row],[Incentive Disbursements]]/'1.) CLM Reference'!$B$5</f>
        <v>2.4187559727179538E-3</v>
      </c>
    </row>
    <row r="72" spans="1:15" s="49" customFormat="1" ht="15.75" thickBot="1" x14ac:dyDescent="0.3">
      <c r="A72" s="50" t="s">
        <v>120</v>
      </c>
      <c r="B72" s="51" t="s">
        <v>242</v>
      </c>
      <c r="C72" s="3" t="s">
        <v>239</v>
      </c>
      <c r="D72" s="15">
        <f>Table32[[#This Row],[Residential CLM $ Collected]]+Table32[[#This Row],[C&amp;I CLM $ Collected]]</f>
        <v>262382.63909999997</v>
      </c>
      <c r="E72" s="48">
        <f>Table3[[#This Row],[CLM $ Collected ]]/'1.) CLM Reference'!$B$4</f>
        <v>2.5002607672251733E-5</v>
      </c>
      <c r="F72" s="12">
        <f>Table32[[#This Row],[Residential Incentive Disbursements]]+Table32[[#This Row],[C&amp;I Incentive Disbursements]]</f>
        <v>146069</v>
      </c>
      <c r="G72" s="17">
        <f>Table3[[#This Row],[Incentive Disbursements]]/'1.) CLM Reference'!$B$5</f>
        <v>0</v>
      </c>
      <c r="H72" s="52">
        <v>0</v>
      </c>
      <c r="I72" s="53">
        <f>Table3[[#This Row],[CLM $ Collected ]]/'1.) CLM Reference'!$B$4</f>
        <v>2.5002607672251733E-5</v>
      </c>
      <c r="J72" s="54">
        <v>0</v>
      </c>
      <c r="K72" s="53">
        <f>Table3[[#This Row],[Incentive Disbursements]]/'1.) CLM Reference'!$B$5</f>
        <v>0</v>
      </c>
      <c r="L72" s="52">
        <v>262382.63909999997</v>
      </c>
      <c r="M72" s="55">
        <f>Table3[[#This Row],[CLM $ Collected ]]/'1.) CLM Reference'!$B$4</f>
        <v>2.5002607672251733E-5</v>
      </c>
      <c r="N72" s="54">
        <v>146069</v>
      </c>
      <c r="O72" s="56">
        <f>Table3[[#This Row],[Incentive Disbursements]]/'1.) CLM Reference'!$B$5</f>
        <v>0</v>
      </c>
    </row>
    <row r="73" spans="1:15" s="49" customFormat="1" ht="15.75" thickBot="1" x14ac:dyDescent="0.3">
      <c r="A73" s="50" t="s">
        <v>121</v>
      </c>
      <c r="B73" s="51" t="s">
        <v>242</v>
      </c>
      <c r="C73" s="3" t="s">
        <v>239</v>
      </c>
      <c r="D73" s="15">
        <f>Table32[[#This Row],[Residential CLM $ Collected]]+Table32[[#This Row],[C&amp;I CLM $ Collected]]</f>
        <v>21139.378799999999</v>
      </c>
      <c r="E73" s="48">
        <f>Table3[[#This Row],[CLM $ Collected ]]/'1.) CLM Reference'!$B$4</f>
        <v>0</v>
      </c>
      <c r="F73" s="12">
        <f>Table32[[#This Row],[Residential Incentive Disbursements]]+Table32[[#This Row],[C&amp;I Incentive Disbursements]]</f>
        <v>0</v>
      </c>
      <c r="G73" s="17">
        <f>Table3[[#This Row],[Incentive Disbursements]]/'1.) CLM Reference'!$B$5</f>
        <v>1.4880077317262669E-5</v>
      </c>
      <c r="H73" s="52">
        <v>0</v>
      </c>
      <c r="I73" s="53">
        <f>Table3[[#This Row],[CLM $ Collected ]]/'1.) CLM Reference'!$B$4</f>
        <v>0</v>
      </c>
      <c r="J73" s="54">
        <v>0</v>
      </c>
      <c r="K73" s="53">
        <f>Table3[[#This Row],[Incentive Disbursements]]/'1.) CLM Reference'!$B$5</f>
        <v>1.4880077317262669E-5</v>
      </c>
      <c r="L73" s="52">
        <v>21139.378799999999</v>
      </c>
      <c r="M73" s="55">
        <f>Table3[[#This Row],[CLM $ Collected ]]/'1.) CLM Reference'!$B$4</f>
        <v>0</v>
      </c>
      <c r="N73" s="54">
        <v>0</v>
      </c>
      <c r="O73" s="56">
        <f>Table3[[#This Row],[Incentive Disbursements]]/'1.) CLM Reference'!$B$5</f>
        <v>1.4880077317262669E-5</v>
      </c>
    </row>
    <row r="74" spans="1:15" s="49" customFormat="1" ht="15.75" thickBot="1" x14ac:dyDescent="0.3">
      <c r="A74" s="50" t="s">
        <v>122</v>
      </c>
      <c r="B74" s="51" t="s">
        <v>242</v>
      </c>
      <c r="C74" s="3" t="s">
        <v>239</v>
      </c>
      <c r="D74" s="15">
        <f>Table32[[#This Row],[Residential CLM $ Collected]]+Table32[[#This Row],[C&amp;I CLM $ Collected]]</f>
        <v>46069.947800000002</v>
      </c>
      <c r="E74" s="48">
        <f>Table3[[#This Row],[CLM $ Collected ]]/'1.) CLM Reference'!$B$4</f>
        <v>4.4052749588965861E-6</v>
      </c>
      <c r="F74" s="12">
        <f>Table32[[#This Row],[Residential Incentive Disbursements]]+Table32[[#This Row],[C&amp;I Incentive Disbursements]]</f>
        <v>0</v>
      </c>
      <c r="G74" s="17">
        <f>Table3[[#This Row],[Incentive Disbursements]]/'1.) CLM Reference'!$B$5</f>
        <v>0</v>
      </c>
      <c r="H74" s="52">
        <v>1844.7194999999999</v>
      </c>
      <c r="I74" s="53">
        <f>Table3[[#This Row],[CLM $ Collected ]]/'1.) CLM Reference'!$B$4</f>
        <v>4.4052749588965861E-6</v>
      </c>
      <c r="J74" s="54">
        <v>0</v>
      </c>
      <c r="K74" s="53">
        <f>Table3[[#This Row],[Incentive Disbursements]]/'1.) CLM Reference'!$B$5</f>
        <v>0</v>
      </c>
      <c r="L74" s="52">
        <v>44225.228300000002</v>
      </c>
      <c r="M74" s="55">
        <f>Table3[[#This Row],[CLM $ Collected ]]/'1.) CLM Reference'!$B$4</f>
        <v>4.4052749588965861E-6</v>
      </c>
      <c r="N74" s="54">
        <v>0</v>
      </c>
      <c r="O74" s="56">
        <f>Table3[[#This Row],[Incentive Disbursements]]/'1.) CLM Reference'!$B$5</f>
        <v>0</v>
      </c>
    </row>
    <row r="75" spans="1:15" s="49" customFormat="1" ht="15.75" thickBot="1" x14ac:dyDescent="0.3">
      <c r="A75" s="50" t="s">
        <v>123</v>
      </c>
      <c r="B75" s="51" t="s">
        <v>238</v>
      </c>
      <c r="C75" s="3" t="s">
        <v>239</v>
      </c>
      <c r="D75" s="15">
        <f>Table32[[#This Row],[Residential CLM $ Collected]]+Table32[[#This Row],[C&amp;I CLM $ Collected]]</f>
        <v>31652.1731</v>
      </c>
      <c r="E75" s="48">
        <f>Table3[[#This Row],[CLM $ Collected ]]/'1.) CLM Reference'!$B$4</f>
        <v>4.396248997706014E-4</v>
      </c>
      <c r="F75" s="12">
        <f>Table32[[#This Row],[Residential Incentive Disbursements]]+Table32[[#This Row],[C&amp;I Incentive Disbursements]]</f>
        <v>60</v>
      </c>
      <c r="G75" s="17">
        <f>Table3[[#This Row],[Incentive Disbursements]]/'1.) CLM Reference'!$B$5</f>
        <v>4.2410184524404481E-4</v>
      </c>
      <c r="H75" s="52">
        <v>0</v>
      </c>
      <c r="I75" s="53">
        <f>Table3[[#This Row],[CLM $ Collected ]]/'1.) CLM Reference'!$B$4</f>
        <v>4.396248997706014E-4</v>
      </c>
      <c r="J75" s="54">
        <v>0</v>
      </c>
      <c r="K75" s="53">
        <f>Table3[[#This Row],[Incentive Disbursements]]/'1.) CLM Reference'!$B$5</f>
        <v>4.2410184524404481E-4</v>
      </c>
      <c r="L75" s="52">
        <v>31652.1731</v>
      </c>
      <c r="M75" s="55">
        <f>Table3[[#This Row],[CLM $ Collected ]]/'1.) CLM Reference'!$B$4</f>
        <v>4.396248997706014E-4</v>
      </c>
      <c r="N75" s="54">
        <v>60</v>
      </c>
      <c r="O75" s="56">
        <f>Table3[[#This Row],[Incentive Disbursements]]/'1.) CLM Reference'!$B$5</f>
        <v>4.2410184524404481E-4</v>
      </c>
    </row>
    <row r="76" spans="1:15" s="49" customFormat="1" ht="15.75" thickBot="1" x14ac:dyDescent="0.3">
      <c r="A76" s="50" t="s">
        <v>228</v>
      </c>
      <c r="B76" s="51" t="s">
        <v>238</v>
      </c>
      <c r="C76" s="3" t="s">
        <v>239</v>
      </c>
      <c r="D76" s="15">
        <f>Table32[[#This Row],[Residential CLM $ Collected]]+Table32[[#This Row],[C&amp;I CLM $ Collected]]</f>
        <v>1963.6956</v>
      </c>
      <c r="E76" s="48">
        <f>Table3[[#This Row],[CLM $ Collected ]]/'1.) CLM Reference'!$B$4</f>
        <v>0</v>
      </c>
      <c r="F76" s="12">
        <f>Table32[[#This Row],[Residential Incentive Disbursements]]+Table32[[#This Row],[C&amp;I Incentive Disbursements]]</f>
        <v>0</v>
      </c>
      <c r="G76" s="17">
        <f>Table3[[#This Row],[Incentive Disbursements]]/'1.) CLM Reference'!$B$5</f>
        <v>6.1659995907016344E-3</v>
      </c>
      <c r="H76" s="52">
        <v>0</v>
      </c>
      <c r="I76" s="53">
        <f>Table3[[#This Row],[CLM $ Collected ]]/'1.) CLM Reference'!$B$4</f>
        <v>0</v>
      </c>
      <c r="J76" s="54">
        <v>0</v>
      </c>
      <c r="K76" s="53">
        <f>Table3[[#This Row],[Incentive Disbursements]]/'1.) CLM Reference'!$B$5</f>
        <v>6.1659995907016344E-3</v>
      </c>
      <c r="L76" s="52">
        <v>1963.6956</v>
      </c>
      <c r="M76" s="55">
        <f>Table3[[#This Row],[CLM $ Collected ]]/'1.) CLM Reference'!$B$4</f>
        <v>0</v>
      </c>
      <c r="N76" s="54">
        <v>0</v>
      </c>
      <c r="O76" s="56">
        <f>Table3[[#This Row],[Incentive Disbursements]]/'1.) CLM Reference'!$B$5</f>
        <v>6.1659995907016344E-3</v>
      </c>
    </row>
    <row r="77" spans="1:15" s="49" customFormat="1" ht="15.75" thickBot="1" x14ac:dyDescent="0.3">
      <c r="A77" s="50" t="s">
        <v>124</v>
      </c>
      <c r="B77" s="51" t="s">
        <v>246</v>
      </c>
      <c r="C77" s="3" t="s">
        <v>239</v>
      </c>
      <c r="D77" s="15">
        <f>Table32[[#This Row],[Residential CLM $ Collected]]+Table32[[#This Row],[C&amp;I CLM $ Collected]]</f>
        <v>48465.287400000001</v>
      </c>
      <c r="E77" s="48">
        <f>Table3[[#This Row],[CLM $ Collected ]]/'1.) CLM Reference'!$B$4</f>
        <v>0</v>
      </c>
      <c r="F77" s="12">
        <f>Table32[[#This Row],[Residential Incentive Disbursements]]+Table32[[#This Row],[C&amp;I Incentive Disbursements]]</f>
        <v>9127</v>
      </c>
      <c r="G77" s="17">
        <f>Table3[[#This Row],[Incentive Disbursements]]/'1.) CLM Reference'!$B$5</f>
        <v>6.5472340195955739E-6</v>
      </c>
      <c r="H77" s="52">
        <v>0</v>
      </c>
      <c r="I77" s="53">
        <f>Table3[[#This Row],[CLM $ Collected ]]/'1.) CLM Reference'!$B$4</f>
        <v>0</v>
      </c>
      <c r="J77" s="54">
        <v>0</v>
      </c>
      <c r="K77" s="53">
        <f>Table3[[#This Row],[Incentive Disbursements]]/'1.) CLM Reference'!$B$5</f>
        <v>6.5472340195955739E-6</v>
      </c>
      <c r="L77" s="52">
        <v>48465.287400000001</v>
      </c>
      <c r="M77" s="55">
        <f>Table3[[#This Row],[CLM $ Collected ]]/'1.) CLM Reference'!$B$4</f>
        <v>0</v>
      </c>
      <c r="N77" s="54">
        <v>9127</v>
      </c>
      <c r="O77" s="56">
        <f>Table3[[#This Row],[Incentive Disbursements]]/'1.) CLM Reference'!$B$5</f>
        <v>6.5472340195955739E-6</v>
      </c>
    </row>
    <row r="78" spans="1:15" s="49" customFormat="1" ht="15.75" thickBot="1" x14ac:dyDescent="0.3">
      <c r="A78" s="50" t="s">
        <v>125</v>
      </c>
      <c r="B78" s="51" t="s">
        <v>246</v>
      </c>
      <c r="C78" s="3" t="s">
        <v>239</v>
      </c>
      <c r="D78" s="15">
        <f>Table32[[#This Row],[Residential CLM $ Collected]]+Table32[[#This Row],[C&amp;I CLM $ Collected]]</f>
        <v>11511.554400000001</v>
      </c>
      <c r="E78" s="48">
        <f>Table3[[#This Row],[CLM $ Collected ]]/'1.) CLM Reference'!$B$4</f>
        <v>9.485195509144811E-7</v>
      </c>
      <c r="F78" s="12">
        <f>Table32[[#This Row],[Residential Incentive Disbursements]]+Table32[[#This Row],[C&amp;I Incentive Disbursements]]</f>
        <v>502700</v>
      </c>
      <c r="G78" s="17">
        <f>Table3[[#This Row],[Incentive Disbursements]]/'1.) CLM Reference'!$B$5</f>
        <v>0</v>
      </c>
      <c r="H78" s="52">
        <v>0</v>
      </c>
      <c r="I78" s="53">
        <f>Table3[[#This Row],[CLM $ Collected ]]/'1.) CLM Reference'!$B$4</f>
        <v>9.485195509144811E-7</v>
      </c>
      <c r="J78" s="54">
        <v>0</v>
      </c>
      <c r="K78" s="53">
        <f>Table3[[#This Row],[Incentive Disbursements]]/'1.) CLM Reference'!$B$5</f>
        <v>0</v>
      </c>
      <c r="L78" s="52">
        <v>11511.554400000001</v>
      </c>
      <c r="M78" s="55">
        <f>Table3[[#This Row],[CLM $ Collected ]]/'1.) CLM Reference'!$B$4</f>
        <v>9.485195509144811E-7</v>
      </c>
      <c r="N78" s="54">
        <v>502700</v>
      </c>
      <c r="O78" s="56">
        <f>Table3[[#This Row],[Incentive Disbursements]]/'1.) CLM Reference'!$B$5</f>
        <v>0</v>
      </c>
    </row>
    <row r="79" spans="1:15" s="49" customFormat="1" ht="15.75" thickBot="1" x14ac:dyDescent="0.3">
      <c r="A79" s="50" t="s">
        <v>126</v>
      </c>
      <c r="B79" s="51" t="s">
        <v>246</v>
      </c>
      <c r="C79" s="3" t="s">
        <v>239</v>
      </c>
      <c r="D79" s="15">
        <f>Table32[[#This Row],[Residential CLM $ Collected]]+Table32[[#This Row],[C&amp;I CLM $ Collected]]</f>
        <v>476788.71539999999</v>
      </c>
      <c r="E79" s="48">
        <f>Table3[[#This Row],[CLM $ Collected ]]/'1.) CLM Reference'!$B$4</f>
        <v>2.3238617315907077E-6</v>
      </c>
      <c r="F79" s="12">
        <f>Table32[[#This Row],[Residential Incentive Disbursements]]+Table32[[#This Row],[C&amp;I Incentive Disbursements]]</f>
        <v>192127</v>
      </c>
      <c r="G79" s="17">
        <f>Table3[[#This Row],[Incentive Disbursements]]/'1.) CLM Reference'!$B$5</f>
        <v>0</v>
      </c>
      <c r="H79" s="52">
        <v>6043.2620999999999</v>
      </c>
      <c r="I79" s="53">
        <f>Table3[[#This Row],[CLM $ Collected ]]/'1.) CLM Reference'!$B$4</f>
        <v>2.3238617315907077E-6</v>
      </c>
      <c r="J79" s="54">
        <v>0</v>
      </c>
      <c r="K79" s="53">
        <f>Table3[[#This Row],[Incentive Disbursements]]/'1.) CLM Reference'!$B$5</f>
        <v>0</v>
      </c>
      <c r="L79" s="52">
        <v>470745.45329999999</v>
      </c>
      <c r="M79" s="55">
        <f>Table3[[#This Row],[CLM $ Collected ]]/'1.) CLM Reference'!$B$4</f>
        <v>2.3238617315907077E-6</v>
      </c>
      <c r="N79" s="54">
        <v>192127</v>
      </c>
      <c r="O79" s="56">
        <f>Table3[[#This Row],[Incentive Disbursements]]/'1.) CLM Reference'!$B$5</f>
        <v>0</v>
      </c>
    </row>
    <row r="80" spans="1:15" s="49" customFormat="1" ht="15.75" thickBot="1" x14ac:dyDescent="0.3">
      <c r="A80" s="50" t="s">
        <v>127</v>
      </c>
      <c r="B80" s="51" t="s">
        <v>246</v>
      </c>
      <c r="C80" s="3" t="s">
        <v>239</v>
      </c>
      <c r="D80" s="15">
        <f>Table32[[#This Row],[Residential CLM $ Collected]]+Table32[[#This Row],[C&amp;I CLM $ Collected]]</f>
        <v>61755.966899999999</v>
      </c>
      <c r="E80" s="48">
        <f>Table3[[#This Row],[CLM $ Collected ]]/'1.) CLM Reference'!$B$4</f>
        <v>8.8879159866973955E-6</v>
      </c>
      <c r="F80" s="12">
        <f>Table32[[#This Row],[Residential Incentive Disbursements]]+Table32[[#This Row],[C&amp;I Incentive Disbursements]]</f>
        <v>0</v>
      </c>
      <c r="G80" s="17">
        <f>Table3[[#This Row],[Incentive Disbursements]]/'1.) CLM Reference'!$B$5</f>
        <v>0</v>
      </c>
      <c r="H80" s="52">
        <v>0</v>
      </c>
      <c r="I80" s="53">
        <f>Table3[[#This Row],[CLM $ Collected ]]/'1.) CLM Reference'!$B$4</f>
        <v>8.8879159866973955E-6</v>
      </c>
      <c r="J80" s="54">
        <v>0</v>
      </c>
      <c r="K80" s="53">
        <f>Table3[[#This Row],[Incentive Disbursements]]/'1.) CLM Reference'!$B$5</f>
        <v>0</v>
      </c>
      <c r="L80" s="52">
        <v>61755.966899999999</v>
      </c>
      <c r="M80" s="55">
        <f>Table3[[#This Row],[CLM $ Collected ]]/'1.) CLM Reference'!$B$4</f>
        <v>8.8879159866973955E-6</v>
      </c>
      <c r="N80" s="54">
        <v>0</v>
      </c>
      <c r="O80" s="56">
        <f>Table3[[#This Row],[Incentive Disbursements]]/'1.) CLM Reference'!$B$5</f>
        <v>0</v>
      </c>
    </row>
    <row r="81" spans="1:15" s="49" customFormat="1" ht="15.75" thickBot="1" x14ac:dyDescent="0.3">
      <c r="A81" s="50" t="s">
        <v>128</v>
      </c>
      <c r="B81" s="51" t="s">
        <v>246</v>
      </c>
      <c r="C81" s="3" t="s">
        <v>239</v>
      </c>
      <c r="D81" s="15">
        <f>Table32[[#This Row],[Residential CLM $ Collected]]+Table32[[#This Row],[C&amp;I CLM $ Collected]]</f>
        <v>392782.05839999998</v>
      </c>
      <c r="E81" s="48">
        <f>Table3[[#This Row],[CLM $ Collected ]]/'1.) CLM Reference'!$B$4</f>
        <v>2.0230374802718414E-5</v>
      </c>
      <c r="F81" s="12">
        <f>Table32[[#This Row],[Residential Incentive Disbursements]]+Table32[[#This Row],[C&amp;I Incentive Disbursements]]</f>
        <v>90344</v>
      </c>
      <c r="G81" s="17">
        <f>Table3[[#This Row],[Incentive Disbursements]]/'1.) CLM Reference'!$B$5</f>
        <v>0</v>
      </c>
      <c r="H81" s="52">
        <v>0</v>
      </c>
      <c r="I81" s="53">
        <f>Table3[[#This Row],[CLM $ Collected ]]/'1.) CLM Reference'!$B$4</f>
        <v>2.0230374802718414E-5</v>
      </c>
      <c r="J81" s="54">
        <v>0</v>
      </c>
      <c r="K81" s="53">
        <f>Table3[[#This Row],[Incentive Disbursements]]/'1.) CLM Reference'!$B$5</f>
        <v>0</v>
      </c>
      <c r="L81" s="52">
        <v>392782.05839999998</v>
      </c>
      <c r="M81" s="55">
        <f>Table3[[#This Row],[CLM $ Collected ]]/'1.) CLM Reference'!$B$4</f>
        <v>2.0230374802718414E-5</v>
      </c>
      <c r="N81" s="54">
        <v>90344</v>
      </c>
      <c r="O81" s="56">
        <f>Table3[[#This Row],[Incentive Disbursements]]/'1.) CLM Reference'!$B$5</f>
        <v>0</v>
      </c>
    </row>
    <row r="82" spans="1:15" s="49" customFormat="1" ht="15.75" thickBot="1" x14ac:dyDescent="0.3">
      <c r="A82" s="50" t="s">
        <v>129</v>
      </c>
      <c r="B82" s="51" t="s">
        <v>246</v>
      </c>
      <c r="C82" s="3" t="s">
        <v>239</v>
      </c>
      <c r="D82" s="15">
        <f>Table32[[#This Row],[Residential CLM $ Collected]]+Table32[[#This Row],[C&amp;I CLM $ Collected]]</f>
        <v>11423.925499999999</v>
      </c>
      <c r="E82" s="48">
        <f>Table3[[#This Row],[CLM $ Collected ]]/'1.) CLM Reference'!$B$4</f>
        <v>2.8469105143187706E-5</v>
      </c>
      <c r="F82" s="12">
        <f>Table32[[#This Row],[Residential Incentive Disbursements]]+Table32[[#This Row],[C&amp;I Incentive Disbursements]]</f>
        <v>0</v>
      </c>
      <c r="G82" s="17">
        <f>Table3[[#This Row],[Incentive Disbursements]]/'1.) CLM Reference'!$B$5</f>
        <v>0</v>
      </c>
      <c r="H82" s="52">
        <v>0</v>
      </c>
      <c r="I82" s="53">
        <f>Table3[[#This Row],[CLM $ Collected ]]/'1.) CLM Reference'!$B$4</f>
        <v>2.8469105143187706E-5</v>
      </c>
      <c r="J82" s="54">
        <v>0</v>
      </c>
      <c r="K82" s="53">
        <f>Table3[[#This Row],[Incentive Disbursements]]/'1.) CLM Reference'!$B$5</f>
        <v>0</v>
      </c>
      <c r="L82" s="52">
        <v>11423.925499999999</v>
      </c>
      <c r="M82" s="55">
        <f>Table3[[#This Row],[CLM $ Collected ]]/'1.) CLM Reference'!$B$4</f>
        <v>2.8469105143187706E-5</v>
      </c>
      <c r="N82" s="54">
        <v>0</v>
      </c>
      <c r="O82" s="56">
        <f>Table3[[#This Row],[Incentive Disbursements]]/'1.) CLM Reference'!$B$5</f>
        <v>0</v>
      </c>
    </row>
    <row r="83" spans="1:15" s="49" customFormat="1" ht="15.75" thickBot="1" x14ac:dyDescent="0.3">
      <c r="A83" s="50" t="s">
        <v>130</v>
      </c>
      <c r="B83" s="51" t="s">
        <v>246</v>
      </c>
      <c r="C83" s="3" t="s">
        <v>239</v>
      </c>
      <c r="D83" s="15">
        <f>Table32[[#This Row],[Residential CLM $ Collected]]+Table32[[#This Row],[C&amp;I CLM $ Collected]]</f>
        <v>19630.0101</v>
      </c>
      <c r="E83" s="48">
        <f>Table3[[#This Row],[CLM $ Collected ]]/'1.) CLM Reference'!$B$4</f>
        <v>3.742007134896011E-5</v>
      </c>
      <c r="F83" s="12">
        <f>Table32[[#This Row],[Residential Incentive Disbursements]]+Table32[[#This Row],[C&amp;I Incentive Disbursements]]</f>
        <v>139005</v>
      </c>
      <c r="G83" s="17">
        <f>Table3[[#This Row],[Incentive Disbursements]]/'1.) CLM Reference'!$B$5</f>
        <v>2.9208996570693927E-5</v>
      </c>
      <c r="H83" s="52">
        <v>0</v>
      </c>
      <c r="I83" s="53">
        <f>Table3[[#This Row],[CLM $ Collected ]]/'1.) CLM Reference'!$B$4</f>
        <v>3.742007134896011E-5</v>
      </c>
      <c r="J83" s="54">
        <v>0</v>
      </c>
      <c r="K83" s="53">
        <f>Table3[[#This Row],[Incentive Disbursements]]/'1.) CLM Reference'!$B$5</f>
        <v>2.9208996570693927E-5</v>
      </c>
      <c r="L83" s="52">
        <v>19630.0101</v>
      </c>
      <c r="M83" s="55">
        <f>Table3[[#This Row],[CLM $ Collected ]]/'1.) CLM Reference'!$B$4</f>
        <v>3.742007134896011E-5</v>
      </c>
      <c r="N83" s="54">
        <v>139005</v>
      </c>
      <c r="O83" s="56">
        <f>Table3[[#This Row],[Incentive Disbursements]]/'1.) CLM Reference'!$B$5</f>
        <v>2.9208996570693927E-5</v>
      </c>
    </row>
    <row r="84" spans="1:15" s="49" customFormat="1" ht="15.75" thickBot="1" x14ac:dyDescent="0.3">
      <c r="A84" s="50" t="s">
        <v>131</v>
      </c>
      <c r="B84" s="51" t="s">
        <v>240</v>
      </c>
      <c r="C84" s="3" t="s">
        <v>239</v>
      </c>
      <c r="D84" s="15">
        <f>Table32[[#This Row],[Residential CLM $ Collected]]+Table32[[#This Row],[C&amp;I CLM $ Collected]]</f>
        <v>153837.17310000001</v>
      </c>
      <c r="E84" s="48">
        <f>Table3[[#This Row],[CLM $ Collected ]]/'1.) CLM Reference'!$B$4</f>
        <v>3.0456437876824763E-6</v>
      </c>
      <c r="F84" s="12">
        <f>Table32[[#This Row],[Residential Incentive Disbursements]]+Table32[[#This Row],[C&amp;I Incentive Disbursements]]</f>
        <v>39199</v>
      </c>
      <c r="G84" s="17">
        <f>Table3[[#This Row],[Incentive Disbursements]]/'1.) CLM Reference'!$B$5</f>
        <v>0</v>
      </c>
      <c r="H84" s="52">
        <v>0</v>
      </c>
      <c r="I84" s="53">
        <f>Table3[[#This Row],[CLM $ Collected ]]/'1.) CLM Reference'!$B$4</f>
        <v>3.0456437876824763E-6</v>
      </c>
      <c r="J84" s="54">
        <v>0</v>
      </c>
      <c r="K84" s="53">
        <f>Table3[[#This Row],[Incentive Disbursements]]/'1.) CLM Reference'!$B$5</f>
        <v>0</v>
      </c>
      <c r="L84" s="52">
        <v>153837.17310000001</v>
      </c>
      <c r="M84" s="55">
        <f>Table3[[#This Row],[CLM $ Collected ]]/'1.) CLM Reference'!$B$4</f>
        <v>3.0456437876824763E-6</v>
      </c>
      <c r="N84" s="54">
        <v>39199</v>
      </c>
      <c r="O84" s="56">
        <f>Table3[[#This Row],[Incentive Disbursements]]/'1.) CLM Reference'!$B$5</f>
        <v>0</v>
      </c>
    </row>
    <row r="85" spans="1:15" s="49" customFormat="1" ht="15.75" thickBot="1" x14ac:dyDescent="0.3">
      <c r="A85" s="50" t="s">
        <v>132</v>
      </c>
      <c r="B85" s="51" t="s">
        <v>248</v>
      </c>
      <c r="C85" s="3" t="s">
        <v>239</v>
      </c>
      <c r="D85" s="15">
        <f>Table32[[#This Row],[Residential CLM $ Collected]]+Table32[[#This Row],[C&amp;I CLM $ Collected]]</f>
        <v>31654.256600000001</v>
      </c>
      <c r="E85" s="48">
        <f>Table3[[#This Row],[CLM $ Collected ]]/'1.) CLM Reference'!$B$4</f>
        <v>1.8791985839320951E-5</v>
      </c>
      <c r="F85" s="12">
        <f>Table32[[#This Row],[Residential Incentive Disbursements]]+Table32[[#This Row],[C&amp;I Incentive Disbursements]]</f>
        <v>10957</v>
      </c>
      <c r="G85" s="17">
        <f>Table3[[#This Row],[Incentive Disbursements]]/'1.) CLM Reference'!$B$5</f>
        <v>0</v>
      </c>
      <c r="H85" s="52">
        <v>0</v>
      </c>
      <c r="I85" s="53">
        <f>Table3[[#This Row],[CLM $ Collected ]]/'1.) CLM Reference'!$B$4</f>
        <v>1.8791985839320951E-5</v>
      </c>
      <c r="J85" s="54">
        <v>0</v>
      </c>
      <c r="K85" s="53">
        <f>Table3[[#This Row],[Incentive Disbursements]]/'1.) CLM Reference'!$B$5</f>
        <v>0</v>
      </c>
      <c r="L85" s="52">
        <v>31654.256600000001</v>
      </c>
      <c r="M85" s="55">
        <f>Table3[[#This Row],[CLM $ Collected ]]/'1.) CLM Reference'!$B$4</f>
        <v>1.8791985839320951E-5</v>
      </c>
      <c r="N85" s="54">
        <v>10957</v>
      </c>
      <c r="O85" s="56">
        <f>Table3[[#This Row],[Incentive Disbursements]]/'1.) CLM Reference'!$B$5</f>
        <v>0</v>
      </c>
    </row>
    <row r="86" spans="1:15" s="49" customFormat="1" ht="15.75" thickBot="1" x14ac:dyDescent="0.3">
      <c r="A86" s="50" t="s">
        <v>133</v>
      </c>
      <c r="B86" s="51" t="s">
        <v>248</v>
      </c>
      <c r="C86" s="3" t="s">
        <v>239</v>
      </c>
      <c r="D86" s="15">
        <f>Table32[[#This Row],[Residential CLM $ Collected]]+Table32[[#This Row],[C&amp;I CLM $ Collected]]</f>
        <v>118643.1523</v>
      </c>
      <c r="E86" s="48">
        <f>Table3[[#This Row],[CLM $ Collected ]]/'1.) CLM Reference'!$B$4</f>
        <v>6.7657541326848831E-5</v>
      </c>
      <c r="F86" s="12">
        <f>Table32[[#This Row],[Residential Incentive Disbursements]]+Table32[[#This Row],[C&amp;I Incentive Disbursements]]</f>
        <v>1084</v>
      </c>
      <c r="G86" s="17">
        <f>Table3[[#This Row],[Incentive Disbursements]]/'1.) CLM Reference'!$B$5</f>
        <v>0</v>
      </c>
      <c r="H86" s="52">
        <v>0</v>
      </c>
      <c r="I86" s="53">
        <f>Table3[[#This Row],[CLM $ Collected ]]/'1.) CLM Reference'!$B$4</f>
        <v>6.7657541326848831E-5</v>
      </c>
      <c r="J86" s="54">
        <v>0</v>
      </c>
      <c r="K86" s="53">
        <f>Table3[[#This Row],[Incentive Disbursements]]/'1.) CLM Reference'!$B$5</f>
        <v>0</v>
      </c>
      <c r="L86" s="52">
        <v>118643.1523</v>
      </c>
      <c r="M86" s="55">
        <f>Table3[[#This Row],[CLM $ Collected ]]/'1.) CLM Reference'!$B$4</f>
        <v>6.7657541326848831E-5</v>
      </c>
      <c r="N86" s="54">
        <v>1084</v>
      </c>
      <c r="O86" s="56">
        <f>Table3[[#This Row],[Incentive Disbursements]]/'1.) CLM Reference'!$B$5</f>
        <v>0</v>
      </c>
    </row>
    <row r="87" spans="1:15" s="49" customFormat="1" ht="15.75" thickBot="1" x14ac:dyDescent="0.3">
      <c r="A87" s="50" t="s">
        <v>134</v>
      </c>
      <c r="B87" s="51" t="s">
        <v>247</v>
      </c>
      <c r="C87" s="3" t="s">
        <v>239</v>
      </c>
      <c r="D87" s="15">
        <f>Table32[[#This Row],[Residential CLM $ Collected]]+Table32[[#This Row],[C&amp;I CLM $ Collected]]</f>
        <v>30307.9912</v>
      </c>
      <c r="E87" s="48">
        <f>Table3[[#This Row],[CLM $ Collected ]]/'1.) CLM Reference'!$B$4</f>
        <v>2.462769116627067E-5</v>
      </c>
      <c r="F87" s="12">
        <f>Table32[[#This Row],[Residential Incentive Disbursements]]+Table32[[#This Row],[C&amp;I Incentive Disbursements]]</f>
        <v>0</v>
      </c>
      <c r="G87" s="17">
        <f>Table3[[#This Row],[Incentive Disbursements]]/'1.) CLM Reference'!$B$5</f>
        <v>0</v>
      </c>
      <c r="H87" s="52">
        <v>0</v>
      </c>
      <c r="I87" s="53">
        <f>Table3[[#This Row],[CLM $ Collected ]]/'1.) CLM Reference'!$B$4</f>
        <v>2.462769116627067E-5</v>
      </c>
      <c r="J87" s="54">
        <v>0</v>
      </c>
      <c r="K87" s="53">
        <f>Table3[[#This Row],[Incentive Disbursements]]/'1.) CLM Reference'!$B$5</f>
        <v>0</v>
      </c>
      <c r="L87" s="52">
        <v>30307.9912</v>
      </c>
      <c r="M87" s="55">
        <f>Table3[[#This Row],[CLM $ Collected ]]/'1.) CLM Reference'!$B$4</f>
        <v>2.462769116627067E-5</v>
      </c>
      <c r="N87" s="54">
        <v>0</v>
      </c>
      <c r="O87" s="56">
        <f>Table3[[#This Row],[Incentive Disbursements]]/'1.) CLM Reference'!$B$5</f>
        <v>0</v>
      </c>
    </row>
    <row r="88" spans="1:15" s="49" customFormat="1" ht="15.75" thickBot="1" x14ac:dyDescent="0.3">
      <c r="A88" s="50" t="s">
        <v>135</v>
      </c>
      <c r="B88" s="51" t="s">
        <v>247</v>
      </c>
      <c r="C88" s="3" t="s">
        <v>239</v>
      </c>
      <c r="D88" s="15">
        <f>Table32[[#This Row],[Residential CLM $ Collected]]+Table32[[#This Row],[C&amp;I CLM $ Collected]]</f>
        <v>21318.6878</v>
      </c>
      <c r="E88" s="48">
        <f>Table3[[#This Row],[CLM $ Collected ]]/'1.) CLM Reference'!$B$4</f>
        <v>1.8206836645701464E-5</v>
      </c>
      <c r="F88" s="12">
        <f>Table32[[#This Row],[Residential Incentive Disbursements]]+Table32[[#This Row],[C&amp;I Incentive Disbursements]]</f>
        <v>0</v>
      </c>
      <c r="G88" s="17">
        <f>Table3[[#This Row],[Incentive Disbursements]]/'1.) CLM Reference'!$B$5</f>
        <v>0</v>
      </c>
      <c r="H88" s="52">
        <v>0</v>
      </c>
      <c r="I88" s="53">
        <f>Table3[[#This Row],[CLM $ Collected ]]/'1.) CLM Reference'!$B$4</f>
        <v>1.8206836645701464E-5</v>
      </c>
      <c r="J88" s="54">
        <v>0</v>
      </c>
      <c r="K88" s="53">
        <f>Table3[[#This Row],[Incentive Disbursements]]/'1.) CLM Reference'!$B$5</f>
        <v>0</v>
      </c>
      <c r="L88" s="52">
        <v>21318.6878</v>
      </c>
      <c r="M88" s="55">
        <f>Table3[[#This Row],[CLM $ Collected ]]/'1.) CLM Reference'!$B$4</f>
        <v>1.8206836645701464E-5</v>
      </c>
      <c r="N88" s="54">
        <v>0</v>
      </c>
      <c r="O88" s="56">
        <f>Table3[[#This Row],[Incentive Disbursements]]/'1.) CLM Reference'!$B$5</f>
        <v>0</v>
      </c>
    </row>
    <row r="89" spans="1:15" s="49" customFormat="1" ht="15.75" thickBot="1" x14ac:dyDescent="0.3">
      <c r="A89" s="50" t="s">
        <v>136</v>
      </c>
      <c r="B89" s="51" t="s">
        <v>247</v>
      </c>
      <c r="C89" s="3" t="s">
        <v>244</v>
      </c>
      <c r="D89" s="15">
        <f>Table32[[#This Row],[Residential CLM $ Collected]]+Table32[[#This Row],[C&amp;I CLM $ Collected]]</f>
        <v>48303.706700000002</v>
      </c>
      <c r="E89" s="48">
        <f>Table3[[#This Row],[CLM $ Collected ]]/'1.) CLM Reference'!$B$4</f>
        <v>2.1367639521112394E-5</v>
      </c>
      <c r="F89" s="12">
        <f>Table32[[#This Row],[Residential Incentive Disbursements]]+Table32[[#This Row],[C&amp;I Incentive Disbursements]]</f>
        <v>7789</v>
      </c>
      <c r="G89" s="17">
        <f>Table3[[#This Row],[Incentive Disbursements]]/'1.) CLM Reference'!$B$5</f>
        <v>0</v>
      </c>
      <c r="H89" s="52">
        <v>0</v>
      </c>
      <c r="I89" s="53">
        <f>Table3[[#This Row],[CLM $ Collected ]]/'1.) CLM Reference'!$B$4</f>
        <v>2.1367639521112394E-5</v>
      </c>
      <c r="J89" s="54">
        <v>0</v>
      </c>
      <c r="K89" s="53">
        <f>Table3[[#This Row],[Incentive Disbursements]]/'1.) CLM Reference'!$B$5</f>
        <v>0</v>
      </c>
      <c r="L89" s="52">
        <v>48303.706700000002</v>
      </c>
      <c r="M89" s="55">
        <f>Table3[[#This Row],[CLM $ Collected ]]/'1.) CLM Reference'!$B$4</f>
        <v>2.1367639521112394E-5</v>
      </c>
      <c r="N89" s="54">
        <v>7789</v>
      </c>
      <c r="O89" s="56">
        <f>Table3[[#This Row],[Incentive Disbursements]]/'1.) CLM Reference'!$B$5</f>
        <v>0</v>
      </c>
    </row>
    <row r="90" spans="1:15" s="49" customFormat="1" ht="15.75" thickBot="1" x14ac:dyDescent="0.3">
      <c r="A90" s="50" t="s">
        <v>137</v>
      </c>
      <c r="B90" s="51" t="s">
        <v>247</v>
      </c>
      <c r="C90" s="3" t="s">
        <v>239</v>
      </c>
      <c r="D90" s="15">
        <f>Table32[[#This Row],[Residential CLM $ Collected]]+Table32[[#This Row],[C&amp;I CLM $ Collected]]</f>
        <v>19413.7742</v>
      </c>
      <c r="E90" s="48">
        <f>Table3[[#This Row],[CLM $ Collected ]]/'1.) CLM Reference'!$B$4</f>
        <v>1.0671593213822553E-5</v>
      </c>
      <c r="F90" s="12">
        <f>Table32[[#This Row],[Residential Incentive Disbursements]]+Table32[[#This Row],[C&amp;I Incentive Disbursements]]</f>
        <v>150</v>
      </c>
      <c r="G90" s="17">
        <f>Table3[[#This Row],[Incentive Disbursements]]/'1.) CLM Reference'!$B$5</f>
        <v>0</v>
      </c>
      <c r="H90" s="52">
        <v>0</v>
      </c>
      <c r="I90" s="53">
        <f>Table3[[#This Row],[CLM $ Collected ]]/'1.) CLM Reference'!$B$4</f>
        <v>1.0671593213822553E-5</v>
      </c>
      <c r="J90" s="54">
        <v>0</v>
      </c>
      <c r="K90" s="53">
        <f>Table3[[#This Row],[Incentive Disbursements]]/'1.) CLM Reference'!$B$5</f>
        <v>0</v>
      </c>
      <c r="L90" s="52">
        <v>19413.7742</v>
      </c>
      <c r="M90" s="55">
        <f>Table3[[#This Row],[CLM $ Collected ]]/'1.) CLM Reference'!$B$4</f>
        <v>1.0671593213822553E-5</v>
      </c>
      <c r="N90" s="54">
        <v>150</v>
      </c>
      <c r="O90" s="56">
        <f>Table3[[#This Row],[Incentive Disbursements]]/'1.) CLM Reference'!$B$5</f>
        <v>0</v>
      </c>
    </row>
    <row r="91" spans="1:15" s="49" customFormat="1" ht="15.75" thickBot="1" x14ac:dyDescent="0.3">
      <c r="A91" s="50" t="s">
        <v>138</v>
      </c>
      <c r="B91" s="51" t="s">
        <v>251</v>
      </c>
      <c r="C91" s="3" t="s">
        <v>244</v>
      </c>
      <c r="D91" s="15">
        <f>Table32[[#This Row],[Residential CLM $ Collected]]+Table32[[#This Row],[C&amp;I CLM $ Collected]]</f>
        <v>620841.98750000005</v>
      </c>
      <c r="E91" s="48">
        <f>Table3[[#This Row],[CLM $ Collected ]]/'1.) CLM Reference'!$B$4</f>
        <v>2.9266267055701396E-5</v>
      </c>
      <c r="F91" s="12">
        <f>Table32[[#This Row],[Residential Incentive Disbursements]]+Table32[[#This Row],[C&amp;I Incentive Disbursements]]</f>
        <v>90664</v>
      </c>
      <c r="G91" s="17">
        <f>Table3[[#This Row],[Incentive Disbursements]]/'1.) CLM Reference'!$B$5</f>
        <v>3.5712185561430403E-6</v>
      </c>
      <c r="H91" s="52">
        <v>0</v>
      </c>
      <c r="I91" s="53">
        <f>Table3[[#This Row],[CLM $ Collected ]]/'1.) CLM Reference'!$B$4</f>
        <v>2.9266267055701396E-5</v>
      </c>
      <c r="J91" s="54">
        <v>0</v>
      </c>
      <c r="K91" s="53">
        <f>Table3[[#This Row],[Incentive Disbursements]]/'1.) CLM Reference'!$B$5</f>
        <v>3.5712185561430403E-6</v>
      </c>
      <c r="L91" s="52">
        <v>620841.98750000005</v>
      </c>
      <c r="M91" s="55">
        <f>Table3[[#This Row],[CLM $ Collected ]]/'1.) CLM Reference'!$B$4</f>
        <v>2.9266267055701396E-5</v>
      </c>
      <c r="N91" s="54">
        <v>90664</v>
      </c>
      <c r="O91" s="56">
        <f>Table3[[#This Row],[Incentive Disbursements]]/'1.) CLM Reference'!$B$5</f>
        <v>3.5712185561430403E-6</v>
      </c>
    </row>
    <row r="92" spans="1:15" s="49" customFormat="1" ht="15.75" thickBot="1" x14ac:dyDescent="0.3">
      <c r="A92" s="50" t="s">
        <v>139</v>
      </c>
      <c r="B92" s="51" t="s">
        <v>251</v>
      </c>
      <c r="C92" s="3" t="s">
        <v>244</v>
      </c>
      <c r="D92" s="15">
        <f>Table32[[#This Row],[Residential CLM $ Collected]]+Table32[[#This Row],[C&amp;I CLM $ Collected]]</f>
        <v>440777.92950000003</v>
      </c>
      <c r="E92" s="48">
        <f>Table3[[#This Row],[CLM $ Collected ]]/'1.) CLM Reference'!$B$4</f>
        <v>2.8507234924681947E-6</v>
      </c>
      <c r="F92" s="12">
        <f>Table32[[#This Row],[Residential Incentive Disbursements]]+Table32[[#This Row],[C&amp;I Incentive Disbursements]]</f>
        <v>74388.570000000007</v>
      </c>
      <c r="G92" s="17">
        <f>Table3[[#This Row],[Incentive Disbursements]]/'1.) CLM Reference'!$B$5</f>
        <v>0</v>
      </c>
      <c r="H92" s="52">
        <v>18545.705000000002</v>
      </c>
      <c r="I92" s="53">
        <f>Table3[[#This Row],[CLM $ Collected ]]/'1.) CLM Reference'!$B$4</f>
        <v>2.8507234924681947E-6</v>
      </c>
      <c r="J92" s="54">
        <v>0</v>
      </c>
      <c r="K92" s="53">
        <f>Table3[[#This Row],[Incentive Disbursements]]/'1.) CLM Reference'!$B$5</f>
        <v>0</v>
      </c>
      <c r="L92" s="52">
        <v>422232.22450000001</v>
      </c>
      <c r="M92" s="55">
        <f>Table3[[#This Row],[CLM $ Collected ]]/'1.) CLM Reference'!$B$4</f>
        <v>2.8507234924681947E-6</v>
      </c>
      <c r="N92" s="54">
        <v>74388.570000000007</v>
      </c>
      <c r="O92" s="56">
        <f>Table3[[#This Row],[Incentive Disbursements]]/'1.) CLM Reference'!$B$5</f>
        <v>0</v>
      </c>
    </row>
    <row r="93" spans="1:15" s="49" customFormat="1" ht="15.75" thickBot="1" x14ac:dyDescent="0.3">
      <c r="A93" s="50" t="s">
        <v>140</v>
      </c>
      <c r="B93" s="51" t="s">
        <v>251</v>
      </c>
      <c r="C93" s="3" t="s">
        <v>244</v>
      </c>
      <c r="D93" s="15">
        <f>Table32[[#This Row],[Residential CLM $ Collected]]+Table32[[#This Row],[C&amp;I CLM $ Collected]]</f>
        <v>396586.79239999998</v>
      </c>
      <c r="E93" s="48">
        <f>Table3[[#This Row],[CLM $ Collected ]]/'1.) CLM Reference'!$B$4</f>
        <v>2.8246724944952481E-6</v>
      </c>
      <c r="F93" s="12">
        <f>Table32[[#This Row],[Residential Incentive Disbursements]]+Table32[[#This Row],[C&amp;I Incentive Disbursements]]</f>
        <v>344</v>
      </c>
      <c r="G93" s="17">
        <f>Table3[[#This Row],[Incentive Disbursements]]/'1.) CLM Reference'!$B$5</f>
        <v>0</v>
      </c>
      <c r="H93" s="52">
        <v>0</v>
      </c>
      <c r="I93" s="53">
        <f>Table3[[#This Row],[CLM $ Collected ]]/'1.) CLM Reference'!$B$4</f>
        <v>2.8246724944952481E-6</v>
      </c>
      <c r="J93" s="54">
        <v>0</v>
      </c>
      <c r="K93" s="53">
        <f>Table3[[#This Row],[Incentive Disbursements]]/'1.) CLM Reference'!$B$5</f>
        <v>0</v>
      </c>
      <c r="L93" s="52">
        <v>396586.79239999998</v>
      </c>
      <c r="M93" s="55">
        <f>Table3[[#This Row],[CLM $ Collected ]]/'1.) CLM Reference'!$B$4</f>
        <v>2.8246724944952481E-6</v>
      </c>
      <c r="N93" s="54">
        <v>344</v>
      </c>
      <c r="O93" s="56">
        <f>Table3[[#This Row],[Incentive Disbursements]]/'1.) CLM Reference'!$B$5</f>
        <v>0</v>
      </c>
    </row>
    <row r="94" spans="1:15" s="49" customFormat="1" ht="15.75" thickBot="1" x14ac:dyDescent="0.3">
      <c r="A94" s="50" t="s">
        <v>141</v>
      </c>
      <c r="B94" s="51" t="s">
        <v>251</v>
      </c>
      <c r="C94" s="3" t="s">
        <v>244</v>
      </c>
      <c r="D94" s="15">
        <f>Table32[[#This Row],[Residential CLM $ Collected]]+Table32[[#This Row],[C&amp;I CLM $ Collected]]</f>
        <v>16626.321499999998</v>
      </c>
      <c r="E94" s="48">
        <f>Table3[[#This Row],[CLM $ Collected ]]/'1.) CLM Reference'!$B$4</f>
        <v>1.5196398302450175E-5</v>
      </c>
      <c r="F94" s="12">
        <f>Table32[[#This Row],[Residential Incentive Disbursements]]+Table32[[#This Row],[C&amp;I Incentive Disbursements]]</f>
        <v>40</v>
      </c>
      <c r="G94" s="17">
        <f>Table3[[#This Row],[Incentive Disbursements]]/'1.) CLM Reference'!$B$5</f>
        <v>0</v>
      </c>
      <c r="H94" s="52">
        <v>0</v>
      </c>
      <c r="I94" s="53">
        <f>Table3[[#This Row],[CLM $ Collected ]]/'1.) CLM Reference'!$B$4</f>
        <v>1.5196398302450175E-5</v>
      </c>
      <c r="J94" s="54">
        <v>0</v>
      </c>
      <c r="K94" s="53">
        <f>Table3[[#This Row],[Incentive Disbursements]]/'1.) CLM Reference'!$B$5</f>
        <v>0</v>
      </c>
      <c r="L94" s="52">
        <v>16626.321499999998</v>
      </c>
      <c r="M94" s="55">
        <f>Table3[[#This Row],[CLM $ Collected ]]/'1.) CLM Reference'!$B$4</f>
        <v>1.5196398302450175E-5</v>
      </c>
      <c r="N94" s="54">
        <v>40</v>
      </c>
      <c r="O94" s="56">
        <f>Table3[[#This Row],[Incentive Disbursements]]/'1.) CLM Reference'!$B$5</f>
        <v>0</v>
      </c>
    </row>
    <row r="95" spans="1:15" s="49" customFormat="1" ht="15.75" thickBot="1" x14ac:dyDescent="0.3">
      <c r="A95" s="50" t="s">
        <v>142</v>
      </c>
      <c r="B95" s="51" t="s">
        <v>251</v>
      </c>
      <c r="C95" s="3" t="s">
        <v>244</v>
      </c>
      <c r="D95" s="15">
        <f>Table32[[#This Row],[Residential CLM $ Collected]]+Table32[[#This Row],[C&amp;I CLM $ Collected]]</f>
        <v>20302.3325</v>
      </c>
      <c r="E95" s="48">
        <f>Table3[[#This Row],[CLM $ Collected ]]/'1.) CLM Reference'!$B$4</f>
        <v>4.9096443238623088E-3</v>
      </c>
      <c r="F95" s="12">
        <f>Table32[[#This Row],[Residential Incentive Disbursements]]+Table32[[#This Row],[C&amp;I Incentive Disbursements]]</f>
        <v>100</v>
      </c>
      <c r="G95" s="17">
        <f>Table3[[#This Row],[Incentive Disbursements]]/'1.) CLM Reference'!$B$5</f>
        <v>1.8998305371681064E-3</v>
      </c>
      <c r="H95" s="52">
        <v>0</v>
      </c>
      <c r="I95" s="53">
        <f>Table3[[#This Row],[CLM $ Collected ]]/'1.) CLM Reference'!$B$4</f>
        <v>4.9096443238623088E-3</v>
      </c>
      <c r="J95" s="54">
        <v>0</v>
      </c>
      <c r="K95" s="53">
        <f>Table3[[#This Row],[Incentive Disbursements]]/'1.) CLM Reference'!$B$5</f>
        <v>1.8998305371681064E-3</v>
      </c>
      <c r="L95" s="52">
        <v>20302.3325</v>
      </c>
      <c r="M95" s="55">
        <f>Table3[[#This Row],[CLM $ Collected ]]/'1.) CLM Reference'!$B$4</f>
        <v>4.9096443238623088E-3</v>
      </c>
      <c r="N95" s="54">
        <v>100</v>
      </c>
      <c r="O95" s="56">
        <f>Table3[[#This Row],[Incentive Disbursements]]/'1.) CLM Reference'!$B$5</f>
        <v>1.8998305371681064E-3</v>
      </c>
    </row>
    <row r="96" spans="1:15" s="49" customFormat="1" ht="15.75" thickBot="1" x14ac:dyDescent="0.3">
      <c r="A96" s="50" t="s">
        <v>143</v>
      </c>
      <c r="B96" s="51" t="s">
        <v>251</v>
      </c>
      <c r="C96" s="3" t="s">
        <v>244</v>
      </c>
      <c r="D96" s="15">
        <f>Table32[[#This Row],[Residential CLM $ Collected]]+Table32[[#This Row],[C&amp;I CLM $ Collected]]</f>
        <v>62155.3321</v>
      </c>
      <c r="E96" s="48">
        <f>Table3[[#This Row],[CLM $ Collected ]]/'1.) CLM Reference'!$B$4</f>
        <v>4.9458289813563289E-3</v>
      </c>
      <c r="F96" s="12">
        <f>Table32[[#This Row],[Residential Incentive Disbursements]]+Table32[[#This Row],[C&amp;I Incentive Disbursements]]</f>
        <v>0</v>
      </c>
      <c r="G96" s="17">
        <f>Table3[[#This Row],[Incentive Disbursements]]/'1.) CLM Reference'!$B$5</f>
        <v>3.5000667880366321E-3</v>
      </c>
      <c r="H96" s="52">
        <v>0</v>
      </c>
      <c r="I96" s="53">
        <f>Table3[[#This Row],[CLM $ Collected ]]/'1.) CLM Reference'!$B$4</f>
        <v>4.9458289813563289E-3</v>
      </c>
      <c r="J96" s="54">
        <v>0</v>
      </c>
      <c r="K96" s="53">
        <f>Table3[[#This Row],[Incentive Disbursements]]/'1.) CLM Reference'!$B$5</f>
        <v>3.5000667880366321E-3</v>
      </c>
      <c r="L96" s="52">
        <v>62155.3321</v>
      </c>
      <c r="M96" s="55">
        <f>Table3[[#This Row],[CLM $ Collected ]]/'1.) CLM Reference'!$B$4</f>
        <v>4.9458289813563289E-3</v>
      </c>
      <c r="N96" s="54">
        <v>0</v>
      </c>
      <c r="O96" s="56">
        <f>Table3[[#This Row],[Incentive Disbursements]]/'1.) CLM Reference'!$B$5</f>
        <v>3.5000667880366321E-3</v>
      </c>
    </row>
    <row r="97" spans="1:15" s="49" customFormat="1" ht="15.75" thickBot="1" x14ac:dyDescent="0.3">
      <c r="A97" s="50" t="s">
        <v>144</v>
      </c>
      <c r="B97" s="51" t="s">
        <v>251</v>
      </c>
      <c r="C97" s="3" t="s">
        <v>244</v>
      </c>
      <c r="D97" s="15">
        <f>Table32[[#This Row],[Residential CLM $ Collected]]+Table32[[#This Row],[C&amp;I CLM $ Collected]]</f>
        <v>54912.122300000003</v>
      </c>
      <c r="E97" s="48">
        <f>Table3[[#This Row],[CLM $ Collected ]]/'1.) CLM Reference'!$B$4</f>
        <v>2.1187940005130599E-3</v>
      </c>
      <c r="F97" s="12">
        <f>Table32[[#This Row],[Residential Incentive Disbursements]]+Table32[[#This Row],[C&amp;I Incentive Disbursements]]</f>
        <v>0</v>
      </c>
      <c r="G97" s="17">
        <f>Table3[[#This Row],[Incentive Disbursements]]/'1.) CLM Reference'!$B$5</f>
        <v>1.2777730713415894E-3</v>
      </c>
      <c r="H97" s="52">
        <v>0</v>
      </c>
      <c r="I97" s="53">
        <f>Table3[[#This Row],[CLM $ Collected ]]/'1.) CLM Reference'!$B$4</f>
        <v>2.1187940005130599E-3</v>
      </c>
      <c r="J97" s="54">
        <v>0</v>
      </c>
      <c r="K97" s="53">
        <f>Table3[[#This Row],[Incentive Disbursements]]/'1.) CLM Reference'!$B$5</f>
        <v>1.2777730713415894E-3</v>
      </c>
      <c r="L97" s="52">
        <v>54912.122300000003</v>
      </c>
      <c r="M97" s="55">
        <f>Table3[[#This Row],[CLM $ Collected ]]/'1.) CLM Reference'!$B$4</f>
        <v>2.1187940005130599E-3</v>
      </c>
      <c r="N97" s="54">
        <v>0</v>
      </c>
      <c r="O97" s="56">
        <f>Table3[[#This Row],[Incentive Disbursements]]/'1.) CLM Reference'!$B$5</f>
        <v>1.2777730713415894E-3</v>
      </c>
    </row>
    <row r="98" spans="1:15" s="49" customFormat="1" ht="15.75" thickBot="1" x14ac:dyDescent="0.3">
      <c r="A98" s="50" t="s">
        <v>145</v>
      </c>
      <c r="B98" s="51" t="s">
        <v>251</v>
      </c>
      <c r="C98" s="3" t="s">
        <v>244</v>
      </c>
      <c r="D98" s="15">
        <f>Table32[[#This Row],[Residential CLM $ Collected]]+Table32[[#This Row],[C&amp;I CLM $ Collected]]</f>
        <v>167440.6943</v>
      </c>
      <c r="E98" s="48">
        <f>Table3[[#This Row],[CLM $ Collected ]]/'1.) CLM Reference'!$B$4</f>
        <v>2.0311413371629713E-3</v>
      </c>
      <c r="F98" s="12">
        <f>Table32[[#This Row],[Residential Incentive Disbursements]]+Table32[[#This Row],[C&amp;I Incentive Disbursements]]</f>
        <v>0</v>
      </c>
      <c r="G98" s="17">
        <f>Table3[[#This Row],[Incentive Disbursements]]/'1.) CLM Reference'!$B$5</f>
        <v>2.7759147309240049E-3</v>
      </c>
      <c r="H98" s="52">
        <v>618.14779999999996</v>
      </c>
      <c r="I98" s="53">
        <f>Table3[[#This Row],[CLM $ Collected ]]/'1.) CLM Reference'!$B$4</f>
        <v>2.0311413371629713E-3</v>
      </c>
      <c r="J98" s="54">
        <v>0</v>
      </c>
      <c r="K98" s="53">
        <f>Table3[[#This Row],[Incentive Disbursements]]/'1.) CLM Reference'!$B$5</f>
        <v>2.7759147309240049E-3</v>
      </c>
      <c r="L98" s="52">
        <v>166822.5465</v>
      </c>
      <c r="M98" s="55">
        <f>Table3[[#This Row],[CLM $ Collected ]]/'1.) CLM Reference'!$B$4</f>
        <v>2.0311413371629713E-3</v>
      </c>
      <c r="N98" s="54">
        <v>0</v>
      </c>
      <c r="O98" s="56">
        <f>Table3[[#This Row],[Incentive Disbursements]]/'1.) CLM Reference'!$B$5</f>
        <v>2.7759147309240049E-3</v>
      </c>
    </row>
    <row r="99" spans="1:15" s="49" customFormat="1" ht="15.75" thickBot="1" x14ac:dyDescent="0.3">
      <c r="A99" s="50" t="s">
        <v>146</v>
      </c>
      <c r="B99" s="51" t="s">
        <v>251</v>
      </c>
      <c r="C99" s="3" t="s">
        <v>244</v>
      </c>
      <c r="D99" s="15">
        <f>Table32[[#This Row],[Residential CLM $ Collected]]+Table32[[#This Row],[C&amp;I CLM $ Collected]]</f>
        <v>3203.2554</v>
      </c>
      <c r="E99" s="48">
        <f>Table3[[#This Row],[CLM $ Collected ]]/'1.) CLM Reference'!$B$4</f>
        <v>3.4592210089978777E-3</v>
      </c>
      <c r="F99" s="12">
        <f>Table32[[#This Row],[Residential Incentive Disbursements]]+Table32[[#This Row],[C&amp;I Incentive Disbursements]]</f>
        <v>0</v>
      </c>
      <c r="G99" s="17">
        <f>Table3[[#This Row],[Incentive Disbursements]]/'1.) CLM Reference'!$B$5</f>
        <v>2.6112886979229233E-3</v>
      </c>
      <c r="H99" s="52">
        <v>0</v>
      </c>
      <c r="I99" s="53">
        <f>Table3[[#This Row],[CLM $ Collected ]]/'1.) CLM Reference'!$B$4</f>
        <v>3.4592210089978777E-3</v>
      </c>
      <c r="J99" s="54">
        <v>0</v>
      </c>
      <c r="K99" s="53">
        <f>Table3[[#This Row],[Incentive Disbursements]]/'1.) CLM Reference'!$B$5</f>
        <v>2.6112886979229233E-3</v>
      </c>
      <c r="L99" s="52">
        <v>3203.2554</v>
      </c>
      <c r="M99" s="55">
        <f>Table3[[#This Row],[CLM $ Collected ]]/'1.) CLM Reference'!$B$4</f>
        <v>3.4592210089978777E-3</v>
      </c>
      <c r="N99" s="54">
        <v>0</v>
      </c>
      <c r="O99" s="56">
        <f>Table3[[#This Row],[Incentive Disbursements]]/'1.) CLM Reference'!$B$5</f>
        <v>2.6112886979229233E-3</v>
      </c>
    </row>
    <row r="100" spans="1:15" s="49" customFormat="1" ht="15.75" thickBot="1" x14ac:dyDescent="0.3">
      <c r="A100" s="50" t="s">
        <v>147</v>
      </c>
      <c r="B100" s="51" t="s">
        <v>251</v>
      </c>
      <c r="C100" s="3" t="s">
        <v>239</v>
      </c>
      <c r="D100" s="15">
        <f>Table32[[#This Row],[Residential CLM $ Collected]]+Table32[[#This Row],[C&amp;I CLM $ Collected]]</f>
        <v>10510.4792</v>
      </c>
      <c r="E100" s="48">
        <f>Table3[[#This Row],[CLM $ Collected ]]/'1.) CLM Reference'!$B$4</f>
        <v>2.2323634550393922E-3</v>
      </c>
      <c r="F100" s="12">
        <f>Table32[[#This Row],[Residential Incentive Disbursements]]+Table32[[#This Row],[C&amp;I Incentive Disbursements]]</f>
        <v>70</v>
      </c>
      <c r="G100" s="17">
        <f>Table3[[#This Row],[Incentive Disbursements]]/'1.) CLM Reference'!$B$5</f>
        <v>2.3780726509263724E-3</v>
      </c>
      <c r="H100" s="52">
        <v>0</v>
      </c>
      <c r="I100" s="53">
        <f>Table3[[#This Row],[CLM $ Collected ]]/'1.) CLM Reference'!$B$4</f>
        <v>2.2323634550393922E-3</v>
      </c>
      <c r="J100" s="54">
        <v>0</v>
      </c>
      <c r="K100" s="53">
        <f>Table3[[#This Row],[Incentive Disbursements]]/'1.) CLM Reference'!$B$5</f>
        <v>2.3780726509263724E-3</v>
      </c>
      <c r="L100" s="52">
        <v>10510.4792</v>
      </c>
      <c r="M100" s="55">
        <f>Table3[[#This Row],[CLM $ Collected ]]/'1.) CLM Reference'!$B$4</f>
        <v>2.2323634550393922E-3</v>
      </c>
      <c r="N100" s="54">
        <v>70</v>
      </c>
      <c r="O100" s="56">
        <f>Table3[[#This Row],[Incentive Disbursements]]/'1.) CLM Reference'!$B$5</f>
        <v>2.3780726509263724E-3</v>
      </c>
    </row>
    <row r="101" spans="1:15" s="49" customFormat="1" ht="15.75" thickBot="1" x14ac:dyDescent="0.3">
      <c r="A101" s="50" t="s">
        <v>148</v>
      </c>
      <c r="B101" s="51" t="s">
        <v>251</v>
      </c>
      <c r="C101" s="3" t="s">
        <v>239</v>
      </c>
      <c r="D101" s="15">
        <f>Table32[[#This Row],[Residential CLM $ Collected]]+Table32[[#This Row],[C&amp;I CLM $ Collected]]</f>
        <v>16102.516600000001</v>
      </c>
      <c r="E101" s="48">
        <f>Table3[[#This Row],[CLM $ Collected ]]/'1.) CLM Reference'!$B$4</f>
        <v>2.6295734264121396E-3</v>
      </c>
      <c r="F101" s="12">
        <f>Table32[[#This Row],[Residential Incentive Disbursements]]+Table32[[#This Row],[C&amp;I Incentive Disbursements]]</f>
        <v>0</v>
      </c>
      <c r="G101" s="17">
        <f>Table3[[#This Row],[Incentive Disbursements]]/'1.) CLM Reference'!$B$5</f>
        <v>2.415948399729733E-3</v>
      </c>
      <c r="H101" s="52">
        <v>0</v>
      </c>
      <c r="I101" s="53">
        <f>Table3[[#This Row],[CLM $ Collected ]]/'1.) CLM Reference'!$B$4</f>
        <v>2.6295734264121396E-3</v>
      </c>
      <c r="J101" s="54">
        <v>0</v>
      </c>
      <c r="K101" s="53">
        <f>Table3[[#This Row],[Incentive Disbursements]]/'1.) CLM Reference'!$B$5</f>
        <v>2.415948399729733E-3</v>
      </c>
      <c r="L101" s="52">
        <v>16102.516600000001</v>
      </c>
      <c r="M101" s="55">
        <f>Table3[[#This Row],[CLM $ Collected ]]/'1.) CLM Reference'!$B$4</f>
        <v>2.6295734264121396E-3</v>
      </c>
      <c r="N101" s="54">
        <v>0</v>
      </c>
      <c r="O101" s="56">
        <f>Table3[[#This Row],[Incentive Disbursements]]/'1.) CLM Reference'!$B$5</f>
        <v>2.415948399729733E-3</v>
      </c>
    </row>
    <row r="102" spans="1:15" s="49" customFormat="1" ht="15.75" thickBot="1" x14ac:dyDescent="0.3">
      <c r="A102" s="50" t="s">
        <v>149</v>
      </c>
      <c r="B102" s="51" t="s">
        <v>251</v>
      </c>
      <c r="C102" s="3" t="s">
        <v>239</v>
      </c>
      <c r="D102" s="15">
        <f>Table32[[#This Row],[Residential CLM $ Collected]]+Table32[[#This Row],[C&amp;I CLM $ Collected]]</f>
        <v>36435.988100000002</v>
      </c>
      <c r="E102" s="48">
        <f>Table3[[#This Row],[CLM $ Collected ]]/'1.) CLM Reference'!$B$4</f>
        <v>2.4326566921267191E-6</v>
      </c>
      <c r="F102" s="12">
        <f>Table32[[#This Row],[Residential Incentive Disbursements]]+Table32[[#This Row],[C&amp;I Incentive Disbursements]]</f>
        <v>15941.24</v>
      </c>
      <c r="G102" s="17">
        <f>Table3[[#This Row],[Incentive Disbursements]]/'1.) CLM Reference'!$B$5</f>
        <v>0</v>
      </c>
      <c r="H102" s="52">
        <v>0</v>
      </c>
      <c r="I102" s="53">
        <f>Table3[[#This Row],[CLM $ Collected ]]/'1.) CLM Reference'!$B$4</f>
        <v>2.4326566921267191E-6</v>
      </c>
      <c r="J102" s="54">
        <v>0</v>
      </c>
      <c r="K102" s="53">
        <f>Table3[[#This Row],[Incentive Disbursements]]/'1.) CLM Reference'!$B$5</f>
        <v>0</v>
      </c>
      <c r="L102" s="52">
        <v>36435.988100000002</v>
      </c>
      <c r="M102" s="55">
        <f>Table3[[#This Row],[CLM $ Collected ]]/'1.) CLM Reference'!$B$4</f>
        <v>2.4326566921267191E-6</v>
      </c>
      <c r="N102" s="54">
        <v>15941.24</v>
      </c>
      <c r="O102" s="56">
        <f>Table3[[#This Row],[Incentive Disbursements]]/'1.) CLM Reference'!$B$5</f>
        <v>0</v>
      </c>
    </row>
    <row r="103" spans="1:15" s="49" customFormat="1" ht="15.75" thickBot="1" x14ac:dyDescent="0.3">
      <c r="A103" s="50" t="s">
        <v>150</v>
      </c>
      <c r="B103" s="51" t="s">
        <v>251</v>
      </c>
      <c r="C103" s="3" t="s">
        <v>244</v>
      </c>
      <c r="D103" s="15">
        <f>Table32[[#This Row],[Residential CLM $ Collected]]+Table32[[#This Row],[C&amp;I CLM $ Collected]]</f>
        <v>68425.132500000007</v>
      </c>
      <c r="E103" s="48">
        <f>Table3[[#This Row],[CLM $ Collected ]]/'1.) CLM Reference'!$B$4</f>
        <v>6.6020431460961265E-6</v>
      </c>
      <c r="F103" s="12">
        <f>Table32[[#This Row],[Residential Incentive Disbursements]]+Table32[[#This Row],[C&amp;I Incentive Disbursements]]</f>
        <v>0</v>
      </c>
      <c r="G103" s="17">
        <f>Table3[[#This Row],[Incentive Disbursements]]/'1.) CLM Reference'!$B$5</f>
        <v>0</v>
      </c>
      <c r="H103" s="52">
        <v>0</v>
      </c>
      <c r="I103" s="53">
        <f>Table3[[#This Row],[CLM $ Collected ]]/'1.) CLM Reference'!$B$4</f>
        <v>6.6020431460961265E-6</v>
      </c>
      <c r="J103" s="54">
        <v>0</v>
      </c>
      <c r="K103" s="53">
        <f>Table3[[#This Row],[Incentive Disbursements]]/'1.) CLM Reference'!$B$5</f>
        <v>0</v>
      </c>
      <c r="L103" s="52">
        <v>68425.132500000007</v>
      </c>
      <c r="M103" s="55">
        <f>Table3[[#This Row],[CLM $ Collected ]]/'1.) CLM Reference'!$B$4</f>
        <v>6.6020431460961265E-6</v>
      </c>
      <c r="N103" s="54">
        <v>0</v>
      </c>
      <c r="O103" s="56">
        <f>Table3[[#This Row],[Incentive Disbursements]]/'1.) CLM Reference'!$B$5</f>
        <v>0</v>
      </c>
    </row>
    <row r="104" spans="1:15" s="49" customFormat="1" ht="15.75" thickBot="1" x14ac:dyDescent="0.3">
      <c r="A104" s="50" t="s">
        <v>151</v>
      </c>
      <c r="B104" s="51" t="s">
        <v>251</v>
      </c>
      <c r="C104" s="3" t="s">
        <v>239</v>
      </c>
      <c r="D104" s="15">
        <f>Table32[[#This Row],[Residential CLM $ Collected]]+Table32[[#This Row],[C&amp;I CLM $ Collected]]</f>
        <v>107295.5113</v>
      </c>
      <c r="E104" s="48">
        <f>Table3[[#This Row],[CLM $ Collected ]]/'1.) CLM Reference'!$B$4</f>
        <v>0</v>
      </c>
      <c r="F104" s="12">
        <f>Table32[[#This Row],[Residential Incentive Disbursements]]+Table32[[#This Row],[C&amp;I Incentive Disbursements]]</f>
        <v>6672</v>
      </c>
      <c r="G104" s="17">
        <f>Table3[[#This Row],[Incentive Disbursements]]/'1.) CLM Reference'!$B$5</f>
        <v>8.5901574014649439E-3</v>
      </c>
      <c r="H104" s="52">
        <v>0</v>
      </c>
      <c r="I104" s="53">
        <f>Table3[[#This Row],[CLM $ Collected ]]/'1.) CLM Reference'!$B$4</f>
        <v>0</v>
      </c>
      <c r="J104" s="54">
        <v>0</v>
      </c>
      <c r="K104" s="53">
        <f>Table3[[#This Row],[Incentive Disbursements]]/'1.) CLM Reference'!$B$5</f>
        <v>8.5901574014649439E-3</v>
      </c>
      <c r="L104" s="52">
        <v>107295.5113</v>
      </c>
      <c r="M104" s="55">
        <f>Table3[[#This Row],[CLM $ Collected ]]/'1.) CLM Reference'!$B$4</f>
        <v>0</v>
      </c>
      <c r="N104" s="54">
        <v>6672</v>
      </c>
      <c r="O104" s="56">
        <f>Table3[[#This Row],[Incentive Disbursements]]/'1.) CLM Reference'!$B$5</f>
        <v>8.5901574014649439E-3</v>
      </c>
    </row>
    <row r="105" spans="1:15" s="49" customFormat="1" ht="15.75" thickBot="1" x14ac:dyDescent="0.3">
      <c r="A105" s="50" t="s">
        <v>152</v>
      </c>
      <c r="B105" s="51" t="s">
        <v>251</v>
      </c>
      <c r="C105" s="3" t="s">
        <v>244</v>
      </c>
      <c r="D105" s="15">
        <f>Table32[[#This Row],[Residential CLM $ Collected]]+Table32[[#This Row],[C&amp;I CLM $ Collected]]</f>
        <v>95856.074399999998</v>
      </c>
      <c r="E105" s="48">
        <f>Table3[[#This Row],[CLM $ Collected ]]/'1.) CLM Reference'!$B$4</f>
        <v>1.3553941470087744E-5</v>
      </c>
      <c r="F105" s="12">
        <f>Table32[[#This Row],[Residential Incentive Disbursements]]+Table32[[#This Row],[C&amp;I Incentive Disbursements]]</f>
        <v>9499</v>
      </c>
      <c r="G105" s="17">
        <f>Table3[[#This Row],[Incentive Disbursements]]/'1.) CLM Reference'!$B$5</f>
        <v>0</v>
      </c>
      <c r="H105" s="52">
        <v>0</v>
      </c>
      <c r="I105" s="53">
        <f>Table3[[#This Row],[CLM $ Collected ]]/'1.) CLM Reference'!$B$4</f>
        <v>1.3553941470087744E-5</v>
      </c>
      <c r="J105" s="54">
        <v>0</v>
      </c>
      <c r="K105" s="53">
        <f>Table3[[#This Row],[Incentive Disbursements]]/'1.) CLM Reference'!$B$5</f>
        <v>0</v>
      </c>
      <c r="L105" s="52">
        <v>95856.074399999998</v>
      </c>
      <c r="M105" s="55">
        <f>Table3[[#This Row],[CLM $ Collected ]]/'1.) CLM Reference'!$B$4</f>
        <v>1.3553941470087744E-5</v>
      </c>
      <c r="N105" s="54">
        <v>9499</v>
      </c>
      <c r="O105" s="56">
        <f>Table3[[#This Row],[Incentive Disbursements]]/'1.) CLM Reference'!$B$5</f>
        <v>0</v>
      </c>
    </row>
    <row r="106" spans="1:15" s="49" customFormat="1" ht="15.75" thickBot="1" x14ac:dyDescent="0.3">
      <c r="A106" s="50" t="s">
        <v>153</v>
      </c>
      <c r="B106" s="51" t="s">
        <v>251</v>
      </c>
      <c r="C106" s="3" t="s">
        <v>244</v>
      </c>
      <c r="D106" s="15">
        <f>Table32[[#This Row],[Residential CLM $ Collected]]+Table32[[#This Row],[C&amp;I CLM $ Collected]]</f>
        <v>72142.353499999997</v>
      </c>
      <c r="E106" s="48">
        <f>Table3[[#This Row],[CLM $ Collected ]]/'1.) CLM Reference'!$B$4</f>
        <v>3.0498004012094617E-5</v>
      </c>
      <c r="F106" s="12">
        <f>Table32[[#This Row],[Residential Incentive Disbursements]]+Table32[[#This Row],[C&amp;I Incentive Disbursements]]</f>
        <v>60</v>
      </c>
      <c r="G106" s="17">
        <f>Table3[[#This Row],[Incentive Disbursements]]/'1.) CLM Reference'!$B$5</f>
        <v>0</v>
      </c>
      <c r="H106" s="52">
        <v>6964.5801000000001</v>
      </c>
      <c r="I106" s="53">
        <f>Table3[[#This Row],[CLM $ Collected ]]/'1.) CLM Reference'!$B$4</f>
        <v>3.0498004012094617E-5</v>
      </c>
      <c r="J106" s="54">
        <v>0</v>
      </c>
      <c r="K106" s="53">
        <f>Table3[[#This Row],[Incentive Disbursements]]/'1.) CLM Reference'!$B$5</f>
        <v>0</v>
      </c>
      <c r="L106" s="52">
        <v>65177.773399999998</v>
      </c>
      <c r="M106" s="55">
        <f>Table3[[#This Row],[CLM $ Collected ]]/'1.) CLM Reference'!$B$4</f>
        <v>3.0498004012094617E-5</v>
      </c>
      <c r="N106" s="54">
        <v>60</v>
      </c>
      <c r="O106" s="56">
        <f>Table3[[#This Row],[Incentive Disbursements]]/'1.) CLM Reference'!$B$5</f>
        <v>0</v>
      </c>
    </row>
    <row r="107" spans="1:15" s="49" customFormat="1" ht="15.75" thickBot="1" x14ac:dyDescent="0.3">
      <c r="A107" s="50" t="s">
        <v>154</v>
      </c>
      <c r="B107" s="51" t="s">
        <v>251</v>
      </c>
      <c r="C107" s="3" t="s">
        <v>239</v>
      </c>
      <c r="D107" s="15">
        <f>Table32[[#This Row],[Residential CLM $ Collected]]+Table32[[#This Row],[C&amp;I CLM $ Collected]]</f>
        <v>77177.016300000003</v>
      </c>
      <c r="E107" s="48">
        <f>Table3[[#This Row],[CLM $ Collected ]]/'1.) CLM Reference'!$B$4</f>
        <v>3.8845856247798137E-3</v>
      </c>
      <c r="F107" s="12">
        <f>Table32[[#This Row],[Residential Incentive Disbursements]]+Table32[[#This Row],[C&amp;I Incentive Disbursements]]</f>
        <v>1830</v>
      </c>
      <c r="G107" s="17">
        <f>Table3[[#This Row],[Incentive Disbursements]]/'1.) CLM Reference'!$B$5</f>
        <v>2.5290084175924798E-3</v>
      </c>
      <c r="H107" s="52">
        <v>0</v>
      </c>
      <c r="I107" s="53">
        <f>Table3[[#This Row],[CLM $ Collected ]]/'1.) CLM Reference'!$B$4</f>
        <v>3.8845856247798137E-3</v>
      </c>
      <c r="J107" s="54">
        <v>0</v>
      </c>
      <c r="K107" s="53">
        <f>Table3[[#This Row],[Incentive Disbursements]]/'1.) CLM Reference'!$B$5</f>
        <v>2.5290084175924798E-3</v>
      </c>
      <c r="L107" s="52">
        <v>77177.016300000003</v>
      </c>
      <c r="M107" s="55">
        <f>Table3[[#This Row],[CLM $ Collected ]]/'1.) CLM Reference'!$B$4</f>
        <v>3.8845856247798137E-3</v>
      </c>
      <c r="N107" s="54">
        <v>1830</v>
      </c>
      <c r="O107" s="56">
        <f>Table3[[#This Row],[Incentive Disbursements]]/'1.) CLM Reference'!$B$5</f>
        <v>2.5290084175924798E-3</v>
      </c>
    </row>
    <row r="108" spans="1:15" s="49" customFormat="1" ht="15.75" thickBot="1" x14ac:dyDescent="0.3">
      <c r="A108" s="50" t="s">
        <v>155</v>
      </c>
      <c r="B108" s="51" t="s">
        <v>251</v>
      </c>
      <c r="C108" s="3" t="s">
        <v>239</v>
      </c>
      <c r="D108" s="15">
        <f>Table32[[#This Row],[Residential CLM $ Collected]]+Table32[[#This Row],[C&amp;I CLM $ Collected]]</f>
        <v>30629.914100000002</v>
      </c>
      <c r="E108" s="48">
        <f>Table3[[#This Row],[CLM $ Collected ]]/'1.) CLM Reference'!$B$4</f>
        <v>3.5558609023951335E-3</v>
      </c>
      <c r="F108" s="12">
        <f>Table32[[#This Row],[Residential Incentive Disbursements]]+Table32[[#This Row],[C&amp;I Incentive Disbursements]]</f>
        <v>0</v>
      </c>
      <c r="G108" s="17">
        <f>Table3[[#This Row],[Incentive Disbursements]]/'1.) CLM Reference'!$B$5</f>
        <v>1.558231578211171E-3</v>
      </c>
      <c r="H108" s="52">
        <v>0</v>
      </c>
      <c r="I108" s="53">
        <f>Table3[[#This Row],[CLM $ Collected ]]/'1.) CLM Reference'!$B$4</f>
        <v>3.5558609023951335E-3</v>
      </c>
      <c r="J108" s="54">
        <v>0</v>
      </c>
      <c r="K108" s="53">
        <f>Table3[[#This Row],[Incentive Disbursements]]/'1.) CLM Reference'!$B$5</f>
        <v>1.558231578211171E-3</v>
      </c>
      <c r="L108" s="52">
        <v>30629.914100000002</v>
      </c>
      <c r="M108" s="55">
        <f>Table3[[#This Row],[CLM $ Collected ]]/'1.) CLM Reference'!$B$4</f>
        <v>3.5558609023951335E-3</v>
      </c>
      <c r="N108" s="54">
        <v>0</v>
      </c>
      <c r="O108" s="56">
        <f>Table3[[#This Row],[Incentive Disbursements]]/'1.) CLM Reference'!$B$5</f>
        <v>1.558231578211171E-3</v>
      </c>
    </row>
    <row r="109" spans="1:15" s="49" customFormat="1" ht="15.75" thickBot="1" x14ac:dyDescent="0.3">
      <c r="A109" s="50" t="s">
        <v>156</v>
      </c>
      <c r="B109" s="51" t="s">
        <v>251</v>
      </c>
      <c r="C109" s="3" t="s">
        <v>239</v>
      </c>
      <c r="D109" s="15">
        <f>Table32[[#This Row],[Residential CLM $ Collected]]+Table32[[#This Row],[C&amp;I CLM $ Collected]]</f>
        <v>35141.119099999996</v>
      </c>
      <c r="E109" s="48">
        <f>Table3[[#This Row],[CLM $ Collected ]]/'1.) CLM Reference'!$B$4</f>
        <v>5.5907149517770634E-5</v>
      </c>
      <c r="F109" s="12">
        <f>Table32[[#This Row],[Residential Incentive Disbursements]]+Table32[[#This Row],[C&amp;I Incentive Disbursements]]</f>
        <v>210</v>
      </c>
      <c r="G109" s="17">
        <f>Table3[[#This Row],[Incentive Disbursements]]/'1.) CLM Reference'!$B$5</f>
        <v>0</v>
      </c>
      <c r="H109" s="52">
        <v>8758.2502999999997</v>
      </c>
      <c r="I109" s="53">
        <f>Table3[[#This Row],[CLM $ Collected ]]/'1.) CLM Reference'!$B$4</f>
        <v>5.5907149517770634E-5</v>
      </c>
      <c r="J109" s="54">
        <v>0</v>
      </c>
      <c r="K109" s="53">
        <f>Table3[[#This Row],[Incentive Disbursements]]/'1.) CLM Reference'!$B$5</f>
        <v>0</v>
      </c>
      <c r="L109" s="52">
        <v>26382.8688</v>
      </c>
      <c r="M109" s="55">
        <f>Table3[[#This Row],[CLM $ Collected ]]/'1.) CLM Reference'!$B$4</f>
        <v>5.5907149517770634E-5</v>
      </c>
      <c r="N109" s="54">
        <v>210</v>
      </c>
      <c r="O109" s="56">
        <f>Table3[[#This Row],[Incentive Disbursements]]/'1.) CLM Reference'!$B$5</f>
        <v>0</v>
      </c>
    </row>
    <row r="110" spans="1:15" s="49" customFormat="1" ht="15.75" thickBot="1" x14ac:dyDescent="0.3">
      <c r="A110" s="50" t="s">
        <v>157</v>
      </c>
      <c r="B110" s="51" t="s">
        <v>251</v>
      </c>
      <c r="C110" s="3" t="s">
        <v>244</v>
      </c>
      <c r="D110" s="15">
        <f>Table32[[#This Row],[Residential CLM $ Collected]]+Table32[[#This Row],[C&amp;I CLM $ Collected]]</f>
        <v>638.05809999999997</v>
      </c>
      <c r="E110" s="48">
        <f>Table3[[#This Row],[CLM $ Collected ]]/'1.) CLM Reference'!$B$4</f>
        <v>0</v>
      </c>
      <c r="F110" s="12">
        <f>Table32[[#This Row],[Residential Incentive Disbursements]]+Table32[[#This Row],[C&amp;I Incentive Disbursements]]</f>
        <v>1180</v>
      </c>
      <c r="G110" s="17">
        <f>Table3[[#This Row],[Incentive Disbursements]]/'1.) CLM Reference'!$B$5</f>
        <v>1.2994753453174871E-3</v>
      </c>
      <c r="H110" s="52">
        <v>0</v>
      </c>
      <c r="I110" s="53">
        <f>Table3[[#This Row],[CLM $ Collected ]]/'1.) CLM Reference'!$B$4</f>
        <v>0</v>
      </c>
      <c r="J110" s="54">
        <v>0</v>
      </c>
      <c r="K110" s="53">
        <f>Table3[[#This Row],[Incentive Disbursements]]/'1.) CLM Reference'!$B$5</f>
        <v>1.2994753453174871E-3</v>
      </c>
      <c r="L110" s="52">
        <v>638.05809999999997</v>
      </c>
      <c r="M110" s="55">
        <f>Table3[[#This Row],[CLM $ Collected ]]/'1.) CLM Reference'!$B$4</f>
        <v>0</v>
      </c>
      <c r="N110" s="54">
        <v>1180</v>
      </c>
      <c r="O110" s="56">
        <f>Table3[[#This Row],[Incentive Disbursements]]/'1.) CLM Reference'!$B$5</f>
        <v>1.2994753453174871E-3</v>
      </c>
    </row>
    <row r="111" spans="1:15" s="49" customFormat="1" ht="15.75" thickBot="1" x14ac:dyDescent="0.3">
      <c r="A111" s="50" t="s">
        <v>158</v>
      </c>
      <c r="B111" s="51" t="s">
        <v>251</v>
      </c>
      <c r="C111" s="3" t="s">
        <v>239</v>
      </c>
      <c r="D111" s="15">
        <f>Table32[[#This Row],[Residential CLM $ Collected]]+Table32[[#This Row],[C&amp;I CLM $ Collected]]</f>
        <v>34699.039299999997</v>
      </c>
      <c r="E111" s="48">
        <f>Table3[[#This Row],[CLM $ Collected ]]/'1.) CLM Reference'!$B$4</f>
        <v>2.4533083948295085E-3</v>
      </c>
      <c r="F111" s="12">
        <f>Table32[[#This Row],[Residential Incentive Disbursements]]+Table32[[#This Row],[C&amp;I Incentive Disbursements]]</f>
        <v>44425</v>
      </c>
      <c r="G111" s="17">
        <f>Table3[[#This Row],[Incentive Disbursements]]/'1.) CLM Reference'!$B$5</f>
        <v>1.1966439137924099E-3</v>
      </c>
      <c r="H111" s="52">
        <v>0</v>
      </c>
      <c r="I111" s="53">
        <f>Table3[[#This Row],[CLM $ Collected ]]/'1.) CLM Reference'!$B$4</f>
        <v>2.4533083948295085E-3</v>
      </c>
      <c r="J111" s="54">
        <v>0</v>
      </c>
      <c r="K111" s="53">
        <f>Table3[[#This Row],[Incentive Disbursements]]/'1.) CLM Reference'!$B$5</f>
        <v>1.1966439137924099E-3</v>
      </c>
      <c r="L111" s="52">
        <v>34699.039299999997</v>
      </c>
      <c r="M111" s="55">
        <f>Table3[[#This Row],[CLM $ Collected ]]/'1.) CLM Reference'!$B$4</f>
        <v>2.4533083948295085E-3</v>
      </c>
      <c r="N111" s="54">
        <v>44425</v>
      </c>
      <c r="O111" s="56">
        <f>Table3[[#This Row],[Incentive Disbursements]]/'1.) CLM Reference'!$B$5</f>
        <v>1.1966439137924099E-3</v>
      </c>
    </row>
    <row r="112" spans="1:15" s="49" customFormat="1" ht="15.75" thickBot="1" x14ac:dyDescent="0.3">
      <c r="A112" s="50" t="s">
        <v>159</v>
      </c>
      <c r="B112" s="51" t="s">
        <v>251</v>
      </c>
      <c r="C112" s="3" t="s">
        <v>244</v>
      </c>
      <c r="D112" s="15">
        <f>Table32[[#This Row],[Residential CLM $ Collected]]+Table32[[#This Row],[C&amp;I CLM $ Collected]]</f>
        <v>24439.176200000002</v>
      </c>
      <c r="E112" s="48">
        <f>Table3[[#This Row],[CLM $ Collected ]]/'1.) CLM Reference'!$B$4</f>
        <v>3.3323013887803558E-3</v>
      </c>
      <c r="F112" s="12">
        <f>Table32[[#This Row],[Residential Incentive Disbursements]]+Table32[[#This Row],[C&amp;I Incentive Disbursements]]</f>
        <v>2254</v>
      </c>
      <c r="G112" s="17">
        <f>Table3[[#This Row],[Incentive Disbursements]]/'1.) CLM Reference'!$B$5</f>
        <v>1.87694795426962E-3</v>
      </c>
      <c r="H112" s="52">
        <v>0</v>
      </c>
      <c r="I112" s="53">
        <f>Table3[[#This Row],[CLM $ Collected ]]/'1.) CLM Reference'!$B$4</f>
        <v>3.3323013887803558E-3</v>
      </c>
      <c r="J112" s="54">
        <v>0</v>
      </c>
      <c r="K112" s="53">
        <f>Table3[[#This Row],[Incentive Disbursements]]/'1.) CLM Reference'!$B$5</f>
        <v>1.87694795426962E-3</v>
      </c>
      <c r="L112" s="52">
        <v>24439.176200000002</v>
      </c>
      <c r="M112" s="55">
        <f>Table3[[#This Row],[CLM $ Collected ]]/'1.) CLM Reference'!$B$4</f>
        <v>3.3323013887803558E-3</v>
      </c>
      <c r="N112" s="54">
        <v>2254</v>
      </c>
      <c r="O112" s="56">
        <f>Table3[[#This Row],[Incentive Disbursements]]/'1.) CLM Reference'!$B$5</f>
        <v>1.87694795426962E-3</v>
      </c>
    </row>
    <row r="113" spans="1:15" s="49" customFormat="1" ht="15.75" thickBot="1" x14ac:dyDescent="0.3">
      <c r="A113" s="50" t="s">
        <v>160</v>
      </c>
      <c r="B113" s="51" t="s">
        <v>251</v>
      </c>
      <c r="C113" s="3" t="s">
        <v>244</v>
      </c>
      <c r="D113" s="15">
        <f>Table32[[#This Row],[Residential CLM $ Collected]]+Table32[[#This Row],[C&amp;I CLM $ Collected]]</f>
        <v>32270.552200000002</v>
      </c>
      <c r="E113" s="48">
        <f>Table3[[#This Row],[CLM $ Collected ]]/'1.) CLM Reference'!$B$4</f>
        <v>3.4587412562109205E-3</v>
      </c>
      <c r="F113" s="12">
        <f>Table32[[#This Row],[Residential Incentive Disbursements]]+Table32[[#This Row],[C&amp;I Incentive Disbursements]]</f>
        <v>0</v>
      </c>
      <c r="G113" s="17">
        <f>Table3[[#This Row],[Incentive Disbursements]]/'1.) CLM Reference'!$B$5</f>
        <v>1.1630691025368311E-3</v>
      </c>
      <c r="H113" s="52">
        <v>7242.7465000000002</v>
      </c>
      <c r="I113" s="53">
        <f>Table3[[#This Row],[CLM $ Collected ]]/'1.) CLM Reference'!$B$4</f>
        <v>3.4587412562109205E-3</v>
      </c>
      <c r="J113" s="54">
        <v>0</v>
      </c>
      <c r="K113" s="53">
        <f>Table3[[#This Row],[Incentive Disbursements]]/'1.) CLM Reference'!$B$5</f>
        <v>1.1630691025368311E-3</v>
      </c>
      <c r="L113" s="52">
        <v>25027.805700000001</v>
      </c>
      <c r="M113" s="55">
        <f>Table3[[#This Row],[CLM $ Collected ]]/'1.) CLM Reference'!$B$4</f>
        <v>3.4587412562109205E-3</v>
      </c>
      <c r="N113" s="54">
        <v>0</v>
      </c>
      <c r="O113" s="56">
        <f>Table3[[#This Row],[Incentive Disbursements]]/'1.) CLM Reference'!$B$5</f>
        <v>1.1630691025368311E-3</v>
      </c>
    </row>
    <row r="114" spans="1:15" s="49" customFormat="1" ht="15.75" thickBot="1" x14ac:dyDescent="0.3">
      <c r="A114" s="50" t="s">
        <v>161</v>
      </c>
      <c r="B114" s="51" t="s">
        <v>251</v>
      </c>
      <c r="C114" s="3" t="s">
        <v>244</v>
      </c>
      <c r="D114" s="15">
        <f>Table32[[#This Row],[Residential CLM $ Collected]]+Table32[[#This Row],[C&amp;I CLM $ Collected]]</f>
        <v>125901.9893</v>
      </c>
      <c r="E114" s="48">
        <f>Table3[[#This Row],[CLM $ Collected ]]/'1.) CLM Reference'!$B$4</f>
        <v>5.7714802906822559E-3</v>
      </c>
      <c r="F114" s="12">
        <f>Table32[[#This Row],[Residential Incentive Disbursements]]+Table32[[#This Row],[C&amp;I Incentive Disbursements]]</f>
        <v>0</v>
      </c>
      <c r="G114" s="17">
        <f>Table3[[#This Row],[Incentive Disbursements]]/'1.) CLM Reference'!$B$5</f>
        <v>9.7384927774577749E-4</v>
      </c>
      <c r="H114" s="52">
        <v>0</v>
      </c>
      <c r="I114" s="53">
        <f>Table3[[#This Row],[CLM $ Collected ]]/'1.) CLM Reference'!$B$4</f>
        <v>5.7714802906822559E-3</v>
      </c>
      <c r="J114" s="54">
        <v>0</v>
      </c>
      <c r="K114" s="53">
        <f>Table3[[#This Row],[Incentive Disbursements]]/'1.) CLM Reference'!$B$5</f>
        <v>9.7384927774577749E-4</v>
      </c>
      <c r="L114" s="52">
        <v>125901.9893</v>
      </c>
      <c r="M114" s="55">
        <f>Table3[[#This Row],[CLM $ Collected ]]/'1.) CLM Reference'!$B$4</f>
        <v>5.7714802906822559E-3</v>
      </c>
      <c r="N114" s="54">
        <v>0</v>
      </c>
      <c r="O114" s="56">
        <f>Table3[[#This Row],[Incentive Disbursements]]/'1.) CLM Reference'!$B$5</f>
        <v>9.7384927774577749E-4</v>
      </c>
    </row>
    <row r="115" spans="1:15" s="49" customFormat="1" ht="15.75" thickBot="1" x14ac:dyDescent="0.3">
      <c r="A115" s="50" t="s">
        <v>162</v>
      </c>
      <c r="B115" s="51" t="s">
        <v>251</v>
      </c>
      <c r="C115" s="3" t="s">
        <v>239</v>
      </c>
      <c r="D115" s="15">
        <f>Table32[[#This Row],[Residential CLM $ Collected]]+Table32[[#This Row],[C&amp;I CLM $ Collected]]</f>
        <v>42790.523500000003</v>
      </c>
      <c r="E115" s="48">
        <f>Table3[[#This Row],[CLM $ Collected ]]/'1.) CLM Reference'!$B$4</f>
        <v>2.6703042528062174E-3</v>
      </c>
      <c r="F115" s="12">
        <f>Table32[[#This Row],[Residential Incentive Disbursements]]+Table32[[#This Row],[C&amp;I Incentive Disbursements]]</f>
        <v>64029</v>
      </c>
      <c r="G115" s="17">
        <f>Table3[[#This Row],[Incentive Disbursements]]/'1.) CLM Reference'!$B$5</f>
        <v>4.3758140968420674E-4</v>
      </c>
      <c r="H115" s="52">
        <v>0</v>
      </c>
      <c r="I115" s="53">
        <f>Table3[[#This Row],[CLM $ Collected ]]/'1.) CLM Reference'!$B$4</f>
        <v>2.6703042528062174E-3</v>
      </c>
      <c r="J115" s="54">
        <v>800</v>
      </c>
      <c r="K115" s="53">
        <f>Table3[[#This Row],[Incentive Disbursements]]/'1.) CLM Reference'!$B$5</f>
        <v>4.3758140968420674E-4</v>
      </c>
      <c r="L115" s="52">
        <v>42790.523500000003</v>
      </c>
      <c r="M115" s="55">
        <f>Table3[[#This Row],[CLM $ Collected ]]/'1.) CLM Reference'!$B$4</f>
        <v>2.6703042528062174E-3</v>
      </c>
      <c r="N115" s="54">
        <v>63229</v>
      </c>
      <c r="O115" s="56">
        <f>Table3[[#This Row],[Incentive Disbursements]]/'1.) CLM Reference'!$B$5</f>
        <v>4.3758140968420674E-4</v>
      </c>
    </row>
    <row r="116" spans="1:15" s="49" customFormat="1" ht="15.75" thickBot="1" x14ac:dyDescent="0.3">
      <c r="A116" s="50" t="s">
        <v>163</v>
      </c>
      <c r="B116" s="51" t="s">
        <v>251</v>
      </c>
      <c r="C116" s="3" t="s">
        <v>244</v>
      </c>
      <c r="D116" s="15">
        <f>Table32[[#This Row],[Residential CLM $ Collected]]+Table32[[#This Row],[C&amp;I CLM $ Collected]]</f>
        <v>51234.490700000002</v>
      </c>
      <c r="E116" s="48">
        <f>Table3[[#This Row],[CLM $ Collected ]]/'1.) CLM Reference'!$B$4</f>
        <v>4.2257383673199953E-3</v>
      </c>
      <c r="F116" s="12">
        <f>Table32[[#This Row],[Residential Incentive Disbursements]]+Table32[[#This Row],[C&amp;I Incentive Disbursements]]</f>
        <v>0</v>
      </c>
      <c r="G116" s="17">
        <f>Table3[[#This Row],[Incentive Disbursements]]/'1.) CLM Reference'!$B$5</f>
        <v>5.7024622701399375E-3</v>
      </c>
      <c r="H116" s="52">
        <v>51234.490700000002</v>
      </c>
      <c r="I116" s="53">
        <f>Table3[[#This Row],[CLM $ Collected ]]/'1.) CLM Reference'!$B$4</f>
        <v>4.2257383673199953E-3</v>
      </c>
      <c r="J116" s="54">
        <v>0</v>
      </c>
      <c r="K116" s="53">
        <f>Table3[[#This Row],[Incentive Disbursements]]/'1.) CLM Reference'!$B$5</f>
        <v>5.7024622701399375E-3</v>
      </c>
      <c r="L116" s="52">
        <v>0</v>
      </c>
      <c r="M116" s="55">
        <f>Table3[[#This Row],[CLM $ Collected ]]/'1.) CLM Reference'!$B$4</f>
        <v>4.2257383673199953E-3</v>
      </c>
      <c r="N116" s="54">
        <v>0</v>
      </c>
      <c r="O116" s="56">
        <f>Table3[[#This Row],[Incentive Disbursements]]/'1.) CLM Reference'!$B$5</f>
        <v>5.7024622701399375E-3</v>
      </c>
    </row>
    <row r="117" spans="1:15" s="49" customFormat="1" ht="15.75" thickBot="1" x14ac:dyDescent="0.3">
      <c r="A117" s="50" t="s">
        <v>164</v>
      </c>
      <c r="B117" s="51" t="s">
        <v>251</v>
      </c>
      <c r="C117" s="3" t="s">
        <v>239</v>
      </c>
      <c r="D117" s="15">
        <f>Table32[[#This Row],[Residential CLM $ Collected]]+Table32[[#This Row],[C&amp;I CLM $ Collected]]</f>
        <v>38758.672400000003</v>
      </c>
      <c r="E117" s="48">
        <f>Table3[[#This Row],[CLM $ Collected ]]/'1.) CLM Reference'!$B$4</f>
        <v>4.0455314530851152E-3</v>
      </c>
      <c r="F117" s="12">
        <f>Table32[[#This Row],[Residential Incentive Disbursements]]+Table32[[#This Row],[C&amp;I Incentive Disbursements]]</f>
        <v>0</v>
      </c>
      <c r="G117" s="17">
        <f>Table3[[#This Row],[Incentive Disbursements]]/'1.) CLM Reference'!$B$5</f>
        <v>4.9616367887917725E-4</v>
      </c>
      <c r="H117" s="52">
        <v>0</v>
      </c>
      <c r="I117" s="53">
        <f>Table3[[#This Row],[CLM $ Collected ]]/'1.) CLM Reference'!$B$4</f>
        <v>4.0455314530851152E-3</v>
      </c>
      <c r="J117" s="54">
        <v>0</v>
      </c>
      <c r="K117" s="53">
        <f>Table3[[#This Row],[Incentive Disbursements]]/'1.) CLM Reference'!$B$5</f>
        <v>4.9616367887917725E-4</v>
      </c>
      <c r="L117" s="52">
        <v>38758.672400000003</v>
      </c>
      <c r="M117" s="55">
        <f>Table3[[#This Row],[CLM $ Collected ]]/'1.) CLM Reference'!$B$4</f>
        <v>4.0455314530851152E-3</v>
      </c>
      <c r="N117" s="54">
        <v>0</v>
      </c>
      <c r="O117" s="56">
        <f>Table3[[#This Row],[Incentive Disbursements]]/'1.) CLM Reference'!$B$5</f>
        <v>4.9616367887917725E-4</v>
      </c>
    </row>
    <row r="118" spans="1:15" s="49" customFormat="1" ht="15.75" thickBot="1" x14ac:dyDescent="0.3">
      <c r="A118" s="50" t="s">
        <v>165</v>
      </c>
      <c r="B118" s="51" t="s">
        <v>251</v>
      </c>
      <c r="C118" s="3" t="s">
        <v>239</v>
      </c>
      <c r="D118" s="15">
        <f>Table32[[#This Row],[Residential CLM $ Collected]]+Table32[[#This Row],[C&amp;I CLM $ Collected]]</f>
        <v>203276.48869999999</v>
      </c>
      <c r="E118" s="48">
        <f>Table3[[#This Row],[CLM $ Collected ]]/'1.) CLM Reference'!$B$4</f>
        <v>1.4151994756314817E-3</v>
      </c>
      <c r="F118" s="12">
        <f>Table32[[#This Row],[Residential Incentive Disbursements]]+Table32[[#This Row],[C&amp;I Incentive Disbursements]]</f>
        <v>83813</v>
      </c>
      <c r="G118" s="17">
        <f>Table3[[#This Row],[Incentive Disbursements]]/'1.) CLM Reference'!$B$5</f>
        <v>2.6114654732414523E-4</v>
      </c>
      <c r="H118" s="52">
        <v>0</v>
      </c>
      <c r="I118" s="53">
        <f>Table3[[#This Row],[CLM $ Collected ]]/'1.) CLM Reference'!$B$4</f>
        <v>1.4151994756314817E-3</v>
      </c>
      <c r="J118" s="54">
        <v>0</v>
      </c>
      <c r="K118" s="53">
        <f>Table3[[#This Row],[Incentive Disbursements]]/'1.) CLM Reference'!$B$5</f>
        <v>2.6114654732414523E-4</v>
      </c>
      <c r="L118" s="52">
        <v>203276.48869999999</v>
      </c>
      <c r="M118" s="55">
        <f>Table3[[#This Row],[CLM $ Collected ]]/'1.) CLM Reference'!$B$4</f>
        <v>1.4151994756314817E-3</v>
      </c>
      <c r="N118" s="54">
        <v>83813</v>
      </c>
      <c r="O118" s="56">
        <f>Table3[[#This Row],[Incentive Disbursements]]/'1.) CLM Reference'!$B$5</f>
        <v>2.6114654732414523E-4</v>
      </c>
    </row>
    <row r="119" spans="1:15" s="49" customFormat="1" ht="15.75" thickBot="1" x14ac:dyDescent="0.3">
      <c r="A119" s="50" t="s">
        <v>166</v>
      </c>
      <c r="B119" s="51" t="s">
        <v>251</v>
      </c>
      <c r="C119" s="3" t="s">
        <v>239</v>
      </c>
      <c r="D119" s="15">
        <f>Table32[[#This Row],[Residential CLM $ Collected]]+Table32[[#This Row],[C&amp;I CLM $ Collected]]</f>
        <v>21034.6178</v>
      </c>
      <c r="E119" s="48">
        <f>Table3[[#This Row],[CLM $ Collected ]]/'1.) CLM Reference'!$B$4</f>
        <v>1.6930696534724775E-3</v>
      </c>
      <c r="F119" s="12">
        <f>Table32[[#This Row],[Residential Incentive Disbursements]]+Table32[[#This Row],[C&amp;I Incentive Disbursements]]</f>
        <v>90</v>
      </c>
      <c r="G119" s="17">
        <f>Table3[[#This Row],[Incentive Disbursements]]/'1.) CLM Reference'!$B$5</f>
        <v>1.7877698652979867E-3</v>
      </c>
      <c r="H119" s="52">
        <v>0</v>
      </c>
      <c r="I119" s="53">
        <f>Table3[[#This Row],[CLM $ Collected ]]/'1.) CLM Reference'!$B$4</f>
        <v>1.6930696534724775E-3</v>
      </c>
      <c r="J119" s="54">
        <v>0</v>
      </c>
      <c r="K119" s="53">
        <f>Table3[[#This Row],[Incentive Disbursements]]/'1.) CLM Reference'!$B$5</f>
        <v>1.7877698652979867E-3</v>
      </c>
      <c r="L119" s="52">
        <v>21034.6178</v>
      </c>
      <c r="M119" s="55">
        <f>Table3[[#This Row],[CLM $ Collected ]]/'1.) CLM Reference'!$B$4</f>
        <v>1.6930696534724775E-3</v>
      </c>
      <c r="N119" s="54">
        <v>90</v>
      </c>
      <c r="O119" s="56">
        <f>Table3[[#This Row],[Incentive Disbursements]]/'1.) CLM Reference'!$B$5</f>
        <v>1.7877698652979867E-3</v>
      </c>
    </row>
    <row r="120" spans="1:15" s="49" customFormat="1" ht="15.75" thickBot="1" x14ac:dyDescent="0.3">
      <c r="A120" s="50" t="s">
        <v>167</v>
      </c>
      <c r="B120" s="51" t="s">
        <v>245</v>
      </c>
      <c r="C120" s="3" t="s">
        <v>239</v>
      </c>
      <c r="D120" s="15">
        <f>Table32[[#This Row],[Residential CLM $ Collected]]+Table32[[#This Row],[C&amp;I CLM $ Collected]]</f>
        <v>58753.898999999998</v>
      </c>
      <c r="E120" s="48">
        <f>Table3[[#This Row],[CLM $ Collected ]]/'1.) CLM Reference'!$B$4</f>
        <v>4.860224295511314E-3</v>
      </c>
      <c r="F120" s="12">
        <f>Table32[[#This Row],[Residential Incentive Disbursements]]+Table32[[#This Row],[C&amp;I Incentive Disbursements]]</f>
        <v>1791</v>
      </c>
      <c r="G120" s="17">
        <f>Table3[[#This Row],[Incentive Disbursements]]/'1.) CLM Reference'!$B$5</f>
        <v>5.0261324007126228E-3</v>
      </c>
      <c r="H120" s="52">
        <v>0</v>
      </c>
      <c r="I120" s="53">
        <f>Table3[[#This Row],[CLM $ Collected ]]/'1.) CLM Reference'!$B$4</f>
        <v>4.860224295511314E-3</v>
      </c>
      <c r="J120" s="54">
        <v>0</v>
      </c>
      <c r="K120" s="53">
        <f>Table3[[#This Row],[Incentive Disbursements]]/'1.) CLM Reference'!$B$5</f>
        <v>5.0261324007126228E-3</v>
      </c>
      <c r="L120" s="52">
        <v>58753.898999999998</v>
      </c>
      <c r="M120" s="55">
        <f>Table3[[#This Row],[CLM $ Collected ]]/'1.) CLM Reference'!$B$4</f>
        <v>4.860224295511314E-3</v>
      </c>
      <c r="N120" s="54">
        <v>1791</v>
      </c>
      <c r="O120" s="56">
        <f>Table3[[#This Row],[Incentive Disbursements]]/'1.) CLM Reference'!$B$5</f>
        <v>5.0261324007126228E-3</v>
      </c>
    </row>
    <row r="121" spans="1:15" s="49" customFormat="1" ht="15.75" thickBot="1" x14ac:dyDescent="0.3">
      <c r="A121" s="50" t="s">
        <v>168</v>
      </c>
      <c r="B121" s="51" t="s">
        <v>245</v>
      </c>
      <c r="C121" s="3" t="s">
        <v>239</v>
      </c>
      <c r="D121" s="15">
        <f>Table32[[#This Row],[Residential CLM $ Collected]]+Table32[[#This Row],[C&amp;I CLM $ Collected]]</f>
        <v>47790.5746</v>
      </c>
      <c r="E121" s="48">
        <f>Table3[[#This Row],[CLM $ Collected ]]/'1.) CLM Reference'!$B$4</f>
        <v>2.5042807066534413E-3</v>
      </c>
      <c r="F121" s="12">
        <f>Table32[[#This Row],[Residential Incentive Disbursements]]+Table32[[#This Row],[C&amp;I Incentive Disbursements]]</f>
        <v>0</v>
      </c>
      <c r="G121" s="17">
        <f>Table3[[#This Row],[Incentive Disbursements]]/'1.) CLM Reference'!$B$5</f>
        <v>2.6623850978211249E-4</v>
      </c>
      <c r="H121" s="52">
        <v>0</v>
      </c>
      <c r="I121" s="53">
        <f>Table3[[#This Row],[CLM $ Collected ]]/'1.) CLM Reference'!$B$4</f>
        <v>2.5042807066534413E-3</v>
      </c>
      <c r="J121" s="54">
        <v>0</v>
      </c>
      <c r="K121" s="53">
        <f>Table3[[#This Row],[Incentive Disbursements]]/'1.) CLM Reference'!$B$5</f>
        <v>2.6623850978211249E-4</v>
      </c>
      <c r="L121" s="52">
        <v>47790.5746</v>
      </c>
      <c r="M121" s="55">
        <f>Table3[[#This Row],[CLM $ Collected ]]/'1.) CLM Reference'!$B$4</f>
        <v>2.5042807066534413E-3</v>
      </c>
      <c r="N121" s="54">
        <v>0</v>
      </c>
      <c r="O121" s="56">
        <f>Table3[[#This Row],[Incentive Disbursements]]/'1.) CLM Reference'!$B$5</f>
        <v>2.6623850978211249E-4</v>
      </c>
    </row>
    <row r="122" spans="1:15" s="49" customFormat="1" ht="15.75" thickBot="1" x14ac:dyDescent="0.3">
      <c r="A122" s="50" t="s">
        <v>169</v>
      </c>
      <c r="B122" s="51" t="s">
        <v>245</v>
      </c>
      <c r="C122" s="3" t="s">
        <v>239</v>
      </c>
      <c r="D122" s="15">
        <f>Table32[[#This Row],[Residential CLM $ Collected]]+Table32[[#This Row],[C&amp;I CLM $ Collected]]</f>
        <v>22054.677199999998</v>
      </c>
      <c r="E122" s="48">
        <f>Table3[[#This Row],[CLM $ Collected ]]/'1.) CLM Reference'!$B$4</f>
        <v>1.2874612265994091E-3</v>
      </c>
      <c r="F122" s="12">
        <f>Table32[[#This Row],[Residential Incentive Disbursements]]+Table32[[#This Row],[C&amp;I Incentive Disbursements]]</f>
        <v>250</v>
      </c>
      <c r="G122" s="17">
        <f>Table3[[#This Row],[Incentive Disbursements]]/'1.) CLM Reference'!$B$5</f>
        <v>1.1727304391373834E-3</v>
      </c>
      <c r="H122" s="52">
        <v>0</v>
      </c>
      <c r="I122" s="53">
        <f>Table3[[#This Row],[CLM $ Collected ]]/'1.) CLM Reference'!$B$4</f>
        <v>1.2874612265994091E-3</v>
      </c>
      <c r="J122" s="54">
        <v>0</v>
      </c>
      <c r="K122" s="53">
        <f>Table3[[#This Row],[Incentive Disbursements]]/'1.) CLM Reference'!$B$5</f>
        <v>1.1727304391373834E-3</v>
      </c>
      <c r="L122" s="52">
        <v>22054.677199999998</v>
      </c>
      <c r="M122" s="55">
        <f>Table3[[#This Row],[CLM $ Collected ]]/'1.) CLM Reference'!$B$4</f>
        <v>1.2874612265994091E-3</v>
      </c>
      <c r="N122" s="54">
        <v>250</v>
      </c>
      <c r="O122" s="56">
        <f>Table3[[#This Row],[Incentive Disbursements]]/'1.) CLM Reference'!$B$5</f>
        <v>1.1727304391373834E-3</v>
      </c>
    </row>
    <row r="123" spans="1:15" s="49" customFormat="1" ht="15.75" thickBot="1" x14ac:dyDescent="0.3">
      <c r="A123" s="50" t="s">
        <v>170</v>
      </c>
      <c r="B123" s="51" t="s">
        <v>245</v>
      </c>
      <c r="C123" s="3" t="s">
        <v>239</v>
      </c>
      <c r="D123" s="15">
        <f>Table32[[#This Row],[Residential CLM $ Collected]]+Table32[[#This Row],[C&amp;I CLM $ Collected]]</f>
        <v>11394.1178</v>
      </c>
      <c r="E123" s="48">
        <f>Table3[[#This Row],[CLM $ Collected ]]/'1.) CLM Reference'!$B$4</f>
        <v>2.589703152348678E-3</v>
      </c>
      <c r="F123" s="12">
        <f>Table32[[#This Row],[Residential Incentive Disbursements]]+Table32[[#This Row],[C&amp;I Incentive Disbursements]]</f>
        <v>0</v>
      </c>
      <c r="G123" s="17">
        <f>Table3[[#This Row],[Incentive Disbursements]]/'1.) CLM Reference'!$B$5</f>
        <v>2.0906645527465368E-3</v>
      </c>
      <c r="H123" s="52">
        <v>0</v>
      </c>
      <c r="I123" s="53">
        <f>Table3[[#This Row],[CLM $ Collected ]]/'1.) CLM Reference'!$B$4</f>
        <v>2.589703152348678E-3</v>
      </c>
      <c r="J123" s="54">
        <v>0</v>
      </c>
      <c r="K123" s="53">
        <f>Table3[[#This Row],[Incentive Disbursements]]/'1.) CLM Reference'!$B$5</f>
        <v>2.0906645527465368E-3</v>
      </c>
      <c r="L123" s="52">
        <v>11394.1178</v>
      </c>
      <c r="M123" s="55">
        <f>Table3[[#This Row],[CLM $ Collected ]]/'1.) CLM Reference'!$B$4</f>
        <v>2.589703152348678E-3</v>
      </c>
      <c r="N123" s="54">
        <v>0</v>
      </c>
      <c r="O123" s="56">
        <f>Table3[[#This Row],[Incentive Disbursements]]/'1.) CLM Reference'!$B$5</f>
        <v>2.0906645527465368E-3</v>
      </c>
    </row>
    <row r="124" spans="1:15" s="49" customFormat="1" ht="15.75" thickBot="1" x14ac:dyDescent="0.3">
      <c r="A124" s="50" t="s">
        <v>171</v>
      </c>
      <c r="B124" s="51" t="s">
        <v>245</v>
      </c>
      <c r="C124" s="3" t="s">
        <v>239</v>
      </c>
      <c r="D124" s="15">
        <f>Table32[[#This Row],[Residential CLM $ Collected]]+Table32[[#This Row],[C&amp;I CLM $ Collected]]</f>
        <v>225626.00099999999</v>
      </c>
      <c r="E124" s="48">
        <f>Table3[[#This Row],[CLM $ Collected ]]/'1.) CLM Reference'!$B$4</f>
        <v>4.0787861310231932E-3</v>
      </c>
      <c r="F124" s="12">
        <f>Table32[[#This Row],[Residential Incentive Disbursements]]+Table32[[#This Row],[C&amp;I Incentive Disbursements]]</f>
        <v>96057</v>
      </c>
      <c r="G124" s="17">
        <f>Table3[[#This Row],[Incentive Disbursements]]/'1.) CLM Reference'!$B$5</f>
        <v>5.2688508650839761E-4</v>
      </c>
      <c r="H124" s="52">
        <v>0</v>
      </c>
      <c r="I124" s="53">
        <f>Table3[[#This Row],[CLM $ Collected ]]/'1.) CLM Reference'!$B$4</f>
        <v>4.0787861310231932E-3</v>
      </c>
      <c r="J124" s="54">
        <v>0</v>
      </c>
      <c r="K124" s="53">
        <f>Table3[[#This Row],[Incentive Disbursements]]/'1.) CLM Reference'!$B$5</f>
        <v>5.2688508650839761E-4</v>
      </c>
      <c r="L124" s="52">
        <v>225626.00099999999</v>
      </c>
      <c r="M124" s="55">
        <f>Table3[[#This Row],[CLM $ Collected ]]/'1.) CLM Reference'!$B$4</f>
        <v>4.0787861310231932E-3</v>
      </c>
      <c r="N124" s="54">
        <v>96057</v>
      </c>
      <c r="O124" s="56">
        <f>Table3[[#This Row],[Incentive Disbursements]]/'1.) CLM Reference'!$B$5</f>
        <v>5.2688508650839761E-4</v>
      </c>
    </row>
    <row r="125" spans="1:15" s="49" customFormat="1" ht="15.75" thickBot="1" x14ac:dyDescent="0.3">
      <c r="A125" s="50" t="s">
        <v>172</v>
      </c>
      <c r="B125" s="51" t="s">
        <v>245</v>
      </c>
      <c r="C125" s="3" t="s">
        <v>239</v>
      </c>
      <c r="D125" s="15">
        <f>Table32[[#This Row],[Residential CLM $ Collected]]+Table32[[#This Row],[C&amp;I CLM $ Collected]]</f>
        <v>71448.268599999996</v>
      </c>
      <c r="E125" s="48">
        <f>Table3[[#This Row],[CLM $ Collected ]]/'1.) CLM Reference'!$B$4</f>
        <v>6.4748125530436785E-3</v>
      </c>
      <c r="F125" s="12">
        <f>Table32[[#This Row],[Residential Incentive Disbursements]]+Table32[[#This Row],[C&amp;I Incentive Disbursements]]</f>
        <v>16584</v>
      </c>
      <c r="G125" s="17">
        <f>Table3[[#This Row],[Incentive Disbursements]]/'1.) CLM Reference'!$B$5</f>
        <v>2.0653946102432686E-3</v>
      </c>
      <c r="H125" s="52">
        <v>0</v>
      </c>
      <c r="I125" s="53">
        <f>Table3[[#This Row],[CLM $ Collected ]]/'1.) CLM Reference'!$B$4</f>
        <v>6.4748125530436785E-3</v>
      </c>
      <c r="J125" s="54">
        <v>0</v>
      </c>
      <c r="K125" s="53">
        <f>Table3[[#This Row],[Incentive Disbursements]]/'1.) CLM Reference'!$B$5</f>
        <v>2.0653946102432686E-3</v>
      </c>
      <c r="L125" s="52">
        <v>71448.268599999996</v>
      </c>
      <c r="M125" s="55">
        <f>Table3[[#This Row],[CLM $ Collected ]]/'1.) CLM Reference'!$B$4</f>
        <v>6.4748125530436785E-3</v>
      </c>
      <c r="N125" s="54">
        <v>16584</v>
      </c>
      <c r="O125" s="56">
        <f>Table3[[#This Row],[Incentive Disbursements]]/'1.) CLM Reference'!$B$5</f>
        <v>2.0653946102432686E-3</v>
      </c>
    </row>
    <row r="126" spans="1:15" s="49" customFormat="1" ht="15.75" thickBot="1" x14ac:dyDescent="0.3">
      <c r="A126" s="50" t="s">
        <v>173</v>
      </c>
      <c r="B126" s="51" t="s">
        <v>245</v>
      </c>
      <c r="C126" s="3" t="s">
        <v>239</v>
      </c>
      <c r="D126" s="15">
        <f>Table32[[#This Row],[Residential CLM $ Collected]]+Table32[[#This Row],[C&amp;I CLM $ Collected]]</f>
        <v>202449.05009999999</v>
      </c>
      <c r="E126" s="48">
        <f>Table3[[#This Row],[CLM $ Collected ]]/'1.) CLM Reference'!$B$4</f>
        <v>6.2608954859231722E-3</v>
      </c>
      <c r="F126" s="12">
        <f>Table32[[#This Row],[Residential Incentive Disbursements]]+Table32[[#This Row],[C&amp;I Incentive Disbursements]]</f>
        <v>16410</v>
      </c>
      <c r="G126" s="17">
        <f>Table3[[#This Row],[Incentive Disbursements]]/'1.) CLM Reference'!$B$5</f>
        <v>1.4734538257037985E-3</v>
      </c>
      <c r="H126" s="52">
        <v>0</v>
      </c>
      <c r="I126" s="53">
        <f>Table3[[#This Row],[CLM $ Collected ]]/'1.) CLM Reference'!$B$4</f>
        <v>6.2608954859231722E-3</v>
      </c>
      <c r="J126" s="54">
        <v>0</v>
      </c>
      <c r="K126" s="53">
        <f>Table3[[#This Row],[Incentive Disbursements]]/'1.) CLM Reference'!$B$5</f>
        <v>1.4734538257037985E-3</v>
      </c>
      <c r="L126" s="52">
        <v>202449.05009999999</v>
      </c>
      <c r="M126" s="55">
        <f>Table3[[#This Row],[CLM $ Collected ]]/'1.) CLM Reference'!$B$4</f>
        <v>6.2608954859231722E-3</v>
      </c>
      <c r="N126" s="54">
        <v>16410</v>
      </c>
      <c r="O126" s="56">
        <f>Table3[[#This Row],[Incentive Disbursements]]/'1.) CLM Reference'!$B$5</f>
        <v>1.4734538257037985E-3</v>
      </c>
    </row>
    <row r="127" spans="1:15" s="49" customFormat="1" ht="15.75" thickBot="1" x14ac:dyDescent="0.3">
      <c r="A127" s="50" t="s">
        <v>174</v>
      </c>
      <c r="B127" s="51" t="s">
        <v>245</v>
      </c>
      <c r="C127" s="3" t="s">
        <v>239</v>
      </c>
      <c r="D127" s="15">
        <f>Table32[[#This Row],[Residential CLM $ Collected]]+Table32[[#This Row],[C&amp;I CLM $ Collected]]</f>
        <v>231960.74220000001</v>
      </c>
      <c r="E127" s="48">
        <f>Table3[[#This Row],[CLM $ Collected ]]/'1.) CLM Reference'!$B$4</f>
        <v>1.3168485667076867E-5</v>
      </c>
      <c r="F127" s="12">
        <f>Table32[[#This Row],[Residential Incentive Disbursements]]+Table32[[#This Row],[C&amp;I Incentive Disbursements]]</f>
        <v>850</v>
      </c>
      <c r="G127" s="17">
        <f>Table3[[#This Row],[Incentive Disbursements]]/'1.) CLM Reference'!$B$5</f>
        <v>0</v>
      </c>
      <c r="H127" s="52">
        <v>0</v>
      </c>
      <c r="I127" s="53">
        <f>Table3[[#This Row],[CLM $ Collected ]]/'1.) CLM Reference'!$B$4</f>
        <v>1.3168485667076867E-5</v>
      </c>
      <c r="J127" s="54">
        <v>0</v>
      </c>
      <c r="K127" s="53">
        <f>Table3[[#This Row],[Incentive Disbursements]]/'1.) CLM Reference'!$B$5</f>
        <v>0</v>
      </c>
      <c r="L127" s="52">
        <v>231960.74220000001</v>
      </c>
      <c r="M127" s="55">
        <f>Table3[[#This Row],[CLM $ Collected ]]/'1.) CLM Reference'!$B$4</f>
        <v>1.3168485667076867E-5</v>
      </c>
      <c r="N127" s="54">
        <v>850</v>
      </c>
      <c r="O127" s="56">
        <f>Table3[[#This Row],[Incentive Disbursements]]/'1.) CLM Reference'!$B$5</f>
        <v>0</v>
      </c>
    </row>
    <row r="128" spans="1:15" s="49" customFormat="1" ht="15.75" thickBot="1" x14ac:dyDescent="0.3">
      <c r="A128" s="50" t="s">
        <v>175</v>
      </c>
      <c r="B128" s="51" t="s">
        <v>245</v>
      </c>
      <c r="C128" s="3" t="s">
        <v>239</v>
      </c>
      <c r="D128" s="15">
        <f>Table32[[#This Row],[Residential CLM $ Collected]]+Table32[[#This Row],[C&amp;I CLM $ Collected]]</f>
        <v>3718.1469999999999</v>
      </c>
      <c r="E128" s="48">
        <f>Table3[[#This Row],[CLM $ Collected ]]/'1.) CLM Reference'!$B$4</f>
        <v>5.4895751565469925E-8</v>
      </c>
      <c r="F128" s="12">
        <f>Table32[[#This Row],[Residential Incentive Disbursements]]+Table32[[#This Row],[C&amp;I Incentive Disbursements]]</f>
        <v>0</v>
      </c>
      <c r="G128" s="17">
        <f>Table3[[#This Row],[Incentive Disbursements]]/'1.) CLM Reference'!$B$5</f>
        <v>0</v>
      </c>
      <c r="H128" s="52">
        <v>0</v>
      </c>
      <c r="I128" s="53">
        <f>Table3[[#This Row],[CLM $ Collected ]]/'1.) CLM Reference'!$B$4</f>
        <v>5.4895751565469925E-8</v>
      </c>
      <c r="J128" s="54">
        <v>0</v>
      </c>
      <c r="K128" s="53">
        <f>Table3[[#This Row],[Incentive Disbursements]]/'1.) CLM Reference'!$B$5</f>
        <v>0</v>
      </c>
      <c r="L128" s="52">
        <v>3718.1469999999999</v>
      </c>
      <c r="M128" s="55">
        <f>Table3[[#This Row],[CLM $ Collected ]]/'1.) CLM Reference'!$B$4</f>
        <v>5.4895751565469925E-8</v>
      </c>
      <c r="N128" s="54">
        <v>0</v>
      </c>
      <c r="O128" s="56">
        <f>Table3[[#This Row],[Incentive Disbursements]]/'1.) CLM Reference'!$B$5</f>
        <v>0</v>
      </c>
    </row>
    <row r="129" spans="1:15" s="49" customFormat="1" ht="15.75" thickBot="1" x14ac:dyDescent="0.3">
      <c r="A129" s="50" t="s">
        <v>176</v>
      </c>
      <c r="B129" s="51" t="s">
        <v>245</v>
      </c>
      <c r="C129" s="3" t="s">
        <v>239</v>
      </c>
      <c r="D129" s="15">
        <f>Table32[[#This Row],[Residential CLM $ Collected]]+Table32[[#This Row],[C&amp;I CLM $ Collected]]</f>
        <v>85261.554799999998</v>
      </c>
      <c r="E129" s="48">
        <f>Table3[[#This Row],[CLM $ Collected ]]/'1.) CLM Reference'!$B$4</f>
        <v>1.923691461712642E-6</v>
      </c>
      <c r="F129" s="12">
        <f>Table32[[#This Row],[Residential Incentive Disbursements]]+Table32[[#This Row],[C&amp;I Incentive Disbursements]]</f>
        <v>153338.10999999999</v>
      </c>
      <c r="G129" s="17">
        <f>Table3[[#This Row],[Incentive Disbursements]]/'1.) CLM Reference'!$B$5</f>
        <v>0</v>
      </c>
      <c r="H129" s="52">
        <v>0</v>
      </c>
      <c r="I129" s="53">
        <f>Table3[[#This Row],[CLM $ Collected ]]/'1.) CLM Reference'!$B$4</f>
        <v>1.923691461712642E-6</v>
      </c>
      <c r="J129" s="54">
        <v>0</v>
      </c>
      <c r="K129" s="53">
        <f>Table3[[#This Row],[Incentive Disbursements]]/'1.) CLM Reference'!$B$5</f>
        <v>0</v>
      </c>
      <c r="L129" s="52">
        <v>85261.554799999998</v>
      </c>
      <c r="M129" s="55">
        <f>Table3[[#This Row],[CLM $ Collected ]]/'1.) CLM Reference'!$B$4</f>
        <v>1.923691461712642E-6</v>
      </c>
      <c r="N129" s="54">
        <v>153338.10999999999</v>
      </c>
      <c r="O129" s="56">
        <f>Table3[[#This Row],[Incentive Disbursements]]/'1.) CLM Reference'!$B$5</f>
        <v>0</v>
      </c>
    </row>
    <row r="130" spans="1:15" s="49" customFormat="1" ht="15.75" thickBot="1" x14ac:dyDescent="0.3">
      <c r="A130" s="50" t="s">
        <v>177</v>
      </c>
      <c r="B130" s="51" t="s">
        <v>245</v>
      </c>
      <c r="C130" s="3" t="s">
        <v>239</v>
      </c>
      <c r="D130" s="15">
        <f>Table32[[#This Row],[Residential CLM $ Collected]]+Table32[[#This Row],[C&amp;I CLM $ Collected]]</f>
        <v>24946.427899999999</v>
      </c>
      <c r="E130" s="48">
        <f>Table3[[#This Row],[CLM $ Collected ]]/'1.) CLM Reference'!$B$4</f>
        <v>1.590227004056084E-5</v>
      </c>
      <c r="F130" s="12">
        <f>Table32[[#This Row],[Residential Incentive Disbursements]]+Table32[[#This Row],[C&amp;I Incentive Disbursements]]</f>
        <v>37695</v>
      </c>
      <c r="G130" s="17">
        <f>Table3[[#This Row],[Incentive Disbursements]]/'1.) CLM Reference'!$B$5</f>
        <v>0</v>
      </c>
      <c r="H130" s="52">
        <v>0</v>
      </c>
      <c r="I130" s="53">
        <f>Table3[[#This Row],[CLM $ Collected ]]/'1.) CLM Reference'!$B$4</f>
        <v>1.590227004056084E-5</v>
      </c>
      <c r="J130" s="54">
        <v>0</v>
      </c>
      <c r="K130" s="53">
        <f>Table3[[#This Row],[Incentive Disbursements]]/'1.) CLM Reference'!$B$5</f>
        <v>0</v>
      </c>
      <c r="L130" s="52">
        <v>24946.427899999999</v>
      </c>
      <c r="M130" s="55">
        <f>Table3[[#This Row],[CLM $ Collected ]]/'1.) CLM Reference'!$B$4</f>
        <v>1.590227004056084E-5</v>
      </c>
      <c r="N130" s="54">
        <v>37695</v>
      </c>
      <c r="O130" s="56">
        <f>Table3[[#This Row],[Incentive Disbursements]]/'1.) CLM Reference'!$B$5</f>
        <v>0</v>
      </c>
    </row>
    <row r="131" spans="1:15" s="49" customFormat="1" ht="15.75" thickBot="1" x14ac:dyDescent="0.3">
      <c r="A131" s="50" t="s">
        <v>178</v>
      </c>
      <c r="B131" s="51" t="s">
        <v>252</v>
      </c>
      <c r="C131" s="3" t="s">
        <v>239</v>
      </c>
      <c r="D131" s="15">
        <f>Table32[[#This Row],[Residential CLM $ Collected]]+Table32[[#This Row],[C&amp;I CLM $ Collected]]</f>
        <v>57891.270400000001</v>
      </c>
      <c r="E131" s="48">
        <f>Table3[[#This Row],[CLM $ Collected ]]/'1.) CLM Reference'!$B$4</f>
        <v>5.3577738074832307E-6</v>
      </c>
      <c r="F131" s="12">
        <f>Table32[[#This Row],[Residential Incentive Disbursements]]+Table32[[#This Row],[C&amp;I Incentive Disbursements]]</f>
        <v>800</v>
      </c>
      <c r="G131" s="17">
        <f>Table3[[#This Row],[Incentive Disbursements]]/'1.) CLM Reference'!$B$5</f>
        <v>0</v>
      </c>
      <c r="H131" s="52">
        <v>1038.3493000000001</v>
      </c>
      <c r="I131" s="53">
        <f>Table3[[#This Row],[CLM $ Collected ]]/'1.) CLM Reference'!$B$4</f>
        <v>5.3577738074832307E-6</v>
      </c>
      <c r="J131" s="54">
        <v>0</v>
      </c>
      <c r="K131" s="53">
        <f>Table3[[#This Row],[Incentive Disbursements]]/'1.) CLM Reference'!$B$5</f>
        <v>0</v>
      </c>
      <c r="L131" s="52">
        <v>56852.9211</v>
      </c>
      <c r="M131" s="55">
        <f>Table3[[#This Row],[CLM $ Collected ]]/'1.) CLM Reference'!$B$4</f>
        <v>5.3577738074832307E-6</v>
      </c>
      <c r="N131" s="54">
        <v>800</v>
      </c>
      <c r="O131" s="56">
        <f>Table3[[#This Row],[Incentive Disbursements]]/'1.) CLM Reference'!$B$5</f>
        <v>0</v>
      </c>
    </row>
    <row r="132" spans="1:15" s="49" customFormat="1" ht="15.75" thickBot="1" x14ac:dyDescent="0.3">
      <c r="A132" s="50" t="s">
        <v>179</v>
      </c>
      <c r="B132" s="51" t="s">
        <v>252</v>
      </c>
      <c r="C132" s="3" t="s">
        <v>239</v>
      </c>
      <c r="D132" s="15">
        <f>Table32[[#This Row],[Residential CLM $ Collected]]+Table32[[#This Row],[C&amp;I CLM $ Collected]]</f>
        <v>23658.1571</v>
      </c>
      <c r="E132" s="48">
        <f>Table3[[#This Row],[CLM $ Collected ]]/'1.) CLM Reference'!$B$4</f>
        <v>2.5070231678202083E-5</v>
      </c>
      <c r="F132" s="12">
        <f>Table32[[#This Row],[Residential Incentive Disbursements]]+Table32[[#This Row],[C&amp;I Incentive Disbursements]]</f>
        <v>0</v>
      </c>
      <c r="G132" s="17">
        <f>Table3[[#This Row],[Incentive Disbursements]]/'1.) CLM Reference'!$B$5</f>
        <v>0</v>
      </c>
      <c r="H132" s="52">
        <v>0</v>
      </c>
      <c r="I132" s="53">
        <f>Table3[[#This Row],[CLM $ Collected ]]/'1.) CLM Reference'!$B$4</f>
        <v>2.5070231678202083E-5</v>
      </c>
      <c r="J132" s="54">
        <v>0</v>
      </c>
      <c r="K132" s="53">
        <f>Table3[[#This Row],[Incentive Disbursements]]/'1.) CLM Reference'!$B$5</f>
        <v>0</v>
      </c>
      <c r="L132" s="52">
        <v>23658.1571</v>
      </c>
      <c r="M132" s="55">
        <f>Table3[[#This Row],[CLM $ Collected ]]/'1.) CLM Reference'!$B$4</f>
        <v>2.5070231678202083E-5</v>
      </c>
      <c r="N132" s="54">
        <v>0</v>
      </c>
      <c r="O132" s="56">
        <f>Table3[[#This Row],[Incentive Disbursements]]/'1.) CLM Reference'!$B$5</f>
        <v>0</v>
      </c>
    </row>
    <row r="133" spans="1:15" s="49" customFormat="1" ht="15.75" thickBot="1" x14ac:dyDescent="0.3">
      <c r="A133" s="50" t="s">
        <v>180</v>
      </c>
      <c r="B133" s="51" t="s">
        <v>254</v>
      </c>
      <c r="C133" s="3" t="s">
        <v>244</v>
      </c>
      <c r="D133" s="15">
        <f>Table32[[#This Row],[Residential CLM $ Collected]]+Table32[[#This Row],[C&amp;I CLM $ Collected]]</f>
        <v>4149.2298000000001</v>
      </c>
      <c r="E133" s="48">
        <f>Table3[[#This Row],[CLM $ Collected ]]/'1.) CLM Reference'!$B$4</f>
        <v>2.5411533771550069E-5</v>
      </c>
      <c r="F133" s="12">
        <f>Table32[[#This Row],[Residential Incentive Disbursements]]+Table32[[#This Row],[C&amp;I Incentive Disbursements]]</f>
        <v>50</v>
      </c>
      <c r="G133" s="17">
        <f>Table3[[#This Row],[Incentive Disbursements]]/'1.) CLM Reference'!$B$5</f>
        <v>5.1187465971383579E-5</v>
      </c>
      <c r="H133" s="52">
        <v>0</v>
      </c>
      <c r="I133" s="53">
        <f>Table3[[#This Row],[CLM $ Collected ]]/'1.) CLM Reference'!$B$4</f>
        <v>2.5411533771550069E-5</v>
      </c>
      <c r="J133" s="54">
        <v>0</v>
      </c>
      <c r="K133" s="53">
        <f>Table3[[#This Row],[Incentive Disbursements]]/'1.) CLM Reference'!$B$5</f>
        <v>5.1187465971383579E-5</v>
      </c>
      <c r="L133" s="52">
        <v>4149.2298000000001</v>
      </c>
      <c r="M133" s="55">
        <f>Table3[[#This Row],[CLM $ Collected ]]/'1.) CLM Reference'!$B$4</f>
        <v>2.5411533771550069E-5</v>
      </c>
      <c r="N133" s="54">
        <v>50</v>
      </c>
      <c r="O133" s="56">
        <f>Table3[[#This Row],[Incentive Disbursements]]/'1.) CLM Reference'!$B$5</f>
        <v>5.1187465971383579E-5</v>
      </c>
    </row>
    <row r="134" spans="1:15" s="49" customFormat="1" ht="15.75" thickBot="1" x14ac:dyDescent="0.3">
      <c r="A134" s="50" t="s">
        <v>180</v>
      </c>
      <c r="B134" s="51" t="s">
        <v>252</v>
      </c>
      <c r="C134" s="3" t="s">
        <v>244</v>
      </c>
      <c r="D134" s="15">
        <f>Table32[[#This Row],[Residential CLM $ Collected]]+Table32[[#This Row],[C&amp;I CLM $ Collected]]</f>
        <v>4240.4471000000003</v>
      </c>
      <c r="E134" s="48">
        <f>Table3[[#This Row],[CLM $ Collected ]]/'1.) CLM Reference'!$B$4</f>
        <v>1.5605520273913721E-5</v>
      </c>
      <c r="F134" s="12">
        <f>Table32[[#This Row],[Residential Incentive Disbursements]]+Table32[[#This Row],[C&amp;I Incentive Disbursements]]</f>
        <v>2970</v>
      </c>
      <c r="G134" s="17">
        <f>Table3[[#This Row],[Incentive Disbursements]]/'1.) CLM Reference'!$B$5</f>
        <v>0</v>
      </c>
      <c r="H134" s="52">
        <v>0</v>
      </c>
      <c r="I134" s="53">
        <f>Table3[[#This Row],[CLM $ Collected ]]/'1.) CLM Reference'!$B$4</f>
        <v>1.5605520273913721E-5</v>
      </c>
      <c r="J134" s="54">
        <v>0</v>
      </c>
      <c r="K134" s="53">
        <f>Table3[[#This Row],[Incentive Disbursements]]/'1.) CLM Reference'!$B$5</f>
        <v>0</v>
      </c>
      <c r="L134" s="52">
        <v>4240.4471000000003</v>
      </c>
      <c r="M134" s="55">
        <f>Table3[[#This Row],[CLM $ Collected ]]/'1.) CLM Reference'!$B$4</f>
        <v>1.5605520273913721E-5</v>
      </c>
      <c r="N134" s="54">
        <v>2970</v>
      </c>
      <c r="O134" s="56">
        <f>Table3[[#This Row],[Incentive Disbursements]]/'1.) CLM Reference'!$B$5</f>
        <v>0</v>
      </c>
    </row>
    <row r="135" spans="1:15" s="49" customFormat="1" ht="15.75" thickBot="1" x14ac:dyDescent="0.3">
      <c r="A135" s="50" t="s">
        <v>181</v>
      </c>
      <c r="B135" s="51" t="s">
        <v>252</v>
      </c>
      <c r="C135" s="3" t="s">
        <v>239</v>
      </c>
      <c r="D135" s="15">
        <f>Table32[[#This Row],[Residential CLM $ Collected]]+Table32[[#This Row],[C&amp;I CLM $ Collected]]</f>
        <v>52236.260499999997</v>
      </c>
      <c r="E135" s="48">
        <f>Table3[[#This Row],[CLM $ Collected ]]/'1.) CLM Reference'!$B$4</f>
        <v>1.6048633282384156E-4</v>
      </c>
      <c r="F135" s="12">
        <f>Table32[[#This Row],[Residential Incentive Disbursements]]+Table32[[#This Row],[C&amp;I Incentive Disbursements]]</f>
        <v>360</v>
      </c>
      <c r="G135" s="17">
        <f>Table3[[#This Row],[Incentive Disbursements]]/'1.) CLM Reference'!$B$5</f>
        <v>1.7732495084138374E-2</v>
      </c>
      <c r="H135" s="52">
        <v>0</v>
      </c>
      <c r="I135" s="53">
        <f>Table3[[#This Row],[CLM $ Collected ]]/'1.) CLM Reference'!$B$4</f>
        <v>1.6048633282384156E-4</v>
      </c>
      <c r="J135" s="54">
        <v>0</v>
      </c>
      <c r="K135" s="53">
        <f>Table3[[#This Row],[Incentive Disbursements]]/'1.) CLM Reference'!$B$5</f>
        <v>1.7732495084138374E-2</v>
      </c>
      <c r="L135" s="52">
        <v>52236.260499999997</v>
      </c>
      <c r="M135" s="55">
        <f>Table3[[#This Row],[CLM $ Collected ]]/'1.) CLM Reference'!$B$4</f>
        <v>1.6048633282384156E-4</v>
      </c>
      <c r="N135" s="54">
        <v>360</v>
      </c>
      <c r="O135" s="56">
        <f>Table3[[#This Row],[Incentive Disbursements]]/'1.) CLM Reference'!$B$5</f>
        <v>1.7732495084138374E-2</v>
      </c>
    </row>
    <row r="136" spans="1:15" s="49" customFormat="1" ht="15.75" thickBot="1" x14ac:dyDescent="0.3">
      <c r="A136" s="50" t="s">
        <v>182</v>
      </c>
      <c r="B136" s="51" t="s">
        <v>252</v>
      </c>
      <c r="C136" s="3" t="s">
        <v>239</v>
      </c>
      <c r="D136" s="15">
        <f>Table32[[#This Row],[Residential CLM $ Collected]]+Table32[[#This Row],[C&amp;I CLM $ Collected]]</f>
        <v>321864.88760000002</v>
      </c>
      <c r="E136" s="48">
        <f>Table3[[#This Row],[CLM $ Collected ]]/'1.) CLM Reference'!$B$4</f>
        <v>0</v>
      </c>
      <c r="F136" s="12">
        <f>Table32[[#This Row],[Residential Incentive Disbursements]]+Table32[[#This Row],[C&amp;I Incentive Disbursements]]</f>
        <v>13474</v>
      </c>
      <c r="G136" s="17">
        <f>Table3[[#This Row],[Incentive Disbursements]]/'1.) CLM Reference'!$B$5</f>
        <v>9.225647936702854E-6</v>
      </c>
      <c r="H136" s="52">
        <v>0</v>
      </c>
      <c r="I136" s="53">
        <f>Table3[[#This Row],[CLM $ Collected ]]/'1.) CLM Reference'!$B$4</f>
        <v>0</v>
      </c>
      <c r="J136" s="54">
        <v>0</v>
      </c>
      <c r="K136" s="53">
        <f>Table3[[#This Row],[Incentive Disbursements]]/'1.) CLM Reference'!$B$5</f>
        <v>9.225647936702854E-6</v>
      </c>
      <c r="L136" s="52">
        <v>321864.88760000002</v>
      </c>
      <c r="M136" s="55">
        <f>Table3[[#This Row],[CLM $ Collected ]]/'1.) CLM Reference'!$B$4</f>
        <v>0</v>
      </c>
      <c r="N136" s="54">
        <v>13474</v>
      </c>
      <c r="O136" s="56">
        <f>Table3[[#This Row],[Incentive Disbursements]]/'1.) CLM Reference'!$B$5</f>
        <v>9.225647936702854E-6</v>
      </c>
    </row>
    <row r="137" spans="1:15" s="49" customFormat="1" ht="15.75" thickBot="1" x14ac:dyDescent="0.3">
      <c r="A137" s="50" t="s">
        <v>235</v>
      </c>
      <c r="B137" s="51" t="s">
        <v>252</v>
      </c>
      <c r="C137" s="3" t="s">
        <v>239</v>
      </c>
      <c r="D137" s="15">
        <f>Table32[[#This Row],[Residential CLM $ Collected]]+Table32[[#This Row],[C&amp;I CLM $ Collected]]</f>
        <v>675.56370000000004</v>
      </c>
      <c r="E137" s="48">
        <f>Table3[[#This Row],[CLM $ Collected ]]/'1.) CLM Reference'!$B$4</f>
        <v>0</v>
      </c>
      <c r="F137" s="12">
        <f>Table32[[#This Row],[Residential Incentive Disbursements]]+Table32[[#This Row],[C&amp;I Incentive Disbursements]]</f>
        <v>0</v>
      </c>
      <c r="G137" s="17">
        <f>Table3[[#This Row],[Incentive Disbursements]]/'1.) CLM Reference'!$B$5</f>
        <v>5.7758508114686773E-6</v>
      </c>
      <c r="H137" s="52">
        <v>0</v>
      </c>
      <c r="I137" s="53">
        <f>Table3[[#This Row],[CLM $ Collected ]]/'1.) CLM Reference'!$B$4</f>
        <v>0</v>
      </c>
      <c r="J137" s="54">
        <v>0</v>
      </c>
      <c r="K137" s="53">
        <f>Table3[[#This Row],[Incentive Disbursements]]/'1.) CLM Reference'!$B$5</f>
        <v>5.7758508114686773E-6</v>
      </c>
      <c r="L137" s="52">
        <v>675.56370000000004</v>
      </c>
      <c r="M137" s="55">
        <f>Table3[[#This Row],[CLM $ Collected ]]/'1.) CLM Reference'!$B$4</f>
        <v>0</v>
      </c>
      <c r="N137" s="54">
        <v>0</v>
      </c>
      <c r="O137" s="56">
        <f>Table3[[#This Row],[Incentive Disbursements]]/'1.) CLM Reference'!$B$5</f>
        <v>5.7758508114686773E-6</v>
      </c>
    </row>
    <row r="138" spans="1:15" s="49" customFormat="1" ht="15.75" thickBot="1" x14ac:dyDescent="0.3">
      <c r="A138" s="50" t="s">
        <v>183</v>
      </c>
      <c r="B138" s="51" t="s">
        <v>252</v>
      </c>
      <c r="C138" s="3" t="s">
        <v>239</v>
      </c>
      <c r="D138" s="15">
        <f>Table32[[#This Row],[Residential CLM $ Collected]]+Table32[[#This Row],[C&amp;I CLM $ Collected]]</f>
        <v>19853.538799999998</v>
      </c>
      <c r="E138" s="48">
        <f>Table3[[#This Row],[CLM $ Collected ]]/'1.) CLM Reference'!$B$4</f>
        <v>5.7845930008912003E-6</v>
      </c>
      <c r="F138" s="12">
        <f>Table32[[#This Row],[Residential Incentive Disbursements]]+Table32[[#This Row],[C&amp;I Incentive Disbursements]]</f>
        <v>0</v>
      </c>
      <c r="G138" s="17">
        <f>Table3[[#This Row],[Incentive Disbursements]]/'1.) CLM Reference'!$B$5</f>
        <v>0</v>
      </c>
      <c r="H138" s="52">
        <v>0</v>
      </c>
      <c r="I138" s="53">
        <f>Table3[[#This Row],[CLM $ Collected ]]/'1.) CLM Reference'!$B$4</f>
        <v>5.7845930008912003E-6</v>
      </c>
      <c r="J138" s="54">
        <v>0</v>
      </c>
      <c r="K138" s="53">
        <f>Table3[[#This Row],[Incentive Disbursements]]/'1.) CLM Reference'!$B$5</f>
        <v>0</v>
      </c>
      <c r="L138" s="52">
        <v>19853.538799999998</v>
      </c>
      <c r="M138" s="55">
        <f>Table3[[#This Row],[CLM $ Collected ]]/'1.) CLM Reference'!$B$4</f>
        <v>5.7845930008912003E-6</v>
      </c>
      <c r="N138" s="54">
        <v>0</v>
      </c>
      <c r="O138" s="56">
        <f>Table3[[#This Row],[Incentive Disbursements]]/'1.) CLM Reference'!$B$5</f>
        <v>0</v>
      </c>
    </row>
    <row r="139" spans="1:15" s="49" customFormat="1" ht="15.75" thickBot="1" x14ac:dyDescent="0.3">
      <c r="A139" s="50" t="s">
        <v>184</v>
      </c>
      <c r="B139" s="51" t="s">
        <v>252</v>
      </c>
      <c r="C139" s="3" t="s">
        <v>239</v>
      </c>
      <c r="D139" s="15">
        <f>Table32[[#This Row],[Residential CLM $ Collected]]+Table32[[#This Row],[C&amp;I CLM $ Collected]]</f>
        <v>27257.304800000002</v>
      </c>
      <c r="E139" s="48">
        <f>Table3[[#This Row],[CLM $ Collected ]]/'1.) CLM Reference'!$B$4</f>
        <v>5.2549409207479136E-6</v>
      </c>
      <c r="F139" s="12">
        <f>Table32[[#This Row],[Residential Incentive Disbursements]]+Table32[[#This Row],[C&amp;I Incentive Disbursements]]</f>
        <v>0</v>
      </c>
      <c r="G139" s="17">
        <f>Table3[[#This Row],[Incentive Disbursements]]/'1.) CLM Reference'!$B$5</f>
        <v>0</v>
      </c>
      <c r="H139" s="52">
        <v>0</v>
      </c>
      <c r="I139" s="53">
        <f>Table3[[#This Row],[CLM $ Collected ]]/'1.) CLM Reference'!$B$4</f>
        <v>5.2549409207479136E-6</v>
      </c>
      <c r="J139" s="54">
        <v>0</v>
      </c>
      <c r="K139" s="53">
        <f>Table3[[#This Row],[Incentive Disbursements]]/'1.) CLM Reference'!$B$5</f>
        <v>0</v>
      </c>
      <c r="L139" s="52">
        <v>27257.304800000002</v>
      </c>
      <c r="M139" s="55">
        <f>Table3[[#This Row],[CLM $ Collected ]]/'1.) CLM Reference'!$B$4</f>
        <v>5.2549409207479136E-6</v>
      </c>
      <c r="N139" s="54">
        <v>0</v>
      </c>
      <c r="O139" s="56">
        <f>Table3[[#This Row],[Incentive Disbursements]]/'1.) CLM Reference'!$B$5</f>
        <v>0</v>
      </c>
    </row>
    <row r="140" spans="1:15" s="49" customFormat="1" ht="15.75" thickBot="1" x14ac:dyDescent="0.3">
      <c r="A140" s="50" t="s">
        <v>185</v>
      </c>
      <c r="B140" s="51" t="s">
        <v>252</v>
      </c>
      <c r="C140" s="3" t="s">
        <v>244</v>
      </c>
      <c r="D140" s="15">
        <f>Table32[[#This Row],[Residential CLM $ Collected]]+Table32[[#This Row],[C&amp;I CLM $ Collected]]</f>
        <v>14796.650600000001</v>
      </c>
      <c r="E140" s="48">
        <f>Table3[[#This Row],[CLM $ Collected ]]/'1.) CLM Reference'!$B$4</f>
        <v>3.2642268149956517E-6</v>
      </c>
      <c r="F140" s="12">
        <f>Table32[[#This Row],[Residential Incentive Disbursements]]+Table32[[#This Row],[C&amp;I Incentive Disbursements]]</f>
        <v>0</v>
      </c>
      <c r="G140" s="17">
        <f>Table3[[#This Row],[Incentive Disbursements]]/'1.) CLM Reference'!$B$5</f>
        <v>0</v>
      </c>
      <c r="H140" s="52">
        <v>6202.3136000000004</v>
      </c>
      <c r="I140" s="53">
        <f>Table3[[#This Row],[CLM $ Collected ]]/'1.) CLM Reference'!$B$4</f>
        <v>3.2642268149956517E-6</v>
      </c>
      <c r="J140" s="54">
        <v>0</v>
      </c>
      <c r="K140" s="53">
        <f>Table3[[#This Row],[Incentive Disbursements]]/'1.) CLM Reference'!$B$5</f>
        <v>0</v>
      </c>
      <c r="L140" s="52">
        <v>8594.3369999999995</v>
      </c>
      <c r="M140" s="55">
        <f>Table3[[#This Row],[CLM $ Collected ]]/'1.) CLM Reference'!$B$4</f>
        <v>3.2642268149956517E-6</v>
      </c>
      <c r="N140" s="54">
        <v>0</v>
      </c>
      <c r="O140" s="56">
        <f>Table3[[#This Row],[Incentive Disbursements]]/'1.) CLM Reference'!$B$5</f>
        <v>0</v>
      </c>
    </row>
    <row r="141" spans="1:15" s="49" customFormat="1" ht="15.75" thickBot="1" x14ac:dyDescent="0.3">
      <c r="A141" s="50" t="s">
        <v>186</v>
      </c>
      <c r="B141" s="51" t="s">
        <v>249</v>
      </c>
      <c r="C141" s="3" t="s">
        <v>239</v>
      </c>
      <c r="D141" s="15">
        <f>Table32[[#This Row],[Residential CLM $ Collected]]+Table32[[#This Row],[C&amp;I CLM $ Collected]]</f>
        <v>217387.0416</v>
      </c>
      <c r="E141" s="48">
        <f>Table3[[#This Row],[CLM $ Collected ]]/'1.) CLM Reference'!$B$4</f>
        <v>6.2671086162943588E-6</v>
      </c>
      <c r="F141" s="12">
        <f>Table32[[#This Row],[Residential Incentive Disbursements]]+Table32[[#This Row],[C&amp;I Incentive Disbursements]]</f>
        <v>114872</v>
      </c>
      <c r="G141" s="17">
        <f>Table3[[#This Row],[Incentive Disbursements]]/'1.) CLM Reference'!$B$5</f>
        <v>0</v>
      </c>
      <c r="H141" s="52">
        <v>602.17309999999998</v>
      </c>
      <c r="I141" s="53">
        <f>Table3[[#This Row],[CLM $ Collected ]]/'1.) CLM Reference'!$B$4</f>
        <v>6.2671086162943588E-6</v>
      </c>
      <c r="J141" s="54">
        <v>0</v>
      </c>
      <c r="K141" s="53">
        <f>Table3[[#This Row],[Incentive Disbursements]]/'1.) CLM Reference'!$B$5</f>
        <v>0</v>
      </c>
      <c r="L141" s="52">
        <v>216784.86850000001</v>
      </c>
      <c r="M141" s="55">
        <f>Table3[[#This Row],[CLM $ Collected ]]/'1.) CLM Reference'!$B$4</f>
        <v>6.2671086162943588E-6</v>
      </c>
      <c r="N141" s="54">
        <v>114872</v>
      </c>
      <c r="O141" s="56">
        <f>Table3[[#This Row],[Incentive Disbursements]]/'1.) CLM Reference'!$B$5</f>
        <v>0</v>
      </c>
    </row>
    <row r="142" spans="1:15" s="49" customFormat="1" ht="15.75" thickBot="1" x14ac:dyDescent="0.3">
      <c r="A142" s="50" t="s">
        <v>187</v>
      </c>
      <c r="B142" s="51" t="s">
        <v>249</v>
      </c>
      <c r="C142" s="3" t="s">
        <v>239</v>
      </c>
      <c r="D142" s="15">
        <f>Table32[[#This Row],[Residential CLM $ Collected]]+Table32[[#This Row],[C&amp;I CLM $ Collected]]</f>
        <v>3565.3463999999999</v>
      </c>
      <c r="E142" s="48">
        <f>Table3[[#This Row],[CLM $ Collected ]]/'1.) CLM Reference'!$B$4</f>
        <v>1.429045517481558E-6</v>
      </c>
      <c r="F142" s="12">
        <f>Table32[[#This Row],[Residential Incentive Disbursements]]+Table32[[#This Row],[C&amp;I Incentive Disbursements]]</f>
        <v>0</v>
      </c>
      <c r="G142" s="17">
        <f>Table3[[#This Row],[Incentive Disbursements]]/'1.) CLM Reference'!$B$5</f>
        <v>0</v>
      </c>
      <c r="H142" s="52">
        <v>0</v>
      </c>
      <c r="I142" s="53">
        <f>Table3[[#This Row],[CLM $ Collected ]]/'1.) CLM Reference'!$B$4</f>
        <v>1.429045517481558E-6</v>
      </c>
      <c r="J142" s="54">
        <v>0</v>
      </c>
      <c r="K142" s="53">
        <f>Table3[[#This Row],[Incentive Disbursements]]/'1.) CLM Reference'!$B$5</f>
        <v>0</v>
      </c>
      <c r="L142" s="52">
        <v>3565.3463999999999</v>
      </c>
      <c r="M142" s="55">
        <f>Table3[[#This Row],[CLM $ Collected ]]/'1.) CLM Reference'!$B$4</f>
        <v>1.429045517481558E-6</v>
      </c>
      <c r="N142" s="54">
        <v>0</v>
      </c>
      <c r="O142" s="56">
        <f>Table3[[#This Row],[Incentive Disbursements]]/'1.) CLM Reference'!$B$5</f>
        <v>0</v>
      </c>
    </row>
    <row r="143" spans="1:15" s="49" customFormat="1" ht="15.75" thickBot="1" x14ac:dyDescent="0.3">
      <c r="A143" s="50" t="s">
        <v>188</v>
      </c>
      <c r="B143" s="51" t="s">
        <v>248</v>
      </c>
      <c r="C143" s="3" t="s">
        <v>239</v>
      </c>
      <c r="D143" s="15">
        <f>Table32[[#This Row],[Residential CLM $ Collected]]+Table32[[#This Row],[C&amp;I CLM $ Collected]]</f>
        <v>3201.6347000000001</v>
      </c>
      <c r="E143" s="48">
        <f>Table3[[#This Row],[CLM $ Collected ]]/'1.) CLM Reference'!$B$4</f>
        <v>2.3462574800525319E-5</v>
      </c>
      <c r="F143" s="12">
        <f>Table32[[#This Row],[Residential Incentive Disbursements]]+Table32[[#This Row],[C&amp;I Incentive Disbursements]]</f>
        <v>0</v>
      </c>
      <c r="G143" s="17">
        <f>Table3[[#This Row],[Incentive Disbursements]]/'1.) CLM Reference'!$B$5</f>
        <v>0</v>
      </c>
      <c r="H143" s="52">
        <v>0</v>
      </c>
      <c r="I143" s="53">
        <f>Table3[[#This Row],[CLM $ Collected ]]/'1.) CLM Reference'!$B$4</f>
        <v>2.3462574800525319E-5</v>
      </c>
      <c r="J143" s="54">
        <v>0</v>
      </c>
      <c r="K143" s="53">
        <f>Table3[[#This Row],[Incentive Disbursements]]/'1.) CLM Reference'!$B$5</f>
        <v>0</v>
      </c>
      <c r="L143" s="52">
        <v>3201.6347000000001</v>
      </c>
      <c r="M143" s="55">
        <f>Table3[[#This Row],[CLM $ Collected ]]/'1.) CLM Reference'!$B$4</f>
        <v>2.3462574800525319E-5</v>
      </c>
      <c r="N143" s="54">
        <v>0</v>
      </c>
      <c r="O143" s="56">
        <f>Table3[[#This Row],[Incentive Disbursements]]/'1.) CLM Reference'!$B$5</f>
        <v>0</v>
      </c>
    </row>
    <row r="144" spans="1:15" s="49" customFormat="1" ht="15.75" thickBot="1" x14ac:dyDescent="0.3">
      <c r="A144" s="50" t="s">
        <v>188</v>
      </c>
      <c r="B144" s="51" t="s">
        <v>249</v>
      </c>
      <c r="C144" s="3" t="s">
        <v>239</v>
      </c>
      <c r="D144" s="15">
        <f>Table32[[#This Row],[Residential CLM $ Collected]]+Table32[[#This Row],[C&amp;I CLM $ Collected]]</f>
        <v>5578.9567999999999</v>
      </c>
      <c r="E144" s="48">
        <f>Table3[[#This Row],[CLM $ Collected ]]/'1.) CLM Reference'!$B$4</f>
        <v>0</v>
      </c>
      <c r="F144" s="12">
        <f>Table32[[#This Row],[Residential Incentive Disbursements]]+Table32[[#This Row],[C&amp;I Incentive Disbursements]]</f>
        <v>1070</v>
      </c>
      <c r="G144" s="17">
        <f>Table3[[#This Row],[Incentive Disbursements]]/'1.) CLM Reference'!$B$5</f>
        <v>7.2442168411361568E-6</v>
      </c>
      <c r="H144" s="52">
        <v>0</v>
      </c>
      <c r="I144" s="53">
        <f>Table3[[#This Row],[CLM $ Collected ]]/'1.) CLM Reference'!$B$4</f>
        <v>0</v>
      </c>
      <c r="J144" s="54">
        <v>0</v>
      </c>
      <c r="K144" s="53">
        <f>Table3[[#This Row],[Incentive Disbursements]]/'1.) CLM Reference'!$B$5</f>
        <v>7.2442168411361568E-6</v>
      </c>
      <c r="L144" s="52">
        <v>5578.9567999999999</v>
      </c>
      <c r="M144" s="55">
        <f>Table3[[#This Row],[CLM $ Collected ]]/'1.) CLM Reference'!$B$4</f>
        <v>0</v>
      </c>
      <c r="N144" s="54">
        <v>1070</v>
      </c>
      <c r="O144" s="56">
        <f>Table3[[#This Row],[Incentive Disbursements]]/'1.) CLM Reference'!$B$5</f>
        <v>7.2442168411361568E-6</v>
      </c>
    </row>
    <row r="145" spans="1:15" s="49" customFormat="1" ht="15.75" thickBot="1" x14ac:dyDescent="0.3">
      <c r="A145" s="50" t="s">
        <v>189</v>
      </c>
      <c r="B145" s="51" t="s">
        <v>249</v>
      </c>
      <c r="C145" s="3" t="s">
        <v>239</v>
      </c>
      <c r="D145" s="15">
        <f>Table32[[#This Row],[Residential CLM $ Collected]]+Table32[[#This Row],[C&amp;I CLM $ Collected]]</f>
        <v>5794.7875999999997</v>
      </c>
      <c r="E145" s="48">
        <f>Table3[[#This Row],[CLM $ Collected ]]/'1.) CLM Reference'!$B$4</f>
        <v>3.0471490068541053E-3</v>
      </c>
      <c r="F145" s="12">
        <f>Table32[[#This Row],[Residential Incentive Disbursements]]+Table32[[#This Row],[C&amp;I Incentive Disbursements]]</f>
        <v>0</v>
      </c>
      <c r="G145" s="17">
        <f>Table3[[#This Row],[Incentive Disbursements]]/'1.) CLM Reference'!$B$5</f>
        <v>3.2654311816640146E-3</v>
      </c>
      <c r="H145" s="52">
        <v>0</v>
      </c>
      <c r="I145" s="53">
        <f>Table3[[#This Row],[CLM $ Collected ]]/'1.) CLM Reference'!$B$4</f>
        <v>3.0471490068541053E-3</v>
      </c>
      <c r="J145" s="54">
        <v>0</v>
      </c>
      <c r="K145" s="53">
        <f>Table3[[#This Row],[Incentive Disbursements]]/'1.) CLM Reference'!$B$5</f>
        <v>3.2654311816640146E-3</v>
      </c>
      <c r="L145" s="52">
        <v>5794.7875999999997</v>
      </c>
      <c r="M145" s="55">
        <f>Table3[[#This Row],[CLM $ Collected ]]/'1.) CLM Reference'!$B$4</f>
        <v>3.0471490068541053E-3</v>
      </c>
      <c r="N145" s="54">
        <v>0</v>
      </c>
      <c r="O145" s="56">
        <f>Table3[[#This Row],[Incentive Disbursements]]/'1.) CLM Reference'!$B$5</f>
        <v>3.2654311816640146E-3</v>
      </c>
    </row>
    <row r="146" spans="1:15" s="49" customFormat="1" ht="15.75" thickBot="1" x14ac:dyDescent="0.3">
      <c r="A146" s="50" t="s">
        <v>190</v>
      </c>
      <c r="B146" s="51" t="s">
        <v>250</v>
      </c>
      <c r="C146" s="3" t="s">
        <v>239</v>
      </c>
      <c r="D146" s="15">
        <f>Table32[[#This Row],[Residential CLM $ Collected]]+Table32[[#This Row],[C&amp;I CLM $ Collected]]</f>
        <v>8585.7708999999995</v>
      </c>
      <c r="E146" s="48">
        <f>Table3[[#This Row],[CLM $ Collected ]]/'1.) CLM Reference'!$B$4</f>
        <v>2.0334266636233187E-3</v>
      </c>
      <c r="F146" s="12">
        <f>Table32[[#This Row],[Residential Incentive Disbursements]]+Table32[[#This Row],[C&amp;I Incentive Disbursements]]</f>
        <v>0</v>
      </c>
      <c r="G146" s="17">
        <f>Table3[[#This Row],[Incentive Disbursements]]/'1.) CLM Reference'!$B$5</f>
        <v>9.9432366893123839E-4</v>
      </c>
      <c r="H146" s="52">
        <v>0</v>
      </c>
      <c r="I146" s="53">
        <f>Table3[[#This Row],[CLM $ Collected ]]/'1.) CLM Reference'!$B$4</f>
        <v>2.0334266636233187E-3</v>
      </c>
      <c r="J146" s="54">
        <v>0</v>
      </c>
      <c r="K146" s="53">
        <f>Table3[[#This Row],[Incentive Disbursements]]/'1.) CLM Reference'!$B$5</f>
        <v>9.9432366893123839E-4</v>
      </c>
      <c r="L146" s="52">
        <v>8585.7708999999995</v>
      </c>
      <c r="M146" s="55">
        <f>Table3[[#This Row],[CLM $ Collected ]]/'1.) CLM Reference'!$B$4</f>
        <v>2.0334266636233187E-3</v>
      </c>
      <c r="N146" s="54">
        <v>0</v>
      </c>
      <c r="O146" s="56">
        <f>Table3[[#This Row],[Incentive Disbursements]]/'1.) CLM Reference'!$B$5</f>
        <v>9.9432366893123839E-4</v>
      </c>
    </row>
    <row r="147" spans="1:15" s="49" customFormat="1" ht="15.75" thickBot="1" x14ac:dyDescent="0.3">
      <c r="A147" s="50" t="s">
        <v>191</v>
      </c>
      <c r="B147" s="51" t="s">
        <v>250</v>
      </c>
      <c r="C147" s="3" t="s">
        <v>239</v>
      </c>
      <c r="D147" s="15">
        <f>Table32[[#This Row],[Residential CLM $ Collected]]+Table32[[#This Row],[C&amp;I CLM $ Collected]]</f>
        <v>50736.268400000001</v>
      </c>
      <c r="E147" s="48">
        <f>Table3[[#This Row],[CLM $ Collected ]]/'1.) CLM Reference'!$B$4</f>
        <v>1.676485569606589E-3</v>
      </c>
      <c r="F147" s="12">
        <f>Table32[[#This Row],[Residential Incentive Disbursements]]+Table32[[#This Row],[C&amp;I Incentive Disbursements]]</f>
        <v>728</v>
      </c>
      <c r="G147" s="17">
        <f>Table3[[#This Row],[Incentive Disbursements]]/'1.) CLM Reference'!$B$5</f>
        <v>8.4209512114780702E-4</v>
      </c>
      <c r="H147" s="52">
        <v>0</v>
      </c>
      <c r="I147" s="53">
        <f>Table3[[#This Row],[CLM $ Collected ]]/'1.) CLM Reference'!$B$4</f>
        <v>1.676485569606589E-3</v>
      </c>
      <c r="J147" s="54">
        <v>0</v>
      </c>
      <c r="K147" s="53">
        <f>Table3[[#This Row],[Incentive Disbursements]]/'1.) CLM Reference'!$B$5</f>
        <v>8.4209512114780702E-4</v>
      </c>
      <c r="L147" s="52">
        <v>50736.268400000001</v>
      </c>
      <c r="M147" s="55">
        <f>Table3[[#This Row],[CLM $ Collected ]]/'1.) CLM Reference'!$B$4</f>
        <v>1.676485569606589E-3</v>
      </c>
      <c r="N147" s="54">
        <v>728</v>
      </c>
      <c r="O147" s="56">
        <f>Table3[[#This Row],[Incentive Disbursements]]/'1.) CLM Reference'!$B$5</f>
        <v>8.4209512114780702E-4</v>
      </c>
    </row>
    <row r="148" spans="1:15" s="49" customFormat="1" ht="15.75" thickBot="1" x14ac:dyDescent="0.3">
      <c r="A148" s="50" t="s">
        <v>192</v>
      </c>
      <c r="B148" s="51" t="s">
        <v>253</v>
      </c>
      <c r="C148" s="3" t="s">
        <v>239</v>
      </c>
      <c r="D148" s="15">
        <f>Table32[[#This Row],[Residential CLM $ Collected]]+Table32[[#This Row],[C&amp;I CLM $ Collected]]</f>
        <v>45742.0052</v>
      </c>
      <c r="E148" s="48">
        <f>Table3[[#This Row],[CLM $ Collected ]]/'1.) CLM Reference'!$B$4</f>
        <v>3.5448429006662593E-3</v>
      </c>
      <c r="F148" s="12">
        <f>Table32[[#This Row],[Residential Incentive Disbursements]]+Table32[[#This Row],[C&amp;I Incentive Disbursements]]</f>
        <v>8424</v>
      </c>
      <c r="G148" s="17">
        <f>Table3[[#This Row],[Incentive Disbursements]]/'1.) CLM Reference'!$B$5</f>
        <v>8.0094754094392692E-3</v>
      </c>
      <c r="H148" s="52">
        <v>0</v>
      </c>
      <c r="I148" s="53">
        <f>Table3[[#This Row],[CLM $ Collected ]]/'1.) CLM Reference'!$B$4</f>
        <v>3.5448429006662593E-3</v>
      </c>
      <c r="J148" s="54">
        <v>0</v>
      </c>
      <c r="K148" s="53">
        <f>Table3[[#This Row],[Incentive Disbursements]]/'1.) CLM Reference'!$B$5</f>
        <v>8.0094754094392692E-3</v>
      </c>
      <c r="L148" s="52">
        <v>45742.0052</v>
      </c>
      <c r="M148" s="55">
        <f>Table3[[#This Row],[CLM $ Collected ]]/'1.) CLM Reference'!$B$4</f>
        <v>3.5448429006662593E-3</v>
      </c>
      <c r="N148" s="54">
        <v>8424</v>
      </c>
      <c r="O148" s="56">
        <f>Table3[[#This Row],[Incentive Disbursements]]/'1.) CLM Reference'!$B$5</f>
        <v>8.0094754094392692E-3</v>
      </c>
    </row>
    <row r="149" spans="1:15" s="49" customFormat="1" ht="15.75" thickBot="1" x14ac:dyDescent="0.3">
      <c r="A149" s="50" t="s">
        <v>193</v>
      </c>
      <c r="B149" s="51" t="s">
        <v>253</v>
      </c>
      <c r="C149" s="3" t="s">
        <v>239</v>
      </c>
      <c r="D149" s="15">
        <f>Table32[[#This Row],[Residential CLM $ Collected]]+Table32[[#This Row],[C&amp;I CLM $ Collected]]</f>
        <v>5316.3019000000004</v>
      </c>
      <c r="E149" s="48">
        <f>Table3[[#This Row],[CLM $ Collected ]]/'1.) CLM Reference'!$B$4</f>
        <v>3.6805149654955756E-3</v>
      </c>
      <c r="F149" s="12">
        <f>Table32[[#This Row],[Residential Incentive Disbursements]]+Table32[[#This Row],[C&amp;I Incentive Disbursements]]</f>
        <v>595</v>
      </c>
      <c r="G149" s="17">
        <f>Table3[[#This Row],[Incentive Disbursements]]/'1.) CLM Reference'!$B$5</f>
        <v>5.52582682433764E-3</v>
      </c>
      <c r="H149" s="52">
        <v>1504.854</v>
      </c>
      <c r="I149" s="53">
        <f>Table3[[#This Row],[CLM $ Collected ]]/'1.) CLM Reference'!$B$4</f>
        <v>3.6805149654955756E-3</v>
      </c>
      <c r="J149" s="54">
        <v>0</v>
      </c>
      <c r="K149" s="53">
        <f>Table3[[#This Row],[Incentive Disbursements]]/'1.) CLM Reference'!$B$5</f>
        <v>5.52582682433764E-3</v>
      </c>
      <c r="L149" s="52">
        <v>3811.4479000000001</v>
      </c>
      <c r="M149" s="55">
        <f>Table3[[#This Row],[CLM $ Collected ]]/'1.) CLM Reference'!$B$4</f>
        <v>3.6805149654955756E-3</v>
      </c>
      <c r="N149" s="54">
        <v>595</v>
      </c>
      <c r="O149" s="56">
        <f>Table3[[#This Row],[Incentive Disbursements]]/'1.) CLM Reference'!$B$5</f>
        <v>5.52582682433764E-3</v>
      </c>
    </row>
    <row r="150" spans="1:15" s="49" customFormat="1" ht="15.75" thickBot="1" x14ac:dyDescent="0.3">
      <c r="A150" s="50" t="s">
        <v>194</v>
      </c>
      <c r="B150" s="51" t="s">
        <v>253</v>
      </c>
      <c r="C150" s="3" t="s">
        <v>239</v>
      </c>
      <c r="D150" s="15">
        <f>Table32[[#This Row],[Residential CLM $ Collected]]+Table32[[#This Row],[C&amp;I CLM $ Collected]]</f>
        <v>31918.416300000001</v>
      </c>
      <c r="E150" s="48">
        <f>Table3[[#This Row],[CLM $ Collected ]]/'1.) CLM Reference'!$B$4</f>
        <v>4.7784449999255648E-3</v>
      </c>
      <c r="F150" s="12">
        <f>Table32[[#This Row],[Residential Incentive Disbursements]]+Table32[[#This Row],[C&amp;I Incentive Disbursements]]</f>
        <v>46563</v>
      </c>
      <c r="G150" s="17">
        <f>Table3[[#This Row],[Incentive Disbursements]]/'1.) CLM Reference'!$B$5</f>
        <v>3.7726507579899176E-3</v>
      </c>
      <c r="H150" s="52">
        <v>0</v>
      </c>
      <c r="I150" s="53">
        <f>Table3[[#This Row],[CLM $ Collected ]]/'1.) CLM Reference'!$B$4</f>
        <v>4.7784449999255648E-3</v>
      </c>
      <c r="J150" s="54">
        <v>0</v>
      </c>
      <c r="K150" s="53">
        <f>Table3[[#This Row],[Incentive Disbursements]]/'1.) CLM Reference'!$B$5</f>
        <v>3.7726507579899176E-3</v>
      </c>
      <c r="L150" s="52">
        <v>31918.416300000001</v>
      </c>
      <c r="M150" s="55">
        <f>Table3[[#This Row],[CLM $ Collected ]]/'1.) CLM Reference'!$B$4</f>
        <v>4.7784449999255648E-3</v>
      </c>
      <c r="N150" s="54">
        <v>46563</v>
      </c>
      <c r="O150" s="56">
        <f>Table3[[#This Row],[Incentive Disbursements]]/'1.) CLM Reference'!$B$5</f>
        <v>3.7726507579899176E-3</v>
      </c>
    </row>
    <row r="151" spans="1:15" s="49" customFormat="1" ht="15.75" thickBot="1" x14ac:dyDescent="0.3">
      <c r="A151" s="50" t="s">
        <v>195</v>
      </c>
      <c r="B151" s="51" t="s">
        <v>253</v>
      </c>
      <c r="C151" s="3" t="s">
        <v>239</v>
      </c>
      <c r="D151" s="15">
        <f>Table32[[#This Row],[Residential CLM $ Collected]]+Table32[[#This Row],[C&amp;I CLM $ Collected]]</f>
        <v>107930.2703</v>
      </c>
      <c r="E151" s="48">
        <f>Table3[[#This Row],[CLM $ Collected ]]/'1.) CLM Reference'!$B$4</f>
        <v>2.4318268436170922E-3</v>
      </c>
      <c r="F151" s="12">
        <f>Table32[[#This Row],[Residential Incentive Disbursements]]+Table32[[#This Row],[C&amp;I Incentive Disbursements]]</f>
        <v>8117.9</v>
      </c>
      <c r="G151" s="17">
        <f>Table3[[#This Row],[Incentive Disbursements]]/'1.) CLM Reference'!$B$5</f>
        <v>3.1964191686758283E-3</v>
      </c>
      <c r="H151" s="52">
        <v>7557.6082999999999</v>
      </c>
      <c r="I151" s="53">
        <f>Table3[[#This Row],[CLM $ Collected ]]/'1.) CLM Reference'!$B$4</f>
        <v>2.4318268436170922E-3</v>
      </c>
      <c r="J151" s="54">
        <v>0</v>
      </c>
      <c r="K151" s="53">
        <f>Table3[[#This Row],[Incentive Disbursements]]/'1.) CLM Reference'!$B$5</f>
        <v>3.1964191686758283E-3</v>
      </c>
      <c r="L151" s="52">
        <v>100372.662</v>
      </c>
      <c r="M151" s="55">
        <f>Table3[[#This Row],[CLM $ Collected ]]/'1.) CLM Reference'!$B$4</f>
        <v>2.4318268436170922E-3</v>
      </c>
      <c r="N151" s="54">
        <v>8117.9</v>
      </c>
      <c r="O151" s="56">
        <f>Table3[[#This Row],[Incentive Disbursements]]/'1.) CLM Reference'!$B$5</f>
        <v>3.1964191686758283E-3</v>
      </c>
    </row>
    <row r="152" spans="1:15" s="49" customFormat="1" ht="15.75" thickBot="1" x14ac:dyDescent="0.3">
      <c r="A152" s="50" t="s">
        <v>195</v>
      </c>
      <c r="B152" s="51" t="s">
        <v>251</v>
      </c>
      <c r="C152" s="3" t="s">
        <v>239</v>
      </c>
      <c r="D152" s="15">
        <f>Table32[[#This Row],[Residential CLM $ Collected]]+Table32[[#This Row],[C&amp;I CLM $ Collected]]</f>
        <v>2886.0785000000001</v>
      </c>
      <c r="E152" s="48">
        <f>Table3[[#This Row],[CLM $ Collected ]]/'1.) CLM Reference'!$B$4</f>
        <v>4.9527498803329179E-3</v>
      </c>
      <c r="F152" s="12">
        <f>Table32[[#This Row],[Residential Incentive Disbursements]]+Table32[[#This Row],[C&amp;I Incentive Disbursements]]</f>
        <v>0</v>
      </c>
      <c r="G152" s="17">
        <f>Table3[[#This Row],[Incentive Disbursements]]/'1.) CLM Reference'!$B$5</f>
        <v>4.3845862000221406E-3</v>
      </c>
      <c r="H152" s="52">
        <v>0</v>
      </c>
      <c r="I152" s="53">
        <f>Table3[[#This Row],[CLM $ Collected ]]/'1.) CLM Reference'!$B$4</f>
        <v>4.9527498803329179E-3</v>
      </c>
      <c r="J152" s="54">
        <v>0</v>
      </c>
      <c r="K152" s="53">
        <f>Table3[[#This Row],[Incentive Disbursements]]/'1.) CLM Reference'!$B$5</f>
        <v>4.3845862000221406E-3</v>
      </c>
      <c r="L152" s="52">
        <v>2886.0785000000001</v>
      </c>
      <c r="M152" s="55">
        <f>Table3[[#This Row],[CLM $ Collected ]]/'1.) CLM Reference'!$B$4</f>
        <v>4.9527498803329179E-3</v>
      </c>
      <c r="N152" s="54">
        <v>0</v>
      </c>
      <c r="O152" s="56">
        <f>Table3[[#This Row],[Incentive Disbursements]]/'1.) CLM Reference'!$B$5</f>
        <v>4.3845862000221406E-3</v>
      </c>
    </row>
    <row r="153" spans="1:15" s="49" customFormat="1" ht="15.75" thickBot="1" x14ac:dyDescent="0.3">
      <c r="A153" s="50" t="s">
        <v>196</v>
      </c>
      <c r="B153" s="51" t="s">
        <v>253</v>
      </c>
      <c r="C153" s="3" t="s">
        <v>244</v>
      </c>
      <c r="D153" s="15">
        <f>Table32[[#This Row],[Residential CLM $ Collected]]+Table32[[#This Row],[C&amp;I CLM $ Collected]]</f>
        <v>16559.529200000001</v>
      </c>
      <c r="E153" s="48">
        <f>Table3[[#This Row],[CLM $ Collected ]]/'1.) CLM Reference'!$B$4</f>
        <v>2.887748403751078E-3</v>
      </c>
      <c r="F153" s="12">
        <f>Table32[[#This Row],[Residential Incentive Disbursements]]+Table32[[#This Row],[C&amp;I Incentive Disbursements]]</f>
        <v>830</v>
      </c>
      <c r="G153" s="17">
        <f>Table3[[#This Row],[Incentive Disbursements]]/'1.) CLM Reference'!$B$5</f>
        <v>3.1940490699607347E-3</v>
      </c>
      <c r="H153" s="52">
        <v>0</v>
      </c>
      <c r="I153" s="53">
        <f>Table3[[#This Row],[CLM $ Collected ]]/'1.) CLM Reference'!$B$4</f>
        <v>2.887748403751078E-3</v>
      </c>
      <c r="J153" s="54">
        <v>0</v>
      </c>
      <c r="K153" s="53">
        <f>Table3[[#This Row],[Incentive Disbursements]]/'1.) CLM Reference'!$B$5</f>
        <v>3.1940490699607347E-3</v>
      </c>
      <c r="L153" s="52">
        <v>16559.529200000001</v>
      </c>
      <c r="M153" s="55">
        <f>Table3[[#This Row],[CLM $ Collected ]]/'1.) CLM Reference'!$B$4</f>
        <v>2.887748403751078E-3</v>
      </c>
      <c r="N153" s="54">
        <v>830</v>
      </c>
      <c r="O153" s="56">
        <f>Table3[[#This Row],[Incentive Disbursements]]/'1.) CLM Reference'!$B$5</f>
        <v>3.1940490699607347E-3</v>
      </c>
    </row>
    <row r="154" spans="1:15" s="49" customFormat="1" ht="15.75" thickBot="1" x14ac:dyDescent="0.3">
      <c r="A154" s="50" t="s">
        <v>197</v>
      </c>
      <c r="B154" s="51" t="s">
        <v>253</v>
      </c>
      <c r="C154" s="3" t="s">
        <v>239</v>
      </c>
      <c r="D154" s="15">
        <f>Table32[[#This Row],[Residential CLM $ Collected]]+Table32[[#This Row],[C&amp;I CLM $ Collected]]</f>
        <v>19896.485000000001</v>
      </c>
      <c r="E154" s="48">
        <f>Table3[[#This Row],[CLM $ Collected ]]/'1.) CLM Reference'!$B$4</f>
        <v>7.0761693985910605E-3</v>
      </c>
      <c r="F154" s="12">
        <f>Table32[[#This Row],[Residential Incentive Disbursements]]+Table32[[#This Row],[C&amp;I Incentive Disbursements]]</f>
        <v>28247</v>
      </c>
      <c r="G154" s="17">
        <f>Table3[[#This Row],[Incentive Disbursements]]/'1.) CLM Reference'!$B$5</f>
        <v>4.5710424968538315E-3</v>
      </c>
      <c r="H154" s="52">
        <v>2069.29</v>
      </c>
      <c r="I154" s="53">
        <f>Table3[[#This Row],[CLM $ Collected ]]/'1.) CLM Reference'!$B$4</f>
        <v>7.0761693985910605E-3</v>
      </c>
      <c r="J154" s="54">
        <v>0</v>
      </c>
      <c r="K154" s="53">
        <f>Table3[[#This Row],[Incentive Disbursements]]/'1.) CLM Reference'!$B$5</f>
        <v>4.5710424968538315E-3</v>
      </c>
      <c r="L154" s="52">
        <v>17827.195</v>
      </c>
      <c r="M154" s="55">
        <f>Table3[[#This Row],[CLM $ Collected ]]/'1.) CLM Reference'!$B$4</f>
        <v>7.0761693985910605E-3</v>
      </c>
      <c r="N154" s="54">
        <v>28247</v>
      </c>
      <c r="O154" s="56">
        <f>Table3[[#This Row],[Incentive Disbursements]]/'1.) CLM Reference'!$B$5</f>
        <v>4.5710424968538315E-3</v>
      </c>
    </row>
    <row r="155" spans="1:15" s="49" customFormat="1" ht="15.75" thickBot="1" x14ac:dyDescent="0.3">
      <c r="A155" s="50" t="s">
        <v>198</v>
      </c>
      <c r="B155" s="51" t="s">
        <v>253</v>
      </c>
      <c r="C155" s="3" t="s">
        <v>239</v>
      </c>
      <c r="D155" s="15">
        <f>Table32[[#This Row],[Residential CLM $ Collected]]+Table32[[#This Row],[C&amp;I CLM $ Collected]]</f>
        <v>25404.7137</v>
      </c>
      <c r="E155" s="48">
        <f>Table3[[#This Row],[CLM $ Collected ]]/'1.) CLM Reference'!$B$4</f>
        <v>5.7398784714194186E-3</v>
      </c>
      <c r="F155" s="12">
        <f>Table32[[#This Row],[Residential Incentive Disbursements]]+Table32[[#This Row],[C&amp;I Incentive Disbursements]]</f>
        <v>0</v>
      </c>
      <c r="G155" s="17">
        <f>Table3[[#This Row],[Incentive Disbursements]]/'1.) CLM Reference'!$B$5</f>
        <v>5.2177145865785653E-3</v>
      </c>
      <c r="H155" s="52">
        <v>0</v>
      </c>
      <c r="I155" s="53">
        <f>Table3[[#This Row],[CLM $ Collected ]]/'1.) CLM Reference'!$B$4</f>
        <v>5.7398784714194186E-3</v>
      </c>
      <c r="J155" s="54">
        <v>0</v>
      </c>
      <c r="K155" s="53">
        <f>Table3[[#This Row],[Incentive Disbursements]]/'1.) CLM Reference'!$B$5</f>
        <v>5.2177145865785653E-3</v>
      </c>
      <c r="L155" s="52">
        <v>25404.7137</v>
      </c>
      <c r="M155" s="55">
        <f>Table3[[#This Row],[CLM $ Collected ]]/'1.) CLM Reference'!$B$4</f>
        <v>5.7398784714194186E-3</v>
      </c>
      <c r="N155" s="54">
        <v>0</v>
      </c>
      <c r="O155" s="56">
        <f>Table3[[#This Row],[Incentive Disbursements]]/'1.) CLM Reference'!$B$5</f>
        <v>5.2177145865785653E-3</v>
      </c>
    </row>
    <row r="156" spans="1:15" s="49" customFormat="1" ht="15.75" thickBot="1" x14ac:dyDescent="0.3">
      <c r="A156" s="50" t="s">
        <v>199</v>
      </c>
      <c r="B156" s="51" t="s">
        <v>253</v>
      </c>
      <c r="C156" s="3" t="s">
        <v>239</v>
      </c>
      <c r="D156" s="15">
        <f>Table32[[#This Row],[Residential CLM $ Collected]]+Table32[[#This Row],[C&amp;I CLM $ Collected]]</f>
        <v>115079.54239999999</v>
      </c>
      <c r="E156" s="48">
        <f>Table3[[#This Row],[CLM $ Collected ]]/'1.) CLM Reference'!$B$4</f>
        <v>4.4284872193790376E-3</v>
      </c>
      <c r="F156" s="12">
        <f>Table32[[#This Row],[Residential Incentive Disbursements]]+Table32[[#This Row],[C&amp;I Incentive Disbursements]]</f>
        <v>147584.07</v>
      </c>
      <c r="G156" s="17">
        <f>Table3[[#This Row],[Incentive Disbursements]]/'1.) CLM Reference'!$B$5</f>
        <v>2.1589807733193678E-3</v>
      </c>
      <c r="H156" s="52">
        <v>5634.5207</v>
      </c>
      <c r="I156" s="53">
        <f>Table3[[#This Row],[CLM $ Collected ]]/'1.) CLM Reference'!$B$4</f>
        <v>4.4284872193790376E-3</v>
      </c>
      <c r="J156" s="54">
        <v>0</v>
      </c>
      <c r="K156" s="53">
        <f>Table3[[#This Row],[Incentive Disbursements]]/'1.) CLM Reference'!$B$5</f>
        <v>2.1589807733193678E-3</v>
      </c>
      <c r="L156" s="52">
        <v>109445.0217</v>
      </c>
      <c r="M156" s="55">
        <f>Table3[[#This Row],[CLM $ Collected ]]/'1.) CLM Reference'!$B$4</f>
        <v>4.4284872193790376E-3</v>
      </c>
      <c r="N156" s="54">
        <v>147584.07</v>
      </c>
      <c r="O156" s="56">
        <f>Table3[[#This Row],[Incentive Disbursements]]/'1.) CLM Reference'!$B$5</f>
        <v>2.1589807733193678E-3</v>
      </c>
    </row>
    <row r="157" spans="1:15" s="49" customFormat="1" ht="15.75" thickBot="1" x14ac:dyDescent="0.3">
      <c r="A157" s="50" t="s">
        <v>200</v>
      </c>
      <c r="B157" s="51" t="s">
        <v>253</v>
      </c>
      <c r="C157" s="3" t="s">
        <v>239</v>
      </c>
      <c r="D157" s="15">
        <f>Table32[[#This Row],[Residential CLM $ Collected]]+Table32[[#This Row],[C&amp;I CLM $ Collected]]</f>
        <v>4752.5604000000003</v>
      </c>
      <c r="E157" s="48">
        <f>Table3[[#This Row],[CLM $ Collected ]]/'1.) CLM Reference'!$B$4</f>
        <v>3.2332199076075111E-5</v>
      </c>
      <c r="F157" s="12">
        <f>Table32[[#This Row],[Residential Incentive Disbursements]]+Table32[[#This Row],[C&amp;I Incentive Disbursements]]</f>
        <v>0</v>
      </c>
      <c r="G157" s="17">
        <f>Table3[[#This Row],[Incentive Disbursements]]/'1.) CLM Reference'!$B$5</f>
        <v>0</v>
      </c>
      <c r="H157" s="52">
        <v>0</v>
      </c>
      <c r="I157" s="53">
        <f>Table3[[#This Row],[CLM $ Collected ]]/'1.) CLM Reference'!$B$4</f>
        <v>3.2332199076075111E-5</v>
      </c>
      <c r="J157" s="54">
        <v>0</v>
      </c>
      <c r="K157" s="53">
        <f>Table3[[#This Row],[Incentive Disbursements]]/'1.) CLM Reference'!$B$5</f>
        <v>0</v>
      </c>
      <c r="L157" s="52">
        <v>4752.5604000000003</v>
      </c>
      <c r="M157" s="55">
        <f>Table3[[#This Row],[CLM $ Collected ]]/'1.) CLM Reference'!$B$4</f>
        <v>3.2332199076075111E-5</v>
      </c>
      <c r="N157" s="54">
        <v>0</v>
      </c>
      <c r="O157" s="56">
        <f>Table3[[#This Row],[Incentive Disbursements]]/'1.) CLM Reference'!$B$5</f>
        <v>0</v>
      </c>
    </row>
    <row r="158" spans="1:15" s="49" customFormat="1" ht="15.75" thickBot="1" x14ac:dyDescent="0.3">
      <c r="A158" s="50" t="s">
        <v>201</v>
      </c>
      <c r="B158" s="51" t="s">
        <v>253</v>
      </c>
      <c r="C158" s="3" t="s">
        <v>239</v>
      </c>
      <c r="D158" s="15">
        <f>Table32[[#This Row],[Residential CLM $ Collected]]+Table32[[#This Row],[C&amp;I CLM $ Collected]]</f>
        <v>98957.925600000002</v>
      </c>
      <c r="E158" s="48">
        <f>Table3[[#This Row],[CLM $ Collected ]]/'1.) CLM Reference'!$B$4</f>
        <v>0</v>
      </c>
      <c r="F158" s="12">
        <f>Table32[[#This Row],[Residential Incentive Disbursements]]+Table32[[#This Row],[C&amp;I Incentive Disbursements]]</f>
        <v>1708</v>
      </c>
      <c r="G158" s="17">
        <f>Table3[[#This Row],[Incentive Disbursements]]/'1.) CLM Reference'!$B$5</f>
        <v>2.8635815992432968E-5</v>
      </c>
      <c r="H158" s="52">
        <v>0</v>
      </c>
      <c r="I158" s="53">
        <f>Table3[[#This Row],[CLM $ Collected ]]/'1.) CLM Reference'!$B$4</f>
        <v>0</v>
      </c>
      <c r="J158" s="54">
        <v>0</v>
      </c>
      <c r="K158" s="53">
        <f>Table3[[#This Row],[Incentive Disbursements]]/'1.) CLM Reference'!$B$5</f>
        <v>2.8635815992432968E-5</v>
      </c>
      <c r="L158" s="52">
        <v>98957.925600000002</v>
      </c>
      <c r="M158" s="55">
        <f>Table3[[#This Row],[CLM $ Collected ]]/'1.) CLM Reference'!$B$4</f>
        <v>0</v>
      </c>
      <c r="N158" s="54">
        <v>1708</v>
      </c>
      <c r="O158" s="56">
        <f>Table3[[#This Row],[Incentive Disbursements]]/'1.) CLM Reference'!$B$5</f>
        <v>2.8635815992432968E-5</v>
      </c>
    </row>
    <row r="159" spans="1:15" s="49" customFormat="1" ht="15.75" thickBot="1" x14ac:dyDescent="0.3">
      <c r="A159" s="50" t="s">
        <v>202</v>
      </c>
      <c r="B159" s="51" t="s">
        <v>253</v>
      </c>
      <c r="C159" s="3" t="s">
        <v>239</v>
      </c>
      <c r="D159" s="15">
        <f>Table32[[#This Row],[Residential CLM $ Collected]]+Table32[[#This Row],[C&amp;I CLM $ Collected]]</f>
        <v>45290.201699999998</v>
      </c>
      <c r="E159" s="48">
        <f>Table3[[#This Row],[CLM $ Collected ]]/'1.) CLM Reference'!$B$4</f>
        <v>0</v>
      </c>
      <c r="F159" s="12">
        <f>Table32[[#This Row],[Residential Incentive Disbursements]]+Table32[[#This Row],[C&amp;I Incentive Disbursements]]</f>
        <v>50057</v>
      </c>
      <c r="G159" s="17">
        <f>Table3[[#This Row],[Incentive Disbursements]]/'1.) CLM Reference'!$B$5</f>
        <v>1.2817875883706198E-2</v>
      </c>
      <c r="H159" s="52">
        <v>0</v>
      </c>
      <c r="I159" s="53">
        <f>Table3[[#This Row],[CLM $ Collected ]]/'1.) CLM Reference'!$B$4</f>
        <v>0</v>
      </c>
      <c r="J159" s="54">
        <v>0</v>
      </c>
      <c r="K159" s="53">
        <f>Table3[[#This Row],[Incentive Disbursements]]/'1.) CLM Reference'!$B$5</f>
        <v>1.2817875883706198E-2</v>
      </c>
      <c r="L159" s="52">
        <v>45290.201699999998</v>
      </c>
      <c r="M159" s="55">
        <f>Table3[[#This Row],[CLM $ Collected ]]/'1.) CLM Reference'!$B$4</f>
        <v>0</v>
      </c>
      <c r="N159" s="54">
        <v>50057</v>
      </c>
      <c r="O159" s="56">
        <f>Table3[[#This Row],[Incentive Disbursements]]/'1.) CLM Reference'!$B$5</f>
        <v>1.2817875883706198E-2</v>
      </c>
    </row>
    <row r="160" spans="1:15" s="49" customFormat="1" ht="15.75" thickBot="1" x14ac:dyDescent="0.3">
      <c r="A160" s="50" t="s">
        <v>203</v>
      </c>
      <c r="B160" s="51" t="s">
        <v>253</v>
      </c>
      <c r="C160" s="3" t="s">
        <v>239</v>
      </c>
      <c r="D160" s="15">
        <f>Table32[[#This Row],[Residential CLM $ Collected]]+Table32[[#This Row],[C&amp;I CLM $ Collected]]</f>
        <v>105298.10710000001</v>
      </c>
      <c r="E160" s="48">
        <f>Table3[[#This Row],[CLM $ Collected ]]/'1.) CLM Reference'!$B$4</f>
        <v>1.6170106326539921E-7</v>
      </c>
      <c r="F160" s="12">
        <f>Table32[[#This Row],[Residential Incentive Disbursements]]+Table32[[#This Row],[C&amp;I Incentive Disbursements]]</f>
        <v>0</v>
      </c>
      <c r="G160" s="17">
        <f>Table3[[#This Row],[Incentive Disbursements]]/'1.) CLM Reference'!$B$5</f>
        <v>0</v>
      </c>
      <c r="H160" s="52">
        <v>2121.1496000000002</v>
      </c>
      <c r="I160" s="53">
        <f>Table3[[#This Row],[CLM $ Collected ]]/'1.) CLM Reference'!$B$4</f>
        <v>1.6170106326539921E-7</v>
      </c>
      <c r="J160" s="54">
        <v>0</v>
      </c>
      <c r="K160" s="53">
        <f>Table3[[#This Row],[Incentive Disbursements]]/'1.) CLM Reference'!$B$5</f>
        <v>0</v>
      </c>
      <c r="L160" s="52">
        <v>103176.9575</v>
      </c>
      <c r="M160" s="55">
        <f>Table3[[#This Row],[CLM $ Collected ]]/'1.) CLM Reference'!$B$4</f>
        <v>1.6170106326539921E-7</v>
      </c>
      <c r="N160" s="54">
        <v>0</v>
      </c>
      <c r="O160" s="56">
        <f>Table3[[#This Row],[Incentive Disbursements]]/'1.) CLM Reference'!$B$5</f>
        <v>0</v>
      </c>
    </row>
    <row r="161" spans="1:15" s="49" customFormat="1" ht="15.75" thickBot="1" x14ac:dyDescent="0.3">
      <c r="A161" s="50" t="s">
        <v>204</v>
      </c>
      <c r="B161" s="51" t="s">
        <v>254</v>
      </c>
      <c r="C161" s="3" t="s">
        <v>239</v>
      </c>
      <c r="D161" s="15">
        <f>Table32[[#This Row],[Residential CLM $ Collected]]+Table32[[#This Row],[C&amp;I CLM $ Collected]]</f>
        <v>93146.874100000001</v>
      </c>
      <c r="E161" s="48">
        <f>Table3[[#This Row],[CLM $ Collected ]]/'1.) CLM Reference'!$B$4</f>
        <v>0</v>
      </c>
      <c r="F161" s="12">
        <f>Table32[[#This Row],[Residential Incentive Disbursements]]+Table32[[#This Row],[C&amp;I Incentive Disbursements]]</f>
        <v>1581.66</v>
      </c>
      <c r="G161" s="17">
        <f>Table3[[#This Row],[Incentive Disbursements]]/'1.) CLM Reference'!$B$5</f>
        <v>5.6544293805598141E-6</v>
      </c>
      <c r="H161" s="52">
        <v>0</v>
      </c>
      <c r="I161" s="53">
        <f>Table3[[#This Row],[CLM $ Collected ]]/'1.) CLM Reference'!$B$4</f>
        <v>0</v>
      </c>
      <c r="J161" s="54">
        <v>0</v>
      </c>
      <c r="K161" s="53">
        <f>Table3[[#This Row],[Incentive Disbursements]]/'1.) CLM Reference'!$B$5</f>
        <v>5.6544293805598141E-6</v>
      </c>
      <c r="L161" s="52">
        <v>93146.874100000001</v>
      </c>
      <c r="M161" s="55">
        <f>Table3[[#This Row],[CLM $ Collected ]]/'1.) CLM Reference'!$B$4</f>
        <v>0</v>
      </c>
      <c r="N161" s="54">
        <v>1581.66</v>
      </c>
      <c r="O161" s="56">
        <f>Table3[[#This Row],[Incentive Disbursements]]/'1.) CLM Reference'!$B$5</f>
        <v>5.6544293805598141E-6</v>
      </c>
    </row>
    <row r="162" spans="1:15" s="49" customFormat="1" ht="15.75" thickBot="1" x14ac:dyDescent="0.3">
      <c r="A162" s="50" t="s">
        <v>205</v>
      </c>
      <c r="B162" s="51" t="s">
        <v>254</v>
      </c>
      <c r="C162" s="3" t="s">
        <v>239</v>
      </c>
      <c r="D162" s="15">
        <f>Table32[[#This Row],[Residential CLM $ Collected]]+Table32[[#This Row],[C&amp;I CLM $ Collected]]</f>
        <v>260614.27919999999</v>
      </c>
      <c r="E162" s="48">
        <f>Table3[[#This Row],[CLM $ Collected ]]/'1.) CLM Reference'!$B$4</f>
        <v>6.1574767489780656E-3</v>
      </c>
      <c r="F162" s="12">
        <f>Table32[[#This Row],[Residential Incentive Disbursements]]+Table32[[#This Row],[C&amp;I Incentive Disbursements]]</f>
        <v>113338.29</v>
      </c>
      <c r="G162" s="17">
        <f>Table3[[#This Row],[Incentive Disbursements]]/'1.) CLM Reference'!$B$5</f>
        <v>8.8387123581756832E-4</v>
      </c>
      <c r="H162" s="52">
        <v>0</v>
      </c>
      <c r="I162" s="53">
        <f>Table3[[#This Row],[CLM $ Collected ]]/'1.) CLM Reference'!$B$4</f>
        <v>6.1574767489780656E-3</v>
      </c>
      <c r="J162" s="54">
        <v>0</v>
      </c>
      <c r="K162" s="53">
        <f>Table3[[#This Row],[Incentive Disbursements]]/'1.) CLM Reference'!$B$5</f>
        <v>8.8387123581756832E-4</v>
      </c>
      <c r="L162" s="52">
        <v>260614.27919999999</v>
      </c>
      <c r="M162" s="55">
        <f>Table3[[#This Row],[CLM $ Collected ]]/'1.) CLM Reference'!$B$4</f>
        <v>6.1574767489780656E-3</v>
      </c>
      <c r="N162" s="54">
        <v>113338.29</v>
      </c>
      <c r="O162" s="56">
        <f>Table3[[#This Row],[Incentive Disbursements]]/'1.) CLM Reference'!$B$5</f>
        <v>8.8387123581756832E-4</v>
      </c>
    </row>
    <row r="163" spans="1:15" s="49" customFormat="1" ht="15.75" thickBot="1" x14ac:dyDescent="0.3">
      <c r="A163" s="50" t="s">
        <v>206</v>
      </c>
      <c r="B163" s="51" t="s">
        <v>254</v>
      </c>
      <c r="C163" s="3" t="s">
        <v>239</v>
      </c>
      <c r="D163" s="15">
        <f>Table32[[#This Row],[Residential CLM $ Collected]]+Table32[[#This Row],[C&amp;I CLM $ Collected]]</f>
        <v>216707.51319999999</v>
      </c>
      <c r="E163" s="48">
        <f>Table3[[#This Row],[CLM $ Collected ]]/'1.) CLM Reference'!$B$4</f>
        <v>2.6402452017527125E-3</v>
      </c>
      <c r="F163" s="12">
        <f>Table32[[#This Row],[Residential Incentive Disbursements]]+Table32[[#This Row],[C&amp;I Incentive Disbursements]]</f>
        <v>507461</v>
      </c>
      <c r="G163" s="17">
        <f>Table3[[#This Row],[Incentive Disbursements]]/'1.) CLM Reference'!$B$5</f>
        <v>1.810389130348267E-2</v>
      </c>
      <c r="H163" s="52">
        <v>0</v>
      </c>
      <c r="I163" s="53">
        <f>Table3[[#This Row],[CLM $ Collected ]]/'1.) CLM Reference'!$B$4</f>
        <v>2.6402452017527125E-3</v>
      </c>
      <c r="J163" s="54">
        <v>0</v>
      </c>
      <c r="K163" s="53">
        <f>Table3[[#This Row],[Incentive Disbursements]]/'1.) CLM Reference'!$B$5</f>
        <v>1.810389130348267E-2</v>
      </c>
      <c r="L163" s="52">
        <v>216707.51319999999</v>
      </c>
      <c r="M163" s="55">
        <f>Table3[[#This Row],[CLM $ Collected ]]/'1.) CLM Reference'!$B$4</f>
        <v>2.6402452017527125E-3</v>
      </c>
      <c r="N163" s="54">
        <v>507461</v>
      </c>
      <c r="O163" s="56">
        <f>Table3[[#This Row],[Incentive Disbursements]]/'1.) CLM Reference'!$B$5</f>
        <v>1.810389130348267E-2</v>
      </c>
    </row>
    <row r="164" spans="1:15" s="49" customFormat="1" ht="15.75" thickBot="1" x14ac:dyDescent="0.3">
      <c r="A164" s="50" t="s">
        <v>207</v>
      </c>
      <c r="B164" s="51" t="s">
        <v>254</v>
      </c>
      <c r="C164" s="3" t="s">
        <v>239</v>
      </c>
      <c r="D164" s="15">
        <f>Table32[[#This Row],[Residential CLM $ Collected]]+Table32[[#This Row],[C&amp;I CLM $ Collected]]</f>
        <v>190974.886</v>
      </c>
      <c r="E164" s="48">
        <f>Table3[[#This Row],[CLM $ Collected ]]/'1.) CLM Reference'!$B$4</f>
        <v>4.3042879095918441E-3</v>
      </c>
      <c r="F164" s="12">
        <f>Table32[[#This Row],[Residential Incentive Disbursements]]+Table32[[#This Row],[C&amp;I Incentive Disbursements]]</f>
        <v>0</v>
      </c>
      <c r="G164" s="17">
        <f>Table3[[#This Row],[Incentive Disbursements]]/'1.) CLM Reference'!$B$5</f>
        <v>1.7658199656457462E-3</v>
      </c>
      <c r="H164" s="52">
        <v>0</v>
      </c>
      <c r="I164" s="53">
        <f>Table3[[#This Row],[CLM $ Collected ]]/'1.) CLM Reference'!$B$4</f>
        <v>4.3042879095918441E-3</v>
      </c>
      <c r="J164" s="54">
        <v>0</v>
      </c>
      <c r="K164" s="53">
        <f>Table3[[#This Row],[Incentive Disbursements]]/'1.) CLM Reference'!$B$5</f>
        <v>1.7658199656457462E-3</v>
      </c>
      <c r="L164" s="52">
        <v>190974.886</v>
      </c>
      <c r="M164" s="55">
        <f>Table3[[#This Row],[CLM $ Collected ]]/'1.) CLM Reference'!$B$4</f>
        <v>4.3042879095918441E-3</v>
      </c>
      <c r="N164" s="54">
        <v>0</v>
      </c>
      <c r="O164" s="56">
        <f>Table3[[#This Row],[Incentive Disbursements]]/'1.) CLM Reference'!$B$5</f>
        <v>1.7658199656457462E-3</v>
      </c>
    </row>
    <row r="165" spans="1:15" s="49" customFormat="1" ht="15.75" thickBot="1" x14ac:dyDescent="0.3">
      <c r="A165" s="50" t="s">
        <v>208</v>
      </c>
      <c r="B165" s="51" t="s">
        <v>264</v>
      </c>
      <c r="C165" s="3" t="s">
        <v>239</v>
      </c>
      <c r="D165" s="15">
        <f>Table32[[#This Row],[Residential CLM $ Collected]]+Table32[[#This Row],[C&amp;I CLM $ Collected]]</f>
        <v>24280.935099999999</v>
      </c>
      <c r="E165" s="48">
        <f>Table3[[#This Row],[CLM $ Collected ]]/'1.) CLM Reference'!$B$4</f>
        <v>2.7842448885219773E-3</v>
      </c>
      <c r="F165" s="12">
        <f>Table32[[#This Row],[Residential Incentive Disbursements]]+Table32[[#This Row],[C&amp;I Incentive Disbursements]]</f>
        <v>12866</v>
      </c>
      <c r="G165" s="17">
        <f>Table3[[#This Row],[Incentive Disbursements]]/'1.) CLM Reference'!$B$5</f>
        <v>9.3741630123909893E-4</v>
      </c>
      <c r="H165" s="52">
        <v>0</v>
      </c>
      <c r="I165" s="53">
        <f>Table3[[#This Row],[CLM $ Collected ]]/'1.) CLM Reference'!$B$4</f>
        <v>2.7842448885219773E-3</v>
      </c>
      <c r="J165" s="54">
        <v>0</v>
      </c>
      <c r="K165" s="53">
        <f>Table3[[#This Row],[Incentive Disbursements]]/'1.) CLM Reference'!$B$5</f>
        <v>9.3741630123909893E-4</v>
      </c>
      <c r="L165" s="52">
        <v>24280.935099999999</v>
      </c>
      <c r="M165" s="55">
        <f>Table3[[#This Row],[CLM $ Collected ]]/'1.) CLM Reference'!$B$4</f>
        <v>2.7842448885219773E-3</v>
      </c>
      <c r="N165" s="54">
        <v>12866</v>
      </c>
      <c r="O165" s="56">
        <f>Table3[[#This Row],[Incentive Disbursements]]/'1.) CLM Reference'!$B$5</f>
        <v>9.3741630123909893E-4</v>
      </c>
    </row>
    <row r="166" spans="1:15" s="49" customFormat="1" ht="15.75" thickBot="1" x14ac:dyDescent="0.3">
      <c r="A166" s="50" t="s">
        <v>209</v>
      </c>
      <c r="B166" s="51" t="s">
        <v>264</v>
      </c>
      <c r="C166" s="3" t="s">
        <v>239</v>
      </c>
      <c r="D166" s="15">
        <f>Table32[[#This Row],[Residential CLM $ Collected]]+Table32[[#This Row],[C&amp;I CLM $ Collected]]</f>
        <v>22798.3066</v>
      </c>
      <c r="E166" s="48">
        <f>Table3[[#This Row],[CLM $ Collected ]]/'1.) CLM Reference'!$B$4</f>
        <v>3.7407689307218054E-3</v>
      </c>
      <c r="F166" s="12">
        <f>Table32[[#This Row],[Residential Incentive Disbursements]]+Table32[[#This Row],[C&amp;I Incentive Disbursements]]</f>
        <v>30</v>
      </c>
      <c r="G166" s="17">
        <f>Table3[[#This Row],[Incentive Disbursements]]/'1.) CLM Reference'!$B$5</f>
        <v>1.373893013983272E-3</v>
      </c>
      <c r="H166" s="52">
        <v>0</v>
      </c>
      <c r="I166" s="53">
        <f>Table3[[#This Row],[CLM $ Collected ]]/'1.) CLM Reference'!$B$4</f>
        <v>3.7407689307218054E-3</v>
      </c>
      <c r="J166" s="54">
        <v>0</v>
      </c>
      <c r="K166" s="53">
        <f>Table3[[#This Row],[Incentive Disbursements]]/'1.) CLM Reference'!$B$5</f>
        <v>1.373893013983272E-3</v>
      </c>
      <c r="L166" s="52">
        <v>22798.3066</v>
      </c>
      <c r="M166" s="55">
        <f>Table3[[#This Row],[CLM $ Collected ]]/'1.) CLM Reference'!$B$4</f>
        <v>3.7407689307218054E-3</v>
      </c>
      <c r="N166" s="54">
        <v>30</v>
      </c>
      <c r="O166" s="56">
        <f>Table3[[#This Row],[Incentive Disbursements]]/'1.) CLM Reference'!$B$5</f>
        <v>1.373893013983272E-3</v>
      </c>
    </row>
    <row r="167" spans="1:15" s="49" customFormat="1" ht="15.75" thickBot="1" x14ac:dyDescent="0.3">
      <c r="A167" s="50" t="s">
        <v>209</v>
      </c>
      <c r="B167" s="51" t="s">
        <v>251</v>
      </c>
      <c r="C167" s="3" t="s">
        <v>239</v>
      </c>
      <c r="D167" s="15">
        <f>Table32[[#This Row],[Residential CLM $ Collected]]+Table32[[#This Row],[C&amp;I CLM $ Collected]]</f>
        <v>2993.6754999999998</v>
      </c>
      <c r="E167" s="48">
        <f>Table3[[#This Row],[CLM $ Collected ]]/'1.) CLM Reference'!$B$4</f>
        <v>5.9268027425240493E-3</v>
      </c>
      <c r="F167" s="12">
        <f>Table32[[#This Row],[Residential Incentive Disbursements]]+Table32[[#This Row],[C&amp;I Incentive Disbursements]]</f>
        <v>0</v>
      </c>
      <c r="G167" s="17">
        <f>Table3[[#This Row],[Incentive Disbursements]]/'1.) CLM Reference'!$B$5</f>
        <v>1.2173416251782481E-2</v>
      </c>
      <c r="H167" s="52">
        <v>0</v>
      </c>
      <c r="I167" s="53">
        <f>Table3[[#This Row],[CLM $ Collected ]]/'1.) CLM Reference'!$B$4</f>
        <v>5.9268027425240493E-3</v>
      </c>
      <c r="J167" s="54">
        <v>0</v>
      </c>
      <c r="K167" s="53">
        <f>Table3[[#This Row],[Incentive Disbursements]]/'1.) CLM Reference'!$B$5</f>
        <v>1.2173416251782481E-2</v>
      </c>
      <c r="L167" s="52">
        <v>2993.6754999999998</v>
      </c>
      <c r="M167" s="55">
        <f>Table3[[#This Row],[CLM $ Collected ]]/'1.) CLM Reference'!$B$4</f>
        <v>5.9268027425240493E-3</v>
      </c>
      <c r="N167" s="54">
        <v>0</v>
      </c>
      <c r="O167" s="56">
        <f>Table3[[#This Row],[Incentive Disbursements]]/'1.) CLM Reference'!$B$5</f>
        <v>1.2173416251782481E-2</v>
      </c>
    </row>
    <row r="168" spans="1:15" s="49" customFormat="1" ht="15.75" thickBot="1" x14ac:dyDescent="0.3">
      <c r="A168" s="50" t="s">
        <v>210</v>
      </c>
      <c r="B168" s="51" t="s">
        <v>264</v>
      </c>
      <c r="C168" s="3" t="s">
        <v>239</v>
      </c>
      <c r="D168" s="15">
        <f>Table32[[#This Row],[Residential CLM $ Collected]]+Table32[[#This Row],[C&amp;I CLM $ Collected]]</f>
        <v>32315.9293</v>
      </c>
      <c r="E168" s="48">
        <f>Table3[[#This Row],[CLM $ Collected ]]/'1.) CLM Reference'!$B$4</f>
        <v>3.6895697473852563E-3</v>
      </c>
      <c r="F168" s="12">
        <f>Table32[[#This Row],[Residential Incentive Disbursements]]+Table32[[#This Row],[C&amp;I Incentive Disbursements]]</f>
        <v>0</v>
      </c>
      <c r="G168" s="17">
        <f>Table3[[#This Row],[Incentive Disbursements]]/'1.) CLM Reference'!$B$5</f>
        <v>1.1362974626307047E-3</v>
      </c>
      <c r="H168" s="52">
        <v>0</v>
      </c>
      <c r="I168" s="53">
        <f>Table3[[#This Row],[CLM $ Collected ]]/'1.) CLM Reference'!$B$4</f>
        <v>3.6895697473852563E-3</v>
      </c>
      <c r="J168" s="54">
        <v>0</v>
      </c>
      <c r="K168" s="53">
        <f>Table3[[#This Row],[Incentive Disbursements]]/'1.) CLM Reference'!$B$5</f>
        <v>1.1362974626307047E-3</v>
      </c>
      <c r="L168" s="52">
        <v>32315.9293</v>
      </c>
      <c r="M168" s="55">
        <f>Table3[[#This Row],[CLM $ Collected ]]/'1.) CLM Reference'!$B$4</f>
        <v>3.6895697473852563E-3</v>
      </c>
      <c r="N168" s="54">
        <v>0</v>
      </c>
      <c r="O168" s="56">
        <f>Table3[[#This Row],[Incentive Disbursements]]/'1.) CLM Reference'!$B$5</f>
        <v>1.1362974626307047E-3</v>
      </c>
    </row>
    <row r="169" spans="1:15" s="49" customFormat="1" ht="15.75" thickBot="1" x14ac:dyDescent="0.3">
      <c r="A169" s="50" t="s">
        <v>210</v>
      </c>
      <c r="B169" s="51" t="s">
        <v>254</v>
      </c>
      <c r="C169" s="3" t="s">
        <v>239</v>
      </c>
      <c r="D169" s="15">
        <f>Table32[[#This Row],[Residential CLM $ Collected]]+Table32[[#This Row],[C&amp;I CLM $ Collected]]</f>
        <v>10134.6129</v>
      </c>
      <c r="E169" s="48">
        <f>Table3[[#This Row],[CLM $ Collected ]]/'1.) CLM Reference'!$B$4</f>
        <v>6.537116220824579E-3</v>
      </c>
      <c r="F169" s="12">
        <f>Table32[[#This Row],[Residential Incentive Disbursements]]+Table32[[#This Row],[C&amp;I Incentive Disbursements]]</f>
        <v>500</v>
      </c>
      <c r="G169" s="17">
        <f>Table3[[#This Row],[Incentive Disbursements]]/'1.) CLM Reference'!$B$5</f>
        <v>7.0291003249852322E-3</v>
      </c>
      <c r="H169" s="52">
        <v>0</v>
      </c>
      <c r="I169" s="53">
        <f>Table3[[#This Row],[CLM $ Collected ]]/'1.) CLM Reference'!$B$4</f>
        <v>6.537116220824579E-3</v>
      </c>
      <c r="J169" s="54">
        <v>0</v>
      </c>
      <c r="K169" s="53">
        <f>Table3[[#This Row],[Incentive Disbursements]]/'1.) CLM Reference'!$B$5</f>
        <v>7.0291003249852322E-3</v>
      </c>
      <c r="L169" s="52">
        <v>10134.6129</v>
      </c>
      <c r="M169" s="55">
        <f>Table3[[#This Row],[CLM $ Collected ]]/'1.) CLM Reference'!$B$4</f>
        <v>6.537116220824579E-3</v>
      </c>
      <c r="N169" s="54">
        <v>500</v>
      </c>
      <c r="O169" s="56">
        <f>Table3[[#This Row],[Incentive Disbursements]]/'1.) CLM Reference'!$B$5</f>
        <v>7.0291003249852322E-3</v>
      </c>
    </row>
    <row r="170" spans="1:15" s="49" customFormat="1" ht="15.75" thickBot="1" x14ac:dyDescent="0.3">
      <c r="A170" s="50" t="s">
        <v>211</v>
      </c>
      <c r="B170" s="51" t="s">
        <v>264</v>
      </c>
      <c r="C170" s="3" t="s">
        <v>239</v>
      </c>
      <c r="D170" s="15">
        <f>Table32[[#This Row],[Residential CLM $ Collected]]+Table32[[#This Row],[C&amp;I CLM $ Collected]]</f>
        <v>17417.411800000002</v>
      </c>
      <c r="E170" s="48">
        <f>Table3[[#This Row],[CLM $ Collected ]]/'1.) CLM Reference'!$B$4</f>
        <v>4.2655583159824225E-3</v>
      </c>
      <c r="F170" s="12">
        <f>Table32[[#This Row],[Residential Incentive Disbursements]]+Table32[[#This Row],[C&amp;I Incentive Disbursements]]</f>
        <v>29346</v>
      </c>
      <c r="G170" s="17">
        <f>Table3[[#This Row],[Incentive Disbursements]]/'1.) CLM Reference'!$B$5</f>
        <v>1.346492244408172E-3</v>
      </c>
      <c r="H170" s="52">
        <v>0</v>
      </c>
      <c r="I170" s="53">
        <f>Table3[[#This Row],[CLM $ Collected ]]/'1.) CLM Reference'!$B$4</f>
        <v>4.2655583159824225E-3</v>
      </c>
      <c r="J170" s="54">
        <v>0</v>
      </c>
      <c r="K170" s="53">
        <f>Table3[[#This Row],[Incentive Disbursements]]/'1.) CLM Reference'!$B$5</f>
        <v>1.346492244408172E-3</v>
      </c>
      <c r="L170" s="52">
        <v>17417.411800000002</v>
      </c>
      <c r="M170" s="55">
        <f>Table3[[#This Row],[CLM $ Collected ]]/'1.) CLM Reference'!$B$4</f>
        <v>4.2655583159824225E-3</v>
      </c>
      <c r="N170" s="54">
        <v>29346</v>
      </c>
      <c r="O170" s="56">
        <f>Table3[[#This Row],[Incentive Disbursements]]/'1.) CLM Reference'!$B$5</f>
        <v>1.346492244408172E-3</v>
      </c>
    </row>
    <row r="171" spans="1:15" s="49" customFormat="1" ht="15.75" thickBot="1" x14ac:dyDescent="0.3">
      <c r="A171" s="50" t="s">
        <v>212</v>
      </c>
      <c r="B171" s="51" t="s">
        <v>264</v>
      </c>
      <c r="C171" s="3" t="s">
        <v>239</v>
      </c>
      <c r="D171" s="15">
        <f>Table32[[#This Row],[Residential CLM $ Collected]]+Table32[[#This Row],[C&amp;I CLM $ Collected]]</f>
        <v>20826.716400000001</v>
      </c>
      <c r="E171" s="48">
        <f>Table3[[#This Row],[CLM $ Collected ]]/'1.) CLM Reference'!$B$4</f>
        <v>2.7771183650081729E-3</v>
      </c>
      <c r="F171" s="12">
        <f>Table32[[#This Row],[Residential Incentive Disbursements]]+Table32[[#This Row],[C&amp;I Incentive Disbursements]]</f>
        <v>10040</v>
      </c>
      <c r="G171" s="17">
        <f>Table3[[#This Row],[Incentive Disbursements]]/'1.) CLM Reference'!$B$5</f>
        <v>6.9593526409744808E-4</v>
      </c>
      <c r="H171" s="52">
        <v>0</v>
      </c>
      <c r="I171" s="53">
        <f>Table3[[#This Row],[CLM $ Collected ]]/'1.) CLM Reference'!$B$4</f>
        <v>2.7771183650081729E-3</v>
      </c>
      <c r="J171" s="54">
        <v>0</v>
      </c>
      <c r="K171" s="53">
        <f>Table3[[#This Row],[Incentive Disbursements]]/'1.) CLM Reference'!$B$5</f>
        <v>6.9593526409744808E-4</v>
      </c>
      <c r="L171" s="52">
        <v>20826.716400000001</v>
      </c>
      <c r="M171" s="55">
        <f>Table3[[#This Row],[CLM $ Collected ]]/'1.) CLM Reference'!$B$4</f>
        <v>2.7771183650081729E-3</v>
      </c>
      <c r="N171" s="54">
        <v>10040</v>
      </c>
      <c r="O171" s="56">
        <f>Table3[[#This Row],[Incentive Disbursements]]/'1.) CLM Reference'!$B$5</f>
        <v>6.9593526409744808E-4</v>
      </c>
    </row>
    <row r="172" spans="1:15" s="49" customFormat="1" ht="15.75" thickBot="1" x14ac:dyDescent="0.3">
      <c r="A172" s="50" t="s">
        <v>212</v>
      </c>
      <c r="B172" s="51" t="s">
        <v>251</v>
      </c>
      <c r="C172" s="3" t="s">
        <v>239</v>
      </c>
      <c r="D172" s="15">
        <f>Table32[[#This Row],[Residential CLM $ Collected]]+Table32[[#This Row],[C&amp;I CLM $ Collected]]</f>
        <v>54047.178699999997</v>
      </c>
      <c r="E172" s="48">
        <f>Table3[[#This Row],[CLM $ Collected ]]/'1.) CLM Reference'!$B$4</f>
        <v>5.7636926401928509E-3</v>
      </c>
      <c r="F172" s="12">
        <f>Table32[[#This Row],[Residential Incentive Disbursements]]+Table32[[#This Row],[C&amp;I Incentive Disbursements]]</f>
        <v>0</v>
      </c>
      <c r="G172" s="17">
        <f>Table3[[#This Row],[Incentive Disbursements]]/'1.) CLM Reference'!$B$5</f>
        <v>1.933417847688632E-3</v>
      </c>
      <c r="H172" s="52">
        <v>0</v>
      </c>
      <c r="I172" s="53">
        <f>Table3[[#This Row],[CLM $ Collected ]]/'1.) CLM Reference'!$B$4</f>
        <v>5.7636926401928509E-3</v>
      </c>
      <c r="J172" s="54">
        <v>0</v>
      </c>
      <c r="K172" s="53">
        <f>Table3[[#This Row],[Incentive Disbursements]]/'1.) CLM Reference'!$B$5</f>
        <v>1.933417847688632E-3</v>
      </c>
      <c r="L172" s="52">
        <v>54047.178699999997</v>
      </c>
      <c r="M172" s="55">
        <f>Table3[[#This Row],[CLM $ Collected ]]/'1.) CLM Reference'!$B$4</f>
        <v>5.7636926401928509E-3</v>
      </c>
      <c r="N172" s="54">
        <v>0</v>
      </c>
      <c r="O172" s="56">
        <f>Table3[[#This Row],[Incentive Disbursements]]/'1.) CLM Reference'!$B$5</f>
        <v>1.933417847688632E-3</v>
      </c>
    </row>
    <row r="173" spans="1:15" s="49" customFormat="1" ht="15.75" thickBot="1" x14ac:dyDescent="0.3">
      <c r="A173" s="50" t="s">
        <v>213</v>
      </c>
      <c r="B173" s="51" t="s">
        <v>264</v>
      </c>
      <c r="C173" s="3" t="s">
        <v>239</v>
      </c>
      <c r="D173" s="15">
        <f>Table32[[#This Row],[Residential CLM $ Collected]]+Table32[[#This Row],[C&amp;I CLM $ Collected]]</f>
        <v>5063.9494999999997</v>
      </c>
      <c r="E173" s="48">
        <f>Table3[[#This Row],[CLM $ Collected ]]/'1.) CLM Reference'!$B$4</f>
        <v>3.4615561247880876E-3</v>
      </c>
      <c r="F173" s="12">
        <f>Table32[[#This Row],[Residential Incentive Disbursements]]+Table32[[#This Row],[C&amp;I Incentive Disbursements]]</f>
        <v>1313</v>
      </c>
      <c r="G173" s="17">
        <f>Table3[[#This Row],[Incentive Disbursements]]/'1.) CLM Reference'!$B$5</f>
        <v>1.382245498982998E-3</v>
      </c>
      <c r="H173" s="52">
        <v>0</v>
      </c>
      <c r="I173" s="53">
        <f>Table3[[#This Row],[CLM $ Collected ]]/'1.) CLM Reference'!$B$4</f>
        <v>3.4615561247880876E-3</v>
      </c>
      <c r="J173" s="54">
        <v>0</v>
      </c>
      <c r="K173" s="53">
        <f>Table3[[#This Row],[Incentive Disbursements]]/'1.) CLM Reference'!$B$5</f>
        <v>1.382245498982998E-3</v>
      </c>
      <c r="L173" s="52">
        <v>5063.9494999999997</v>
      </c>
      <c r="M173" s="55">
        <f>Table3[[#This Row],[CLM $ Collected ]]/'1.) CLM Reference'!$B$4</f>
        <v>3.4615561247880876E-3</v>
      </c>
      <c r="N173" s="54">
        <v>1313</v>
      </c>
      <c r="O173" s="56">
        <f>Table3[[#This Row],[Incentive Disbursements]]/'1.) CLM Reference'!$B$5</f>
        <v>1.382245498982998E-3</v>
      </c>
    </row>
    <row r="174" spans="1:15" s="49" customFormat="1" ht="15.75" thickBot="1" x14ac:dyDescent="0.3">
      <c r="A174" s="50" t="s">
        <v>214</v>
      </c>
      <c r="B174" s="51" t="s">
        <v>264</v>
      </c>
      <c r="C174" s="3" t="s">
        <v>239</v>
      </c>
      <c r="D174" s="15">
        <f>Table32[[#This Row],[Residential CLM $ Collected]]+Table32[[#This Row],[C&amp;I CLM $ Collected]]</f>
        <v>11356.438599999999</v>
      </c>
      <c r="E174" s="48">
        <f>Table3[[#This Row],[CLM $ Collected ]]/'1.) CLM Reference'!$B$4</f>
        <v>3.5926013454397666E-6</v>
      </c>
      <c r="F174" s="12">
        <f>Table32[[#This Row],[Residential Incentive Disbursements]]+Table32[[#This Row],[C&amp;I Incentive Disbursements]]</f>
        <v>0</v>
      </c>
      <c r="G174" s="17">
        <f>Table3[[#This Row],[Incentive Disbursements]]/'1.) CLM Reference'!$B$5</f>
        <v>0</v>
      </c>
      <c r="H174" s="52">
        <v>0</v>
      </c>
      <c r="I174" s="53">
        <f>Table3[[#This Row],[CLM $ Collected ]]/'1.) CLM Reference'!$B$4</f>
        <v>3.5926013454397666E-6</v>
      </c>
      <c r="J174" s="54">
        <v>0</v>
      </c>
      <c r="K174" s="53">
        <f>Table3[[#This Row],[Incentive Disbursements]]/'1.) CLM Reference'!$B$5</f>
        <v>0</v>
      </c>
      <c r="L174" s="52">
        <v>11356.438599999999</v>
      </c>
      <c r="M174" s="55">
        <f>Table3[[#This Row],[CLM $ Collected ]]/'1.) CLM Reference'!$B$4</f>
        <v>3.5926013454397666E-6</v>
      </c>
      <c r="N174" s="54">
        <v>0</v>
      </c>
      <c r="O174" s="56">
        <f>Table3[[#This Row],[Incentive Disbursements]]/'1.) CLM Reference'!$B$5</f>
        <v>0</v>
      </c>
    </row>
    <row r="175" spans="1:15" s="49" customFormat="1" ht="15.75" thickBot="1" x14ac:dyDescent="0.3">
      <c r="A175" s="50" t="s">
        <v>215</v>
      </c>
      <c r="B175" s="51" t="s">
        <v>255</v>
      </c>
      <c r="C175" s="3" t="s">
        <v>239</v>
      </c>
      <c r="D175" s="15">
        <f>Table32[[#This Row],[Residential CLM $ Collected]]+Table32[[#This Row],[C&amp;I CLM $ Collected]]</f>
        <v>118879.9354</v>
      </c>
      <c r="E175" s="48">
        <f>Table3[[#This Row],[CLM $ Collected ]]/'1.) CLM Reference'!$B$4</f>
        <v>2.4457835635495733E-6</v>
      </c>
      <c r="F175" s="12">
        <f>Table32[[#This Row],[Residential Incentive Disbursements]]+Table32[[#This Row],[C&amp;I Incentive Disbursements]]</f>
        <v>34728</v>
      </c>
      <c r="G175" s="17">
        <f>Table3[[#This Row],[Incentive Disbursements]]/'1.) CLM Reference'!$B$5</f>
        <v>0</v>
      </c>
      <c r="H175" s="52">
        <v>0</v>
      </c>
      <c r="I175" s="53">
        <f>Table3[[#This Row],[CLM $ Collected ]]/'1.) CLM Reference'!$B$4</f>
        <v>2.4457835635495733E-6</v>
      </c>
      <c r="J175" s="54">
        <v>0</v>
      </c>
      <c r="K175" s="53">
        <f>Table3[[#This Row],[Incentive Disbursements]]/'1.) CLM Reference'!$B$5</f>
        <v>0</v>
      </c>
      <c r="L175" s="52">
        <v>118879.9354</v>
      </c>
      <c r="M175" s="55">
        <f>Table3[[#This Row],[CLM $ Collected ]]/'1.) CLM Reference'!$B$4</f>
        <v>2.4457835635495733E-6</v>
      </c>
      <c r="N175" s="54">
        <v>34728</v>
      </c>
      <c r="O175" s="56">
        <f>Table3[[#This Row],[Incentive Disbursements]]/'1.) CLM Reference'!$B$5</f>
        <v>0</v>
      </c>
    </row>
    <row r="176" spans="1:15" s="49" customFormat="1" ht="15.75" thickBot="1" x14ac:dyDescent="0.3">
      <c r="A176" s="50" t="s">
        <v>216</v>
      </c>
      <c r="B176" s="51" t="s">
        <v>255</v>
      </c>
      <c r="C176" s="3" t="s">
        <v>239</v>
      </c>
      <c r="D176" s="15">
        <f>Table32[[#This Row],[Residential CLM $ Collected]]+Table32[[#This Row],[C&amp;I CLM $ Collected]]</f>
        <v>46838.580699999999</v>
      </c>
      <c r="E176" s="48">
        <f>Table3[[#This Row],[CLM $ Collected ]]/'1.) CLM Reference'!$B$4</f>
        <v>0</v>
      </c>
      <c r="F176" s="12">
        <f>Table32[[#This Row],[Residential Incentive Disbursements]]+Table32[[#This Row],[C&amp;I Incentive Disbursements]]</f>
        <v>8591</v>
      </c>
      <c r="G176" s="17">
        <f>Table3[[#This Row],[Incentive Disbursements]]/'1.) CLM Reference'!$B$5</f>
        <v>2.1797527662230091E-2</v>
      </c>
      <c r="H176" s="52">
        <v>0</v>
      </c>
      <c r="I176" s="53">
        <f>Table3[[#This Row],[CLM $ Collected ]]/'1.) CLM Reference'!$B$4</f>
        <v>0</v>
      </c>
      <c r="J176" s="54">
        <v>0</v>
      </c>
      <c r="K176" s="53">
        <f>Table3[[#This Row],[Incentive Disbursements]]/'1.) CLM Reference'!$B$5</f>
        <v>2.1797527662230091E-2</v>
      </c>
      <c r="L176" s="52">
        <v>46838.580699999999</v>
      </c>
      <c r="M176" s="55">
        <f>Table3[[#This Row],[CLM $ Collected ]]/'1.) CLM Reference'!$B$4</f>
        <v>0</v>
      </c>
      <c r="N176" s="54">
        <v>8591</v>
      </c>
      <c r="O176" s="56">
        <f>Table3[[#This Row],[Incentive Disbursements]]/'1.) CLM Reference'!$B$5</f>
        <v>2.1797527662230091E-2</v>
      </c>
    </row>
    <row r="177" spans="1:15" s="49" customFormat="1" ht="15.75" thickBot="1" x14ac:dyDescent="0.3">
      <c r="A177" s="50" t="s">
        <v>217</v>
      </c>
      <c r="B177" s="51" t="s">
        <v>251</v>
      </c>
      <c r="C177" s="3" t="s">
        <v>244</v>
      </c>
      <c r="D177" s="15">
        <f>Table32[[#This Row],[Residential CLM $ Collected]]+Table32[[#This Row],[C&amp;I CLM $ Collected]]</f>
        <v>54474.441500000001</v>
      </c>
      <c r="E177" s="48">
        <f>Table3[[#This Row],[CLM $ Collected ]]/'1.) CLM Reference'!$B$4</f>
        <v>7.6856935292475602E-3</v>
      </c>
      <c r="F177" s="12">
        <f>Table32[[#This Row],[Residential Incentive Disbursements]]+Table32[[#This Row],[C&amp;I Incentive Disbursements]]</f>
        <v>1985</v>
      </c>
      <c r="G177" s="17">
        <f>Table3[[#This Row],[Incentive Disbursements]]/'1.) CLM Reference'!$B$5</f>
        <v>2.7673873157353372E-2</v>
      </c>
      <c r="H177" s="52">
        <v>3688.5129000000002</v>
      </c>
      <c r="I177" s="53">
        <f>Table3[[#This Row],[CLM $ Collected ]]/'1.) CLM Reference'!$B$4</f>
        <v>7.6856935292475602E-3</v>
      </c>
      <c r="J177" s="54">
        <v>0</v>
      </c>
      <c r="K177" s="53">
        <f>Table3[[#This Row],[Incentive Disbursements]]/'1.) CLM Reference'!$B$5</f>
        <v>2.7673873157353372E-2</v>
      </c>
      <c r="L177" s="52">
        <v>50785.928599999999</v>
      </c>
      <c r="M177" s="55">
        <f>Table3[[#This Row],[CLM $ Collected ]]/'1.) CLM Reference'!$B$4</f>
        <v>7.6856935292475602E-3</v>
      </c>
      <c r="N177" s="54">
        <v>1985</v>
      </c>
      <c r="O177" s="56">
        <f>Table3[[#This Row],[Incentive Disbursements]]/'1.) CLM Reference'!$B$5</f>
        <v>2.7673873157353372E-2</v>
      </c>
    </row>
    <row r="178" spans="1:15" s="49" customFormat="1" ht="15.75" thickBot="1" x14ac:dyDescent="0.3">
      <c r="A178" s="50" t="s">
        <v>218</v>
      </c>
      <c r="B178" s="51" t="s">
        <v>251</v>
      </c>
      <c r="C178" s="3" t="s">
        <v>244</v>
      </c>
      <c r="D178" s="15">
        <f>Table32[[#This Row],[Residential CLM $ Collected]]+Table32[[#This Row],[C&amp;I CLM $ Collected]]</f>
        <v>119732.2037</v>
      </c>
      <c r="E178" s="48">
        <f>Table3[[#This Row],[CLM $ Collected ]]/'1.) CLM Reference'!$B$4</f>
        <v>2.2116130396380371E-3</v>
      </c>
      <c r="F178" s="12">
        <f>Table32[[#This Row],[Residential Incentive Disbursements]]+Table32[[#This Row],[C&amp;I Incentive Disbursements]]</f>
        <v>648547</v>
      </c>
      <c r="G178" s="17">
        <f>Table3[[#This Row],[Incentive Disbursements]]/'1.) CLM Reference'!$B$5</f>
        <v>3.005775618087059E-4</v>
      </c>
      <c r="H178" s="52">
        <v>0</v>
      </c>
      <c r="I178" s="53">
        <f>Table3[[#This Row],[CLM $ Collected ]]/'1.) CLM Reference'!$B$4</f>
        <v>2.2116130396380371E-3</v>
      </c>
      <c r="J178" s="54">
        <v>0</v>
      </c>
      <c r="K178" s="53">
        <f>Table3[[#This Row],[Incentive Disbursements]]/'1.) CLM Reference'!$B$5</f>
        <v>3.005775618087059E-4</v>
      </c>
      <c r="L178" s="52">
        <v>119732.2037</v>
      </c>
      <c r="M178" s="55">
        <f>Table3[[#This Row],[CLM $ Collected ]]/'1.) CLM Reference'!$B$4</f>
        <v>2.2116130396380371E-3</v>
      </c>
      <c r="N178" s="54">
        <v>648547</v>
      </c>
      <c r="O178" s="56">
        <f>Table3[[#This Row],[Incentive Disbursements]]/'1.) CLM Reference'!$B$5</f>
        <v>3.005775618087059E-4</v>
      </c>
    </row>
    <row r="179" spans="1:15" s="49" customFormat="1" ht="15.75" thickBot="1" x14ac:dyDescent="0.3">
      <c r="A179" s="50" t="s">
        <v>219</v>
      </c>
      <c r="B179" s="51" t="s">
        <v>252</v>
      </c>
      <c r="C179" s="3" t="s">
        <v>239</v>
      </c>
      <c r="D179" s="15">
        <f>Table32[[#This Row],[Residential CLM $ Collected]]+Table32[[#This Row],[C&amp;I CLM $ Collected]]</f>
        <v>214352.32990000001</v>
      </c>
      <c r="E179" s="48">
        <f>Table3[[#This Row],[CLM $ Collected ]]/'1.) CLM Reference'!$B$4</f>
        <v>1.8319484961543762E-3</v>
      </c>
      <c r="F179" s="12">
        <f>Table32[[#This Row],[Residential Incentive Disbursements]]+Table32[[#This Row],[C&amp;I Incentive Disbursements]]</f>
        <v>3517</v>
      </c>
      <c r="G179" s="17">
        <f>Table3[[#This Row],[Incentive Disbursements]]/'1.) CLM Reference'!$B$5</f>
        <v>3.1542490295587058E-4</v>
      </c>
      <c r="H179" s="52">
        <v>0</v>
      </c>
      <c r="I179" s="53">
        <f>Table3[[#This Row],[CLM $ Collected ]]/'1.) CLM Reference'!$B$4</f>
        <v>1.8319484961543762E-3</v>
      </c>
      <c r="J179" s="54">
        <v>0</v>
      </c>
      <c r="K179" s="53">
        <f>Table3[[#This Row],[Incentive Disbursements]]/'1.) CLM Reference'!$B$5</f>
        <v>3.1542490295587058E-4</v>
      </c>
      <c r="L179" s="52">
        <v>214352.32990000001</v>
      </c>
      <c r="M179" s="55">
        <f>Table3[[#This Row],[CLM $ Collected ]]/'1.) CLM Reference'!$B$4</f>
        <v>1.8319484961543762E-3</v>
      </c>
      <c r="N179" s="54">
        <v>3517</v>
      </c>
      <c r="O179" s="56">
        <f>Table3[[#This Row],[Incentive Disbursements]]/'1.) CLM Reference'!$B$5</f>
        <v>3.1542490295587058E-4</v>
      </c>
    </row>
    <row r="180" spans="1:15" s="49" customFormat="1" x14ac:dyDescent="0.25">
      <c r="A180" s="50"/>
      <c r="B180" s="51"/>
      <c r="C180" s="3"/>
      <c r="D180" s="15"/>
      <c r="E180" s="48">
        <f>Table32[[#This Row],[CLM $ Collected ]]/'1.) CLM Reference'!$B$4</f>
        <v>0</v>
      </c>
      <c r="F180" s="12"/>
      <c r="G180" s="17">
        <f>Table32[[#This Row],[Incentive Disbursements]]/'1.) CLM Reference'!$B$5</f>
        <v>0</v>
      </c>
      <c r="H180" s="52"/>
      <c r="I180" s="53">
        <f>Table32[[#This Row],[Residential CLM $ Collected]]/'1.) CLM Reference'!$B$4</f>
        <v>0</v>
      </c>
      <c r="J180" s="54"/>
      <c r="K180" s="53">
        <f>Table32[[#This Row],[Residential Incentive Disbursements]]/'1.) CLM Reference'!$B$5</f>
        <v>0</v>
      </c>
      <c r="L180" s="52"/>
      <c r="M180" s="55">
        <f>Table32[[#This Row],[C&amp;I CLM $ Collected]]/'1.) CLM Reference'!$B$4</f>
        <v>0</v>
      </c>
      <c r="N180" s="54"/>
      <c r="O180" s="56">
        <f>Table32[[#This Row],[C&amp;I Incentive Disbursements]]/'1.) CLM Reference'!$B$5</f>
        <v>0</v>
      </c>
    </row>
    <row r="181" spans="1:15" ht="15.75" thickBot="1" x14ac:dyDescent="0.3">
      <c r="A181" s="23"/>
      <c r="B181" s="24"/>
      <c r="C181" s="33" t="s">
        <v>23</v>
      </c>
      <c r="D181" s="46">
        <f>SUBTOTAL(109,D2:D180)</f>
        <v>11552693.690900004</v>
      </c>
      <c r="E181" s="34">
        <f>SUBTOTAL(109,E6:E180)</f>
        <v>0.31351243702149167</v>
      </c>
      <c r="F181" s="25">
        <f>SUBTOTAL(109, F6:F180)</f>
        <v>5150527.3599999994</v>
      </c>
      <c r="G181" s="34">
        <f>Table32[[#This Row],[Incentive Disbursements]]/'1.) CLM Reference'!$B$5</f>
        <v>0.30656098136590704</v>
      </c>
      <c r="H181" s="38">
        <f>SUM(H6:H180)</f>
        <v>155286.23139999996</v>
      </c>
      <c r="I181" s="35">
        <f>Table32[[#This Row],[Residential CLM $ Collected]]/'1.) CLM Reference'!$B$4</f>
        <v>5.3361842757261172E-3</v>
      </c>
      <c r="J181" s="39">
        <f>SUBTOTAL(109,J6:J180)</f>
        <v>800</v>
      </c>
      <c r="K181" s="78">
        <f>Table32[[#This Row],[Residential Incentive Disbursements]]/'1.) CLM Reference'!$B$5</f>
        <v>4.7616247415240537E-5</v>
      </c>
      <c r="L181" s="39">
        <f>SUBTOTAL(109,L6:L180)</f>
        <v>11397407.459500005</v>
      </c>
      <c r="M181" s="36">
        <f>Table32[[#This Row],[C&amp;I CLM $ Collected]]/'1.) CLM Reference'!$B$4</f>
        <v>0.3916552415568989</v>
      </c>
      <c r="N181" s="40">
        <f>SUBTOTAL(109,N6:N180)</f>
        <v>5149727.3599999994</v>
      </c>
      <c r="O181" s="77">
        <f>Table32[[#This Row],[C&amp;I Incentive Disbursements]]/'1.) CLM Reference'!$B$5</f>
        <v>0.30651336511849181</v>
      </c>
    </row>
  </sheetData>
  <mergeCells count="7">
    <mergeCell ref="A1:O2"/>
    <mergeCell ref="A3:C3"/>
    <mergeCell ref="D3:O3"/>
    <mergeCell ref="A4:C4"/>
    <mergeCell ref="D4:G4"/>
    <mergeCell ref="H4:K4"/>
    <mergeCell ref="L4:O4"/>
  </mergeCells>
  <pageMargins left="0.7" right="0.7" top="0.75" bottom="0.75" header="0.3" footer="0.3"/>
  <pageSetup paperSize="5" scale="35" fitToHeight="0" orientation="landscape" r:id="rId1"/>
  <headerFooter>
    <oddFooter>&amp;L&amp;22&amp;A&amp;C&amp;"Arial"&amp;10&amp;K000000&amp;22&amp;F_x000D_&amp;1#&amp;"Calibri"&amp;12&amp;K008000Internal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S359"/>
  <sheetViews>
    <sheetView tabSelected="1" zoomScale="80" zoomScaleNormal="80" workbookViewId="0">
      <pane ySplit="5" topLeftCell="A6" activePane="bottomLeft" state="frozen"/>
      <selection pane="bottomLeft" activeCell="A6" sqref="A6"/>
    </sheetView>
  </sheetViews>
  <sheetFormatPr defaultColWidth="8.7109375" defaultRowHeight="15" x14ac:dyDescent="0.25"/>
  <cols>
    <col min="1" max="2" width="15.7109375" style="1" customWidth="1"/>
    <col min="3" max="3" width="20" style="1" customWidth="1"/>
    <col min="4" max="4" width="22.7109375" style="13" customWidth="1"/>
    <col min="5" max="5" width="25" style="13" customWidth="1"/>
    <col min="6" max="6" width="16.7109375" style="1" bestFit="1" customWidth="1"/>
    <col min="7" max="7" width="19" style="1" bestFit="1" customWidth="1"/>
    <col min="8" max="8" width="14.85546875" style="1" bestFit="1" customWidth="1"/>
    <col min="9" max="9" width="14.140625" style="1" bestFit="1" customWidth="1"/>
    <col min="10" max="10" width="16.140625" style="1" bestFit="1" customWidth="1"/>
    <col min="11" max="11" width="17.85546875" style="1" bestFit="1" customWidth="1"/>
    <col min="12" max="12" width="19" style="1" bestFit="1" customWidth="1"/>
    <col min="13" max="13" width="16" style="1" bestFit="1" customWidth="1"/>
    <col min="14" max="14" width="14.140625" style="1" bestFit="1" customWidth="1"/>
    <col min="15" max="15" width="16.140625" style="1" bestFit="1" customWidth="1"/>
    <col min="16" max="16" width="20.5703125" style="1" customWidth="1"/>
    <col min="17" max="17" width="14.28515625" style="1" customWidth="1"/>
    <col min="18" max="18" width="20.5703125" style="1" customWidth="1"/>
    <col min="19" max="19" width="14.28515625" style="1" customWidth="1"/>
    <col min="20" max="16384" width="8.7109375" style="1"/>
  </cols>
  <sheetData>
    <row r="1" spans="1:19" ht="18.75" customHeight="1" x14ac:dyDescent="0.25">
      <c r="A1" s="120" t="s">
        <v>0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2"/>
      <c r="P1" s="2"/>
      <c r="Q1" s="2"/>
      <c r="R1" s="2"/>
      <c r="S1" s="2"/>
    </row>
    <row r="2" spans="1:19" ht="15.75" customHeight="1" thickBot="1" x14ac:dyDescent="0.3">
      <c r="A2" s="123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5"/>
    </row>
    <row r="3" spans="1:19" ht="16.5" thickBot="1" x14ac:dyDescent="0.3">
      <c r="A3" s="133" t="s">
        <v>258</v>
      </c>
      <c r="B3" s="134"/>
      <c r="C3" s="134"/>
      <c r="D3" s="117"/>
      <c r="E3" s="118"/>
      <c r="F3" s="138"/>
      <c r="G3" s="138"/>
      <c r="H3" s="138"/>
      <c r="I3" s="138"/>
      <c r="J3" s="138"/>
      <c r="K3" s="118"/>
      <c r="L3" s="118"/>
      <c r="M3" s="118"/>
      <c r="N3" s="118"/>
      <c r="O3" s="119"/>
    </row>
    <row r="4" spans="1:19" ht="15.75" thickBot="1" x14ac:dyDescent="0.3">
      <c r="A4" s="135"/>
      <c r="B4" s="136"/>
      <c r="C4" s="136"/>
      <c r="D4" s="129" t="s">
        <v>43</v>
      </c>
      <c r="E4" s="130"/>
      <c r="F4" s="142" t="s">
        <v>41</v>
      </c>
      <c r="G4" s="143"/>
      <c r="H4" s="143"/>
      <c r="I4" s="143"/>
      <c r="J4" s="144"/>
      <c r="K4" s="127" t="s">
        <v>42</v>
      </c>
      <c r="L4" s="127"/>
      <c r="M4" s="127"/>
      <c r="N4" s="127"/>
      <c r="O4" s="128"/>
    </row>
    <row r="5" spans="1:19" ht="18" x14ac:dyDescent="0.25">
      <c r="A5" s="58" t="s">
        <v>1</v>
      </c>
      <c r="B5" s="59" t="s">
        <v>2</v>
      </c>
      <c r="C5" s="60" t="s">
        <v>11</v>
      </c>
      <c r="D5" s="61" t="s">
        <v>8</v>
      </c>
      <c r="E5" s="62" t="s">
        <v>10</v>
      </c>
      <c r="F5" s="63" t="s">
        <v>44</v>
      </c>
      <c r="G5" s="64" t="s">
        <v>45</v>
      </c>
      <c r="H5" s="57" t="s">
        <v>46</v>
      </c>
      <c r="I5" s="57" t="s">
        <v>47</v>
      </c>
      <c r="J5" s="65" t="s">
        <v>48</v>
      </c>
      <c r="K5" s="66" t="s">
        <v>49</v>
      </c>
      <c r="L5" s="57" t="s">
        <v>50</v>
      </c>
      <c r="M5" s="57" t="s">
        <v>51</v>
      </c>
      <c r="N5" s="57" t="s">
        <v>52</v>
      </c>
      <c r="O5" s="64" t="s">
        <v>53</v>
      </c>
    </row>
    <row r="6" spans="1:19" s="72" customFormat="1" x14ac:dyDescent="0.25">
      <c r="A6" s="67" t="s">
        <v>81</v>
      </c>
      <c r="B6" s="68" t="s">
        <v>261</v>
      </c>
      <c r="C6" s="69" t="s">
        <v>244</v>
      </c>
      <c r="D6" s="70">
        <v>0</v>
      </c>
      <c r="E6" s="70">
        <v>230</v>
      </c>
      <c r="F6" s="71">
        <f>Table323[[#This Row],[Single Family]]+Table323[[#This Row],[2-4 Units]]+Table323[[#This Row],[&gt;4 Units]]</f>
        <v>0</v>
      </c>
      <c r="G6" s="71"/>
      <c r="H6" s="71"/>
      <c r="I6" s="71"/>
      <c r="J6" s="73">
        <v>0</v>
      </c>
      <c r="K6" s="71">
        <f>SUM(Table323[[#This Row],[Single Family ]:[&gt;4 Units ]])</f>
        <v>1</v>
      </c>
      <c r="L6" s="89">
        <v>1</v>
      </c>
      <c r="M6" s="89">
        <v>0</v>
      </c>
      <c r="N6" s="89">
        <v>0</v>
      </c>
      <c r="O6" s="74">
        <v>230</v>
      </c>
    </row>
    <row r="7" spans="1:19" s="72" customFormat="1" x14ac:dyDescent="0.25">
      <c r="A7" s="67" t="s">
        <v>132</v>
      </c>
      <c r="B7" s="68" t="s">
        <v>247</v>
      </c>
      <c r="C7" s="69" t="s">
        <v>239</v>
      </c>
      <c r="D7" s="70">
        <v>185.57749999999999</v>
      </c>
      <c r="E7" s="70">
        <v>0</v>
      </c>
      <c r="F7" s="71">
        <f>Table323[[#This Row],[Single Family]]+Table323[[#This Row],[2-4 Units]]+Table323[[#This Row],[&gt;4 Units]]</f>
        <v>0</v>
      </c>
      <c r="G7" s="71"/>
      <c r="H7" s="71"/>
      <c r="I7" s="71"/>
      <c r="J7" s="73">
        <v>0</v>
      </c>
      <c r="K7" s="71">
        <f>SUM(Table323[[#This Row],[Single Family ]:[&gt;4 Units ]])</f>
        <v>0</v>
      </c>
      <c r="L7" s="89"/>
      <c r="M7" s="89"/>
      <c r="N7" s="89"/>
      <c r="O7" s="74">
        <v>0</v>
      </c>
    </row>
    <row r="8" spans="1:19" s="72" customFormat="1" x14ac:dyDescent="0.25">
      <c r="A8" s="67" t="s">
        <v>133</v>
      </c>
      <c r="B8" s="68" t="s">
        <v>247</v>
      </c>
      <c r="C8" s="69" t="s">
        <v>239</v>
      </c>
      <c r="D8" s="70">
        <v>53.532299999999999</v>
      </c>
      <c r="E8" s="70">
        <v>95.74</v>
      </c>
      <c r="F8" s="71">
        <f>Table323[[#This Row],[Single Family]]+Table323[[#This Row],[2-4 Units]]+Table323[[#This Row],[&gt;4 Units]]</f>
        <v>1</v>
      </c>
      <c r="G8" s="71">
        <v>1</v>
      </c>
      <c r="H8" s="71">
        <v>0</v>
      </c>
      <c r="I8" s="71">
        <v>0</v>
      </c>
      <c r="J8" s="73">
        <v>95.74</v>
      </c>
      <c r="K8" s="71">
        <f>SUM(Table323[[#This Row],[Single Family ]:[&gt;4 Units ]])</f>
        <v>0</v>
      </c>
      <c r="L8" s="89"/>
      <c r="M8" s="89"/>
      <c r="N8" s="89"/>
      <c r="O8" s="74">
        <v>0</v>
      </c>
    </row>
    <row r="9" spans="1:19" s="72" customFormat="1" x14ac:dyDescent="0.25">
      <c r="A9" s="67" t="s">
        <v>134</v>
      </c>
      <c r="B9" s="68" t="s">
        <v>247</v>
      </c>
      <c r="C9" s="69" t="s">
        <v>239</v>
      </c>
      <c r="D9" s="70">
        <v>74097.026599999997</v>
      </c>
      <c r="E9" s="70">
        <v>37210.910000000003</v>
      </c>
      <c r="F9" s="71">
        <f>Table323[[#This Row],[Single Family]]+Table323[[#This Row],[2-4 Units]]+Table323[[#This Row],[&gt;4 Units]]</f>
        <v>38</v>
      </c>
      <c r="G9" s="71">
        <v>38</v>
      </c>
      <c r="H9" s="71">
        <v>0</v>
      </c>
      <c r="I9" s="71">
        <v>0</v>
      </c>
      <c r="J9" s="73">
        <v>29673.11</v>
      </c>
      <c r="K9" s="71">
        <f>SUM(Table323[[#This Row],[Single Family ]:[&gt;4 Units ]])</f>
        <v>6</v>
      </c>
      <c r="L9" s="89">
        <v>6</v>
      </c>
      <c r="M9" s="89">
        <v>0</v>
      </c>
      <c r="N9" s="89">
        <v>0</v>
      </c>
      <c r="O9" s="74">
        <v>7537.8</v>
      </c>
    </row>
    <row r="10" spans="1:19" s="72" customFormat="1" x14ac:dyDescent="0.25">
      <c r="A10" s="67" t="s">
        <v>135</v>
      </c>
      <c r="B10" s="68" t="s">
        <v>247</v>
      </c>
      <c r="C10" s="69" t="s">
        <v>239</v>
      </c>
      <c r="D10" s="70">
        <v>85166.804499999998</v>
      </c>
      <c r="E10" s="70">
        <v>22374.48</v>
      </c>
      <c r="F10" s="71">
        <f>Table323[[#This Row],[Single Family]]+Table323[[#This Row],[2-4 Units]]+Table323[[#This Row],[&gt;4 Units]]</f>
        <v>19</v>
      </c>
      <c r="G10" s="71">
        <v>16</v>
      </c>
      <c r="H10" s="71">
        <v>3</v>
      </c>
      <c r="I10" s="71">
        <v>0</v>
      </c>
      <c r="J10" s="73">
        <v>13864.58</v>
      </c>
      <c r="K10" s="71">
        <f>SUM(Table323[[#This Row],[Single Family ]:[&gt;4 Units ]])</f>
        <v>6</v>
      </c>
      <c r="L10" s="89">
        <v>5</v>
      </c>
      <c r="M10" s="89">
        <v>1</v>
      </c>
      <c r="N10" s="89">
        <v>0</v>
      </c>
      <c r="O10" s="74">
        <v>6259.9</v>
      </c>
    </row>
    <row r="11" spans="1:19" s="72" customFormat="1" x14ac:dyDescent="0.25">
      <c r="A11" s="67" t="s">
        <v>136</v>
      </c>
      <c r="B11" s="68" t="s">
        <v>247</v>
      </c>
      <c r="C11" s="69" t="s">
        <v>244</v>
      </c>
      <c r="D11" s="70">
        <v>72329.1342</v>
      </c>
      <c r="E11" s="70">
        <v>19066.36</v>
      </c>
      <c r="F11" s="71">
        <f>Table323[[#This Row],[Single Family]]+Table323[[#This Row],[2-4 Units]]+Table323[[#This Row],[&gt;4 Units]]</f>
        <v>19</v>
      </c>
      <c r="G11" s="71">
        <v>14</v>
      </c>
      <c r="H11" s="71">
        <v>5</v>
      </c>
      <c r="I11" s="71">
        <v>0</v>
      </c>
      <c r="J11" s="73">
        <v>16171.01</v>
      </c>
      <c r="K11" s="71">
        <f>SUM(Table323[[#This Row],[Single Family ]:[&gt;4 Units ]])</f>
        <v>4</v>
      </c>
      <c r="L11" s="89">
        <v>2</v>
      </c>
      <c r="M11" s="89">
        <v>2</v>
      </c>
      <c r="N11" s="89">
        <v>0</v>
      </c>
      <c r="O11" s="74">
        <v>2895.35</v>
      </c>
    </row>
    <row r="12" spans="1:19" s="72" customFormat="1" x14ac:dyDescent="0.25">
      <c r="A12" s="67" t="s">
        <v>137</v>
      </c>
      <c r="B12" s="68" t="s">
        <v>247</v>
      </c>
      <c r="C12" s="69" t="s">
        <v>239</v>
      </c>
      <c r="D12" s="70">
        <v>50934.988800000101</v>
      </c>
      <c r="E12" s="70">
        <v>19181.37</v>
      </c>
      <c r="F12" s="71">
        <f>Table323[[#This Row],[Single Family]]+Table323[[#This Row],[2-4 Units]]+Table323[[#This Row],[&gt;4 Units]]</f>
        <v>13</v>
      </c>
      <c r="G12" s="71">
        <v>13</v>
      </c>
      <c r="H12" s="71">
        <v>0</v>
      </c>
      <c r="I12" s="71">
        <v>0</v>
      </c>
      <c r="J12" s="73">
        <v>9683.3700000000008</v>
      </c>
      <c r="K12" s="71">
        <f>SUM(Table323[[#This Row],[Single Family ]:[&gt;4 Units ]])</f>
        <v>9</v>
      </c>
      <c r="L12" s="89">
        <v>7</v>
      </c>
      <c r="M12" s="89">
        <v>2</v>
      </c>
      <c r="N12" s="89">
        <v>0</v>
      </c>
      <c r="O12" s="74">
        <v>9498</v>
      </c>
    </row>
    <row r="13" spans="1:19" s="72" customFormat="1" x14ac:dyDescent="0.25">
      <c r="A13" s="67" t="s">
        <v>232</v>
      </c>
      <c r="B13" s="68" t="s">
        <v>247</v>
      </c>
      <c r="C13" s="69" t="s">
        <v>239</v>
      </c>
      <c r="D13" s="70">
        <v>151.18</v>
      </c>
      <c r="E13" s="70">
        <v>0</v>
      </c>
      <c r="F13" s="71">
        <f>Table323[[#This Row],[Single Family]]+Table323[[#This Row],[2-4 Units]]+Table323[[#This Row],[&gt;4 Units]]</f>
        <v>0</v>
      </c>
      <c r="G13" s="71"/>
      <c r="H13" s="71"/>
      <c r="I13" s="71"/>
      <c r="J13" s="73">
        <v>0</v>
      </c>
      <c r="K13" s="71">
        <f>SUM(Table323[[#This Row],[Single Family ]:[&gt;4 Units ]])</f>
        <v>0</v>
      </c>
      <c r="L13" s="89"/>
      <c r="M13" s="89"/>
      <c r="N13" s="89"/>
      <c r="O13" s="74">
        <v>0</v>
      </c>
    </row>
    <row r="14" spans="1:19" s="72" customFormat="1" x14ac:dyDescent="0.25">
      <c r="A14" s="67" t="s">
        <v>233</v>
      </c>
      <c r="B14" s="68" t="s">
        <v>247</v>
      </c>
      <c r="C14" s="69" t="s">
        <v>239</v>
      </c>
      <c r="D14" s="70">
        <v>65.553799999999995</v>
      </c>
      <c r="E14" s="70">
        <v>0</v>
      </c>
      <c r="F14" s="71">
        <f>Table323[[#This Row],[Single Family]]+Table323[[#This Row],[2-4 Units]]+Table323[[#This Row],[&gt;4 Units]]</f>
        <v>0</v>
      </c>
      <c r="G14" s="71"/>
      <c r="H14" s="71"/>
      <c r="I14" s="71"/>
      <c r="J14" s="73">
        <v>0</v>
      </c>
      <c r="K14" s="71">
        <f>SUM(Table323[[#This Row],[Single Family ]:[&gt;4 Units ]])</f>
        <v>0</v>
      </c>
      <c r="L14" s="89"/>
      <c r="M14" s="89"/>
      <c r="N14" s="89"/>
      <c r="O14" s="74">
        <v>0</v>
      </c>
    </row>
    <row r="15" spans="1:19" s="72" customFormat="1" x14ac:dyDescent="0.25">
      <c r="A15" s="67" t="s">
        <v>190</v>
      </c>
      <c r="B15" s="68" t="s">
        <v>247</v>
      </c>
      <c r="C15" s="69" t="s">
        <v>239</v>
      </c>
      <c r="D15" s="70">
        <v>364.3947</v>
      </c>
      <c r="E15" s="70">
        <v>0</v>
      </c>
      <c r="F15" s="71">
        <f>Table323[[#This Row],[Single Family]]+Table323[[#This Row],[2-4 Units]]+Table323[[#This Row],[&gt;4 Units]]</f>
        <v>0</v>
      </c>
      <c r="G15" s="71"/>
      <c r="H15" s="71"/>
      <c r="I15" s="71"/>
      <c r="J15" s="73">
        <v>0</v>
      </c>
      <c r="K15" s="71">
        <f>SUM(Table323[[#This Row],[Single Family ]:[&gt;4 Units ]])</f>
        <v>0</v>
      </c>
      <c r="L15" s="89"/>
      <c r="M15" s="89"/>
      <c r="N15" s="89"/>
      <c r="O15" s="74">
        <v>0</v>
      </c>
    </row>
    <row r="16" spans="1:19" s="72" customFormat="1" x14ac:dyDescent="0.25">
      <c r="A16" s="67" t="s">
        <v>256</v>
      </c>
      <c r="B16" s="68" t="s">
        <v>261</v>
      </c>
      <c r="C16" s="69" t="s">
        <v>239</v>
      </c>
      <c r="D16" s="70">
        <v>0</v>
      </c>
      <c r="E16" s="70">
        <v>62913.355929077901</v>
      </c>
      <c r="F16" s="71">
        <f>Table323[[#This Row],[Single Family]]+Table323[[#This Row],[2-4 Units]]+Table323[[#This Row],[&gt;4 Units]]</f>
        <v>2</v>
      </c>
      <c r="G16" s="71">
        <v>2</v>
      </c>
      <c r="H16" s="71">
        <v>0</v>
      </c>
      <c r="I16" s="71">
        <v>0</v>
      </c>
      <c r="J16" s="73">
        <v>18452.82</v>
      </c>
      <c r="K16" s="71">
        <f>SUM(Table323[[#This Row],[Single Family ]:[&gt;4 Units ]])</f>
        <v>0</v>
      </c>
      <c r="L16" s="89"/>
      <c r="M16" s="89"/>
      <c r="N16" s="89"/>
      <c r="O16" s="74">
        <v>0</v>
      </c>
    </row>
    <row r="17" spans="1:15" s="72" customFormat="1" x14ac:dyDescent="0.25">
      <c r="A17" s="67" t="s">
        <v>55</v>
      </c>
      <c r="B17" s="68" t="s">
        <v>240</v>
      </c>
      <c r="C17" s="69" t="s">
        <v>239</v>
      </c>
      <c r="D17" s="70">
        <v>0</v>
      </c>
      <c r="E17" s="70">
        <v>0</v>
      </c>
      <c r="F17" s="71">
        <f>Table323[[#This Row],[Single Family]]+Table323[[#This Row],[2-4 Units]]+Table323[[#This Row],[&gt;4 Units]]</f>
        <v>0</v>
      </c>
      <c r="G17" s="71"/>
      <c r="H17" s="71"/>
      <c r="I17" s="71"/>
      <c r="J17" s="73">
        <v>0</v>
      </c>
      <c r="K17" s="71">
        <f>SUM(Table323[[#This Row],[Single Family ]:[&gt;4 Units ]])</f>
        <v>0</v>
      </c>
      <c r="L17" s="89"/>
      <c r="M17" s="89"/>
      <c r="N17" s="89"/>
      <c r="O17" s="74">
        <v>0</v>
      </c>
    </row>
    <row r="18" spans="1:15" s="72" customFormat="1" x14ac:dyDescent="0.25">
      <c r="A18" s="67" t="s">
        <v>67</v>
      </c>
      <c r="B18" s="68" t="s">
        <v>240</v>
      </c>
      <c r="C18" s="69" t="s">
        <v>239</v>
      </c>
      <c r="D18" s="70">
        <v>0</v>
      </c>
      <c r="E18" s="70">
        <v>0</v>
      </c>
      <c r="F18" s="71">
        <f>Table323[[#This Row],[Single Family]]+Table323[[#This Row],[2-4 Units]]+Table323[[#This Row],[&gt;4 Units]]</f>
        <v>0</v>
      </c>
      <c r="G18" s="71"/>
      <c r="H18" s="71"/>
      <c r="I18" s="71"/>
      <c r="J18" s="73">
        <v>0</v>
      </c>
      <c r="K18" s="71">
        <f>SUM(Table323[[#This Row],[Single Family ]:[&gt;4 Units ]])</f>
        <v>0</v>
      </c>
      <c r="L18" s="89"/>
      <c r="M18" s="89"/>
      <c r="N18" s="89"/>
      <c r="O18" s="74">
        <v>0</v>
      </c>
    </row>
    <row r="19" spans="1:15" s="72" customFormat="1" x14ac:dyDescent="0.25">
      <c r="A19" s="67" t="s">
        <v>69</v>
      </c>
      <c r="B19" s="68" t="s">
        <v>240</v>
      </c>
      <c r="C19" s="69" t="s">
        <v>244</v>
      </c>
      <c r="D19" s="70">
        <v>87876.710500000394</v>
      </c>
      <c r="E19" s="70">
        <v>11088.15</v>
      </c>
      <c r="F19" s="71">
        <f>Table323[[#This Row],[Single Family]]+Table323[[#This Row],[2-4 Units]]+Table323[[#This Row],[&gt;4 Units]]</f>
        <v>14</v>
      </c>
      <c r="G19" s="71">
        <v>12</v>
      </c>
      <c r="H19" s="71">
        <v>2</v>
      </c>
      <c r="I19" s="71">
        <v>0</v>
      </c>
      <c r="J19" s="73">
        <v>8716.18</v>
      </c>
      <c r="K19" s="71">
        <f>SUM(Table323[[#This Row],[Single Family ]:[&gt;4 Units ]])</f>
        <v>5</v>
      </c>
      <c r="L19" s="89">
        <v>4</v>
      </c>
      <c r="M19" s="89">
        <v>1</v>
      </c>
      <c r="N19" s="89">
        <v>0</v>
      </c>
      <c r="O19" s="74">
        <v>2371.9699999999998</v>
      </c>
    </row>
    <row r="20" spans="1:15" s="72" customFormat="1" x14ac:dyDescent="0.25">
      <c r="A20" s="67" t="s">
        <v>70</v>
      </c>
      <c r="B20" s="68" t="s">
        <v>240</v>
      </c>
      <c r="C20" s="69" t="s">
        <v>244</v>
      </c>
      <c r="D20" s="70">
        <v>45704.852400000003</v>
      </c>
      <c r="E20" s="70">
        <v>2227.9299999999998</v>
      </c>
      <c r="F20" s="71">
        <f>Table323[[#This Row],[Single Family]]+Table323[[#This Row],[2-4 Units]]+Table323[[#This Row],[&gt;4 Units]]</f>
        <v>7</v>
      </c>
      <c r="G20" s="71">
        <v>7</v>
      </c>
      <c r="H20" s="71">
        <v>0</v>
      </c>
      <c r="I20" s="71">
        <v>0</v>
      </c>
      <c r="J20" s="73">
        <v>800.17</v>
      </c>
      <c r="K20" s="71">
        <f>SUM(Table323[[#This Row],[Single Family ]:[&gt;4 Units ]])</f>
        <v>8</v>
      </c>
      <c r="L20" s="89">
        <v>4</v>
      </c>
      <c r="M20" s="89">
        <v>4</v>
      </c>
      <c r="N20" s="89">
        <v>0</v>
      </c>
      <c r="O20" s="74">
        <v>1427.76</v>
      </c>
    </row>
    <row r="21" spans="1:15" s="72" customFormat="1" x14ac:dyDescent="0.25">
      <c r="A21" s="67" t="s">
        <v>71</v>
      </c>
      <c r="B21" s="68" t="s">
        <v>240</v>
      </c>
      <c r="C21" s="69" t="s">
        <v>244</v>
      </c>
      <c r="D21" s="70">
        <v>16956.723999999998</v>
      </c>
      <c r="E21" s="70">
        <v>202635.3</v>
      </c>
      <c r="F21" s="71">
        <f>Table323[[#This Row],[Single Family]]+Table323[[#This Row],[2-4 Units]]+Table323[[#This Row],[&gt;4 Units]]</f>
        <v>0</v>
      </c>
      <c r="G21" s="71"/>
      <c r="H21" s="71"/>
      <c r="I21" s="71"/>
      <c r="J21" s="73">
        <v>0</v>
      </c>
      <c r="K21" s="71">
        <f>SUM(Table323[[#This Row],[Single Family ]:[&gt;4 Units ]])</f>
        <v>2</v>
      </c>
      <c r="L21" s="89">
        <v>0</v>
      </c>
      <c r="M21" s="89">
        <v>1</v>
      </c>
      <c r="N21" s="89">
        <v>1</v>
      </c>
      <c r="O21" s="74">
        <v>202635.3</v>
      </c>
    </row>
    <row r="22" spans="1:15" s="72" customFormat="1" x14ac:dyDescent="0.25">
      <c r="A22" s="67" t="s">
        <v>72</v>
      </c>
      <c r="B22" s="68" t="s">
        <v>240</v>
      </c>
      <c r="C22" s="69" t="s">
        <v>244</v>
      </c>
      <c r="D22" s="70">
        <v>17866.1715</v>
      </c>
      <c r="E22" s="70">
        <v>1029.53</v>
      </c>
      <c r="F22" s="71">
        <f>Table323[[#This Row],[Single Family]]+Table323[[#This Row],[2-4 Units]]+Table323[[#This Row],[&gt;4 Units]]</f>
        <v>3</v>
      </c>
      <c r="G22" s="71">
        <v>3</v>
      </c>
      <c r="H22" s="71">
        <v>0</v>
      </c>
      <c r="I22" s="71">
        <v>0</v>
      </c>
      <c r="J22" s="73">
        <v>380.24</v>
      </c>
      <c r="K22" s="71">
        <f>SUM(Table323[[#This Row],[Single Family ]:[&gt;4 Units ]])</f>
        <v>6</v>
      </c>
      <c r="L22" s="89">
        <v>2</v>
      </c>
      <c r="M22" s="89">
        <v>4</v>
      </c>
      <c r="N22" s="89">
        <v>0</v>
      </c>
      <c r="O22" s="74">
        <v>649.29</v>
      </c>
    </row>
    <row r="23" spans="1:15" s="72" customFormat="1" x14ac:dyDescent="0.25">
      <c r="A23" s="67" t="s">
        <v>73</v>
      </c>
      <c r="B23" s="68" t="s">
        <v>240</v>
      </c>
      <c r="C23" s="69" t="s">
        <v>244</v>
      </c>
      <c r="D23" s="70">
        <v>23101.568599999999</v>
      </c>
      <c r="E23" s="70">
        <v>359.75</v>
      </c>
      <c r="F23" s="71">
        <f>Table323[[#This Row],[Single Family]]+Table323[[#This Row],[2-4 Units]]+Table323[[#This Row],[&gt;4 Units]]</f>
        <v>0</v>
      </c>
      <c r="G23" s="71"/>
      <c r="H23" s="71"/>
      <c r="I23" s="71"/>
      <c r="J23" s="73">
        <v>75</v>
      </c>
      <c r="K23" s="71">
        <f>SUM(Table323[[#This Row],[Single Family ]:[&gt;4 Units ]])</f>
        <v>7</v>
      </c>
      <c r="L23" s="89">
        <v>0</v>
      </c>
      <c r="M23" s="89">
        <v>7</v>
      </c>
      <c r="N23" s="89">
        <v>0</v>
      </c>
      <c r="O23" s="74">
        <v>284.75</v>
      </c>
    </row>
    <row r="24" spans="1:15" s="72" customFormat="1" x14ac:dyDescent="0.25">
      <c r="A24" s="67" t="s">
        <v>74</v>
      </c>
      <c r="B24" s="68" t="s">
        <v>240</v>
      </c>
      <c r="C24" s="69" t="s">
        <v>244</v>
      </c>
      <c r="D24" s="70">
        <v>35967.757299999997</v>
      </c>
      <c r="E24" s="70">
        <v>96774.69</v>
      </c>
      <c r="F24" s="71">
        <f>Table323[[#This Row],[Single Family]]+Table323[[#This Row],[2-4 Units]]+Table323[[#This Row],[&gt;4 Units]]</f>
        <v>0</v>
      </c>
      <c r="G24" s="71"/>
      <c r="H24" s="71"/>
      <c r="I24" s="71"/>
      <c r="J24" s="73">
        <v>0</v>
      </c>
      <c r="K24" s="71">
        <f>SUM(Table323[[#This Row],[Single Family ]:[&gt;4 Units ]])</f>
        <v>4</v>
      </c>
      <c r="L24" s="89">
        <v>1</v>
      </c>
      <c r="M24" s="89">
        <v>1</v>
      </c>
      <c r="N24" s="89">
        <v>2</v>
      </c>
      <c r="O24" s="74">
        <v>96774.69</v>
      </c>
    </row>
    <row r="25" spans="1:15" s="72" customFormat="1" x14ac:dyDescent="0.25">
      <c r="A25" s="67" t="s">
        <v>75</v>
      </c>
      <c r="B25" s="68" t="s">
        <v>240</v>
      </c>
      <c r="C25" s="69" t="s">
        <v>244</v>
      </c>
      <c r="D25" s="70">
        <v>29174.958600000002</v>
      </c>
      <c r="E25" s="70">
        <v>4170.01</v>
      </c>
      <c r="F25" s="71">
        <f>Table323[[#This Row],[Single Family]]+Table323[[#This Row],[2-4 Units]]+Table323[[#This Row],[&gt;4 Units]]</f>
        <v>1</v>
      </c>
      <c r="G25" s="71">
        <v>0</v>
      </c>
      <c r="H25" s="71">
        <v>1</v>
      </c>
      <c r="I25" s="71">
        <v>0</v>
      </c>
      <c r="J25" s="73">
        <v>1302.5999999999999</v>
      </c>
      <c r="K25" s="71">
        <f>SUM(Table323[[#This Row],[Single Family ]:[&gt;4 Units ]])</f>
        <v>12</v>
      </c>
      <c r="L25" s="89">
        <v>4</v>
      </c>
      <c r="M25" s="89">
        <v>8</v>
      </c>
      <c r="N25" s="89">
        <v>0</v>
      </c>
      <c r="O25" s="74">
        <v>2867.41</v>
      </c>
    </row>
    <row r="26" spans="1:15" s="72" customFormat="1" x14ac:dyDescent="0.25">
      <c r="A26" s="67" t="s">
        <v>76</v>
      </c>
      <c r="B26" s="68" t="s">
        <v>240</v>
      </c>
      <c r="C26" s="69" t="s">
        <v>244</v>
      </c>
      <c r="D26" s="70">
        <v>37249.348899999997</v>
      </c>
      <c r="E26" s="70">
        <v>14379.5</v>
      </c>
      <c r="F26" s="71">
        <f>Table323[[#This Row],[Single Family]]+Table323[[#This Row],[2-4 Units]]+Table323[[#This Row],[&gt;4 Units]]</f>
        <v>1</v>
      </c>
      <c r="G26" s="71">
        <v>1</v>
      </c>
      <c r="H26" s="71">
        <v>0</v>
      </c>
      <c r="I26" s="71">
        <v>0</v>
      </c>
      <c r="J26" s="73">
        <v>118.52</v>
      </c>
      <c r="K26" s="71">
        <f>SUM(Table323[[#This Row],[Single Family ]:[&gt;4 Units ]])</f>
        <v>17</v>
      </c>
      <c r="L26" s="89">
        <v>2</v>
      </c>
      <c r="M26" s="89">
        <v>14</v>
      </c>
      <c r="N26" s="89">
        <v>1</v>
      </c>
      <c r="O26" s="74">
        <v>14260.98</v>
      </c>
    </row>
    <row r="27" spans="1:15" s="72" customFormat="1" x14ac:dyDescent="0.25">
      <c r="A27" s="67" t="s">
        <v>77</v>
      </c>
      <c r="B27" s="68" t="s">
        <v>240</v>
      </c>
      <c r="C27" s="69" t="s">
        <v>239</v>
      </c>
      <c r="D27" s="70">
        <v>51783.790099999998</v>
      </c>
      <c r="E27" s="70">
        <v>21423.83</v>
      </c>
      <c r="F27" s="71">
        <f>Table323[[#This Row],[Single Family]]+Table323[[#This Row],[2-4 Units]]+Table323[[#This Row],[&gt;4 Units]]</f>
        <v>5</v>
      </c>
      <c r="G27" s="71">
        <v>4</v>
      </c>
      <c r="H27" s="71">
        <v>1</v>
      </c>
      <c r="I27" s="71">
        <v>0</v>
      </c>
      <c r="J27" s="73">
        <v>1246.6199999999999</v>
      </c>
      <c r="K27" s="71">
        <f>SUM(Table323[[#This Row],[Single Family ]:[&gt;4 Units ]])</f>
        <v>19</v>
      </c>
      <c r="L27" s="89">
        <v>9</v>
      </c>
      <c r="M27" s="89">
        <v>10</v>
      </c>
      <c r="N27" s="89">
        <v>0</v>
      </c>
      <c r="O27" s="74">
        <v>20177.21</v>
      </c>
    </row>
    <row r="28" spans="1:15" s="72" customFormat="1" x14ac:dyDescent="0.25">
      <c r="A28" s="67" t="s">
        <v>78</v>
      </c>
      <c r="B28" s="68" t="s">
        <v>240</v>
      </c>
      <c r="C28" s="69" t="s">
        <v>244</v>
      </c>
      <c r="D28" s="70">
        <v>45169.658199999998</v>
      </c>
      <c r="E28" s="70">
        <v>4593.8599999999997</v>
      </c>
      <c r="F28" s="71">
        <f>Table323[[#This Row],[Single Family]]+Table323[[#This Row],[2-4 Units]]+Table323[[#This Row],[&gt;4 Units]]</f>
        <v>2</v>
      </c>
      <c r="G28" s="71">
        <v>2</v>
      </c>
      <c r="H28" s="71">
        <v>0</v>
      </c>
      <c r="I28" s="71">
        <v>0</v>
      </c>
      <c r="J28" s="73">
        <v>954.34</v>
      </c>
      <c r="K28" s="71">
        <f>SUM(Table323[[#This Row],[Single Family ]:[&gt;4 Units ]])</f>
        <v>21</v>
      </c>
      <c r="L28" s="89">
        <v>8</v>
      </c>
      <c r="M28" s="89">
        <v>13</v>
      </c>
      <c r="N28" s="89">
        <v>0</v>
      </c>
      <c r="O28" s="74">
        <v>3639.52</v>
      </c>
    </row>
    <row r="29" spans="1:15" s="72" customFormat="1" x14ac:dyDescent="0.25">
      <c r="A29" s="67" t="s">
        <v>79</v>
      </c>
      <c r="B29" s="68" t="s">
        <v>240</v>
      </c>
      <c r="C29" s="69" t="s">
        <v>244</v>
      </c>
      <c r="D29" s="70">
        <v>34389.4211</v>
      </c>
      <c r="E29" s="70">
        <v>1572.32</v>
      </c>
      <c r="F29" s="71">
        <f>Table323[[#This Row],[Single Family]]+Table323[[#This Row],[2-4 Units]]+Table323[[#This Row],[&gt;4 Units]]</f>
        <v>1</v>
      </c>
      <c r="G29" s="71">
        <v>0</v>
      </c>
      <c r="H29" s="71">
        <v>1</v>
      </c>
      <c r="I29" s="71">
        <v>0</v>
      </c>
      <c r="J29" s="73">
        <v>12.03</v>
      </c>
      <c r="K29" s="71">
        <f>SUM(Table323[[#This Row],[Single Family ]:[&gt;4 Units ]])</f>
        <v>12</v>
      </c>
      <c r="L29" s="89">
        <v>2</v>
      </c>
      <c r="M29" s="89">
        <v>10</v>
      </c>
      <c r="N29" s="89">
        <v>0</v>
      </c>
      <c r="O29" s="74">
        <v>1560.29</v>
      </c>
    </row>
    <row r="30" spans="1:15" s="72" customFormat="1" x14ac:dyDescent="0.25">
      <c r="A30" s="67" t="s">
        <v>80</v>
      </c>
      <c r="B30" s="68" t="s">
        <v>240</v>
      </c>
      <c r="C30" s="69" t="s">
        <v>239</v>
      </c>
      <c r="D30" s="70">
        <v>38432.275500000003</v>
      </c>
      <c r="E30" s="70">
        <v>3327.16</v>
      </c>
      <c r="F30" s="71">
        <f>Table323[[#This Row],[Single Family]]+Table323[[#This Row],[2-4 Units]]+Table323[[#This Row],[&gt;4 Units]]</f>
        <v>2</v>
      </c>
      <c r="G30" s="71">
        <v>1</v>
      </c>
      <c r="H30" s="71">
        <v>1</v>
      </c>
      <c r="I30" s="71">
        <v>0</v>
      </c>
      <c r="J30" s="73">
        <v>927.04</v>
      </c>
      <c r="K30" s="71">
        <f>SUM(Table323[[#This Row],[Single Family ]:[&gt;4 Units ]])</f>
        <v>15</v>
      </c>
      <c r="L30" s="89">
        <v>2</v>
      </c>
      <c r="M30" s="89">
        <v>13</v>
      </c>
      <c r="N30" s="89">
        <v>0</v>
      </c>
      <c r="O30" s="74">
        <v>2400.12</v>
      </c>
    </row>
    <row r="31" spans="1:15" s="72" customFormat="1" x14ac:dyDescent="0.25">
      <c r="A31" s="67" t="s">
        <v>224</v>
      </c>
      <c r="B31" s="68" t="s">
        <v>240</v>
      </c>
      <c r="C31" s="69" t="s">
        <v>244</v>
      </c>
      <c r="D31" s="70">
        <v>24529.813099999999</v>
      </c>
      <c r="E31" s="70">
        <v>1330.85</v>
      </c>
      <c r="F31" s="71">
        <f>Table323[[#This Row],[Single Family]]+Table323[[#This Row],[2-4 Units]]+Table323[[#This Row],[&gt;4 Units]]</f>
        <v>0</v>
      </c>
      <c r="G31" s="71"/>
      <c r="H31" s="71"/>
      <c r="I31" s="71"/>
      <c r="J31" s="73">
        <v>0</v>
      </c>
      <c r="K31" s="71">
        <f>SUM(Table323[[#This Row],[Single Family ]:[&gt;4 Units ]])</f>
        <v>8</v>
      </c>
      <c r="L31" s="89">
        <v>1</v>
      </c>
      <c r="M31" s="89">
        <v>7</v>
      </c>
      <c r="N31" s="89">
        <v>0</v>
      </c>
      <c r="O31" s="74">
        <v>1330.85</v>
      </c>
    </row>
    <row r="32" spans="1:15" s="72" customFormat="1" x14ac:dyDescent="0.25">
      <c r="A32" s="67" t="s">
        <v>81</v>
      </c>
      <c r="B32" s="68" t="s">
        <v>240</v>
      </c>
      <c r="C32" s="69" t="s">
        <v>244</v>
      </c>
      <c r="D32" s="70">
        <v>46534.635900000103</v>
      </c>
      <c r="E32" s="70">
        <v>3390.23</v>
      </c>
      <c r="F32" s="71">
        <f>Table323[[#This Row],[Single Family]]+Table323[[#This Row],[2-4 Units]]+Table323[[#This Row],[&gt;4 Units]]</f>
        <v>2</v>
      </c>
      <c r="G32" s="71">
        <v>2</v>
      </c>
      <c r="H32" s="71">
        <v>0</v>
      </c>
      <c r="I32" s="71">
        <v>0</v>
      </c>
      <c r="J32" s="73">
        <v>404.3</v>
      </c>
      <c r="K32" s="71">
        <f>SUM(Table323[[#This Row],[Single Family ]:[&gt;4 Units ]])</f>
        <v>10</v>
      </c>
      <c r="L32" s="89">
        <v>3</v>
      </c>
      <c r="M32" s="89">
        <v>6</v>
      </c>
      <c r="N32" s="89">
        <v>1</v>
      </c>
      <c r="O32" s="74">
        <v>2985.93</v>
      </c>
    </row>
    <row r="33" spans="1:15" s="72" customFormat="1" x14ac:dyDescent="0.25">
      <c r="A33" s="67" t="s">
        <v>82</v>
      </c>
      <c r="B33" s="68" t="s">
        <v>240</v>
      </c>
      <c r="C33" s="69" t="s">
        <v>244</v>
      </c>
      <c r="D33" s="70">
        <v>43927.019899999999</v>
      </c>
      <c r="E33" s="70">
        <v>19032.27</v>
      </c>
      <c r="F33" s="71">
        <f>Table323[[#This Row],[Single Family]]+Table323[[#This Row],[2-4 Units]]+Table323[[#This Row],[&gt;4 Units]]</f>
        <v>6</v>
      </c>
      <c r="G33" s="71">
        <v>5</v>
      </c>
      <c r="H33" s="71">
        <v>1</v>
      </c>
      <c r="I33" s="71">
        <v>0</v>
      </c>
      <c r="J33" s="73">
        <v>2207.0300000000002</v>
      </c>
      <c r="K33" s="71">
        <f>SUM(Table323[[#This Row],[Single Family ]:[&gt;4 Units ]])</f>
        <v>21</v>
      </c>
      <c r="L33" s="89">
        <v>14</v>
      </c>
      <c r="M33" s="89">
        <v>6</v>
      </c>
      <c r="N33" s="89">
        <v>1</v>
      </c>
      <c r="O33" s="74">
        <v>16825.240000000002</v>
      </c>
    </row>
    <row r="34" spans="1:15" s="72" customFormat="1" x14ac:dyDescent="0.25">
      <c r="A34" s="67" t="s">
        <v>83</v>
      </c>
      <c r="B34" s="68" t="s">
        <v>240</v>
      </c>
      <c r="C34" s="69" t="s">
        <v>239</v>
      </c>
      <c r="D34" s="70">
        <v>119833.8798</v>
      </c>
      <c r="E34" s="70">
        <v>44620.47</v>
      </c>
      <c r="F34" s="71">
        <f>Table323[[#This Row],[Single Family]]+Table323[[#This Row],[2-4 Units]]+Table323[[#This Row],[&gt;4 Units]]</f>
        <v>17</v>
      </c>
      <c r="G34" s="71">
        <v>16</v>
      </c>
      <c r="H34" s="71">
        <v>1</v>
      </c>
      <c r="I34" s="71">
        <v>0</v>
      </c>
      <c r="J34" s="73">
        <v>9086.1299999999992</v>
      </c>
      <c r="K34" s="71">
        <f>SUM(Table323[[#This Row],[Single Family ]:[&gt;4 Units ]])</f>
        <v>35</v>
      </c>
      <c r="L34" s="89">
        <v>21</v>
      </c>
      <c r="M34" s="89">
        <v>14</v>
      </c>
      <c r="N34" s="89">
        <v>0</v>
      </c>
      <c r="O34" s="74">
        <v>35534.339999999997</v>
      </c>
    </row>
    <row r="35" spans="1:15" s="72" customFormat="1" x14ac:dyDescent="0.25">
      <c r="A35" s="67" t="s">
        <v>84</v>
      </c>
      <c r="B35" s="68" t="s">
        <v>240</v>
      </c>
      <c r="C35" s="69" t="s">
        <v>244</v>
      </c>
      <c r="D35" s="70">
        <v>41166.362699999998</v>
      </c>
      <c r="E35" s="70">
        <v>23077.93</v>
      </c>
      <c r="F35" s="71">
        <f>Table323[[#This Row],[Single Family]]+Table323[[#This Row],[2-4 Units]]+Table323[[#This Row],[&gt;4 Units]]</f>
        <v>19</v>
      </c>
      <c r="G35" s="71">
        <v>17</v>
      </c>
      <c r="H35" s="71">
        <v>2</v>
      </c>
      <c r="I35" s="71">
        <v>0</v>
      </c>
      <c r="J35" s="73">
        <v>10983.51</v>
      </c>
      <c r="K35" s="71">
        <f>SUM(Table323[[#This Row],[Single Family ]:[&gt;4 Units ]])</f>
        <v>10</v>
      </c>
      <c r="L35" s="89">
        <v>6</v>
      </c>
      <c r="M35" s="89">
        <v>4</v>
      </c>
      <c r="N35" s="89">
        <v>0</v>
      </c>
      <c r="O35" s="74">
        <v>12094.42</v>
      </c>
    </row>
    <row r="36" spans="1:15" s="72" customFormat="1" x14ac:dyDescent="0.25">
      <c r="A36" s="67" t="s">
        <v>85</v>
      </c>
      <c r="B36" s="68" t="s">
        <v>240</v>
      </c>
      <c r="C36" s="69" t="s">
        <v>239</v>
      </c>
      <c r="D36" s="70">
        <v>62912.309300000103</v>
      </c>
      <c r="E36" s="70">
        <v>15404.49</v>
      </c>
      <c r="F36" s="71">
        <f>Table323[[#This Row],[Single Family]]+Table323[[#This Row],[2-4 Units]]+Table323[[#This Row],[&gt;4 Units]]</f>
        <v>14</v>
      </c>
      <c r="G36" s="71">
        <v>12</v>
      </c>
      <c r="H36" s="71">
        <v>2</v>
      </c>
      <c r="I36" s="71">
        <v>0</v>
      </c>
      <c r="J36" s="73">
        <v>7767.78</v>
      </c>
      <c r="K36" s="71">
        <f>SUM(Table323[[#This Row],[Single Family ]:[&gt;4 Units ]])</f>
        <v>11</v>
      </c>
      <c r="L36" s="89">
        <v>7</v>
      </c>
      <c r="M36" s="89">
        <v>4</v>
      </c>
      <c r="N36" s="89">
        <v>0</v>
      </c>
      <c r="O36" s="74">
        <v>7636.71</v>
      </c>
    </row>
    <row r="37" spans="1:15" s="72" customFormat="1" x14ac:dyDescent="0.25">
      <c r="A37" s="67" t="s">
        <v>86</v>
      </c>
      <c r="B37" s="68" t="s">
        <v>240</v>
      </c>
      <c r="C37" s="69" t="s">
        <v>239</v>
      </c>
      <c r="D37" s="70">
        <v>38727.082199999997</v>
      </c>
      <c r="E37" s="70">
        <v>29244.41</v>
      </c>
      <c r="F37" s="71">
        <f>Table323[[#This Row],[Single Family]]+Table323[[#This Row],[2-4 Units]]+Table323[[#This Row],[&gt;4 Units]]</f>
        <v>12</v>
      </c>
      <c r="G37" s="71">
        <v>11</v>
      </c>
      <c r="H37" s="71">
        <v>1</v>
      </c>
      <c r="I37" s="71">
        <v>0</v>
      </c>
      <c r="J37" s="73">
        <v>5480.74</v>
      </c>
      <c r="K37" s="71">
        <f>SUM(Table323[[#This Row],[Single Family ]:[&gt;4 Units ]])</f>
        <v>8</v>
      </c>
      <c r="L37" s="89">
        <v>8</v>
      </c>
      <c r="M37" s="89">
        <v>0</v>
      </c>
      <c r="N37" s="89">
        <v>0</v>
      </c>
      <c r="O37" s="74">
        <v>23763.67</v>
      </c>
    </row>
    <row r="38" spans="1:15" s="72" customFormat="1" x14ac:dyDescent="0.25">
      <c r="A38" s="67" t="s">
        <v>87</v>
      </c>
      <c r="B38" s="68" t="s">
        <v>240</v>
      </c>
      <c r="C38" s="69" t="s">
        <v>239</v>
      </c>
      <c r="D38" s="70">
        <v>78001.035200000304</v>
      </c>
      <c r="E38" s="70">
        <v>18716.64</v>
      </c>
      <c r="F38" s="71">
        <f>Table323[[#This Row],[Single Family]]+Table323[[#This Row],[2-4 Units]]+Table323[[#This Row],[&gt;4 Units]]</f>
        <v>31</v>
      </c>
      <c r="G38" s="71">
        <v>30</v>
      </c>
      <c r="H38" s="71">
        <v>1</v>
      </c>
      <c r="I38" s="71">
        <v>0</v>
      </c>
      <c r="J38" s="73">
        <v>13275.87</v>
      </c>
      <c r="K38" s="71">
        <f>SUM(Table323[[#This Row],[Single Family ]:[&gt;4 Units ]])</f>
        <v>14</v>
      </c>
      <c r="L38" s="89">
        <v>12</v>
      </c>
      <c r="M38" s="89">
        <v>2</v>
      </c>
      <c r="N38" s="89">
        <v>0</v>
      </c>
      <c r="O38" s="74">
        <v>5440.77</v>
      </c>
    </row>
    <row r="39" spans="1:15" s="72" customFormat="1" x14ac:dyDescent="0.25">
      <c r="A39" s="67" t="s">
        <v>88</v>
      </c>
      <c r="B39" s="68" t="s">
        <v>240</v>
      </c>
      <c r="C39" s="69" t="s">
        <v>239</v>
      </c>
      <c r="D39" s="70">
        <v>118351.0931</v>
      </c>
      <c r="E39" s="70">
        <v>43073.09</v>
      </c>
      <c r="F39" s="71">
        <f>Table323[[#This Row],[Single Family]]+Table323[[#This Row],[2-4 Units]]+Table323[[#This Row],[&gt;4 Units]]</f>
        <v>21</v>
      </c>
      <c r="G39" s="71">
        <v>20</v>
      </c>
      <c r="H39" s="71">
        <v>1</v>
      </c>
      <c r="I39" s="71">
        <v>0</v>
      </c>
      <c r="J39" s="73">
        <v>16945</v>
      </c>
      <c r="K39" s="71">
        <f>SUM(Table323[[#This Row],[Single Family ]:[&gt;4 Units ]])</f>
        <v>18</v>
      </c>
      <c r="L39" s="89">
        <v>14</v>
      </c>
      <c r="M39" s="89">
        <v>4</v>
      </c>
      <c r="N39" s="89">
        <v>0</v>
      </c>
      <c r="O39" s="74">
        <v>26128.09</v>
      </c>
    </row>
    <row r="40" spans="1:15" s="72" customFormat="1" x14ac:dyDescent="0.25">
      <c r="A40" s="67" t="s">
        <v>89</v>
      </c>
      <c r="B40" s="68" t="s">
        <v>240</v>
      </c>
      <c r="C40" s="69" t="s">
        <v>239</v>
      </c>
      <c r="D40" s="70">
        <v>59967.633300000001</v>
      </c>
      <c r="E40" s="70">
        <v>47344.93</v>
      </c>
      <c r="F40" s="71">
        <f>Table323[[#This Row],[Single Family]]+Table323[[#This Row],[2-4 Units]]+Table323[[#This Row],[&gt;4 Units]]</f>
        <v>15</v>
      </c>
      <c r="G40" s="71">
        <v>13</v>
      </c>
      <c r="H40" s="71">
        <v>2</v>
      </c>
      <c r="I40" s="71">
        <v>0</v>
      </c>
      <c r="J40" s="73">
        <v>13515.44</v>
      </c>
      <c r="K40" s="71">
        <f>SUM(Table323[[#This Row],[Single Family ]:[&gt;4 Units ]])</f>
        <v>22</v>
      </c>
      <c r="L40" s="89">
        <v>19</v>
      </c>
      <c r="M40" s="89">
        <v>3</v>
      </c>
      <c r="N40" s="89">
        <v>0</v>
      </c>
      <c r="O40" s="74">
        <v>33829.49</v>
      </c>
    </row>
    <row r="41" spans="1:15" s="72" customFormat="1" x14ac:dyDescent="0.25">
      <c r="A41" s="67" t="s">
        <v>90</v>
      </c>
      <c r="B41" s="68" t="s">
        <v>240</v>
      </c>
      <c r="C41" s="69" t="s">
        <v>239</v>
      </c>
      <c r="D41" s="70">
        <v>67221.614200000098</v>
      </c>
      <c r="E41" s="70">
        <v>239893.12</v>
      </c>
      <c r="F41" s="71">
        <f>Table323[[#This Row],[Single Family]]+Table323[[#This Row],[2-4 Units]]+Table323[[#This Row],[&gt;4 Units]]</f>
        <v>9</v>
      </c>
      <c r="G41" s="71">
        <v>9</v>
      </c>
      <c r="H41" s="71">
        <v>0</v>
      </c>
      <c r="I41" s="71">
        <v>0</v>
      </c>
      <c r="J41" s="73">
        <v>5076.9399999999996</v>
      </c>
      <c r="K41" s="71">
        <f>SUM(Table323[[#This Row],[Single Family ]:[&gt;4 Units ]])</f>
        <v>21</v>
      </c>
      <c r="L41" s="89">
        <v>17</v>
      </c>
      <c r="M41" s="89">
        <v>3</v>
      </c>
      <c r="N41" s="89">
        <v>1</v>
      </c>
      <c r="O41" s="74">
        <v>234816.18</v>
      </c>
    </row>
    <row r="42" spans="1:15" s="72" customFormat="1" x14ac:dyDescent="0.25">
      <c r="A42" s="67" t="s">
        <v>91</v>
      </c>
      <c r="B42" s="68" t="s">
        <v>240</v>
      </c>
      <c r="C42" s="69" t="s">
        <v>239</v>
      </c>
      <c r="D42" s="70">
        <v>67436.167800000097</v>
      </c>
      <c r="E42" s="70">
        <v>53807.48</v>
      </c>
      <c r="F42" s="71">
        <f>Table323[[#This Row],[Single Family]]+Table323[[#This Row],[2-4 Units]]+Table323[[#This Row],[&gt;4 Units]]</f>
        <v>19</v>
      </c>
      <c r="G42" s="71">
        <v>18</v>
      </c>
      <c r="H42" s="71">
        <v>1</v>
      </c>
      <c r="I42" s="71">
        <v>0</v>
      </c>
      <c r="J42" s="73">
        <v>8358.1</v>
      </c>
      <c r="K42" s="71">
        <f>SUM(Table323[[#This Row],[Single Family ]:[&gt;4 Units ]])</f>
        <v>30</v>
      </c>
      <c r="L42" s="89">
        <v>23</v>
      </c>
      <c r="M42" s="89">
        <v>7</v>
      </c>
      <c r="N42" s="89">
        <v>0</v>
      </c>
      <c r="O42" s="74">
        <v>45449.38</v>
      </c>
    </row>
    <row r="43" spans="1:15" s="72" customFormat="1" x14ac:dyDescent="0.25">
      <c r="A43" s="67" t="s">
        <v>92</v>
      </c>
      <c r="B43" s="68" t="s">
        <v>240</v>
      </c>
      <c r="C43" s="69" t="s">
        <v>239</v>
      </c>
      <c r="D43" s="70">
        <v>27045.101699999999</v>
      </c>
      <c r="E43" s="70">
        <v>17678.66</v>
      </c>
      <c r="F43" s="71">
        <f>Table323[[#This Row],[Single Family]]+Table323[[#This Row],[2-4 Units]]+Table323[[#This Row],[&gt;4 Units]]</f>
        <v>5</v>
      </c>
      <c r="G43" s="71">
        <v>5</v>
      </c>
      <c r="H43" s="71">
        <v>0</v>
      </c>
      <c r="I43" s="71">
        <v>0</v>
      </c>
      <c r="J43" s="73">
        <v>2053.25</v>
      </c>
      <c r="K43" s="71">
        <f>SUM(Table323[[#This Row],[Single Family ]:[&gt;4 Units ]])</f>
        <v>20</v>
      </c>
      <c r="L43" s="89">
        <v>11</v>
      </c>
      <c r="M43" s="89">
        <v>9</v>
      </c>
      <c r="N43" s="89">
        <v>0</v>
      </c>
      <c r="O43" s="74">
        <v>15625.41</v>
      </c>
    </row>
    <row r="44" spans="1:15" s="72" customFormat="1" x14ac:dyDescent="0.25">
      <c r="A44" s="67" t="s">
        <v>93</v>
      </c>
      <c r="B44" s="68" t="s">
        <v>240</v>
      </c>
      <c r="C44" s="69" t="s">
        <v>244</v>
      </c>
      <c r="D44" s="70">
        <v>69620.792000000001</v>
      </c>
      <c r="E44" s="70">
        <v>34954.18</v>
      </c>
      <c r="F44" s="71">
        <f>Table323[[#This Row],[Single Family]]+Table323[[#This Row],[2-4 Units]]+Table323[[#This Row],[&gt;4 Units]]</f>
        <v>14</v>
      </c>
      <c r="G44" s="71">
        <v>13</v>
      </c>
      <c r="H44" s="71">
        <v>1</v>
      </c>
      <c r="I44" s="71">
        <v>0</v>
      </c>
      <c r="J44" s="73">
        <v>8317.02</v>
      </c>
      <c r="K44" s="71">
        <f>SUM(Table323[[#This Row],[Single Family ]:[&gt;4 Units ]])</f>
        <v>30</v>
      </c>
      <c r="L44" s="89">
        <v>18</v>
      </c>
      <c r="M44" s="89">
        <v>12</v>
      </c>
      <c r="N44" s="89">
        <v>0</v>
      </c>
      <c r="O44" s="74">
        <v>26637.16</v>
      </c>
    </row>
    <row r="45" spans="1:15" s="72" customFormat="1" x14ac:dyDescent="0.25">
      <c r="A45" s="67" t="s">
        <v>225</v>
      </c>
      <c r="B45" s="68" t="s">
        <v>240</v>
      </c>
      <c r="C45" s="69" t="s">
        <v>239</v>
      </c>
      <c r="D45" s="70">
        <v>24172.335500000001</v>
      </c>
      <c r="E45" s="70">
        <v>3053.03</v>
      </c>
      <c r="F45" s="71">
        <f>Table323[[#This Row],[Single Family]]+Table323[[#This Row],[2-4 Units]]+Table323[[#This Row],[&gt;4 Units]]</f>
        <v>3</v>
      </c>
      <c r="G45" s="71">
        <v>3</v>
      </c>
      <c r="H45" s="71">
        <v>0</v>
      </c>
      <c r="I45" s="71">
        <v>0</v>
      </c>
      <c r="J45" s="73">
        <v>563.20000000000005</v>
      </c>
      <c r="K45" s="71">
        <f>SUM(Table323[[#This Row],[Single Family ]:[&gt;4 Units ]])</f>
        <v>7</v>
      </c>
      <c r="L45" s="89">
        <v>4</v>
      </c>
      <c r="M45" s="89">
        <v>3</v>
      </c>
      <c r="N45" s="89">
        <v>0</v>
      </c>
      <c r="O45" s="74">
        <v>2489.83</v>
      </c>
    </row>
    <row r="46" spans="1:15" s="72" customFormat="1" x14ac:dyDescent="0.25">
      <c r="A46" s="67" t="s">
        <v>94</v>
      </c>
      <c r="B46" s="68" t="s">
        <v>240</v>
      </c>
      <c r="C46" s="69" t="s">
        <v>244</v>
      </c>
      <c r="D46" s="70">
        <v>49786.050399999898</v>
      </c>
      <c r="E46" s="70">
        <v>21408.65</v>
      </c>
      <c r="F46" s="71">
        <f>Table323[[#This Row],[Single Family]]+Table323[[#This Row],[2-4 Units]]+Table323[[#This Row],[&gt;4 Units]]</f>
        <v>3</v>
      </c>
      <c r="G46" s="71">
        <v>3</v>
      </c>
      <c r="H46" s="71">
        <v>0</v>
      </c>
      <c r="I46" s="71">
        <v>0</v>
      </c>
      <c r="J46" s="73">
        <v>1427.69</v>
      </c>
      <c r="K46" s="71">
        <f>SUM(Table323[[#This Row],[Single Family ]:[&gt;4 Units ]])</f>
        <v>22</v>
      </c>
      <c r="L46" s="89">
        <v>19</v>
      </c>
      <c r="M46" s="89">
        <v>2</v>
      </c>
      <c r="N46" s="89">
        <v>1</v>
      </c>
      <c r="O46" s="74">
        <v>19980.96</v>
      </c>
    </row>
    <row r="47" spans="1:15" s="72" customFormat="1" x14ac:dyDescent="0.25">
      <c r="A47" s="67" t="s">
        <v>95</v>
      </c>
      <c r="B47" s="68" t="s">
        <v>240</v>
      </c>
      <c r="C47" s="69" t="s">
        <v>244</v>
      </c>
      <c r="D47" s="70">
        <v>53978.008699999998</v>
      </c>
      <c r="E47" s="70">
        <v>48424.62</v>
      </c>
      <c r="F47" s="71">
        <f>Table323[[#This Row],[Single Family]]+Table323[[#This Row],[2-4 Units]]+Table323[[#This Row],[&gt;4 Units]]</f>
        <v>9</v>
      </c>
      <c r="G47" s="71">
        <v>7</v>
      </c>
      <c r="H47" s="71">
        <v>2</v>
      </c>
      <c r="I47" s="71">
        <v>0</v>
      </c>
      <c r="J47" s="73">
        <v>4874.45</v>
      </c>
      <c r="K47" s="71">
        <f>SUM(Table323[[#This Row],[Single Family ]:[&gt;4 Units ]])</f>
        <v>29</v>
      </c>
      <c r="L47" s="89">
        <v>7</v>
      </c>
      <c r="M47" s="89">
        <v>22</v>
      </c>
      <c r="N47" s="89">
        <v>0</v>
      </c>
      <c r="O47" s="74">
        <v>43550.17</v>
      </c>
    </row>
    <row r="48" spans="1:15" s="72" customFormat="1" x14ac:dyDescent="0.25">
      <c r="A48" s="67" t="s">
        <v>96</v>
      </c>
      <c r="B48" s="68" t="s">
        <v>240</v>
      </c>
      <c r="C48" s="69" t="s">
        <v>244</v>
      </c>
      <c r="D48" s="70">
        <v>38030.339099999997</v>
      </c>
      <c r="E48" s="70">
        <v>7178.22</v>
      </c>
      <c r="F48" s="71">
        <f>Table323[[#This Row],[Single Family]]+Table323[[#This Row],[2-4 Units]]+Table323[[#This Row],[&gt;4 Units]]</f>
        <v>5</v>
      </c>
      <c r="G48" s="71">
        <v>4</v>
      </c>
      <c r="H48" s="71">
        <v>1</v>
      </c>
      <c r="I48" s="71">
        <v>0</v>
      </c>
      <c r="J48" s="73">
        <v>501.38</v>
      </c>
      <c r="K48" s="71">
        <f>SUM(Table323[[#This Row],[Single Family ]:[&gt;4 Units ]])</f>
        <v>17</v>
      </c>
      <c r="L48" s="89">
        <v>4</v>
      </c>
      <c r="M48" s="89">
        <v>13</v>
      </c>
      <c r="N48" s="89">
        <v>0</v>
      </c>
      <c r="O48" s="74">
        <v>6676.84</v>
      </c>
    </row>
    <row r="49" spans="1:15" s="72" customFormat="1" x14ac:dyDescent="0.25">
      <c r="A49" s="67" t="s">
        <v>97</v>
      </c>
      <c r="B49" s="68" t="s">
        <v>240</v>
      </c>
      <c r="C49" s="69" t="s">
        <v>244</v>
      </c>
      <c r="D49" s="70">
        <v>24351.613000000001</v>
      </c>
      <c r="E49" s="70">
        <v>846.37</v>
      </c>
      <c r="F49" s="71">
        <f>Table323[[#This Row],[Single Family]]+Table323[[#This Row],[2-4 Units]]+Table323[[#This Row],[&gt;4 Units]]</f>
        <v>1</v>
      </c>
      <c r="G49" s="71">
        <v>1</v>
      </c>
      <c r="H49" s="71">
        <v>0</v>
      </c>
      <c r="I49" s="71">
        <v>0</v>
      </c>
      <c r="J49" s="73">
        <v>134.5</v>
      </c>
      <c r="K49" s="71">
        <f>SUM(Table323[[#This Row],[Single Family ]:[&gt;4 Units ]])</f>
        <v>7</v>
      </c>
      <c r="L49" s="89">
        <v>1</v>
      </c>
      <c r="M49" s="89">
        <v>6</v>
      </c>
      <c r="N49" s="89">
        <v>0</v>
      </c>
      <c r="O49" s="74">
        <v>711.87</v>
      </c>
    </row>
    <row r="50" spans="1:15" s="72" customFormat="1" x14ac:dyDescent="0.25">
      <c r="A50" s="67" t="s">
        <v>98</v>
      </c>
      <c r="B50" s="68" t="s">
        <v>240</v>
      </c>
      <c r="C50" s="69" t="s">
        <v>244</v>
      </c>
      <c r="D50" s="70">
        <v>64008.1363000001</v>
      </c>
      <c r="E50" s="70">
        <v>24518.83</v>
      </c>
      <c r="F50" s="71">
        <f>Table323[[#This Row],[Single Family]]+Table323[[#This Row],[2-4 Units]]+Table323[[#This Row],[&gt;4 Units]]</f>
        <v>3</v>
      </c>
      <c r="G50" s="71">
        <v>3</v>
      </c>
      <c r="H50" s="71">
        <v>0</v>
      </c>
      <c r="I50" s="71">
        <v>0</v>
      </c>
      <c r="J50" s="73">
        <v>3732.6</v>
      </c>
      <c r="K50" s="71">
        <f>SUM(Table323[[#This Row],[Single Family ]:[&gt;4 Units ]])</f>
        <v>29</v>
      </c>
      <c r="L50" s="89">
        <v>13</v>
      </c>
      <c r="M50" s="89">
        <v>16</v>
      </c>
      <c r="N50" s="89">
        <v>0</v>
      </c>
      <c r="O50" s="74">
        <v>20786.23</v>
      </c>
    </row>
    <row r="51" spans="1:15" s="72" customFormat="1" x14ac:dyDescent="0.25">
      <c r="A51" s="67" t="s">
        <v>99</v>
      </c>
      <c r="B51" s="68" t="s">
        <v>240</v>
      </c>
      <c r="C51" s="69" t="s">
        <v>244</v>
      </c>
      <c r="D51" s="70">
        <v>25510.301599999999</v>
      </c>
      <c r="E51" s="70">
        <v>2512.29</v>
      </c>
      <c r="F51" s="71">
        <f>Table323[[#This Row],[Single Family]]+Table323[[#This Row],[2-4 Units]]+Table323[[#This Row],[&gt;4 Units]]</f>
        <v>1</v>
      </c>
      <c r="G51" s="71">
        <v>1</v>
      </c>
      <c r="H51" s="71">
        <v>0</v>
      </c>
      <c r="I51" s="71">
        <v>0</v>
      </c>
      <c r="J51" s="73">
        <v>2.34</v>
      </c>
      <c r="K51" s="71">
        <f>SUM(Table323[[#This Row],[Single Family ]:[&gt;4 Units ]])</f>
        <v>4</v>
      </c>
      <c r="L51" s="89">
        <v>1</v>
      </c>
      <c r="M51" s="89">
        <v>3</v>
      </c>
      <c r="N51" s="89">
        <v>0</v>
      </c>
      <c r="O51" s="74">
        <v>447.45</v>
      </c>
    </row>
    <row r="52" spans="1:15" s="72" customFormat="1" x14ac:dyDescent="0.25">
      <c r="A52" s="67" t="s">
        <v>100</v>
      </c>
      <c r="B52" s="68" t="s">
        <v>240</v>
      </c>
      <c r="C52" s="69" t="s">
        <v>244</v>
      </c>
      <c r="D52" s="70">
        <v>35070.078800000003</v>
      </c>
      <c r="E52" s="70">
        <v>106775.64</v>
      </c>
      <c r="F52" s="71">
        <f>Table323[[#This Row],[Single Family]]+Table323[[#This Row],[2-4 Units]]+Table323[[#This Row],[&gt;4 Units]]</f>
        <v>2</v>
      </c>
      <c r="G52" s="71">
        <v>2</v>
      </c>
      <c r="H52" s="71">
        <v>0</v>
      </c>
      <c r="I52" s="71">
        <v>0</v>
      </c>
      <c r="J52" s="73">
        <v>170.07</v>
      </c>
      <c r="K52" s="71">
        <f>SUM(Table323[[#This Row],[Single Family ]:[&gt;4 Units ]])</f>
        <v>24</v>
      </c>
      <c r="L52" s="89">
        <v>5</v>
      </c>
      <c r="M52" s="89">
        <v>17</v>
      </c>
      <c r="N52" s="89">
        <v>2</v>
      </c>
      <c r="O52" s="74">
        <v>106605.57</v>
      </c>
    </row>
    <row r="53" spans="1:15" s="72" customFormat="1" x14ac:dyDescent="0.25">
      <c r="A53" s="67" t="s">
        <v>101</v>
      </c>
      <c r="B53" s="68" t="s">
        <v>240</v>
      </c>
      <c r="C53" s="69" t="s">
        <v>244</v>
      </c>
      <c r="D53" s="70">
        <v>26942.261399999999</v>
      </c>
      <c r="E53" s="70">
        <v>13413.06</v>
      </c>
      <c r="F53" s="71">
        <f>Table323[[#This Row],[Single Family]]+Table323[[#This Row],[2-4 Units]]+Table323[[#This Row],[&gt;4 Units]]</f>
        <v>1</v>
      </c>
      <c r="G53" s="71">
        <v>1</v>
      </c>
      <c r="H53" s="71">
        <v>0</v>
      </c>
      <c r="I53" s="71">
        <v>0</v>
      </c>
      <c r="J53" s="73">
        <v>183.09</v>
      </c>
      <c r="K53" s="71">
        <f>SUM(Table323[[#This Row],[Single Family ]:[&gt;4 Units ]])</f>
        <v>15</v>
      </c>
      <c r="L53" s="89">
        <v>2</v>
      </c>
      <c r="M53" s="89">
        <v>13</v>
      </c>
      <c r="N53" s="89">
        <v>0</v>
      </c>
      <c r="O53" s="74">
        <v>13229.97</v>
      </c>
    </row>
    <row r="54" spans="1:15" s="72" customFormat="1" x14ac:dyDescent="0.25">
      <c r="A54" s="67" t="s">
        <v>102</v>
      </c>
      <c r="B54" s="68" t="s">
        <v>240</v>
      </c>
      <c r="C54" s="69" t="s">
        <v>244</v>
      </c>
      <c r="D54" s="70">
        <v>51549.295899999903</v>
      </c>
      <c r="E54" s="70">
        <v>8289.77</v>
      </c>
      <c r="F54" s="71">
        <f>Table323[[#This Row],[Single Family]]+Table323[[#This Row],[2-4 Units]]+Table323[[#This Row],[&gt;4 Units]]</f>
        <v>2</v>
      </c>
      <c r="G54" s="71">
        <v>0</v>
      </c>
      <c r="H54" s="71">
        <v>2</v>
      </c>
      <c r="I54" s="71">
        <v>0</v>
      </c>
      <c r="J54" s="73">
        <v>550.87</v>
      </c>
      <c r="K54" s="71">
        <f>SUM(Table323[[#This Row],[Single Family ]:[&gt;4 Units ]])</f>
        <v>26</v>
      </c>
      <c r="L54" s="89">
        <v>4</v>
      </c>
      <c r="M54" s="89">
        <v>22</v>
      </c>
      <c r="N54" s="89">
        <v>0</v>
      </c>
      <c r="O54" s="74">
        <v>7738.9</v>
      </c>
    </row>
    <row r="55" spans="1:15" s="72" customFormat="1" x14ac:dyDescent="0.25">
      <c r="A55" s="67" t="s">
        <v>103</v>
      </c>
      <c r="B55" s="68" t="s">
        <v>240</v>
      </c>
      <c r="C55" s="69" t="s">
        <v>244</v>
      </c>
      <c r="D55" s="70">
        <v>54299.358399999903</v>
      </c>
      <c r="E55" s="70">
        <v>20133.349999999999</v>
      </c>
      <c r="F55" s="71">
        <f>Table323[[#This Row],[Single Family]]+Table323[[#This Row],[2-4 Units]]+Table323[[#This Row],[&gt;4 Units]]</f>
        <v>9</v>
      </c>
      <c r="G55" s="71">
        <v>5</v>
      </c>
      <c r="H55" s="71">
        <v>4</v>
      </c>
      <c r="I55" s="71">
        <v>0</v>
      </c>
      <c r="J55" s="73">
        <v>3501.35</v>
      </c>
      <c r="K55" s="71">
        <f>SUM(Table323[[#This Row],[Single Family ]:[&gt;4 Units ]])</f>
        <v>25</v>
      </c>
      <c r="L55" s="89">
        <v>7</v>
      </c>
      <c r="M55" s="89">
        <v>17</v>
      </c>
      <c r="N55" s="89">
        <v>1</v>
      </c>
      <c r="O55" s="74">
        <v>6632</v>
      </c>
    </row>
    <row r="56" spans="1:15" s="72" customFormat="1" x14ac:dyDescent="0.25">
      <c r="A56" s="67" t="s">
        <v>104</v>
      </c>
      <c r="B56" s="68" t="s">
        <v>240</v>
      </c>
      <c r="C56" s="69" t="s">
        <v>239</v>
      </c>
      <c r="D56" s="70">
        <v>255.44900000000001</v>
      </c>
      <c r="E56" s="70">
        <v>0</v>
      </c>
      <c r="F56" s="71">
        <f>Table323[[#This Row],[Single Family]]+Table323[[#This Row],[2-4 Units]]+Table323[[#This Row],[&gt;4 Units]]</f>
        <v>0</v>
      </c>
      <c r="G56" s="71"/>
      <c r="H56" s="71"/>
      <c r="I56" s="71"/>
      <c r="J56" s="73">
        <v>0</v>
      </c>
      <c r="K56" s="71">
        <f>SUM(Table323[[#This Row],[Single Family ]:[&gt;4 Units ]])</f>
        <v>0</v>
      </c>
      <c r="L56" s="89"/>
      <c r="M56" s="89"/>
      <c r="N56" s="89"/>
      <c r="O56" s="74">
        <v>0</v>
      </c>
    </row>
    <row r="57" spans="1:15" s="72" customFormat="1" x14ac:dyDescent="0.25">
      <c r="A57" s="67" t="s">
        <v>106</v>
      </c>
      <c r="B57" s="68" t="s">
        <v>240</v>
      </c>
      <c r="C57" s="69" t="s">
        <v>239</v>
      </c>
      <c r="D57" s="70">
        <v>0</v>
      </c>
      <c r="E57" s="70">
        <v>0</v>
      </c>
      <c r="F57" s="71">
        <f>Table323[[#This Row],[Single Family]]+Table323[[#This Row],[2-4 Units]]+Table323[[#This Row],[&gt;4 Units]]</f>
        <v>0</v>
      </c>
      <c r="G57" s="71"/>
      <c r="H57" s="71"/>
      <c r="I57" s="71"/>
      <c r="J57" s="73">
        <v>0</v>
      </c>
      <c r="K57" s="71">
        <f>SUM(Table323[[#This Row],[Single Family ]:[&gt;4 Units ]])</f>
        <v>0</v>
      </c>
      <c r="L57" s="89"/>
      <c r="M57" s="89"/>
      <c r="N57" s="89"/>
      <c r="O57" s="74">
        <v>0</v>
      </c>
    </row>
    <row r="58" spans="1:15" s="72" customFormat="1" x14ac:dyDescent="0.25">
      <c r="A58" s="67" t="s">
        <v>107</v>
      </c>
      <c r="B58" s="68" t="s">
        <v>240</v>
      </c>
      <c r="C58" s="69" t="s">
        <v>239</v>
      </c>
      <c r="D58" s="70">
        <v>0</v>
      </c>
      <c r="E58" s="70">
        <v>0</v>
      </c>
      <c r="F58" s="71">
        <f>Table323[[#This Row],[Single Family]]+Table323[[#This Row],[2-4 Units]]+Table323[[#This Row],[&gt;4 Units]]</f>
        <v>0</v>
      </c>
      <c r="G58" s="71"/>
      <c r="H58" s="71"/>
      <c r="I58" s="71"/>
      <c r="J58" s="73">
        <v>0</v>
      </c>
      <c r="K58" s="71">
        <f>SUM(Table323[[#This Row],[Single Family ]:[&gt;4 Units ]])</f>
        <v>0</v>
      </c>
      <c r="L58" s="89"/>
      <c r="M58" s="89"/>
      <c r="N58" s="89"/>
      <c r="O58" s="74">
        <v>0</v>
      </c>
    </row>
    <row r="59" spans="1:15" s="72" customFormat="1" x14ac:dyDescent="0.25">
      <c r="A59" s="67" t="s">
        <v>111</v>
      </c>
      <c r="B59" s="68" t="s">
        <v>240</v>
      </c>
      <c r="C59" s="69" t="s">
        <v>239</v>
      </c>
      <c r="D59" s="70">
        <v>0</v>
      </c>
      <c r="E59" s="70">
        <v>0</v>
      </c>
      <c r="F59" s="71">
        <f>Table323[[#This Row],[Single Family]]+Table323[[#This Row],[2-4 Units]]+Table323[[#This Row],[&gt;4 Units]]</f>
        <v>0</v>
      </c>
      <c r="G59" s="71"/>
      <c r="H59" s="71"/>
      <c r="I59" s="71"/>
      <c r="J59" s="73">
        <v>0</v>
      </c>
      <c r="K59" s="71">
        <f>SUM(Table323[[#This Row],[Single Family ]:[&gt;4 Units ]])</f>
        <v>0</v>
      </c>
      <c r="L59" s="89"/>
      <c r="M59" s="89"/>
      <c r="N59" s="89"/>
      <c r="O59" s="74">
        <v>0</v>
      </c>
    </row>
    <row r="60" spans="1:15" s="72" customFormat="1" x14ac:dyDescent="0.25">
      <c r="A60" s="67" t="s">
        <v>112</v>
      </c>
      <c r="B60" s="68" t="s">
        <v>240</v>
      </c>
      <c r="C60" s="69" t="s">
        <v>239</v>
      </c>
      <c r="D60" s="70">
        <v>71.845299999999995</v>
      </c>
      <c r="E60" s="70">
        <v>0</v>
      </c>
      <c r="F60" s="71">
        <f>Table323[[#This Row],[Single Family]]+Table323[[#This Row],[2-4 Units]]+Table323[[#This Row],[&gt;4 Units]]</f>
        <v>0</v>
      </c>
      <c r="G60" s="71"/>
      <c r="H60" s="71"/>
      <c r="I60" s="71"/>
      <c r="J60" s="73">
        <v>0</v>
      </c>
      <c r="K60" s="71">
        <f>SUM(Table323[[#This Row],[Single Family ]:[&gt;4 Units ]])</f>
        <v>0</v>
      </c>
      <c r="L60" s="89"/>
      <c r="M60" s="89"/>
      <c r="N60" s="89"/>
      <c r="O60" s="74">
        <v>0</v>
      </c>
    </row>
    <row r="61" spans="1:15" s="72" customFormat="1" x14ac:dyDescent="0.25">
      <c r="A61" s="67" t="s">
        <v>114</v>
      </c>
      <c r="B61" s="68" t="s">
        <v>240</v>
      </c>
      <c r="C61" s="69" t="s">
        <v>239</v>
      </c>
      <c r="D61" s="70">
        <v>120.8455</v>
      </c>
      <c r="E61" s="70">
        <v>0</v>
      </c>
      <c r="F61" s="71">
        <f>Table323[[#This Row],[Single Family]]+Table323[[#This Row],[2-4 Units]]+Table323[[#This Row],[&gt;4 Units]]</f>
        <v>0</v>
      </c>
      <c r="G61" s="71"/>
      <c r="H61" s="71"/>
      <c r="I61" s="71"/>
      <c r="J61" s="73">
        <v>0</v>
      </c>
      <c r="K61" s="71">
        <f>SUM(Table323[[#This Row],[Single Family ]:[&gt;4 Units ]])</f>
        <v>0</v>
      </c>
      <c r="L61" s="89"/>
      <c r="M61" s="89"/>
      <c r="N61" s="89"/>
      <c r="O61" s="74">
        <v>0</v>
      </c>
    </row>
    <row r="62" spans="1:15" s="72" customFormat="1" x14ac:dyDescent="0.25">
      <c r="A62" s="67" t="s">
        <v>117</v>
      </c>
      <c r="B62" s="68" t="s">
        <v>240</v>
      </c>
      <c r="C62" s="69" t="s">
        <v>239</v>
      </c>
      <c r="D62" s="70">
        <v>0</v>
      </c>
      <c r="E62" s="70">
        <v>0</v>
      </c>
      <c r="F62" s="71">
        <f>Table323[[#This Row],[Single Family]]+Table323[[#This Row],[2-4 Units]]+Table323[[#This Row],[&gt;4 Units]]</f>
        <v>0</v>
      </c>
      <c r="G62" s="71"/>
      <c r="H62" s="71"/>
      <c r="I62" s="71"/>
      <c r="J62" s="73">
        <v>0</v>
      </c>
      <c r="K62" s="71">
        <f>SUM(Table323[[#This Row],[Single Family ]:[&gt;4 Units ]])</f>
        <v>0</v>
      </c>
      <c r="L62" s="89"/>
      <c r="M62" s="89"/>
      <c r="N62" s="89"/>
      <c r="O62" s="74">
        <v>0</v>
      </c>
    </row>
    <row r="63" spans="1:15" s="72" customFormat="1" x14ac:dyDescent="0.25">
      <c r="A63" s="67" t="s">
        <v>118</v>
      </c>
      <c r="B63" s="68" t="s">
        <v>240</v>
      </c>
      <c r="C63" s="69" t="s">
        <v>239</v>
      </c>
      <c r="D63" s="70">
        <v>190.06890000000001</v>
      </c>
      <c r="E63" s="70">
        <v>0</v>
      </c>
      <c r="F63" s="71">
        <f>Table323[[#This Row],[Single Family]]+Table323[[#This Row],[2-4 Units]]+Table323[[#This Row],[&gt;4 Units]]</f>
        <v>0</v>
      </c>
      <c r="G63" s="71"/>
      <c r="H63" s="71"/>
      <c r="I63" s="71"/>
      <c r="J63" s="73">
        <v>0</v>
      </c>
      <c r="K63" s="71">
        <f>SUM(Table323[[#This Row],[Single Family ]:[&gt;4 Units ]])</f>
        <v>0</v>
      </c>
      <c r="L63" s="89"/>
      <c r="M63" s="89"/>
      <c r="N63" s="89"/>
      <c r="O63" s="74">
        <v>0</v>
      </c>
    </row>
    <row r="64" spans="1:15" s="72" customFormat="1" x14ac:dyDescent="0.25">
      <c r="A64" s="67" t="s">
        <v>119</v>
      </c>
      <c r="B64" s="68" t="s">
        <v>240</v>
      </c>
      <c r="C64" s="69" t="s">
        <v>239</v>
      </c>
      <c r="D64" s="70">
        <v>0</v>
      </c>
      <c r="E64" s="70">
        <v>0</v>
      </c>
      <c r="F64" s="71">
        <f>Table323[[#This Row],[Single Family]]+Table323[[#This Row],[2-4 Units]]+Table323[[#This Row],[&gt;4 Units]]</f>
        <v>0</v>
      </c>
      <c r="G64" s="71"/>
      <c r="H64" s="71"/>
      <c r="I64" s="71"/>
      <c r="J64" s="73">
        <v>0</v>
      </c>
      <c r="K64" s="71">
        <f>SUM(Table323[[#This Row],[Single Family ]:[&gt;4 Units ]])</f>
        <v>0</v>
      </c>
      <c r="L64" s="89"/>
      <c r="M64" s="89"/>
      <c r="N64" s="89"/>
      <c r="O64" s="74">
        <v>0</v>
      </c>
    </row>
    <row r="65" spans="1:15" s="72" customFormat="1" x14ac:dyDescent="0.25">
      <c r="A65" s="67" t="s">
        <v>120</v>
      </c>
      <c r="B65" s="68" t="s">
        <v>240</v>
      </c>
      <c r="C65" s="69" t="s">
        <v>239</v>
      </c>
      <c r="D65" s="70">
        <v>338.9221</v>
      </c>
      <c r="E65" s="70">
        <v>5570.37</v>
      </c>
      <c r="F65" s="71">
        <f>Table323[[#This Row],[Single Family]]+Table323[[#This Row],[2-4 Units]]+Table323[[#This Row],[&gt;4 Units]]</f>
        <v>0</v>
      </c>
      <c r="G65" s="71"/>
      <c r="H65" s="71"/>
      <c r="I65" s="71"/>
      <c r="J65" s="73">
        <v>0</v>
      </c>
      <c r="K65" s="71">
        <f>SUM(Table323[[#This Row],[Single Family ]:[&gt;4 Units ]])</f>
        <v>1</v>
      </c>
      <c r="L65" s="89">
        <v>1</v>
      </c>
      <c r="M65" s="89">
        <v>0</v>
      </c>
      <c r="N65" s="89">
        <v>0</v>
      </c>
      <c r="O65" s="74">
        <v>5570.37</v>
      </c>
    </row>
    <row r="66" spans="1:15" s="72" customFormat="1" x14ac:dyDescent="0.25">
      <c r="A66" s="67" t="s">
        <v>122</v>
      </c>
      <c r="B66" s="68" t="s">
        <v>240</v>
      </c>
      <c r="C66" s="69" t="s">
        <v>239</v>
      </c>
      <c r="D66" s="70">
        <v>0</v>
      </c>
      <c r="E66" s="70">
        <v>0</v>
      </c>
      <c r="F66" s="71">
        <f>Table323[[#This Row],[Single Family]]+Table323[[#This Row],[2-4 Units]]+Table323[[#This Row],[&gt;4 Units]]</f>
        <v>0</v>
      </c>
      <c r="G66" s="71"/>
      <c r="H66" s="71"/>
      <c r="I66" s="71"/>
      <c r="J66" s="73">
        <v>0</v>
      </c>
      <c r="K66" s="71">
        <f>SUM(Table323[[#This Row],[Single Family ]:[&gt;4 Units ]])</f>
        <v>0</v>
      </c>
      <c r="L66" s="89"/>
      <c r="M66" s="89"/>
      <c r="N66" s="89"/>
      <c r="O66" s="74">
        <v>0</v>
      </c>
    </row>
    <row r="67" spans="1:15" s="72" customFormat="1" x14ac:dyDescent="0.25">
      <c r="A67" s="67" t="s">
        <v>131</v>
      </c>
      <c r="B67" s="68" t="s">
        <v>240</v>
      </c>
      <c r="C67" s="69" t="s">
        <v>239</v>
      </c>
      <c r="D67" s="70">
        <v>46248.605099999899</v>
      </c>
      <c r="E67" s="70">
        <v>7200.74</v>
      </c>
      <c r="F67" s="71">
        <f>Table323[[#This Row],[Single Family]]+Table323[[#This Row],[2-4 Units]]+Table323[[#This Row],[&gt;4 Units]]</f>
        <v>1</v>
      </c>
      <c r="G67" s="71">
        <v>0</v>
      </c>
      <c r="H67" s="71">
        <v>1</v>
      </c>
      <c r="I67" s="71">
        <v>0</v>
      </c>
      <c r="J67" s="73">
        <v>481.19</v>
      </c>
      <c r="K67" s="71">
        <f>SUM(Table323[[#This Row],[Single Family ]:[&gt;4 Units ]])</f>
        <v>15</v>
      </c>
      <c r="L67" s="89">
        <v>5</v>
      </c>
      <c r="M67" s="89">
        <v>10</v>
      </c>
      <c r="N67" s="89">
        <v>0</v>
      </c>
      <c r="O67" s="74">
        <v>6719.55</v>
      </c>
    </row>
    <row r="68" spans="1:15" s="72" customFormat="1" x14ac:dyDescent="0.25">
      <c r="A68" s="67" t="s">
        <v>145</v>
      </c>
      <c r="B68" s="68" t="s">
        <v>259</v>
      </c>
      <c r="C68" s="69" t="s">
        <v>244</v>
      </c>
      <c r="D68" s="70">
        <v>0</v>
      </c>
      <c r="E68" s="70">
        <v>275</v>
      </c>
      <c r="F68" s="71">
        <f>Table323[[#This Row],[Single Family]]+Table323[[#This Row],[2-4 Units]]+Table323[[#This Row],[&gt;4 Units]]</f>
        <v>0</v>
      </c>
      <c r="G68" s="71"/>
      <c r="H68" s="71"/>
      <c r="I68" s="71"/>
      <c r="J68" s="73">
        <v>275</v>
      </c>
      <c r="K68" s="71">
        <f>SUM(Table323[[#This Row],[Single Family ]:[&gt;4 Units ]])</f>
        <v>0</v>
      </c>
      <c r="L68" s="89"/>
      <c r="M68" s="89"/>
      <c r="N68" s="89"/>
      <c r="O68" s="74">
        <v>0</v>
      </c>
    </row>
    <row r="69" spans="1:15" s="72" customFormat="1" x14ac:dyDescent="0.25">
      <c r="A69" s="67" t="s">
        <v>256</v>
      </c>
      <c r="B69" s="68" t="s">
        <v>259</v>
      </c>
      <c r="C69" s="69" t="s">
        <v>239</v>
      </c>
      <c r="D69" s="70">
        <v>0</v>
      </c>
      <c r="E69" s="70">
        <v>913038.08950161596</v>
      </c>
      <c r="F69" s="71">
        <f>Table323[[#This Row],[Single Family]]+Table323[[#This Row],[2-4 Units]]+Table323[[#This Row],[&gt;4 Units]]</f>
        <v>0</v>
      </c>
      <c r="G69" s="71"/>
      <c r="H69" s="71"/>
      <c r="I69" s="71"/>
      <c r="J69" s="73">
        <v>133985</v>
      </c>
      <c r="K69" s="71">
        <f>SUM(Table323[[#This Row],[Single Family ]:[&gt;4 Units ]])</f>
        <v>32</v>
      </c>
      <c r="L69" s="89">
        <v>2</v>
      </c>
      <c r="M69" s="89">
        <v>21</v>
      </c>
      <c r="N69" s="89">
        <v>9</v>
      </c>
      <c r="O69" s="74">
        <v>463431.42</v>
      </c>
    </row>
    <row r="70" spans="1:15" s="72" customFormat="1" x14ac:dyDescent="0.25">
      <c r="A70" s="67" t="s">
        <v>132</v>
      </c>
      <c r="B70" s="68" t="s">
        <v>248</v>
      </c>
      <c r="C70" s="69" t="s">
        <v>239</v>
      </c>
      <c r="D70" s="70">
        <v>113942.43889999999</v>
      </c>
      <c r="E70" s="70">
        <v>39504.980000000003</v>
      </c>
      <c r="F70" s="71">
        <f>Table323[[#This Row],[Single Family]]+Table323[[#This Row],[2-4 Units]]+Table323[[#This Row],[&gt;4 Units]]</f>
        <v>33</v>
      </c>
      <c r="G70" s="71">
        <v>31</v>
      </c>
      <c r="H70" s="71">
        <v>2</v>
      </c>
      <c r="I70" s="71">
        <v>0</v>
      </c>
      <c r="J70" s="73">
        <v>26591.68</v>
      </c>
      <c r="K70" s="71">
        <f>SUM(Table323[[#This Row],[Single Family ]:[&gt;4 Units ]])</f>
        <v>9</v>
      </c>
      <c r="L70" s="89">
        <v>8</v>
      </c>
      <c r="M70" s="89">
        <v>1</v>
      </c>
      <c r="N70" s="89">
        <v>0</v>
      </c>
      <c r="O70" s="74">
        <v>12913.3</v>
      </c>
    </row>
    <row r="71" spans="1:15" s="72" customFormat="1" x14ac:dyDescent="0.25">
      <c r="A71" s="67" t="s">
        <v>133</v>
      </c>
      <c r="B71" s="68" t="s">
        <v>248</v>
      </c>
      <c r="C71" s="69" t="s">
        <v>239</v>
      </c>
      <c r="D71" s="70">
        <v>98942.964100000099</v>
      </c>
      <c r="E71" s="70">
        <v>18608.64</v>
      </c>
      <c r="F71" s="71">
        <f>Table323[[#This Row],[Single Family]]+Table323[[#This Row],[2-4 Units]]+Table323[[#This Row],[&gt;4 Units]]</f>
        <v>15</v>
      </c>
      <c r="G71" s="71">
        <v>10</v>
      </c>
      <c r="H71" s="71">
        <v>5</v>
      </c>
      <c r="I71" s="71">
        <v>0</v>
      </c>
      <c r="J71" s="73">
        <v>9749.84</v>
      </c>
      <c r="K71" s="71">
        <f>SUM(Table323[[#This Row],[Single Family ]:[&gt;4 Units ]])</f>
        <v>9</v>
      </c>
      <c r="L71" s="89">
        <v>3</v>
      </c>
      <c r="M71" s="89">
        <v>6</v>
      </c>
      <c r="N71" s="89">
        <v>0</v>
      </c>
      <c r="O71" s="74">
        <v>8858.7999999999993</v>
      </c>
    </row>
    <row r="72" spans="1:15" s="72" customFormat="1" x14ac:dyDescent="0.25">
      <c r="A72" s="67" t="s">
        <v>134</v>
      </c>
      <c r="B72" s="68" t="s">
        <v>248</v>
      </c>
      <c r="C72" s="69" t="s">
        <v>239</v>
      </c>
      <c r="D72" s="70">
        <v>700.05820000000006</v>
      </c>
      <c r="E72" s="70">
        <v>0</v>
      </c>
      <c r="F72" s="71">
        <f>Table323[[#This Row],[Single Family]]+Table323[[#This Row],[2-4 Units]]+Table323[[#This Row],[&gt;4 Units]]</f>
        <v>0</v>
      </c>
      <c r="G72" s="71"/>
      <c r="H72" s="71"/>
      <c r="I72" s="71"/>
      <c r="J72" s="73">
        <v>0</v>
      </c>
      <c r="K72" s="71">
        <f>SUM(Table323[[#This Row],[Single Family ]:[&gt;4 Units ]])</f>
        <v>0</v>
      </c>
      <c r="L72" s="89"/>
      <c r="M72" s="89"/>
      <c r="N72" s="89"/>
      <c r="O72" s="74">
        <v>0</v>
      </c>
    </row>
    <row r="73" spans="1:15" s="72" customFormat="1" x14ac:dyDescent="0.25">
      <c r="A73" s="67" t="s">
        <v>136</v>
      </c>
      <c r="B73" s="68" t="s">
        <v>262</v>
      </c>
      <c r="C73" s="69" t="s">
        <v>244</v>
      </c>
      <c r="D73" s="70">
        <v>0</v>
      </c>
      <c r="E73" s="70">
        <v>250</v>
      </c>
      <c r="F73" s="71">
        <f>Table323[[#This Row],[Single Family]]+Table323[[#This Row],[2-4 Units]]+Table323[[#This Row],[&gt;4 Units]]</f>
        <v>0</v>
      </c>
      <c r="G73" s="71"/>
      <c r="H73" s="71"/>
      <c r="I73" s="71"/>
      <c r="J73" s="73">
        <v>250</v>
      </c>
      <c r="K73" s="71">
        <f>SUM(Table323[[#This Row],[Single Family ]:[&gt;4 Units ]])</f>
        <v>0</v>
      </c>
      <c r="L73" s="89"/>
      <c r="M73" s="89"/>
      <c r="N73" s="89"/>
      <c r="O73" s="74">
        <v>0</v>
      </c>
    </row>
    <row r="74" spans="1:15" s="72" customFormat="1" x14ac:dyDescent="0.25">
      <c r="A74" s="67" t="s">
        <v>233</v>
      </c>
      <c r="B74" s="68" t="s">
        <v>248</v>
      </c>
      <c r="C74" s="69" t="s">
        <v>239</v>
      </c>
      <c r="D74" s="70">
        <v>128.1962</v>
      </c>
      <c r="E74" s="70">
        <v>0</v>
      </c>
      <c r="F74" s="71">
        <f>Table323[[#This Row],[Single Family]]+Table323[[#This Row],[2-4 Units]]+Table323[[#This Row],[&gt;4 Units]]</f>
        <v>0</v>
      </c>
      <c r="G74" s="71"/>
      <c r="H74" s="71"/>
      <c r="I74" s="71"/>
      <c r="J74" s="73">
        <v>0</v>
      </c>
      <c r="K74" s="71">
        <f>SUM(Table323[[#This Row],[Single Family ]:[&gt;4 Units ]])</f>
        <v>0</v>
      </c>
      <c r="L74" s="89"/>
      <c r="M74" s="89"/>
      <c r="N74" s="89"/>
      <c r="O74" s="74">
        <v>0</v>
      </c>
    </row>
    <row r="75" spans="1:15" s="72" customFormat="1" x14ac:dyDescent="0.25">
      <c r="A75" s="67" t="s">
        <v>188</v>
      </c>
      <c r="B75" s="68" t="s">
        <v>248</v>
      </c>
      <c r="C75" s="69" t="s">
        <v>239</v>
      </c>
      <c r="D75" s="70">
        <v>7500.3773000000001</v>
      </c>
      <c r="E75" s="70">
        <v>6065.33</v>
      </c>
      <c r="F75" s="71">
        <f>Table323[[#This Row],[Single Family]]+Table323[[#This Row],[2-4 Units]]+Table323[[#This Row],[&gt;4 Units]]</f>
        <v>5</v>
      </c>
      <c r="G75" s="71">
        <v>4</v>
      </c>
      <c r="H75" s="71">
        <v>1</v>
      </c>
      <c r="I75" s="71">
        <v>0</v>
      </c>
      <c r="J75" s="73">
        <v>6065.33</v>
      </c>
      <c r="K75" s="71">
        <f>SUM(Table323[[#This Row],[Single Family ]:[&gt;4 Units ]])</f>
        <v>0</v>
      </c>
      <c r="L75" s="89"/>
      <c r="M75" s="89"/>
      <c r="N75" s="89"/>
      <c r="O75" s="74">
        <v>0</v>
      </c>
    </row>
    <row r="76" spans="1:15" s="72" customFormat="1" x14ac:dyDescent="0.25">
      <c r="A76" s="67" t="s">
        <v>256</v>
      </c>
      <c r="B76" s="68" t="s">
        <v>262</v>
      </c>
      <c r="C76" s="69" t="s">
        <v>239</v>
      </c>
      <c r="D76" s="70">
        <v>0</v>
      </c>
      <c r="E76" s="70">
        <v>41045.884946403101</v>
      </c>
      <c r="F76" s="71">
        <f>Table323[[#This Row],[Single Family]]+Table323[[#This Row],[2-4 Units]]+Table323[[#This Row],[&gt;4 Units]]</f>
        <v>1</v>
      </c>
      <c r="G76" s="71">
        <v>0</v>
      </c>
      <c r="H76" s="71">
        <v>1</v>
      </c>
      <c r="I76" s="71">
        <v>0</v>
      </c>
      <c r="J76" s="73">
        <v>9405.74</v>
      </c>
      <c r="K76" s="71">
        <f>SUM(Table323[[#This Row],[Single Family ]:[&gt;4 Units ]])</f>
        <v>0</v>
      </c>
      <c r="L76" s="89"/>
      <c r="M76" s="89"/>
      <c r="N76" s="89"/>
      <c r="O76" s="74">
        <v>0</v>
      </c>
    </row>
    <row r="77" spans="1:15" s="72" customFormat="1" x14ac:dyDescent="0.25">
      <c r="A77" s="67" t="s">
        <v>145</v>
      </c>
      <c r="B77" s="68" t="s">
        <v>264</v>
      </c>
      <c r="C77" s="69" t="s">
        <v>244</v>
      </c>
      <c r="D77" s="70">
        <v>0</v>
      </c>
      <c r="E77" s="70">
        <v>110</v>
      </c>
      <c r="F77" s="71">
        <f>Table323[[#This Row],[Single Family]]+Table323[[#This Row],[2-4 Units]]+Table323[[#This Row],[&gt;4 Units]]</f>
        <v>0</v>
      </c>
      <c r="G77" s="71"/>
      <c r="H77" s="71"/>
      <c r="I77" s="71"/>
      <c r="J77" s="73">
        <v>110</v>
      </c>
      <c r="K77" s="71">
        <f>SUM(Table323[[#This Row],[Single Family ]:[&gt;4 Units ]])</f>
        <v>0</v>
      </c>
      <c r="L77" s="89"/>
      <c r="M77" s="89"/>
      <c r="N77" s="89"/>
      <c r="O77" s="74">
        <v>0</v>
      </c>
    </row>
    <row r="78" spans="1:15" s="72" customFormat="1" x14ac:dyDescent="0.25">
      <c r="A78" s="67" t="s">
        <v>159</v>
      </c>
      <c r="B78" s="68" t="s">
        <v>276</v>
      </c>
      <c r="C78" s="69" t="s">
        <v>244</v>
      </c>
      <c r="D78" s="70">
        <v>0</v>
      </c>
      <c r="E78" s="70">
        <v>0</v>
      </c>
      <c r="F78" s="71">
        <f>Table323[[#This Row],[Single Family]]+Table323[[#This Row],[2-4 Units]]+Table323[[#This Row],[&gt;4 Units]]</f>
        <v>0</v>
      </c>
      <c r="G78" s="71"/>
      <c r="H78" s="71"/>
      <c r="I78" s="71"/>
      <c r="J78" s="73">
        <v>0</v>
      </c>
      <c r="K78" s="71">
        <f>SUM(Table323[[#This Row],[Single Family ]:[&gt;4 Units ]])</f>
        <v>0</v>
      </c>
      <c r="L78" s="89"/>
      <c r="M78" s="89"/>
      <c r="N78" s="89"/>
      <c r="O78" s="74">
        <v>0</v>
      </c>
    </row>
    <row r="79" spans="1:15" s="72" customFormat="1" x14ac:dyDescent="0.25">
      <c r="A79" s="67" t="s">
        <v>162</v>
      </c>
      <c r="B79" s="68" t="s">
        <v>264</v>
      </c>
      <c r="C79" s="69" t="s">
        <v>239</v>
      </c>
      <c r="D79" s="70">
        <v>67.625799999999998</v>
      </c>
      <c r="E79" s="70">
        <v>0</v>
      </c>
      <c r="F79" s="71">
        <f>Table323[[#This Row],[Single Family]]+Table323[[#This Row],[2-4 Units]]+Table323[[#This Row],[&gt;4 Units]]</f>
        <v>0</v>
      </c>
      <c r="G79" s="71"/>
      <c r="H79" s="71"/>
      <c r="I79" s="71"/>
      <c r="J79" s="73">
        <v>0</v>
      </c>
      <c r="K79" s="71">
        <f>SUM(Table323[[#This Row],[Single Family ]:[&gt;4 Units ]])</f>
        <v>0</v>
      </c>
      <c r="L79" s="89"/>
      <c r="M79" s="89"/>
      <c r="N79" s="89"/>
      <c r="O79" s="74">
        <v>0</v>
      </c>
    </row>
    <row r="80" spans="1:15" s="72" customFormat="1" x14ac:dyDescent="0.25">
      <c r="A80" s="67" t="s">
        <v>163</v>
      </c>
      <c r="B80" s="68" t="s">
        <v>264</v>
      </c>
      <c r="C80" s="69" t="s">
        <v>244</v>
      </c>
      <c r="D80" s="70">
        <v>0</v>
      </c>
      <c r="E80" s="70">
        <v>0</v>
      </c>
      <c r="F80" s="71">
        <f>Table323[[#This Row],[Single Family]]+Table323[[#This Row],[2-4 Units]]+Table323[[#This Row],[&gt;4 Units]]</f>
        <v>0</v>
      </c>
      <c r="G80" s="71"/>
      <c r="H80" s="71"/>
      <c r="I80" s="71"/>
      <c r="J80" s="73">
        <v>0</v>
      </c>
      <c r="K80" s="71">
        <f>SUM(Table323[[#This Row],[Single Family ]:[&gt;4 Units ]])</f>
        <v>0</v>
      </c>
      <c r="L80" s="89"/>
      <c r="M80" s="89"/>
      <c r="N80" s="89"/>
      <c r="O80" s="74">
        <v>0</v>
      </c>
    </row>
    <row r="81" spans="1:15" s="72" customFormat="1" x14ac:dyDescent="0.25">
      <c r="A81" s="67" t="s">
        <v>164</v>
      </c>
      <c r="B81" s="68" t="s">
        <v>264</v>
      </c>
      <c r="C81" s="69" t="s">
        <v>239</v>
      </c>
      <c r="D81" s="70">
        <v>588.71630000000005</v>
      </c>
      <c r="E81" s="70">
        <v>0</v>
      </c>
      <c r="F81" s="71">
        <f>Table323[[#This Row],[Single Family]]+Table323[[#This Row],[2-4 Units]]+Table323[[#This Row],[&gt;4 Units]]</f>
        <v>0</v>
      </c>
      <c r="G81" s="71"/>
      <c r="H81" s="71"/>
      <c r="I81" s="71"/>
      <c r="J81" s="73">
        <v>0</v>
      </c>
      <c r="K81" s="71">
        <f>SUM(Table323[[#This Row],[Single Family ]:[&gt;4 Units ]])</f>
        <v>0</v>
      </c>
      <c r="L81" s="89"/>
      <c r="M81" s="89"/>
      <c r="N81" s="89"/>
      <c r="O81" s="74">
        <v>0</v>
      </c>
    </row>
    <row r="82" spans="1:15" s="72" customFormat="1" x14ac:dyDescent="0.25">
      <c r="A82" s="67" t="s">
        <v>165</v>
      </c>
      <c r="B82" s="68" t="s">
        <v>264</v>
      </c>
      <c r="C82" s="69" t="s">
        <v>239</v>
      </c>
      <c r="D82" s="70">
        <v>752.1549</v>
      </c>
      <c r="E82" s="70">
        <v>0</v>
      </c>
      <c r="F82" s="71">
        <f>Table323[[#This Row],[Single Family]]+Table323[[#This Row],[2-4 Units]]+Table323[[#This Row],[&gt;4 Units]]</f>
        <v>0</v>
      </c>
      <c r="G82" s="71"/>
      <c r="H82" s="71"/>
      <c r="I82" s="71"/>
      <c r="J82" s="73">
        <v>0</v>
      </c>
      <c r="K82" s="71">
        <f>SUM(Table323[[#This Row],[Single Family ]:[&gt;4 Units ]])</f>
        <v>0</v>
      </c>
      <c r="L82" s="89"/>
      <c r="M82" s="89"/>
      <c r="N82" s="89"/>
      <c r="O82" s="74">
        <v>0</v>
      </c>
    </row>
    <row r="83" spans="1:15" s="72" customFormat="1" x14ac:dyDescent="0.25">
      <c r="A83" s="67" t="s">
        <v>166</v>
      </c>
      <c r="B83" s="68" t="s">
        <v>264</v>
      </c>
      <c r="C83" s="69" t="s">
        <v>239</v>
      </c>
      <c r="D83" s="70">
        <v>897.51229999999998</v>
      </c>
      <c r="E83" s="70">
        <v>490.74</v>
      </c>
      <c r="F83" s="71">
        <f>Table323[[#This Row],[Single Family]]+Table323[[#This Row],[2-4 Units]]+Table323[[#This Row],[&gt;4 Units]]</f>
        <v>0</v>
      </c>
      <c r="G83" s="71"/>
      <c r="H83" s="71"/>
      <c r="I83" s="71"/>
      <c r="J83" s="73">
        <v>0</v>
      </c>
      <c r="K83" s="71">
        <f>SUM(Table323[[#This Row],[Single Family ]:[&gt;4 Units ]])</f>
        <v>1</v>
      </c>
      <c r="L83" s="89">
        <v>0</v>
      </c>
      <c r="M83" s="89">
        <v>1</v>
      </c>
      <c r="N83" s="89">
        <v>0</v>
      </c>
      <c r="O83" s="74">
        <v>490.74</v>
      </c>
    </row>
    <row r="84" spans="1:15" s="72" customFormat="1" x14ac:dyDescent="0.25">
      <c r="A84" s="67" t="s">
        <v>178</v>
      </c>
      <c r="B84" s="68" t="s">
        <v>276</v>
      </c>
      <c r="C84" s="69" t="s">
        <v>239</v>
      </c>
      <c r="D84" s="70">
        <v>88.630099999999999</v>
      </c>
      <c r="E84" s="70">
        <v>0</v>
      </c>
      <c r="F84" s="71">
        <f>Table323[[#This Row],[Single Family]]+Table323[[#This Row],[2-4 Units]]+Table323[[#This Row],[&gt;4 Units]]</f>
        <v>0</v>
      </c>
      <c r="G84" s="71"/>
      <c r="H84" s="71"/>
      <c r="I84" s="71"/>
      <c r="J84" s="73">
        <v>0</v>
      </c>
      <c r="K84" s="71">
        <f>SUM(Table323[[#This Row],[Single Family ]:[&gt;4 Units ]])</f>
        <v>0</v>
      </c>
      <c r="L84" s="89"/>
      <c r="M84" s="89"/>
      <c r="N84" s="89"/>
      <c r="O84" s="74">
        <v>0</v>
      </c>
    </row>
    <row r="85" spans="1:15" s="72" customFormat="1" x14ac:dyDescent="0.25">
      <c r="A85" s="67" t="s">
        <v>179</v>
      </c>
      <c r="B85" s="68" t="s">
        <v>264</v>
      </c>
      <c r="C85" s="69" t="s">
        <v>239</v>
      </c>
      <c r="D85" s="70">
        <v>546.85829999999999</v>
      </c>
      <c r="E85" s="70">
        <v>0</v>
      </c>
      <c r="F85" s="71">
        <f>Table323[[#This Row],[Single Family]]+Table323[[#This Row],[2-4 Units]]+Table323[[#This Row],[&gt;4 Units]]</f>
        <v>0</v>
      </c>
      <c r="G85" s="71"/>
      <c r="H85" s="71"/>
      <c r="I85" s="71"/>
      <c r="J85" s="73">
        <v>0</v>
      </c>
      <c r="K85" s="71">
        <f>SUM(Table323[[#This Row],[Single Family ]:[&gt;4 Units ]])</f>
        <v>0</v>
      </c>
      <c r="L85" s="89"/>
      <c r="M85" s="89"/>
      <c r="N85" s="89"/>
      <c r="O85" s="74">
        <v>0</v>
      </c>
    </row>
    <row r="86" spans="1:15" s="72" customFormat="1" x14ac:dyDescent="0.25">
      <c r="A86" s="67" t="s">
        <v>180</v>
      </c>
      <c r="B86" s="68" t="s">
        <v>264</v>
      </c>
      <c r="C86" s="69" t="s">
        <v>244</v>
      </c>
      <c r="D86" s="70">
        <v>645.16579999999999</v>
      </c>
      <c r="E86" s="70">
        <v>0</v>
      </c>
      <c r="F86" s="71">
        <f>Table323[[#This Row],[Single Family]]+Table323[[#This Row],[2-4 Units]]+Table323[[#This Row],[&gt;4 Units]]</f>
        <v>0</v>
      </c>
      <c r="G86" s="71"/>
      <c r="H86" s="71"/>
      <c r="I86" s="71"/>
      <c r="J86" s="73">
        <v>0</v>
      </c>
      <c r="K86" s="71">
        <f>SUM(Table323[[#This Row],[Single Family ]:[&gt;4 Units ]])</f>
        <v>0</v>
      </c>
      <c r="L86" s="89"/>
      <c r="M86" s="89"/>
      <c r="N86" s="89"/>
      <c r="O86" s="74">
        <v>0</v>
      </c>
    </row>
    <row r="87" spans="1:15" s="72" customFormat="1" x14ac:dyDescent="0.25">
      <c r="A87" s="67" t="s">
        <v>181</v>
      </c>
      <c r="B87" s="68" t="s">
        <v>264</v>
      </c>
      <c r="C87" s="69" t="s">
        <v>239</v>
      </c>
      <c r="D87" s="70">
        <v>123.0565</v>
      </c>
      <c r="E87" s="70">
        <v>0</v>
      </c>
      <c r="F87" s="71">
        <f>Table323[[#This Row],[Single Family]]+Table323[[#This Row],[2-4 Units]]+Table323[[#This Row],[&gt;4 Units]]</f>
        <v>0</v>
      </c>
      <c r="G87" s="71"/>
      <c r="H87" s="71"/>
      <c r="I87" s="71"/>
      <c r="J87" s="73">
        <v>0</v>
      </c>
      <c r="K87" s="71">
        <f>SUM(Table323[[#This Row],[Single Family ]:[&gt;4 Units ]])</f>
        <v>0</v>
      </c>
      <c r="L87" s="89"/>
      <c r="M87" s="89"/>
      <c r="N87" s="89"/>
      <c r="O87" s="74">
        <v>0</v>
      </c>
    </row>
    <row r="88" spans="1:15" s="72" customFormat="1" x14ac:dyDescent="0.25">
      <c r="A88" s="67" t="s">
        <v>235</v>
      </c>
      <c r="B88" s="68" t="s">
        <v>264</v>
      </c>
      <c r="C88" s="69" t="s">
        <v>239</v>
      </c>
      <c r="D88" s="70">
        <v>147.84030000000001</v>
      </c>
      <c r="E88" s="70">
        <v>0</v>
      </c>
      <c r="F88" s="71">
        <f>Table323[[#This Row],[Single Family]]+Table323[[#This Row],[2-4 Units]]+Table323[[#This Row],[&gt;4 Units]]</f>
        <v>0</v>
      </c>
      <c r="G88" s="71"/>
      <c r="H88" s="71"/>
      <c r="I88" s="71"/>
      <c r="J88" s="73">
        <v>0</v>
      </c>
      <c r="K88" s="71">
        <f>SUM(Table323[[#This Row],[Single Family ]:[&gt;4 Units ]])</f>
        <v>0</v>
      </c>
      <c r="L88" s="89"/>
      <c r="M88" s="89"/>
      <c r="N88" s="89"/>
      <c r="O88" s="74">
        <v>0</v>
      </c>
    </row>
    <row r="89" spans="1:15" s="72" customFormat="1" x14ac:dyDescent="0.25">
      <c r="A89" s="67" t="s">
        <v>183</v>
      </c>
      <c r="B89" s="68" t="s">
        <v>264</v>
      </c>
      <c r="C89" s="69" t="s">
        <v>239</v>
      </c>
      <c r="D89" s="70">
        <v>40.914700000000003</v>
      </c>
      <c r="E89" s="70">
        <v>0</v>
      </c>
      <c r="F89" s="71">
        <f>Table323[[#This Row],[Single Family]]+Table323[[#This Row],[2-4 Units]]+Table323[[#This Row],[&gt;4 Units]]</f>
        <v>0</v>
      </c>
      <c r="G89" s="71"/>
      <c r="H89" s="71"/>
      <c r="I89" s="71"/>
      <c r="J89" s="73">
        <v>0</v>
      </c>
      <c r="K89" s="71">
        <f>SUM(Table323[[#This Row],[Single Family ]:[&gt;4 Units ]])</f>
        <v>0</v>
      </c>
      <c r="L89" s="89"/>
      <c r="M89" s="89"/>
      <c r="N89" s="89"/>
      <c r="O89" s="74">
        <v>0</v>
      </c>
    </row>
    <row r="90" spans="1:15" s="72" customFormat="1" x14ac:dyDescent="0.25">
      <c r="A90" s="67" t="s">
        <v>184</v>
      </c>
      <c r="B90" s="68" t="s">
        <v>264</v>
      </c>
      <c r="C90" s="69" t="s">
        <v>239</v>
      </c>
      <c r="D90" s="70">
        <v>151.34780000000001</v>
      </c>
      <c r="E90" s="70">
        <v>0</v>
      </c>
      <c r="F90" s="71">
        <f>Table323[[#This Row],[Single Family]]+Table323[[#This Row],[2-4 Units]]+Table323[[#This Row],[&gt;4 Units]]</f>
        <v>0</v>
      </c>
      <c r="G90" s="71"/>
      <c r="H90" s="71"/>
      <c r="I90" s="71"/>
      <c r="J90" s="73">
        <v>0</v>
      </c>
      <c r="K90" s="71">
        <f>SUM(Table323[[#This Row],[Single Family ]:[&gt;4 Units ]])</f>
        <v>0</v>
      </c>
      <c r="L90" s="89"/>
      <c r="M90" s="89"/>
      <c r="N90" s="89"/>
      <c r="O90" s="74">
        <v>0</v>
      </c>
    </row>
    <row r="91" spans="1:15" s="72" customFormat="1" x14ac:dyDescent="0.25">
      <c r="A91" s="67" t="s">
        <v>185</v>
      </c>
      <c r="B91" s="68" t="s">
        <v>264</v>
      </c>
      <c r="C91" s="69" t="s">
        <v>244</v>
      </c>
      <c r="D91" s="70">
        <v>102.4053</v>
      </c>
      <c r="E91" s="70">
        <v>0</v>
      </c>
      <c r="F91" s="71">
        <f>Table323[[#This Row],[Single Family]]+Table323[[#This Row],[2-4 Units]]+Table323[[#This Row],[&gt;4 Units]]</f>
        <v>0</v>
      </c>
      <c r="G91" s="71"/>
      <c r="H91" s="71"/>
      <c r="I91" s="71"/>
      <c r="J91" s="73">
        <v>0</v>
      </c>
      <c r="K91" s="71">
        <f>SUM(Table323[[#This Row],[Single Family ]:[&gt;4 Units ]])</f>
        <v>0</v>
      </c>
      <c r="L91" s="89"/>
      <c r="M91" s="89"/>
      <c r="N91" s="89"/>
      <c r="O91" s="74">
        <v>0</v>
      </c>
    </row>
    <row r="92" spans="1:15" s="72" customFormat="1" x14ac:dyDescent="0.25">
      <c r="A92" s="67" t="s">
        <v>205</v>
      </c>
      <c r="B92" s="68" t="s">
        <v>264</v>
      </c>
      <c r="C92" s="69" t="s">
        <v>239</v>
      </c>
      <c r="D92" s="70">
        <v>0</v>
      </c>
      <c r="E92" s="70">
        <v>0</v>
      </c>
      <c r="F92" s="71">
        <f>Table323[[#This Row],[Single Family]]+Table323[[#This Row],[2-4 Units]]+Table323[[#This Row],[&gt;4 Units]]</f>
        <v>0</v>
      </c>
      <c r="G92" s="71"/>
      <c r="H92" s="71"/>
      <c r="I92" s="71"/>
      <c r="J92" s="73">
        <v>0</v>
      </c>
      <c r="K92" s="71">
        <f>SUM(Table323[[#This Row],[Single Family ]:[&gt;4 Units ]])</f>
        <v>0</v>
      </c>
      <c r="L92" s="89"/>
      <c r="M92" s="89"/>
      <c r="N92" s="89"/>
      <c r="O92" s="74">
        <v>0</v>
      </c>
    </row>
    <row r="93" spans="1:15" s="72" customFormat="1" x14ac:dyDescent="0.25">
      <c r="A93" s="67" t="s">
        <v>206</v>
      </c>
      <c r="B93" s="68" t="s">
        <v>264</v>
      </c>
      <c r="C93" s="69" t="s">
        <v>239</v>
      </c>
      <c r="D93" s="70">
        <v>34.721600000000002</v>
      </c>
      <c r="E93" s="70">
        <v>0</v>
      </c>
      <c r="F93" s="71">
        <f>Table323[[#This Row],[Single Family]]+Table323[[#This Row],[2-4 Units]]+Table323[[#This Row],[&gt;4 Units]]</f>
        <v>0</v>
      </c>
      <c r="G93" s="71"/>
      <c r="H93" s="71"/>
      <c r="I93" s="71"/>
      <c r="J93" s="73">
        <v>0</v>
      </c>
      <c r="K93" s="71">
        <f>SUM(Table323[[#This Row],[Single Family ]:[&gt;4 Units ]])</f>
        <v>0</v>
      </c>
      <c r="L93" s="89"/>
      <c r="M93" s="89"/>
      <c r="N93" s="89"/>
      <c r="O93" s="74">
        <v>0</v>
      </c>
    </row>
    <row r="94" spans="1:15" s="72" customFormat="1" x14ac:dyDescent="0.25">
      <c r="A94" s="67" t="s">
        <v>207</v>
      </c>
      <c r="B94" s="68" t="s">
        <v>264</v>
      </c>
      <c r="C94" s="69" t="s">
        <v>239</v>
      </c>
      <c r="D94" s="70">
        <v>442.22449999999998</v>
      </c>
      <c r="E94" s="70">
        <v>0</v>
      </c>
      <c r="F94" s="71">
        <f>Table323[[#This Row],[Single Family]]+Table323[[#This Row],[2-4 Units]]+Table323[[#This Row],[&gt;4 Units]]</f>
        <v>0</v>
      </c>
      <c r="G94" s="71"/>
      <c r="H94" s="71"/>
      <c r="I94" s="71"/>
      <c r="J94" s="73">
        <v>0</v>
      </c>
      <c r="K94" s="71">
        <f>SUM(Table323[[#This Row],[Single Family ]:[&gt;4 Units ]])</f>
        <v>0</v>
      </c>
      <c r="L94" s="89"/>
      <c r="M94" s="89"/>
      <c r="N94" s="89"/>
      <c r="O94" s="74">
        <v>0</v>
      </c>
    </row>
    <row r="95" spans="1:15" s="72" customFormat="1" x14ac:dyDescent="0.25">
      <c r="A95" s="67" t="s">
        <v>208</v>
      </c>
      <c r="B95" s="68" t="s">
        <v>264</v>
      </c>
      <c r="C95" s="69" t="s">
        <v>239</v>
      </c>
      <c r="D95" s="70">
        <v>115517.04399999999</v>
      </c>
      <c r="E95" s="70">
        <v>23509.03</v>
      </c>
      <c r="F95" s="71">
        <f>Table323[[#This Row],[Single Family]]+Table323[[#This Row],[2-4 Units]]+Table323[[#This Row],[&gt;4 Units]]</f>
        <v>26</v>
      </c>
      <c r="G95" s="71">
        <v>26</v>
      </c>
      <c r="H95" s="71">
        <v>0</v>
      </c>
      <c r="I95" s="71">
        <v>0</v>
      </c>
      <c r="J95" s="73">
        <v>15074.44</v>
      </c>
      <c r="K95" s="71">
        <f>SUM(Table323[[#This Row],[Single Family ]:[&gt;4 Units ]])</f>
        <v>7</v>
      </c>
      <c r="L95" s="89">
        <v>6</v>
      </c>
      <c r="M95" s="89">
        <v>1</v>
      </c>
      <c r="N95" s="89">
        <v>0</v>
      </c>
      <c r="O95" s="74">
        <v>8434.59</v>
      </c>
    </row>
    <row r="96" spans="1:15" s="72" customFormat="1" x14ac:dyDescent="0.25">
      <c r="A96" s="67" t="s">
        <v>209</v>
      </c>
      <c r="B96" s="68" t="s">
        <v>264</v>
      </c>
      <c r="C96" s="69" t="s">
        <v>239</v>
      </c>
      <c r="D96" s="70">
        <v>93038.672899999801</v>
      </c>
      <c r="E96" s="70">
        <v>39022.559999999998</v>
      </c>
      <c r="F96" s="71">
        <f>Table323[[#This Row],[Single Family]]+Table323[[#This Row],[2-4 Units]]+Table323[[#This Row],[&gt;4 Units]]</f>
        <v>43</v>
      </c>
      <c r="G96" s="71">
        <v>35</v>
      </c>
      <c r="H96" s="71">
        <v>8</v>
      </c>
      <c r="I96" s="71">
        <v>0</v>
      </c>
      <c r="J96" s="73">
        <v>20662.79</v>
      </c>
      <c r="K96" s="71">
        <f>SUM(Table323[[#This Row],[Single Family ]:[&gt;4 Units ]])</f>
        <v>15</v>
      </c>
      <c r="L96" s="89">
        <v>14</v>
      </c>
      <c r="M96" s="89">
        <v>1</v>
      </c>
      <c r="N96" s="89">
        <v>0</v>
      </c>
      <c r="O96" s="74">
        <v>18359.77</v>
      </c>
    </row>
    <row r="97" spans="1:15" s="72" customFormat="1" x14ac:dyDescent="0.25">
      <c r="A97" s="67" t="s">
        <v>210</v>
      </c>
      <c r="B97" s="68" t="s">
        <v>264</v>
      </c>
      <c r="C97" s="69" t="s">
        <v>239</v>
      </c>
      <c r="D97" s="70">
        <v>39263.134100000003</v>
      </c>
      <c r="E97" s="70">
        <v>5787.8</v>
      </c>
      <c r="F97" s="71">
        <f>Table323[[#This Row],[Single Family]]+Table323[[#This Row],[2-4 Units]]+Table323[[#This Row],[&gt;4 Units]]</f>
        <v>8</v>
      </c>
      <c r="G97" s="71">
        <v>8</v>
      </c>
      <c r="H97" s="71">
        <v>0</v>
      </c>
      <c r="I97" s="71">
        <v>0</v>
      </c>
      <c r="J97" s="73">
        <v>1388.51</v>
      </c>
      <c r="K97" s="71">
        <f>SUM(Table323[[#This Row],[Single Family ]:[&gt;4 Units ]])</f>
        <v>6</v>
      </c>
      <c r="L97" s="89">
        <v>3</v>
      </c>
      <c r="M97" s="89">
        <v>1</v>
      </c>
      <c r="N97" s="89">
        <v>2</v>
      </c>
      <c r="O97" s="74">
        <v>4399.29</v>
      </c>
    </row>
    <row r="98" spans="1:15" s="72" customFormat="1" x14ac:dyDescent="0.25">
      <c r="A98" s="67" t="s">
        <v>211</v>
      </c>
      <c r="B98" s="68" t="s">
        <v>264</v>
      </c>
      <c r="C98" s="69" t="s">
        <v>239</v>
      </c>
      <c r="D98" s="70">
        <v>44023.715199999999</v>
      </c>
      <c r="E98" s="70">
        <v>25336.11</v>
      </c>
      <c r="F98" s="71">
        <f>Table323[[#This Row],[Single Family]]+Table323[[#This Row],[2-4 Units]]+Table323[[#This Row],[&gt;4 Units]]</f>
        <v>16</v>
      </c>
      <c r="G98" s="71">
        <v>15</v>
      </c>
      <c r="H98" s="71">
        <v>1</v>
      </c>
      <c r="I98" s="71">
        <v>0</v>
      </c>
      <c r="J98" s="73">
        <v>9933.64</v>
      </c>
      <c r="K98" s="71">
        <f>SUM(Table323[[#This Row],[Single Family ]:[&gt;4 Units ]])</f>
        <v>10</v>
      </c>
      <c r="L98" s="89">
        <v>10</v>
      </c>
      <c r="M98" s="89">
        <v>0</v>
      </c>
      <c r="N98" s="89">
        <v>0</v>
      </c>
      <c r="O98" s="74">
        <v>15402.47</v>
      </c>
    </row>
    <row r="99" spans="1:15" s="72" customFormat="1" x14ac:dyDescent="0.25">
      <c r="A99" s="67" t="s">
        <v>212</v>
      </c>
      <c r="B99" s="68" t="s">
        <v>264</v>
      </c>
      <c r="C99" s="69" t="s">
        <v>239</v>
      </c>
      <c r="D99" s="70">
        <v>82435.041299999997</v>
      </c>
      <c r="E99" s="70">
        <v>36318.230000000003</v>
      </c>
      <c r="F99" s="71">
        <f>Table323[[#This Row],[Single Family]]+Table323[[#This Row],[2-4 Units]]+Table323[[#This Row],[&gt;4 Units]]</f>
        <v>30</v>
      </c>
      <c r="G99" s="71">
        <v>30</v>
      </c>
      <c r="H99" s="71">
        <v>0</v>
      </c>
      <c r="I99" s="71">
        <v>0</v>
      </c>
      <c r="J99" s="73">
        <v>24995.01</v>
      </c>
      <c r="K99" s="71">
        <f>SUM(Table323[[#This Row],[Single Family ]:[&gt;4 Units ]])</f>
        <v>8</v>
      </c>
      <c r="L99" s="89">
        <v>5</v>
      </c>
      <c r="M99" s="89">
        <v>3</v>
      </c>
      <c r="N99" s="89">
        <v>0</v>
      </c>
      <c r="O99" s="74">
        <v>11323.22</v>
      </c>
    </row>
    <row r="100" spans="1:15" s="72" customFormat="1" x14ac:dyDescent="0.25">
      <c r="A100" s="67" t="s">
        <v>213</v>
      </c>
      <c r="B100" s="68" t="s">
        <v>264</v>
      </c>
      <c r="C100" s="69" t="s">
        <v>239</v>
      </c>
      <c r="D100" s="70">
        <v>52661.118400000101</v>
      </c>
      <c r="E100" s="70">
        <v>36834.97</v>
      </c>
      <c r="F100" s="71">
        <f>Table323[[#This Row],[Single Family]]+Table323[[#This Row],[2-4 Units]]+Table323[[#This Row],[&gt;4 Units]]</f>
        <v>23</v>
      </c>
      <c r="G100" s="71">
        <v>23</v>
      </c>
      <c r="H100" s="71">
        <v>0</v>
      </c>
      <c r="I100" s="71">
        <v>0</v>
      </c>
      <c r="J100" s="73">
        <v>22070.45</v>
      </c>
      <c r="K100" s="71">
        <f>SUM(Table323[[#This Row],[Single Family ]:[&gt;4 Units ]])</f>
        <v>5</v>
      </c>
      <c r="L100" s="89">
        <v>5</v>
      </c>
      <c r="M100" s="89">
        <v>0</v>
      </c>
      <c r="N100" s="89">
        <v>0</v>
      </c>
      <c r="O100" s="74">
        <v>14764.52</v>
      </c>
    </row>
    <row r="101" spans="1:15" s="72" customFormat="1" x14ac:dyDescent="0.25">
      <c r="A101" s="67" t="s">
        <v>214</v>
      </c>
      <c r="B101" s="68" t="s">
        <v>264</v>
      </c>
      <c r="C101" s="69" t="s">
        <v>239</v>
      </c>
      <c r="D101" s="70">
        <v>71853.173799999902</v>
      </c>
      <c r="E101" s="70">
        <v>38316.32</v>
      </c>
      <c r="F101" s="71">
        <f>Table323[[#This Row],[Single Family]]+Table323[[#This Row],[2-4 Units]]+Table323[[#This Row],[&gt;4 Units]]</f>
        <v>26</v>
      </c>
      <c r="G101" s="71">
        <v>25</v>
      </c>
      <c r="H101" s="71">
        <v>1</v>
      </c>
      <c r="I101" s="71">
        <v>0</v>
      </c>
      <c r="J101" s="73">
        <v>23207.040000000001</v>
      </c>
      <c r="K101" s="71">
        <f>SUM(Table323[[#This Row],[Single Family ]:[&gt;4 Units ]])</f>
        <v>3</v>
      </c>
      <c r="L101" s="89">
        <v>3</v>
      </c>
      <c r="M101" s="89">
        <v>0</v>
      </c>
      <c r="N101" s="89">
        <v>0</v>
      </c>
      <c r="O101" s="74">
        <v>15109.28</v>
      </c>
    </row>
    <row r="102" spans="1:15" s="72" customFormat="1" x14ac:dyDescent="0.25">
      <c r="A102" s="67" t="s">
        <v>215</v>
      </c>
      <c r="B102" s="68" t="s">
        <v>264</v>
      </c>
      <c r="C102" s="69" t="s">
        <v>239</v>
      </c>
      <c r="D102" s="70">
        <v>70.791799999999995</v>
      </c>
      <c r="E102" s="70">
        <v>0</v>
      </c>
      <c r="F102" s="71">
        <f>Table323[[#This Row],[Single Family]]+Table323[[#This Row],[2-4 Units]]+Table323[[#This Row],[&gt;4 Units]]</f>
        <v>0</v>
      </c>
      <c r="G102" s="71"/>
      <c r="H102" s="71"/>
      <c r="I102" s="71"/>
      <c r="J102" s="73">
        <v>0</v>
      </c>
      <c r="K102" s="71">
        <f>SUM(Table323[[#This Row],[Single Family ]:[&gt;4 Units ]])</f>
        <v>0</v>
      </c>
      <c r="L102" s="89"/>
      <c r="M102" s="89"/>
      <c r="N102" s="89"/>
      <c r="O102" s="74">
        <v>0</v>
      </c>
    </row>
    <row r="103" spans="1:15" s="72" customFormat="1" x14ac:dyDescent="0.25">
      <c r="A103" s="67" t="s">
        <v>219</v>
      </c>
      <c r="B103" s="68" t="s">
        <v>264</v>
      </c>
      <c r="C103" s="69" t="s">
        <v>239</v>
      </c>
      <c r="D103" s="70">
        <v>192.12350000000001</v>
      </c>
      <c r="E103" s="70">
        <v>0</v>
      </c>
      <c r="F103" s="71">
        <f>Table323[[#This Row],[Single Family]]+Table323[[#This Row],[2-4 Units]]+Table323[[#This Row],[&gt;4 Units]]</f>
        <v>0</v>
      </c>
      <c r="G103" s="71"/>
      <c r="H103" s="71"/>
      <c r="I103" s="71"/>
      <c r="J103" s="73">
        <v>0</v>
      </c>
      <c r="K103" s="71">
        <f>SUM(Table323[[#This Row],[Single Family ]:[&gt;4 Units ]])</f>
        <v>0</v>
      </c>
      <c r="L103" s="89"/>
      <c r="M103" s="89"/>
      <c r="N103" s="89"/>
      <c r="O103" s="74">
        <v>0</v>
      </c>
    </row>
    <row r="104" spans="1:15" s="72" customFormat="1" x14ac:dyDescent="0.25">
      <c r="A104" s="67" t="s">
        <v>256</v>
      </c>
      <c r="B104" s="68" t="s">
        <v>264</v>
      </c>
      <c r="C104" s="69" t="s">
        <v>239</v>
      </c>
      <c r="D104" s="70">
        <v>0</v>
      </c>
      <c r="E104" s="70">
        <v>142818.13116241901</v>
      </c>
      <c r="F104" s="71">
        <f>Table323[[#This Row],[Single Family]]+Table323[[#This Row],[2-4 Units]]+Table323[[#This Row],[&gt;4 Units]]</f>
        <v>1</v>
      </c>
      <c r="G104" s="71">
        <v>1</v>
      </c>
      <c r="H104" s="71">
        <v>0</v>
      </c>
      <c r="I104" s="71">
        <v>0</v>
      </c>
      <c r="J104" s="73">
        <v>47406.42</v>
      </c>
      <c r="K104" s="71">
        <f>SUM(Table323[[#This Row],[Single Family ]:[&gt;4 Units ]])</f>
        <v>1</v>
      </c>
      <c r="L104" s="89">
        <v>0</v>
      </c>
      <c r="M104" s="89">
        <v>0</v>
      </c>
      <c r="N104" s="89">
        <v>1</v>
      </c>
      <c r="O104" s="74">
        <v>25741.64</v>
      </c>
    </row>
    <row r="105" spans="1:15" s="72" customFormat="1" x14ac:dyDescent="0.25">
      <c r="A105" s="67" t="s">
        <v>220</v>
      </c>
      <c r="B105" s="68" t="s">
        <v>238</v>
      </c>
      <c r="C105" s="69" t="s">
        <v>239</v>
      </c>
      <c r="D105" s="70">
        <v>394.428</v>
      </c>
      <c r="E105" s="70">
        <v>0</v>
      </c>
      <c r="F105" s="71">
        <f>Table323[[#This Row],[Single Family]]+Table323[[#This Row],[2-4 Units]]+Table323[[#This Row],[&gt;4 Units]]</f>
        <v>0</v>
      </c>
      <c r="G105" s="71"/>
      <c r="H105" s="71"/>
      <c r="I105" s="71"/>
      <c r="J105" s="73">
        <v>0</v>
      </c>
      <c r="K105" s="71">
        <f>SUM(Table323[[#This Row],[Single Family ]:[&gt;4 Units ]])</f>
        <v>0</v>
      </c>
      <c r="L105" s="89"/>
      <c r="M105" s="89"/>
      <c r="N105" s="89"/>
      <c r="O105" s="74">
        <v>0</v>
      </c>
    </row>
    <row r="106" spans="1:15" s="72" customFormat="1" x14ac:dyDescent="0.25">
      <c r="A106" s="67" t="s">
        <v>221</v>
      </c>
      <c r="B106" s="68" t="s">
        <v>238</v>
      </c>
      <c r="C106" s="69" t="s">
        <v>239</v>
      </c>
      <c r="D106" s="70">
        <v>887.51059999999995</v>
      </c>
      <c r="E106" s="70">
        <v>0</v>
      </c>
      <c r="F106" s="71">
        <f>Table323[[#This Row],[Single Family]]+Table323[[#This Row],[2-4 Units]]+Table323[[#This Row],[&gt;4 Units]]</f>
        <v>0</v>
      </c>
      <c r="G106" s="71"/>
      <c r="H106" s="71"/>
      <c r="I106" s="71"/>
      <c r="J106" s="73">
        <v>0</v>
      </c>
      <c r="K106" s="71">
        <f>SUM(Table323[[#This Row],[Single Family ]:[&gt;4 Units ]])</f>
        <v>0</v>
      </c>
      <c r="L106" s="89"/>
      <c r="M106" s="89"/>
      <c r="N106" s="89"/>
      <c r="O106" s="74">
        <v>0</v>
      </c>
    </row>
    <row r="107" spans="1:15" s="72" customFormat="1" x14ac:dyDescent="0.25">
      <c r="A107" s="67" t="s">
        <v>123</v>
      </c>
      <c r="B107" s="68" t="s">
        <v>238</v>
      </c>
      <c r="C107" s="69" t="s">
        <v>239</v>
      </c>
      <c r="D107" s="70">
        <v>107348.76489999999</v>
      </c>
      <c r="E107" s="70">
        <v>42369.84</v>
      </c>
      <c r="F107" s="71">
        <f>Table323[[#This Row],[Single Family]]+Table323[[#This Row],[2-4 Units]]+Table323[[#This Row],[&gt;4 Units]]</f>
        <v>23</v>
      </c>
      <c r="G107" s="71">
        <v>23</v>
      </c>
      <c r="H107" s="71">
        <v>0</v>
      </c>
      <c r="I107" s="71">
        <v>0</v>
      </c>
      <c r="J107" s="73">
        <v>41169.839999999997</v>
      </c>
      <c r="K107" s="71">
        <f>SUM(Table323[[#This Row],[Single Family ]:[&gt;4 Units ]])</f>
        <v>0</v>
      </c>
      <c r="L107" s="89"/>
      <c r="M107" s="89"/>
      <c r="N107" s="89"/>
      <c r="O107" s="74">
        <v>0</v>
      </c>
    </row>
    <row r="108" spans="1:15" s="72" customFormat="1" x14ac:dyDescent="0.25">
      <c r="A108" s="67" t="s">
        <v>228</v>
      </c>
      <c r="B108" s="68" t="s">
        <v>238</v>
      </c>
      <c r="C108" s="69" t="s">
        <v>239</v>
      </c>
      <c r="D108" s="70">
        <v>95201.057400000005</v>
      </c>
      <c r="E108" s="70">
        <v>23739.83</v>
      </c>
      <c r="F108" s="71">
        <f>Table323[[#This Row],[Single Family]]+Table323[[#This Row],[2-4 Units]]+Table323[[#This Row],[&gt;4 Units]]</f>
        <v>17</v>
      </c>
      <c r="G108" s="71">
        <v>17</v>
      </c>
      <c r="H108" s="71">
        <v>0</v>
      </c>
      <c r="I108" s="71">
        <v>0</v>
      </c>
      <c r="J108" s="73">
        <v>22428.720000000001</v>
      </c>
      <c r="K108" s="71">
        <f>SUM(Table323[[#This Row],[Single Family ]:[&gt;4 Units ]])</f>
        <v>1</v>
      </c>
      <c r="L108" s="89">
        <v>1</v>
      </c>
      <c r="M108" s="89">
        <v>0</v>
      </c>
      <c r="N108" s="89">
        <v>0</v>
      </c>
      <c r="O108" s="74">
        <v>1311.11</v>
      </c>
    </row>
    <row r="109" spans="1:15" s="72" customFormat="1" x14ac:dyDescent="0.25">
      <c r="A109" s="67" t="s">
        <v>230</v>
      </c>
      <c r="B109" s="68" t="s">
        <v>238</v>
      </c>
      <c r="C109" s="69" t="s">
        <v>239</v>
      </c>
      <c r="D109" s="70">
        <v>1588.1765</v>
      </c>
      <c r="E109" s="70">
        <v>0</v>
      </c>
      <c r="F109" s="71">
        <f>Table323[[#This Row],[Single Family]]+Table323[[#This Row],[2-4 Units]]+Table323[[#This Row],[&gt;4 Units]]</f>
        <v>0</v>
      </c>
      <c r="G109" s="71"/>
      <c r="H109" s="71"/>
      <c r="I109" s="71"/>
      <c r="J109" s="73">
        <v>0</v>
      </c>
      <c r="K109" s="71">
        <f>SUM(Table323[[#This Row],[Single Family ]:[&gt;4 Units ]])</f>
        <v>0</v>
      </c>
      <c r="L109" s="89"/>
      <c r="M109" s="89"/>
      <c r="N109" s="89"/>
      <c r="O109" s="74">
        <v>0</v>
      </c>
    </row>
    <row r="110" spans="1:15" s="72" customFormat="1" x14ac:dyDescent="0.25">
      <c r="A110" s="67" t="s">
        <v>256</v>
      </c>
      <c r="B110" s="68" t="s">
        <v>272</v>
      </c>
      <c r="C110" s="69" t="s">
        <v>239</v>
      </c>
      <c r="D110" s="70">
        <v>0</v>
      </c>
      <c r="E110" s="70">
        <v>21832.469643990698</v>
      </c>
      <c r="F110" s="71">
        <f>Table323[[#This Row],[Single Family]]+Table323[[#This Row],[2-4 Units]]+Table323[[#This Row],[&gt;4 Units]]</f>
        <v>0</v>
      </c>
      <c r="G110" s="71"/>
      <c r="H110" s="71"/>
      <c r="I110" s="71"/>
      <c r="J110" s="73">
        <v>6680</v>
      </c>
      <c r="K110" s="71">
        <f>SUM(Table323[[#This Row],[Single Family ]:[&gt;4 Units ]])</f>
        <v>0</v>
      </c>
      <c r="L110" s="89"/>
      <c r="M110" s="89"/>
      <c r="N110" s="89"/>
      <c r="O110" s="74">
        <v>0</v>
      </c>
    </row>
    <row r="111" spans="1:15" s="72" customFormat="1" x14ac:dyDescent="0.25">
      <c r="A111" s="67" t="s">
        <v>55</v>
      </c>
      <c r="B111" s="68" t="s">
        <v>241</v>
      </c>
      <c r="C111" s="69" t="s">
        <v>239</v>
      </c>
      <c r="D111" s="70">
        <v>58128.328499999901</v>
      </c>
      <c r="E111" s="70">
        <v>19857.8</v>
      </c>
      <c r="F111" s="71">
        <f>Table323[[#This Row],[Single Family]]+Table323[[#This Row],[2-4 Units]]+Table323[[#This Row],[&gt;4 Units]]</f>
        <v>16</v>
      </c>
      <c r="G111" s="71">
        <v>15</v>
      </c>
      <c r="H111" s="71">
        <v>1</v>
      </c>
      <c r="I111" s="71">
        <v>0</v>
      </c>
      <c r="J111" s="73">
        <v>15652.21</v>
      </c>
      <c r="K111" s="71">
        <f>SUM(Table323[[#This Row],[Single Family ]:[&gt;4 Units ]])</f>
        <v>2</v>
      </c>
      <c r="L111" s="89">
        <v>2</v>
      </c>
      <c r="M111" s="89">
        <v>0</v>
      </c>
      <c r="N111" s="89">
        <v>0</v>
      </c>
      <c r="O111" s="74">
        <v>4205.59</v>
      </c>
    </row>
    <row r="112" spans="1:15" s="72" customFormat="1" x14ac:dyDescent="0.25">
      <c r="A112" s="67" t="s">
        <v>56</v>
      </c>
      <c r="B112" s="68" t="s">
        <v>241</v>
      </c>
      <c r="C112" s="69" t="s">
        <v>239</v>
      </c>
      <c r="D112" s="70">
        <v>78630.955100000006</v>
      </c>
      <c r="E112" s="70">
        <v>29656.58</v>
      </c>
      <c r="F112" s="71">
        <f>Table323[[#This Row],[Single Family]]+Table323[[#This Row],[2-4 Units]]+Table323[[#This Row],[&gt;4 Units]]</f>
        <v>26</v>
      </c>
      <c r="G112" s="71">
        <v>26</v>
      </c>
      <c r="H112" s="71">
        <v>0</v>
      </c>
      <c r="I112" s="71">
        <v>0</v>
      </c>
      <c r="J112" s="73">
        <v>20186.77</v>
      </c>
      <c r="K112" s="71">
        <f>SUM(Table323[[#This Row],[Single Family ]:[&gt;4 Units ]])</f>
        <v>3</v>
      </c>
      <c r="L112" s="89">
        <v>3</v>
      </c>
      <c r="M112" s="89">
        <v>0</v>
      </c>
      <c r="N112" s="89">
        <v>0</v>
      </c>
      <c r="O112" s="74">
        <v>9469.81</v>
      </c>
    </row>
    <row r="113" spans="1:15" s="72" customFormat="1" x14ac:dyDescent="0.25">
      <c r="A113" s="67" t="s">
        <v>57</v>
      </c>
      <c r="B113" s="68" t="s">
        <v>241</v>
      </c>
      <c r="C113" s="69" t="s">
        <v>239</v>
      </c>
      <c r="D113" s="70">
        <v>92872.916500000298</v>
      </c>
      <c r="E113" s="70">
        <v>19540.71</v>
      </c>
      <c r="F113" s="71">
        <f>Table323[[#This Row],[Single Family]]+Table323[[#This Row],[2-4 Units]]+Table323[[#This Row],[&gt;4 Units]]</f>
        <v>15</v>
      </c>
      <c r="G113" s="71">
        <v>15</v>
      </c>
      <c r="H113" s="71">
        <v>0</v>
      </c>
      <c r="I113" s="71">
        <v>0</v>
      </c>
      <c r="J113" s="73">
        <v>11061.91</v>
      </c>
      <c r="K113" s="71">
        <f>SUM(Table323[[#This Row],[Single Family ]:[&gt;4 Units ]])</f>
        <v>2</v>
      </c>
      <c r="L113" s="89">
        <v>2</v>
      </c>
      <c r="M113" s="89">
        <v>0</v>
      </c>
      <c r="N113" s="89">
        <v>0</v>
      </c>
      <c r="O113" s="74">
        <v>8478.7999999999993</v>
      </c>
    </row>
    <row r="114" spans="1:15" s="72" customFormat="1" x14ac:dyDescent="0.25">
      <c r="A114" s="67" t="s">
        <v>58</v>
      </c>
      <c r="B114" s="68" t="s">
        <v>241</v>
      </c>
      <c r="C114" s="69" t="s">
        <v>239</v>
      </c>
      <c r="D114" s="70">
        <v>158569.57990000001</v>
      </c>
      <c r="E114" s="70">
        <v>16361.63</v>
      </c>
      <c r="F114" s="71">
        <f>Table323[[#This Row],[Single Family]]+Table323[[#This Row],[2-4 Units]]+Table323[[#This Row],[&gt;4 Units]]</f>
        <v>15</v>
      </c>
      <c r="G114" s="71">
        <v>15</v>
      </c>
      <c r="H114" s="71">
        <v>0</v>
      </c>
      <c r="I114" s="71">
        <v>0</v>
      </c>
      <c r="J114" s="73">
        <v>16361.63</v>
      </c>
      <c r="K114" s="71">
        <f>SUM(Table323[[#This Row],[Single Family ]:[&gt;4 Units ]])</f>
        <v>0</v>
      </c>
      <c r="L114" s="89"/>
      <c r="M114" s="89"/>
      <c r="N114" s="89"/>
      <c r="O114" s="74">
        <v>0</v>
      </c>
    </row>
    <row r="115" spans="1:15" s="72" customFormat="1" x14ac:dyDescent="0.25">
      <c r="A115" s="67" t="s">
        <v>59</v>
      </c>
      <c r="B115" s="68" t="s">
        <v>241</v>
      </c>
      <c r="C115" s="69" t="s">
        <v>239</v>
      </c>
      <c r="D115" s="70">
        <v>71345.134499999898</v>
      </c>
      <c r="E115" s="70">
        <v>7351.8</v>
      </c>
      <c r="F115" s="71">
        <f>Table323[[#This Row],[Single Family]]+Table323[[#This Row],[2-4 Units]]+Table323[[#This Row],[&gt;4 Units]]</f>
        <v>13</v>
      </c>
      <c r="G115" s="71">
        <v>13</v>
      </c>
      <c r="H115" s="71">
        <v>0</v>
      </c>
      <c r="I115" s="71">
        <v>0</v>
      </c>
      <c r="J115" s="73">
        <v>7351.8</v>
      </c>
      <c r="K115" s="71">
        <f>SUM(Table323[[#This Row],[Single Family ]:[&gt;4 Units ]])</f>
        <v>0</v>
      </c>
      <c r="L115" s="89"/>
      <c r="M115" s="89"/>
      <c r="N115" s="89"/>
      <c r="O115" s="74">
        <v>0</v>
      </c>
    </row>
    <row r="116" spans="1:15" s="72" customFormat="1" x14ac:dyDescent="0.25">
      <c r="A116" s="67" t="s">
        <v>60</v>
      </c>
      <c r="B116" s="68" t="s">
        <v>241</v>
      </c>
      <c r="C116" s="69" t="s">
        <v>239</v>
      </c>
      <c r="D116" s="70">
        <v>73188.417499999807</v>
      </c>
      <c r="E116" s="70">
        <v>6296</v>
      </c>
      <c r="F116" s="71">
        <f>Table323[[#This Row],[Single Family]]+Table323[[#This Row],[2-4 Units]]+Table323[[#This Row],[&gt;4 Units]]</f>
        <v>9</v>
      </c>
      <c r="G116" s="71">
        <v>9</v>
      </c>
      <c r="H116" s="71">
        <v>0</v>
      </c>
      <c r="I116" s="71">
        <v>0</v>
      </c>
      <c r="J116" s="73">
        <v>6296</v>
      </c>
      <c r="K116" s="71">
        <f>SUM(Table323[[#This Row],[Single Family ]:[&gt;4 Units ]])</f>
        <v>0</v>
      </c>
      <c r="L116" s="89"/>
      <c r="M116" s="89"/>
      <c r="N116" s="89"/>
      <c r="O116" s="74">
        <v>0</v>
      </c>
    </row>
    <row r="117" spans="1:15" s="72" customFormat="1" x14ac:dyDescent="0.25">
      <c r="A117" s="67" t="s">
        <v>61</v>
      </c>
      <c r="B117" s="68" t="s">
        <v>241</v>
      </c>
      <c r="C117" s="69" t="s">
        <v>239</v>
      </c>
      <c r="D117" s="70">
        <v>98856.620699999999</v>
      </c>
      <c r="E117" s="70">
        <v>8336.0400000000009</v>
      </c>
      <c r="F117" s="71">
        <f>Table323[[#This Row],[Single Family]]+Table323[[#This Row],[2-4 Units]]+Table323[[#This Row],[&gt;4 Units]]</f>
        <v>15</v>
      </c>
      <c r="G117" s="71">
        <v>15</v>
      </c>
      <c r="H117" s="71">
        <v>0</v>
      </c>
      <c r="I117" s="71">
        <v>0</v>
      </c>
      <c r="J117" s="73">
        <v>8336.0400000000009</v>
      </c>
      <c r="K117" s="71">
        <f>SUM(Table323[[#This Row],[Single Family ]:[&gt;4 Units ]])</f>
        <v>0</v>
      </c>
      <c r="L117" s="89"/>
      <c r="M117" s="89"/>
      <c r="N117" s="89"/>
      <c r="O117" s="74">
        <v>0</v>
      </c>
    </row>
    <row r="118" spans="1:15" s="72" customFormat="1" x14ac:dyDescent="0.25">
      <c r="A118" s="67" t="s">
        <v>222</v>
      </c>
      <c r="B118" s="68" t="s">
        <v>241</v>
      </c>
      <c r="C118" s="69" t="s">
        <v>239</v>
      </c>
      <c r="D118" s="70">
        <v>39085.891300000003</v>
      </c>
      <c r="E118" s="70">
        <v>4387.5200000000004</v>
      </c>
      <c r="F118" s="71">
        <f>Table323[[#This Row],[Single Family]]+Table323[[#This Row],[2-4 Units]]+Table323[[#This Row],[&gt;4 Units]]</f>
        <v>7</v>
      </c>
      <c r="G118" s="71">
        <v>7</v>
      </c>
      <c r="H118" s="71">
        <v>0</v>
      </c>
      <c r="I118" s="71">
        <v>0</v>
      </c>
      <c r="J118" s="73">
        <v>4254.42</v>
      </c>
      <c r="K118" s="71">
        <f>SUM(Table323[[#This Row],[Single Family ]:[&gt;4 Units ]])</f>
        <v>1</v>
      </c>
      <c r="L118" s="89">
        <v>1</v>
      </c>
      <c r="M118" s="89">
        <v>0</v>
      </c>
      <c r="N118" s="89">
        <v>0</v>
      </c>
      <c r="O118" s="74">
        <v>133.1</v>
      </c>
    </row>
    <row r="119" spans="1:15" s="72" customFormat="1" x14ac:dyDescent="0.25">
      <c r="A119" s="67" t="s">
        <v>62</v>
      </c>
      <c r="B119" s="68" t="s">
        <v>241</v>
      </c>
      <c r="C119" s="69" t="s">
        <v>239</v>
      </c>
      <c r="D119" s="70">
        <v>48889.4</v>
      </c>
      <c r="E119" s="70">
        <v>30036.3</v>
      </c>
      <c r="F119" s="71">
        <f>Table323[[#This Row],[Single Family]]+Table323[[#This Row],[2-4 Units]]+Table323[[#This Row],[&gt;4 Units]]</f>
        <v>13</v>
      </c>
      <c r="G119" s="71">
        <v>13</v>
      </c>
      <c r="H119" s="71">
        <v>0</v>
      </c>
      <c r="I119" s="71">
        <v>0</v>
      </c>
      <c r="J119" s="73">
        <v>10016.58</v>
      </c>
      <c r="K119" s="71">
        <f>SUM(Table323[[#This Row],[Single Family ]:[&gt;4 Units ]])</f>
        <v>1</v>
      </c>
      <c r="L119" s="89">
        <v>1</v>
      </c>
      <c r="M119" s="89">
        <v>0</v>
      </c>
      <c r="N119" s="89">
        <v>0</v>
      </c>
      <c r="O119" s="74">
        <v>20019.72</v>
      </c>
    </row>
    <row r="120" spans="1:15" s="72" customFormat="1" x14ac:dyDescent="0.25">
      <c r="A120" s="67" t="s">
        <v>63</v>
      </c>
      <c r="B120" s="68" t="s">
        <v>241</v>
      </c>
      <c r="C120" s="69" t="s">
        <v>239</v>
      </c>
      <c r="D120" s="70">
        <v>73580.641299999901</v>
      </c>
      <c r="E120" s="70">
        <v>75486.320000000007</v>
      </c>
      <c r="F120" s="71">
        <f>Table323[[#This Row],[Single Family]]+Table323[[#This Row],[2-4 Units]]+Table323[[#This Row],[&gt;4 Units]]</f>
        <v>17</v>
      </c>
      <c r="G120" s="71">
        <v>17</v>
      </c>
      <c r="H120" s="71">
        <v>0</v>
      </c>
      <c r="I120" s="71">
        <v>0</v>
      </c>
      <c r="J120" s="73">
        <v>14143.73</v>
      </c>
      <c r="K120" s="71">
        <f>SUM(Table323[[#This Row],[Single Family ]:[&gt;4 Units ]])</f>
        <v>3</v>
      </c>
      <c r="L120" s="89">
        <v>3</v>
      </c>
      <c r="M120" s="89">
        <v>0</v>
      </c>
      <c r="N120" s="89">
        <v>0</v>
      </c>
      <c r="O120" s="74">
        <v>2267.59</v>
      </c>
    </row>
    <row r="121" spans="1:15" s="72" customFormat="1" x14ac:dyDescent="0.25">
      <c r="A121" s="67" t="s">
        <v>64</v>
      </c>
      <c r="B121" s="68" t="s">
        <v>241</v>
      </c>
      <c r="C121" s="69" t="s">
        <v>239</v>
      </c>
      <c r="D121" s="70">
        <v>67549.058600000004</v>
      </c>
      <c r="E121" s="70">
        <v>4173.07</v>
      </c>
      <c r="F121" s="71">
        <f>Table323[[#This Row],[Single Family]]+Table323[[#This Row],[2-4 Units]]+Table323[[#This Row],[&gt;4 Units]]</f>
        <v>12</v>
      </c>
      <c r="G121" s="71">
        <v>12</v>
      </c>
      <c r="H121" s="71">
        <v>0</v>
      </c>
      <c r="I121" s="71">
        <v>0</v>
      </c>
      <c r="J121" s="73">
        <v>4173.07</v>
      </c>
      <c r="K121" s="71">
        <f>SUM(Table323[[#This Row],[Single Family ]:[&gt;4 Units ]])</f>
        <v>0</v>
      </c>
      <c r="L121" s="89"/>
      <c r="M121" s="89"/>
      <c r="N121" s="89"/>
      <c r="O121" s="74">
        <v>0</v>
      </c>
    </row>
    <row r="122" spans="1:15" s="72" customFormat="1" x14ac:dyDescent="0.25">
      <c r="A122" s="67" t="s">
        <v>223</v>
      </c>
      <c r="B122" s="68" t="s">
        <v>241</v>
      </c>
      <c r="C122" s="69" t="s">
        <v>239</v>
      </c>
      <c r="D122" s="70">
        <v>35405.151700000002</v>
      </c>
      <c r="E122" s="70">
        <v>19213.03</v>
      </c>
      <c r="F122" s="71">
        <f>Table323[[#This Row],[Single Family]]+Table323[[#This Row],[2-4 Units]]+Table323[[#This Row],[&gt;4 Units]]</f>
        <v>12</v>
      </c>
      <c r="G122" s="71">
        <v>9</v>
      </c>
      <c r="H122" s="71">
        <v>3</v>
      </c>
      <c r="I122" s="71">
        <v>0</v>
      </c>
      <c r="J122" s="73">
        <v>5648.47</v>
      </c>
      <c r="K122" s="71">
        <f>SUM(Table323[[#This Row],[Single Family ]:[&gt;4 Units ]])</f>
        <v>1</v>
      </c>
      <c r="L122" s="89">
        <v>1</v>
      </c>
      <c r="M122" s="89">
        <v>0</v>
      </c>
      <c r="N122" s="89">
        <v>0</v>
      </c>
      <c r="O122" s="74">
        <v>13564.56</v>
      </c>
    </row>
    <row r="123" spans="1:15" s="72" customFormat="1" x14ac:dyDescent="0.25">
      <c r="A123" s="67" t="s">
        <v>65</v>
      </c>
      <c r="B123" s="68" t="s">
        <v>241</v>
      </c>
      <c r="C123" s="69" t="s">
        <v>239</v>
      </c>
      <c r="D123" s="70">
        <v>51750.383699999998</v>
      </c>
      <c r="E123" s="70">
        <v>7224.19</v>
      </c>
      <c r="F123" s="71">
        <f>Table323[[#This Row],[Single Family]]+Table323[[#This Row],[2-4 Units]]+Table323[[#This Row],[&gt;4 Units]]</f>
        <v>9</v>
      </c>
      <c r="G123" s="71">
        <v>8</v>
      </c>
      <c r="H123" s="71">
        <v>1</v>
      </c>
      <c r="I123" s="71">
        <v>0</v>
      </c>
      <c r="J123" s="73">
        <v>4853.8500000000004</v>
      </c>
      <c r="K123" s="71">
        <f>SUM(Table323[[#This Row],[Single Family ]:[&gt;4 Units ]])</f>
        <v>3</v>
      </c>
      <c r="L123" s="89">
        <v>3</v>
      </c>
      <c r="M123" s="89">
        <v>0</v>
      </c>
      <c r="N123" s="89">
        <v>0</v>
      </c>
      <c r="O123" s="74">
        <v>2370.34</v>
      </c>
    </row>
    <row r="124" spans="1:15" s="72" customFormat="1" x14ac:dyDescent="0.25">
      <c r="A124" s="67" t="s">
        <v>66</v>
      </c>
      <c r="B124" s="68" t="s">
        <v>241</v>
      </c>
      <c r="C124" s="69" t="s">
        <v>239</v>
      </c>
      <c r="D124" s="70">
        <v>47281.252</v>
      </c>
      <c r="E124" s="70">
        <v>5299.19</v>
      </c>
      <c r="F124" s="71">
        <f>Table323[[#This Row],[Single Family]]+Table323[[#This Row],[2-4 Units]]+Table323[[#This Row],[&gt;4 Units]]</f>
        <v>6</v>
      </c>
      <c r="G124" s="71">
        <v>5</v>
      </c>
      <c r="H124" s="71">
        <v>1</v>
      </c>
      <c r="I124" s="71">
        <v>0</v>
      </c>
      <c r="J124" s="73">
        <v>3377.69</v>
      </c>
      <c r="K124" s="71">
        <f>SUM(Table323[[#This Row],[Single Family ]:[&gt;4 Units ]])</f>
        <v>2</v>
      </c>
      <c r="L124" s="89">
        <v>2</v>
      </c>
      <c r="M124" s="89">
        <v>0</v>
      </c>
      <c r="N124" s="89">
        <v>0</v>
      </c>
      <c r="O124" s="74">
        <v>1921.5</v>
      </c>
    </row>
    <row r="125" spans="1:15" s="72" customFormat="1" x14ac:dyDescent="0.25">
      <c r="A125" s="67" t="s">
        <v>67</v>
      </c>
      <c r="B125" s="68" t="s">
        <v>241</v>
      </c>
      <c r="C125" s="69" t="s">
        <v>239</v>
      </c>
      <c r="D125" s="70">
        <v>104123.3682</v>
      </c>
      <c r="E125" s="70">
        <v>13917.12</v>
      </c>
      <c r="F125" s="71">
        <f>Table323[[#This Row],[Single Family]]+Table323[[#This Row],[2-4 Units]]+Table323[[#This Row],[&gt;4 Units]]</f>
        <v>18</v>
      </c>
      <c r="G125" s="71">
        <v>18</v>
      </c>
      <c r="H125" s="71">
        <v>0</v>
      </c>
      <c r="I125" s="71">
        <v>0</v>
      </c>
      <c r="J125" s="73">
        <v>8101.4</v>
      </c>
      <c r="K125" s="71">
        <f>SUM(Table323[[#This Row],[Single Family ]:[&gt;4 Units ]])</f>
        <v>4</v>
      </c>
      <c r="L125" s="89">
        <v>4</v>
      </c>
      <c r="M125" s="89">
        <v>0</v>
      </c>
      <c r="N125" s="89">
        <v>0</v>
      </c>
      <c r="O125" s="74">
        <v>5815.72</v>
      </c>
    </row>
    <row r="126" spans="1:15" s="72" customFormat="1" x14ac:dyDescent="0.25">
      <c r="A126" s="67" t="s">
        <v>68</v>
      </c>
      <c r="B126" s="68" t="s">
        <v>241</v>
      </c>
      <c r="C126" s="69" t="s">
        <v>239</v>
      </c>
      <c r="D126" s="70">
        <v>114122.9146</v>
      </c>
      <c r="E126" s="70">
        <v>10431.48</v>
      </c>
      <c r="F126" s="71">
        <f>Table323[[#This Row],[Single Family]]+Table323[[#This Row],[2-4 Units]]+Table323[[#This Row],[&gt;4 Units]]</f>
        <v>21</v>
      </c>
      <c r="G126" s="71">
        <v>20</v>
      </c>
      <c r="H126" s="71">
        <v>1</v>
      </c>
      <c r="I126" s="71">
        <v>0</v>
      </c>
      <c r="J126" s="73">
        <v>9358.3700000000008</v>
      </c>
      <c r="K126" s="71">
        <f>SUM(Table323[[#This Row],[Single Family ]:[&gt;4 Units ]])</f>
        <v>2</v>
      </c>
      <c r="L126" s="89">
        <v>2</v>
      </c>
      <c r="M126" s="89">
        <v>0</v>
      </c>
      <c r="N126" s="89">
        <v>0</v>
      </c>
      <c r="O126" s="74">
        <v>1073.1099999999999</v>
      </c>
    </row>
    <row r="127" spans="1:15" s="72" customFormat="1" x14ac:dyDescent="0.25">
      <c r="A127" s="67" t="s">
        <v>83</v>
      </c>
      <c r="B127" s="68" t="s">
        <v>241</v>
      </c>
      <c r="C127" s="69" t="s">
        <v>239</v>
      </c>
      <c r="D127" s="70">
        <v>302.35410000000002</v>
      </c>
      <c r="E127" s="70">
        <v>0</v>
      </c>
      <c r="F127" s="71">
        <f>Table323[[#This Row],[Single Family]]+Table323[[#This Row],[2-4 Units]]+Table323[[#This Row],[&gt;4 Units]]</f>
        <v>0</v>
      </c>
      <c r="G127" s="71"/>
      <c r="H127" s="71"/>
      <c r="I127" s="71"/>
      <c r="J127" s="73">
        <v>0</v>
      </c>
      <c r="K127" s="71">
        <f>SUM(Table323[[#This Row],[Single Family ]:[&gt;4 Units ]])</f>
        <v>0</v>
      </c>
      <c r="L127" s="89"/>
      <c r="M127" s="89"/>
      <c r="N127" s="89"/>
      <c r="O127" s="74">
        <v>0</v>
      </c>
    </row>
    <row r="128" spans="1:15" s="72" customFormat="1" x14ac:dyDescent="0.25">
      <c r="A128" s="67" t="s">
        <v>84</v>
      </c>
      <c r="B128" s="68" t="s">
        <v>241</v>
      </c>
      <c r="C128" s="69" t="s">
        <v>244</v>
      </c>
      <c r="D128" s="70">
        <v>0</v>
      </c>
      <c r="E128" s="70">
        <v>0</v>
      </c>
      <c r="F128" s="71">
        <f>Table323[[#This Row],[Single Family]]+Table323[[#This Row],[2-4 Units]]+Table323[[#This Row],[&gt;4 Units]]</f>
        <v>0</v>
      </c>
      <c r="G128" s="71"/>
      <c r="H128" s="71"/>
      <c r="I128" s="71"/>
      <c r="J128" s="73">
        <v>0</v>
      </c>
      <c r="K128" s="71">
        <f>SUM(Table323[[#This Row],[Single Family ]:[&gt;4 Units ]])</f>
        <v>0</v>
      </c>
      <c r="L128" s="89"/>
      <c r="M128" s="89"/>
      <c r="N128" s="89"/>
      <c r="O128" s="74">
        <v>0</v>
      </c>
    </row>
    <row r="129" spans="1:15" s="72" customFormat="1" x14ac:dyDescent="0.25">
      <c r="A129" s="67" t="s">
        <v>87</v>
      </c>
      <c r="B129" s="68" t="s">
        <v>241</v>
      </c>
      <c r="C129" s="69" t="s">
        <v>239</v>
      </c>
      <c r="D129" s="70">
        <v>0</v>
      </c>
      <c r="E129" s="70">
        <v>0</v>
      </c>
      <c r="F129" s="71">
        <f>Table323[[#This Row],[Single Family]]+Table323[[#This Row],[2-4 Units]]+Table323[[#This Row],[&gt;4 Units]]</f>
        <v>0</v>
      </c>
      <c r="G129" s="71"/>
      <c r="H129" s="71"/>
      <c r="I129" s="71"/>
      <c r="J129" s="73">
        <v>0</v>
      </c>
      <c r="K129" s="71">
        <f>SUM(Table323[[#This Row],[Single Family ]:[&gt;4 Units ]])</f>
        <v>0</v>
      </c>
      <c r="L129" s="89"/>
      <c r="M129" s="89"/>
      <c r="N129" s="89"/>
      <c r="O129" s="74">
        <v>0</v>
      </c>
    </row>
    <row r="130" spans="1:15" s="72" customFormat="1" x14ac:dyDescent="0.25">
      <c r="A130" s="67" t="s">
        <v>116</v>
      </c>
      <c r="B130" s="68" t="s">
        <v>241</v>
      </c>
      <c r="C130" s="69" t="s">
        <v>239</v>
      </c>
      <c r="D130" s="70">
        <v>462.76580000000001</v>
      </c>
      <c r="E130" s="70">
        <v>0</v>
      </c>
      <c r="F130" s="71">
        <f>Table323[[#This Row],[Single Family]]+Table323[[#This Row],[2-4 Units]]+Table323[[#This Row],[&gt;4 Units]]</f>
        <v>0</v>
      </c>
      <c r="G130" s="71"/>
      <c r="H130" s="71"/>
      <c r="I130" s="71"/>
      <c r="J130" s="73">
        <v>0</v>
      </c>
      <c r="K130" s="71">
        <f>SUM(Table323[[#This Row],[Single Family ]:[&gt;4 Units ]])</f>
        <v>0</v>
      </c>
      <c r="L130" s="89"/>
      <c r="M130" s="89"/>
      <c r="N130" s="89"/>
      <c r="O130" s="74">
        <v>0</v>
      </c>
    </row>
    <row r="131" spans="1:15" s="72" customFormat="1" x14ac:dyDescent="0.25">
      <c r="A131" s="67" t="s">
        <v>123</v>
      </c>
      <c r="B131" s="68" t="s">
        <v>241</v>
      </c>
      <c r="C131" s="69" t="s">
        <v>239</v>
      </c>
      <c r="D131" s="70">
        <v>155.9145</v>
      </c>
      <c r="E131" s="70">
        <v>0</v>
      </c>
      <c r="F131" s="71">
        <f>Table323[[#This Row],[Single Family]]+Table323[[#This Row],[2-4 Units]]+Table323[[#This Row],[&gt;4 Units]]</f>
        <v>0</v>
      </c>
      <c r="G131" s="71"/>
      <c r="H131" s="71"/>
      <c r="I131" s="71"/>
      <c r="J131" s="73">
        <v>0</v>
      </c>
      <c r="K131" s="71">
        <f>SUM(Table323[[#This Row],[Single Family ]:[&gt;4 Units ]])</f>
        <v>0</v>
      </c>
      <c r="L131" s="89"/>
      <c r="M131" s="89"/>
      <c r="N131" s="89"/>
      <c r="O131" s="74">
        <v>0</v>
      </c>
    </row>
    <row r="132" spans="1:15" s="72" customFormat="1" x14ac:dyDescent="0.25">
      <c r="A132" s="67" t="s">
        <v>130</v>
      </c>
      <c r="B132" s="68" t="s">
        <v>241</v>
      </c>
      <c r="C132" s="69" t="s">
        <v>239</v>
      </c>
      <c r="D132" s="70">
        <v>729.55909999999994</v>
      </c>
      <c r="E132" s="70">
        <v>0</v>
      </c>
      <c r="F132" s="71">
        <f>Table323[[#This Row],[Single Family]]+Table323[[#This Row],[2-4 Units]]+Table323[[#This Row],[&gt;4 Units]]</f>
        <v>0</v>
      </c>
      <c r="G132" s="71"/>
      <c r="H132" s="71"/>
      <c r="I132" s="71"/>
      <c r="J132" s="73">
        <v>0</v>
      </c>
      <c r="K132" s="71">
        <f>SUM(Table323[[#This Row],[Single Family ]:[&gt;4 Units ]])</f>
        <v>0</v>
      </c>
      <c r="L132" s="89"/>
      <c r="M132" s="89"/>
      <c r="N132" s="89"/>
      <c r="O132" s="74">
        <v>0</v>
      </c>
    </row>
    <row r="133" spans="1:15" s="72" customFormat="1" x14ac:dyDescent="0.25">
      <c r="A133" s="67" t="s">
        <v>145</v>
      </c>
      <c r="B133" s="68" t="s">
        <v>241</v>
      </c>
      <c r="C133" s="69" t="s">
        <v>244</v>
      </c>
      <c r="D133" s="70">
        <v>0</v>
      </c>
      <c r="E133" s="70">
        <v>860</v>
      </c>
      <c r="F133" s="71">
        <f>Table323[[#This Row],[Single Family]]+Table323[[#This Row],[2-4 Units]]+Table323[[#This Row],[&gt;4 Units]]</f>
        <v>0</v>
      </c>
      <c r="G133" s="71"/>
      <c r="H133" s="71"/>
      <c r="I133" s="71"/>
      <c r="J133" s="73">
        <v>860</v>
      </c>
      <c r="K133" s="71">
        <f>SUM(Table323[[#This Row],[Single Family ]:[&gt;4 Units ]])</f>
        <v>0</v>
      </c>
      <c r="L133" s="89"/>
      <c r="M133" s="89"/>
      <c r="N133" s="89"/>
      <c r="O133" s="74">
        <v>0</v>
      </c>
    </row>
    <row r="134" spans="1:15" s="72" customFormat="1" x14ac:dyDescent="0.25">
      <c r="A134" s="67" t="s">
        <v>172</v>
      </c>
      <c r="B134" s="68" t="s">
        <v>241</v>
      </c>
      <c r="C134" s="69" t="s">
        <v>239</v>
      </c>
      <c r="D134" s="70">
        <v>454.1302</v>
      </c>
      <c r="E134" s="70">
        <v>0</v>
      </c>
      <c r="F134" s="71">
        <f>Table323[[#This Row],[Single Family]]+Table323[[#This Row],[2-4 Units]]+Table323[[#This Row],[&gt;4 Units]]</f>
        <v>0</v>
      </c>
      <c r="G134" s="71"/>
      <c r="H134" s="71"/>
      <c r="I134" s="71"/>
      <c r="J134" s="73">
        <v>0</v>
      </c>
      <c r="K134" s="71">
        <f>SUM(Table323[[#This Row],[Single Family ]:[&gt;4 Units ]])</f>
        <v>0</v>
      </c>
      <c r="L134" s="89"/>
      <c r="M134" s="89"/>
      <c r="N134" s="89"/>
      <c r="O134" s="74">
        <v>0</v>
      </c>
    </row>
    <row r="135" spans="1:15" s="72" customFormat="1" x14ac:dyDescent="0.25">
      <c r="A135" s="67" t="s">
        <v>256</v>
      </c>
      <c r="B135" s="68" t="s">
        <v>241</v>
      </c>
      <c r="C135" s="69" t="s">
        <v>239</v>
      </c>
      <c r="D135" s="70">
        <v>0</v>
      </c>
      <c r="E135" s="70">
        <v>253603.43658669299</v>
      </c>
      <c r="F135" s="71">
        <f>Table323[[#This Row],[Single Family]]+Table323[[#This Row],[2-4 Units]]+Table323[[#This Row],[&gt;4 Units]]</f>
        <v>3</v>
      </c>
      <c r="G135" s="71">
        <v>3</v>
      </c>
      <c r="H135" s="71">
        <v>0</v>
      </c>
      <c r="I135" s="71">
        <v>0</v>
      </c>
      <c r="J135" s="73">
        <v>107859.46</v>
      </c>
      <c r="K135" s="71">
        <f>SUM(Table323[[#This Row],[Single Family ]:[&gt;4 Units ]])</f>
        <v>1</v>
      </c>
      <c r="L135" s="89">
        <v>0</v>
      </c>
      <c r="M135" s="89">
        <v>1</v>
      </c>
      <c r="N135" s="89">
        <v>0</v>
      </c>
      <c r="O135" s="74">
        <v>14.01</v>
      </c>
    </row>
    <row r="136" spans="1:15" s="72" customFormat="1" x14ac:dyDescent="0.25">
      <c r="A136" s="67" t="s">
        <v>145</v>
      </c>
      <c r="B136" s="68" t="s">
        <v>265</v>
      </c>
      <c r="C136" s="69" t="s">
        <v>244</v>
      </c>
      <c r="D136" s="70">
        <v>0</v>
      </c>
      <c r="E136" s="70">
        <v>155</v>
      </c>
      <c r="F136" s="71">
        <f>Table323[[#This Row],[Single Family]]+Table323[[#This Row],[2-4 Units]]+Table323[[#This Row],[&gt;4 Units]]</f>
        <v>0</v>
      </c>
      <c r="G136" s="71"/>
      <c r="H136" s="71"/>
      <c r="I136" s="71"/>
      <c r="J136" s="73">
        <v>155</v>
      </c>
      <c r="K136" s="71">
        <f>SUM(Table323[[#This Row],[Single Family ]:[&gt;4 Units ]])</f>
        <v>0</v>
      </c>
      <c r="L136" s="89"/>
      <c r="M136" s="89"/>
      <c r="N136" s="89"/>
      <c r="O136" s="74">
        <v>0</v>
      </c>
    </row>
    <row r="137" spans="1:15" s="72" customFormat="1" x14ac:dyDescent="0.25">
      <c r="A137" s="67" t="s">
        <v>146</v>
      </c>
      <c r="B137" s="68" t="s">
        <v>265</v>
      </c>
      <c r="C137" s="69" t="s">
        <v>244</v>
      </c>
      <c r="D137" s="70">
        <v>0</v>
      </c>
      <c r="E137" s="70">
        <v>97.04</v>
      </c>
      <c r="F137" s="71">
        <f>Table323[[#This Row],[Single Family]]+Table323[[#This Row],[2-4 Units]]+Table323[[#This Row],[&gt;4 Units]]</f>
        <v>0</v>
      </c>
      <c r="G137" s="71"/>
      <c r="H137" s="71"/>
      <c r="I137" s="71"/>
      <c r="J137" s="73">
        <v>0</v>
      </c>
      <c r="K137" s="71">
        <f>SUM(Table323[[#This Row],[Single Family ]:[&gt;4 Units ]])</f>
        <v>1</v>
      </c>
      <c r="L137" s="89">
        <v>1</v>
      </c>
      <c r="M137" s="89">
        <v>0</v>
      </c>
      <c r="N137" s="89">
        <v>0</v>
      </c>
      <c r="O137" s="74">
        <v>97.04</v>
      </c>
    </row>
    <row r="138" spans="1:15" s="72" customFormat="1" x14ac:dyDescent="0.25">
      <c r="A138" s="67" t="s">
        <v>150</v>
      </c>
      <c r="B138" s="68" t="s">
        <v>253</v>
      </c>
      <c r="C138" s="69" t="s">
        <v>244</v>
      </c>
      <c r="D138" s="70">
        <v>143.75399999999999</v>
      </c>
      <c r="E138" s="70">
        <v>0</v>
      </c>
      <c r="F138" s="71">
        <f>Table323[[#This Row],[Single Family]]+Table323[[#This Row],[2-4 Units]]+Table323[[#This Row],[&gt;4 Units]]</f>
        <v>0</v>
      </c>
      <c r="G138" s="71"/>
      <c r="H138" s="71"/>
      <c r="I138" s="71"/>
      <c r="J138" s="73">
        <v>0</v>
      </c>
      <c r="K138" s="71">
        <f>SUM(Table323[[#This Row],[Single Family ]:[&gt;4 Units ]])</f>
        <v>0</v>
      </c>
      <c r="L138" s="89"/>
      <c r="M138" s="89"/>
      <c r="N138" s="89"/>
      <c r="O138" s="74">
        <v>0</v>
      </c>
    </row>
    <row r="139" spans="1:15" s="72" customFormat="1" x14ac:dyDescent="0.25">
      <c r="A139" s="67" t="s">
        <v>151</v>
      </c>
      <c r="B139" s="68" t="s">
        <v>253</v>
      </c>
      <c r="C139" s="69" t="s">
        <v>239</v>
      </c>
      <c r="D139" s="70">
        <v>152.922</v>
      </c>
      <c r="E139" s="70">
        <v>0</v>
      </c>
      <c r="F139" s="71">
        <f>Table323[[#This Row],[Single Family]]+Table323[[#This Row],[2-4 Units]]+Table323[[#This Row],[&gt;4 Units]]</f>
        <v>0</v>
      </c>
      <c r="G139" s="71"/>
      <c r="H139" s="71"/>
      <c r="I139" s="71"/>
      <c r="J139" s="73">
        <v>0</v>
      </c>
      <c r="K139" s="71">
        <f>SUM(Table323[[#This Row],[Single Family ]:[&gt;4 Units ]])</f>
        <v>0</v>
      </c>
      <c r="L139" s="89"/>
      <c r="M139" s="89"/>
      <c r="N139" s="89"/>
      <c r="O139" s="74">
        <v>0</v>
      </c>
    </row>
    <row r="140" spans="1:15" s="72" customFormat="1" x14ac:dyDescent="0.25">
      <c r="A140" s="67" t="s">
        <v>152</v>
      </c>
      <c r="B140" s="68" t="s">
        <v>253</v>
      </c>
      <c r="C140" s="69" t="s">
        <v>244</v>
      </c>
      <c r="D140" s="70">
        <v>94.991</v>
      </c>
      <c r="E140" s="70">
        <v>0</v>
      </c>
      <c r="F140" s="71">
        <f>Table323[[#This Row],[Single Family]]+Table323[[#This Row],[2-4 Units]]+Table323[[#This Row],[&gt;4 Units]]</f>
        <v>0</v>
      </c>
      <c r="G140" s="71"/>
      <c r="H140" s="71"/>
      <c r="I140" s="71"/>
      <c r="J140" s="73">
        <v>0</v>
      </c>
      <c r="K140" s="71">
        <f>SUM(Table323[[#This Row],[Single Family ]:[&gt;4 Units ]])</f>
        <v>0</v>
      </c>
      <c r="L140" s="89"/>
      <c r="M140" s="89"/>
      <c r="N140" s="89"/>
      <c r="O140" s="74">
        <v>0</v>
      </c>
    </row>
    <row r="141" spans="1:15" s="72" customFormat="1" x14ac:dyDescent="0.25">
      <c r="A141" s="67" t="s">
        <v>154</v>
      </c>
      <c r="B141" s="68" t="s">
        <v>253</v>
      </c>
      <c r="C141" s="69" t="s">
        <v>239</v>
      </c>
      <c r="D141" s="70">
        <v>177.19649999999999</v>
      </c>
      <c r="E141" s="70">
        <v>0</v>
      </c>
      <c r="F141" s="71">
        <f>Table323[[#This Row],[Single Family]]+Table323[[#This Row],[2-4 Units]]+Table323[[#This Row],[&gt;4 Units]]</f>
        <v>0</v>
      </c>
      <c r="G141" s="71"/>
      <c r="H141" s="71"/>
      <c r="I141" s="71"/>
      <c r="J141" s="73">
        <v>0</v>
      </c>
      <c r="K141" s="71">
        <f>SUM(Table323[[#This Row],[Single Family ]:[&gt;4 Units ]])</f>
        <v>0</v>
      </c>
      <c r="L141" s="89"/>
      <c r="M141" s="89"/>
      <c r="N141" s="89"/>
      <c r="O141" s="74">
        <v>0</v>
      </c>
    </row>
    <row r="142" spans="1:15" s="72" customFormat="1" x14ac:dyDescent="0.25">
      <c r="A142" s="67" t="s">
        <v>155</v>
      </c>
      <c r="B142" s="68" t="s">
        <v>253</v>
      </c>
      <c r="C142" s="69" t="s">
        <v>239</v>
      </c>
      <c r="D142" s="70">
        <v>41.586100000000002</v>
      </c>
      <c r="E142" s="70">
        <v>0</v>
      </c>
      <c r="F142" s="71">
        <f>Table323[[#This Row],[Single Family]]+Table323[[#This Row],[2-4 Units]]+Table323[[#This Row],[&gt;4 Units]]</f>
        <v>0</v>
      </c>
      <c r="G142" s="71"/>
      <c r="H142" s="71"/>
      <c r="I142" s="71"/>
      <c r="J142" s="73">
        <v>0</v>
      </c>
      <c r="K142" s="71">
        <f>SUM(Table323[[#This Row],[Single Family ]:[&gt;4 Units ]])</f>
        <v>0</v>
      </c>
      <c r="L142" s="89"/>
      <c r="M142" s="89"/>
      <c r="N142" s="89"/>
      <c r="O142" s="74">
        <v>0</v>
      </c>
    </row>
    <row r="143" spans="1:15" s="72" customFormat="1" x14ac:dyDescent="0.25">
      <c r="A143" s="67" t="s">
        <v>161</v>
      </c>
      <c r="B143" s="68" t="s">
        <v>253</v>
      </c>
      <c r="C143" s="69" t="s">
        <v>244</v>
      </c>
      <c r="D143" s="70">
        <v>231.15710000000001</v>
      </c>
      <c r="E143" s="70">
        <v>0</v>
      </c>
      <c r="F143" s="71">
        <f>Table323[[#This Row],[Single Family]]+Table323[[#This Row],[2-4 Units]]+Table323[[#This Row],[&gt;4 Units]]</f>
        <v>0</v>
      </c>
      <c r="G143" s="71"/>
      <c r="H143" s="71"/>
      <c r="I143" s="71"/>
      <c r="J143" s="73">
        <v>0</v>
      </c>
      <c r="K143" s="71">
        <f>SUM(Table323[[#This Row],[Single Family ]:[&gt;4 Units ]])</f>
        <v>0</v>
      </c>
      <c r="L143" s="89"/>
      <c r="M143" s="89"/>
      <c r="N143" s="89"/>
      <c r="O143" s="74">
        <v>0</v>
      </c>
    </row>
    <row r="144" spans="1:15" s="72" customFormat="1" x14ac:dyDescent="0.25">
      <c r="A144" s="67" t="s">
        <v>187</v>
      </c>
      <c r="B144" s="68" t="s">
        <v>265</v>
      </c>
      <c r="C144" s="69" t="s">
        <v>239</v>
      </c>
      <c r="D144" s="70">
        <v>0</v>
      </c>
      <c r="E144" s="70">
        <v>121.71</v>
      </c>
      <c r="F144" s="71">
        <f>Table323[[#This Row],[Single Family]]+Table323[[#This Row],[2-4 Units]]+Table323[[#This Row],[&gt;4 Units]]</f>
        <v>1</v>
      </c>
      <c r="G144" s="71">
        <v>1</v>
      </c>
      <c r="H144" s="71">
        <v>0</v>
      </c>
      <c r="I144" s="71">
        <v>0</v>
      </c>
      <c r="J144" s="73">
        <v>121.71</v>
      </c>
      <c r="K144" s="71">
        <f>SUM(Table323[[#This Row],[Single Family ]:[&gt;4 Units ]])</f>
        <v>0</v>
      </c>
      <c r="L144" s="89"/>
      <c r="M144" s="89"/>
      <c r="N144" s="89"/>
      <c r="O144" s="74">
        <v>0</v>
      </c>
    </row>
    <row r="145" spans="1:15" s="72" customFormat="1" x14ac:dyDescent="0.25">
      <c r="A145" s="67" t="s">
        <v>192</v>
      </c>
      <c r="B145" s="68" t="s">
        <v>253</v>
      </c>
      <c r="C145" s="69" t="s">
        <v>239</v>
      </c>
      <c r="D145" s="70">
        <v>60626.775900000102</v>
      </c>
      <c r="E145" s="70">
        <v>29109.47</v>
      </c>
      <c r="F145" s="71">
        <f>Table323[[#This Row],[Single Family]]+Table323[[#This Row],[2-4 Units]]+Table323[[#This Row],[&gt;4 Units]]</f>
        <v>31</v>
      </c>
      <c r="G145" s="71">
        <v>30</v>
      </c>
      <c r="H145" s="71">
        <v>1</v>
      </c>
      <c r="I145" s="71">
        <v>0</v>
      </c>
      <c r="J145" s="73">
        <v>16284.12</v>
      </c>
      <c r="K145" s="71">
        <f>SUM(Table323[[#This Row],[Single Family ]:[&gt;4 Units ]])</f>
        <v>12</v>
      </c>
      <c r="L145" s="89">
        <v>9</v>
      </c>
      <c r="M145" s="89">
        <v>3</v>
      </c>
      <c r="N145" s="89">
        <v>0</v>
      </c>
      <c r="O145" s="74">
        <v>12825.35</v>
      </c>
    </row>
    <row r="146" spans="1:15" s="72" customFormat="1" x14ac:dyDescent="0.25">
      <c r="A146" s="67" t="s">
        <v>193</v>
      </c>
      <c r="B146" s="68" t="s">
        <v>253</v>
      </c>
      <c r="C146" s="69" t="s">
        <v>239</v>
      </c>
      <c r="D146" s="70">
        <v>48468.042599999899</v>
      </c>
      <c r="E146" s="70">
        <v>13366.62</v>
      </c>
      <c r="F146" s="71">
        <f>Table323[[#This Row],[Single Family]]+Table323[[#This Row],[2-4 Units]]+Table323[[#This Row],[&gt;4 Units]]</f>
        <v>14</v>
      </c>
      <c r="G146" s="71">
        <v>14</v>
      </c>
      <c r="H146" s="71">
        <v>0</v>
      </c>
      <c r="I146" s="71">
        <v>0</v>
      </c>
      <c r="J146" s="73">
        <v>11908.14</v>
      </c>
      <c r="K146" s="71">
        <f>SUM(Table323[[#This Row],[Single Family ]:[&gt;4 Units ]])</f>
        <v>2</v>
      </c>
      <c r="L146" s="89">
        <v>2</v>
      </c>
      <c r="M146" s="89">
        <v>0</v>
      </c>
      <c r="N146" s="89">
        <v>0</v>
      </c>
      <c r="O146" s="74">
        <v>1458.48</v>
      </c>
    </row>
    <row r="147" spans="1:15" s="72" customFormat="1" x14ac:dyDescent="0.25">
      <c r="A147" s="67" t="s">
        <v>194</v>
      </c>
      <c r="B147" s="68" t="s">
        <v>253</v>
      </c>
      <c r="C147" s="69" t="s">
        <v>239</v>
      </c>
      <c r="D147" s="70">
        <v>34716.817999999999</v>
      </c>
      <c r="E147" s="70">
        <v>13678.03</v>
      </c>
      <c r="F147" s="71">
        <f>Table323[[#This Row],[Single Family]]+Table323[[#This Row],[2-4 Units]]+Table323[[#This Row],[&gt;4 Units]]</f>
        <v>18</v>
      </c>
      <c r="G147" s="71">
        <v>18</v>
      </c>
      <c r="H147" s="71">
        <v>0</v>
      </c>
      <c r="I147" s="71">
        <v>0</v>
      </c>
      <c r="J147" s="73">
        <v>13497.32</v>
      </c>
      <c r="K147" s="71">
        <f>SUM(Table323[[#This Row],[Single Family ]:[&gt;4 Units ]])</f>
        <v>1</v>
      </c>
      <c r="L147" s="89">
        <v>1</v>
      </c>
      <c r="M147" s="89">
        <v>0</v>
      </c>
      <c r="N147" s="89">
        <v>0</v>
      </c>
      <c r="O147" s="74">
        <v>180.71</v>
      </c>
    </row>
    <row r="148" spans="1:15" s="72" customFormat="1" x14ac:dyDescent="0.25">
      <c r="A148" s="67" t="s">
        <v>195</v>
      </c>
      <c r="B148" s="68" t="s">
        <v>253</v>
      </c>
      <c r="C148" s="69" t="s">
        <v>239</v>
      </c>
      <c r="D148" s="70">
        <v>82247.570100000201</v>
      </c>
      <c r="E148" s="70">
        <v>93458.42</v>
      </c>
      <c r="F148" s="71">
        <f>Table323[[#This Row],[Single Family]]+Table323[[#This Row],[2-4 Units]]+Table323[[#This Row],[&gt;4 Units]]</f>
        <v>34</v>
      </c>
      <c r="G148" s="71">
        <v>32</v>
      </c>
      <c r="H148" s="71">
        <v>2</v>
      </c>
      <c r="I148" s="71">
        <v>0</v>
      </c>
      <c r="J148" s="73">
        <v>13669.07</v>
      </c>
      <c r="K148" s="71">
        <f>SUM(Table323[[#This Row],[Single Family ]:[&gt;4 Units ]])</f>
        <v>14</v>
      </c>
      <c r="L148" s="89">
        <v>10</v>
      </c>
      <c r="M148" s="89">
        <v>4</v>
      </c>
      <c r="N148" s="89">
        <v>0</v>
      </c>
      <c r="O148" s="74">
        <v>13189.35</v>
      </c>
    </row>
    <row r="149" spans="1:15" s="72" customFormat="1" x14ac:dyDescent="0.25">
      <c r="A149" s="67" t="s">
        <v>196</v>
      </c>
      <c r="B149" s="68" t="s">
        <v>253</v>
      </c>
      <c r="C149" s="69" t="s">
        <v>244</v>
      </c>
      <c r="D149" s="70">
        <v>67465.568400000004</v>
      </c>
      <c r="E149" s="70">
        <v>42110.68</v>
      </c>
      <c r="F149" s="71">
        <f>Table323[[#This Row],[Single Family]]+Table323[[#This Row],[2-4 Units]]+Table323[[#This Row],[&gt;4 Units]]</f>
        <v>12</v>
      </c>
      <c r="G149" s="71">
        <v>10</v>
      </c>
      <c r="H149" s="71">
        <v>2</v>
      </c>
      <c r="I149" s="71">
        <v>0</v>
      </c>
      <c r="J149" s="73">
        <v>4485.84</v>
      </c>
      <c r="K149" s="71">
        <f>SUM(Table323[[#This Row],[Single Family ]:[&gt;4 Units ]])</f>
        <v>21</v>
      </c>
      <c r="L149" s="89">
        <v>11</v>
      </c>
      <c r="M149" s="89">
        <v>9</v>
      </c>
      <c r="N149" s="89">
        <v>1</v>
      </c>
      <c r="O149" s="74">
        <v>37624.839999999997</v>
      </c>
    </row>
    <row r="150" spans="1:15" s="72" customFormat="1" x14ac:dyDescent="0.25">
      <c r="A150" s="67" t="s">
        <v>197</v>
      </c>
      <c r="B150" s="68" t="s">
        <v>253</v>
      </c>
      <c r="C150" s="69" t="s">
        <v>239</v>
      </c>
      <c r="D150" s="70">
        <v>85902.613000000201</v>
      </c>
      <c r="E150" s="70">
        <v>29461.26</v>
      </c>
      <c r="F150" s="71">
        <f>Table323[[#This Row],[Single Family]]+Table323[[#This Row],[2-4 Units]]+Table323[[#This Row],[&gt;4 Units]]</f>
        <v>22</v>
      </c>
      <c r="G150" s="71">
        <v>21</v>
      </c>
      <c r="H150" s="71">
        <v>1</v>
      </c>
      <c r="I150" s="71">
        <v>0</v>
      </c>
      <c r="J150" s="73">
        <v>12783.17</v>
      </c>
      <c r="K150" s="71">
        <f>SUM(Table323[[#This Row],[Single Family ]:[&gt;4 Units ]])</f>
        <v>16</v>
      </c>
      <c r="L150" s="89">
        <v>13</v>
      </c>
      <c r="M150" s="89">
        <v>3</v>
      </c>
      <c r="N150" s="89">
        <v>0</v>
      </c>
      <c r="O150" s="74">
        <v>16678.09</v>
      </c>
    </row>
    <row r="151" spans="1:15" s="72" customFormat="1" x14ac:dyDescent="0.25">
      <c r="A151" s="67" t="s">
        <v>198</v>
      </c>
      <c r="B151" s="68" t="s">
        <v>253</v>
      </c>
      <c r="C151" s="69" t="s">
        <v>239</v>
      </c>
      <c r="D151" s="70">
        <v>67016.043900000004</v>
      </c>
      <c r="E151" s="70">
        <v>53703</v>
      </c>
      <c r="F151" s="71">
        <f>Table323[[#This Row],[Single Family]]+Table323[[#This Row],[2-4 Units]]+Table323[[#This Row],[&gt;4 Units]]</f>
        <v>25</v>
      </c>
      <c r="G151" s="71">
        <v>24</v>
      </c>
      <c r="H151" s="71">
        <v>1</v>
      </c>
      <c r="I151" s="71">
        <v>0</v>
      </c>
      <c r="J151" s="73">
        <v>15612.71</v>
      </c>
      <c r="K151" s="71">
        <f>SUM(Table323[[#This Row],[Single Family ]:[&gt;4 Units ]])</f>
        <v>19</v>
      </c>
      <c r="L151" s="89">
        <v>14</v>
      </c>
      <c r="M151" s="89">
        <v>5</v>
      </c>
      <c r="N151" s="89">
        <v>0</v>
      </c>
      <c r="O151" s="74">
        <v>38090.29</v>
      </c>
    </row>
    <row r="152" spans="1:15" s="72" customFormat="1" x14ac:dyDescent="0.25">
      <c r="A152" s="67" t="s">
        <v>199</v>
      </c>
      <c r="B152" s="68" t="s">
        <v>253</v>
      </c>
      <c r="C152" s="69" t="s">
        <v>239</v>
      </c>
      <c r="D152" s="70">
        <v>77328.733099999998</v>
      </c>
      <c r="E152" s="70">
        <v>12576.38</v>
      </c>
      <c r="F152" s="71">
        <f>Table323[[#This Row],[Single Family]]+Table323[[#This Row],[2-4 Units]]+Table323[[#This Row],[&gt;4 Units]]</f>
        <v>15</v>
      </c>
      <c r="G152" s="71">
        <v>13</v>
      </c>
      <c r="H152" s="71">
        <v>2</v>
      </c>
      <c r="I152" s="71">
        <v>0</v>
      </c>
      <c r="J152" s="73">
        <v>10374.67</v>
      </c>
      <c r="K152" s="71">
        <f>SUM(Table323[[#This Row],[Single Family ]:[&gt;4 Units ]])</f>
        <v>3</v>
      </c>
      <c r="L152" s="89">
        <v>2</v>
      </c>
      <c r="M152" s="89">
        <v>1</v>
      </c>
      <c r="N152" s="89">
        <v>0</v>
      </c>
      <c r="O152" s="74">
        <v>2201.71</v>
      </c>
    </row>
    <row r="153" spans="1:15" s="72" customFormat="1" x14ac:dyDescent="0.25">
      <c r="A153" s="67" t="s">
        <v>200</v>
      </c>
      <c r="B153" s="68" t="s">
        <v>253</v>
      </c>
      <c r="C153" s="69" t="s">
        <v>239</v>
      </c>
      <c r="D153" s="70">
        <v>76841.958499999906</v>
      </c>
      <c r="E153" s="70">
        <v>50093.18</v>
      </c>
      <c r="F153" s="71">
        <f>Table323[[#This Row],[Single Family]]+Table323[[#This Row],[2-4 Units]]+Table323[[#This Row],[&gt;4 Units]]</f>
        <v>34</v>
      </c>
      <c r="G153" s="71">
        <v>34</v>
      </c>
      <c r="H153" s="71">
        <v>0</v>
      </c>
      <c r="I153" s="71">
        <v>0</v>
      </c>
      <c r="J153" s="73">
        <v>34273.54</v>
      </c>
      <c r="K153" s="71">
        <f>SUM(Table323[[#This Row],[Single Family ]:[&gt;4 Units ]])</f>
        <v>7</v>
      </c>
      <c r="L153" s="89">
        <v>7</v>
      </c>
      <c r="M153" s="89">
        <v>0</v>
      </c>
      <c r="N153" s="89">
        <v>0</v>
      </c>
      <c r="O153" s="74">
        <v>15819.64</v>
      </c>
    </row>
    <row r="154" spans="1:15" s="72" customFormat="1" x14ac:dyDescent="0.25">
      <c r="A154" s="67" t="s">
        <v>201</v>
      </c>
      <c r="B154" s="68" t="s">
        <v>253</v>
      </c>
      <c r="C154" s="69" t="s">
        <v>239</v>
      </c>
      <c r="D154" s="70">
        <v>144930.68359999999</v>
      </c>
      <c r="E154" s="70">
        <v>65336.89</v>
      </c>
      <c r="F154" s="71">
        <f>Table323[[#This Row],[Single Family]]+Table323[[#This Row],[2-4 Units]]+Table323[[#This Row],[&gt;4 Units]]</f>
        <v>60</v>
      </c>
      <c r="G154" s="71">
        <v>60</v>
      </c>
      <c r="H154" s="71">
        <v>0</v>
      </c>
      <c r="I154" s="71">
        <v>0</v>
      </c>
      <c r="J154" s="73">
        <v>54032.35</v>
      </c>
      <c r="K154" s="71">
        <f>SUM(Table323[[#This Row],[Single Family ]:[&gt;4 Units ]])</f>
        <v>8</v>
      </c>
      <c r="L154" s="89">
        <v>6</v>
      </c>
      <c r="M154" s="89">
        <v>2</v>
      </c>
      <c r="N154" s="89">
        <v>0</v>
      </c>
      <c r="O154" s="74">
        <v>11304.54</v>
      </c>
    </row>
    <row r="155" spans="1:15" s="72" customFormat="1" x14ac:dyDescent="0.25">
      <c r="A155" s="67" t="s">
        <v>202</v>
      </c>
      <c r="B155" s="68" t="s">
        <v>253</v>
      </c>
      <c r="C155" s="69" t="s">
        <v>239</v>
      </c>
      <c r="D155" s="70">
        <v>103220.78479999999</v>
      </c>
      <c r="E155" s="70">
        <v>63414.76</v>
      </c>
      <c r="F155" s="71">
        <f>Table323[[#This Row],[Single Family]]+Table323[[#This Row],[2-4 Units]]+Table323[[#This Row],[&gt;4 Units]]</f>
        <v>18</v>
      </c>
      <c r="G155" s="71">
        <v>17</v>
      </c>
      <c r="H155" s="71">
        <v>0</v>
      </c>
      <c r="I155" s="71">
        <v>1</v>
      </c>
      <c r="J155" s="73">
        <v>28756.23</v>
      </c>
      <c r="K155" s="71">
        <f>SUM(Table323[[#This Row],[Single Family ]:[&gt;4 Units ]])</f>
        <v>5</v>
      </c>
      <c r="L155" s="89">
        <v>3</v>
      </c>
      <c r="M155" s="89">
        <v>0</v>
      </c>
      <c r="N155" s="89">
        <v>2</v>
      </c>
      <c r="O155" s="74">
        <v>34658.53</v>
      </c>
    </row>
    <row r="156" spans="1:15" s="72" customFormat="1" x14ac:dyDescent="0.25">
      <c r="A156" s="67" t="s">
        <v>203</v>
      </c>
      <c r="B156" s="68" t="s">
        <v>253</v>
      </c>
      <c r="C156" s="69" t="s">
        <v>239</v>
      </c>
      <c r="D156" s="70">
        <v>88585.424700000105</v>
      </c>
      <c r="E156" s="70">
        <v>25722.63</v>
      </c>
      <c r="F156" s="71">
        <f>Table323[[#This Row],[Single Family]]+Table323[[#This Row],[2-4 Units]]+Table323[[#This Row],[&gt;4 Units]]</f>
        <v>27</v>
      </c>
      <c r="G156" s="71">
        <v>27</v>
      </c>
      <c r="H156" s="71">
        <v>0</v>
      </c>
      <c r="I156" s="71">
        <v>0</v>
      </c>
      <c r="J156" s="73">
        <v>25302.69</v>
      </c>
      <c r="K156" s="71">
        <f>SUM(Table323[[#This Row],[Single Family ]:[&gt;4 Units ]])</f>
        <v>3</v>
      </c>
      <c r="L156" s="89">
        <v>1</v>
      </c>
      <c r="M156" s="89">
        <v>2</v>
      </c>
      <c r="N156" s="89">
        <v>0</v>
      </c>
      <c r="O156" s="74">
        <v>419.94</v>
      </c>
    </row>
    <row r="157" spans="1:15" s="72" customFormat="1" x14ac:dyDescent="0.25">
      <c r="A157" s="67" t="s">
        <v>204</v>
      </c>
      <c r="B157" s="68" t="s">
        <v>253</v>
      </c>
      <c r="C157" s="69" t="s">
        <v>239</v>
      </c>
      <c r="D157" s="70">
        <v>695.01679999999999</v>
      </c>
      <c r="E157" s="70">
        <v>0</v>
      </c>
      <c r="F157" s="71">
        <f>Table323[[#This Row],[Single Family]]+Table323[[#This Row],[2-4 Units]]+Table323[[#This Row],[&gt;4 Units]]</f>
        <v>0</v>
      </c>
      <c r="G157" s="71"/>
      <c r="H157" s="71"/>
      <c r="I157" s="71"/>
      <c r="J157" s="73">
        <v>0</v>
      </c>
      <c r="K157" s="71">
        <f>SUM(Table323[[#This Row],[Single Family ]:[&gt;4 Units ]])</f>
        <v>0</v>
      </c>
      <c r="L157" s="89"/>
      <c r="M157" s="89"/>
      <c r="N157" s="89"/>
      <c r="O157" s="74">
        <v>0</v>
      </c>
    </row>
    <row r="158" spans="1:15" s="72" customFormat="1" x14ac:dyDescent="0.25">
      <c r="A158" s="67" t="s">
        <v>205</v>
      </c>
      <c r="B158" s="68" t="s">
        <v>265</v>
      </c>
      <c r="C158" s="69" t="s">
        <v>239</v>
      </c>
      <c r="D158" s="70">
        <v>0</v>
      </c>
      <c r="E158" s="70">
        <v>481.11</v>
      </c>
      <c r="F158" s="71">
        <f>Table323[[#This Row],[Single Family]]+Table323[[#This Row],[2-4 Units]]+Table323[[#This Row],[&gt;4 Units]]</f>
        <v>0</v>
      </c>
      <c r="G158" s="71"/>
      <c r="H158" s="71"/>
      <c r="I158" s="71"/>
      <c r="J158" s="73">
        <v>0</v>
      </c>
      <c r="K158" s="71">
        <f>SUM(Table323[[#This Row],[Single Family ]:[&gt;4 Units ]])</f>
        <v>1</v>
      </c>
      <c r="L158" s="89">
        <v>1</v>
      </c>
      <c r="M158" s="89">
        <v>0</v>
      </c>
      <c r="N158" s="89">
        <v>0</v>
      </c>
      <c r="O158" s="74">
        <v>481.11</v>
      </c>
    </row>
    <row r="159" spans="1:15" s="72" customFormat="1" x14ac:dyDescent="0.25">
      <c r="A159" s="67" t="s">
        <v>256</v>
      </c>
      <c r="B159" s="68" t="s">
        <v>265</v>
      </c>
      <c r="C159" s="69" t="s">
        <v>239</v>
      </c>
      <c r="D159" s="70">
        <v>0</v>
      </c>
      <c r="E159" s="70">
        <v>207187.97852310099</v>
      </c>
      <c r="F159" s="71">
        <f>Table323[[#This Row],[Single Family]]+Table323[[#This Row],[2-4 Units]]+Table323[[#This Row],[&gt;4 Units]]</f>
        <v>1</v>
      </c>
      <c r="G159" s="71">
        <v>1</v>
      </c>
      <c r="H159" s="71">
        <v>0</v>
      </c>
      <c r="I159" s="71">
        <v>0</v>
      </c>
      <c r="J159" s="73">
        <v>61683.06</v>
      </c>
      <c r="K159" s="71">
        <f>SUM(Table323[[#This Row],[Single Family ]:[&gt;4 Units ]])</f>
        <v>1</v>
      </c>
      <c r="L159" s="89">
        <v>0</v>
      </c>
      <c r="M159" s="89">
        <v>0</v>
      </c>
      <c r="N159" s="89">
        <v>1</v>
      </c>
      <c r="O159" s="74">
        <v>9162.9</v>
      </c>
    </row>
    <row r="160" spans="1:15" s="72" customFormat="1" x14ac:dyDescent="0.25">
      <c r="A160" s="67" t="s">
        <v>110</v>
      </c>
      <c r="B160" s="68" t="s">
        <v>245</v>
      </c>
      <c r="C160" s="69" t="s">
        <v>239</v>
      </c>
      <c r="D160" s="70">
        <v>0</v>
      </c>
      <c r="E160" s="70">
        <v>0</v>
      </c>
      <c r="F160" s="71">
        <f>Table323[[#This Row],[Single Family]]+Table323[[#This Row],[2-4 Units]]+Table323[[#This Row],[&gt;4 Units]]</f>
        <v>0</v>
      </c>
      <c r="G160" s="71"/>
      <c r="H160" s="71"/>
      <c r="I160" s="71"/>
      <c r="J160" s="73">
        <v>0</v>
      </c>
      <c r="K160" s="71">
        <f>SUM(Table323[[#This Row],[Single Family ]:[&gt;4 Units ]])</f>
        <v>0</v>
      </c>
      <c r="L160" s="89"/>
      <c r="M160" s="89"/>
      <c r="N160" s="89"/>
      <c r="O160" s="74">
        <v>0</v>
      </c>
    </row>
    <row r="161" spans="1:15" s="72" customFormat="1" x14ac:dyDescent="0.25">
      <c r="A161" s="67" t="s">
        <v>145</v>
      </c>
      <c r="B161" s="68" t="s">
        <v>266</v>
      </c>
      <c r="C161" s="69" t="s">
        <v>244</v>
      </c>
      <c r="D161" s="70">
        <v>0</v>
      </c>
      <c r="E161" s="70">
        <v>95</v>
      </c>
      <c r="F161" s="71">
        <f>Table323[[#This Row],[Single Family]]+Table323[[#This Row],[2-4 Units]]+Table323[[#This Row],[&gt;4 Units]]</f>
        <v>0</v>
      </c>
      <c r="G161" s="71"/>
      <c r="H161" s="71"/>
      <c r="I161" s="71"/>
      <c r="J161" s="73">
        <v>95</v>
      </c>
      <c r="K161" s="71">
        <f>SUM(Table323[[#This Row],[Single Family ]:[&gt;4 Units ]])</f>
        <v>0</v>
      </c>
      <c r="L161" s="89"/>
      <c r="M161" s="89"/>
      <c r="N161" s="89"/>
      <c r="O161" s="74">
        <v>0</v>
      </c>
    </row>
    <row r="162" spans="1:15" s="72" customFormat="1" x14ac:dyDescent="0.25">
      <c r="A162" s="67" t="s">
        <v>167</v>
      </c>
      <c r="B162" s="68" t="s">
        <v>245</v>
      </c>
      <c r="C162" s="69" t="s">
        <v>239</v>
      </c>
      <c r="D162" s="70">
        <v>88019.366599999994</v>
      </c>
      <c r="E162" s="70">
        <v>10986.41</v>
      </c>
      <c r="F162" s="71">
        <f>Table323[[#This Row],[Single Family]]+Table323[[#This Row],[2-4 Units]]+Table323[[#This Row],[&gt;4 Units]]</f>
        <v>31</v>
      </c>
      <c r="G162" s="71">
        <v>16</v>
      </c>
      <c r="H162" s="71">
        <v>0</v>
      </c>
      <c r="I162" s="71">
        <v>15</v>
      </c>
      <c r="J162" s="73">
        <v>10986.41</v>
      </c>
      <c r="K162" s="71">
        <f>SUM(Table323[[#This Row],[Single Family ]:[&gt;4 Units ]])</f>
        <v>0</v>
      </c>
      <c r="L162" s="89"/>
      <c r="M162" s="89"/>
      <c r="N162" s="89"/>
      <c r="O162" s="74">
        <v>0</v>
      </c>
    </row>
    <row r="163" spans="1:15" s="72" customFormat="1" x14ac:dyDescent="0.25">
      <c r="A163" s="67" t="s">
        <v>168</v>
      </c>
      <c r="B163" s="68" t="s">
        <v>245</v>
      </c>
      <c r="C163" s="69" t="s">
        <v>239</v>
      </c>
      <c r="D163" s="70">
        <v>58587.509199999899</v>
      </c>
      <c r="E163" s="70">
        <v>301300.26</v>
      </c>
      <c r="F163" s="71">
        <f>Table323[[#This Row],[Single Family]]+Table323[[#This Row],[2-4 Units]]+Table323[[#This Row],[&gt;4 Units]]</f>
        <v>17</v>
      </c>
      <c r="G163" s="71">
        <v>16</v>
      </c>
      <c r="H163" s="71">
        <v>1</v>
      </c>
      <c r="I163" s="71">
        <v>0</v>
      </c>
      <c r="J163" s="73">
        <v>10891.55</v>
      </c>
      <c r="K163" s="71">
        <f>SUM(Table323[[#This Row],[Single Family ]:[&gt;4 Units ]])</f>
        <v>4</v>
      </c>
      <c r="L163" s="89">
        <v>1</v>
      </c>
      <c r="M163" s="89">
        <v>2</v>
      </c>
      <c r="N163" s="89">
        <v>1</v>
      </c>
      <c r="O163" s="74">
        <v>289508.71000000002</v>
      </c>
    </row>
    <row r="164" spans="1:15" s="72" customFormat="1" x14ac:dyDescent="0.25">
      <c r="A164" s="67" t="s">
        <v>169</v>
      </c>
      <c r="B164" s="68" t="s">
        <v>245</v>
      </c>
      <c r="C164" s="69" t="s">
        <v>239</v>
      </c>
      <c r="D164" s="70">
        <v>70907.985900000102</v>
      </c>
      <c r="E164" s="70">
        <v>9897.52</v>
      </c>
      <c r="F164" s="71">
        <f>Table323[[#This Row],[Single Family]]+Table323[[#This Row],[2-4 Units]]+Table323[[#This Row],[&gt;4 Units]]</f>
        <v>24</v>
      </c>
      <c r="G164" s="71">
        <v>19</v>
      </c>
      <c r="H164" s="71">
        <v>1</v>
      </c>
      <c r="I164" s="71">
        <v>4</v>
      </c>
      <c r="J164" s="73">
        <v>9039.11</v>
      </c>
      <c r="K164" s="71">
        <f>SUM(Table323[[#This Row],[Single Family ]:[&gt;4 Units ]])</f>
        <v>2</v>
      </c>
      <c r="L164" s="89">
        <v>2</v>
      </c>
      <c r="M164" s="89">
        <v>0</v>
      </c>
      <c r="N164" s="89">
        <v>0</v>
      </c>
      <c r="O164" s="74">
        <v>858.41</v>
      </c>
    </row>
    <row r="165" spans="1:15" s="72" customFormat="1" x14ac:dyDescent="0.25">
      <c r="A165" s="67" t="s">
        <v>234</v>
      </c>
      <c r="B165" s="68" t="s">
        <v>245</v>
      </c>
      <c r="C165" s="69" t="s">
        <v>239</v>
      </c>
      <c r="D165" s="70">
        <v>72449.754100000006</v>
      </c>
      <c r="E165" s="70">
        <v>15589.52</v>
      </c>
      <c r="F165" s="71">
        <f>Table323[[#This Row],[Single Family]]+Table323[[#This Row],[2-4 Units]]+Table323[[#This Row],[&gt;4 Units]]</f>
        <v>37</v>
      </c>
      <c r="G165" s="71">
        <v>19</v>
      </c>
      <c r="H165" s="71">
        <v>3</v>
      </c>
      <c r="I165" s="71">
        <v>15</v>
      </c>
      <c r="J165" s="73">
        <v>11147.17</v>
      </c>
      <c r="K165" s="71">
        <f>SUM(Table323[[#This Row],[Single Family ]:[&gt;4 Units ]])</f>
        <v>4</v>
      </c>
      <c r="L165" s="89">
        <v>4</v>
      </c>
      <c r="M165" s="89">
        <v>0</v>
      </c>
      <c r="N165" s="89">
        <v>0</v>
      </c>
      <c r="O165" s="74">
        <v>4442.3500000000004</v>
      </c>
    </row>
    <row r="166" spans="1:15" s="72" customFormat="1" x14ac:dyDescent="0.25">
      <c r="A166" s="67" t="s">
        <v>170</v>
      </c>
      <c r="B166" s="68" t="s">
        <v>245</v>
      </c>
      <c r="C166" s="69" t="s">
        <v>239</v>
      </c>
      <c r="D166" s="70">
        <v>76013.063599999805</v>
      </c>
      <c r="E166" s="70">
        <v>23082.76</v>
      </c>
      <c r="F166" s="71">
        <f>Table323[[#This Row],[Single Family]]+Table323[[#This Row],[2-4 Units]]+Table323[[#This Row],[&gt;4 Units]]</f>
        <v>33</v>
      </c>
      <c r="G166" s="71">
        <v>33</v>
      </c>
      <c r="H166" s="71">
        <v>0</v>
      </c>
      <c r="I166" s="71">
        <v>0</v>
      </c>
      <c r="J166" s="73">
        <v>20569.71</v>
      </c>
      <c r="K166" s="71">
        <f>SUM(Table323[[#This Row],[Single Family ]:[&gt;4 Units ]])</f>
        <v>5</v>
      </c>
      <c r="L166" s="89">
        <v>5</v>
      </c>
      <c r="M166" s="89">
        <v>0</v>
      </c>
      <c r="N166" s="89">
        <v>0</v>
      </c>
      <c r="O166" s="74">
        <v>2513.0500000000002</v>
      </c>
    </row>
    <row r="167" spans="1:15" s="72" customFormat="1" x14ac:dyDescent="0.25">
      <c r="A167" s="67" t="s">
        <v>171</v>
      </c>
      <c r="B167" s="68" t="s">
        <v>245</v>
      </c>
      <c r="C167" s="69" t="s">
        <v>239</v>
      </c>
      <c r="D167" s="70">
        <v>118660.9953</v>
      </c>
      <c r="E167" s="70">
        <v>120779.61</v>
      </c>
      <c r="F167" s="71">
        <f>Table323[[#This Row],[Single Family]]+Table323[[#This Row],[2-4 Units]]+Table323[[#This Row],[&gt;4 Units]]</f>
        <v>24</v>
      </c>
      <c r="G167" s="71">
        <v>24</v>
      </c>
      <c r="H167" s="71">
        <v>0</v>
      </c>
      <c r="I167" s="71">
        <v>0</v>
      </c>
      <c r="J167" s="73">
        <v>15405.65</v>
      </c>
      <c r="K167" s="71">
        <f>SUM(Table323[[#This Row],[Single Family ]:[&gt;4 Units ]])</f>
        <v>3</v>
      </c>
      <c r="L167" s="89">
        <v>3</v>
      </c>
      <c r="M167" s="89">
        <v>0</v>
      </c>
      <c r="N167" s="89">
        <v>0</v>
      </c>
      <c r="O167" s="74">
        <v>15373.96</v>
      </c>
    </row>
    <row r="168" spans="1:15" s="72" customFormat="1" x14ac:dyDescent="0.25">
      <c r="A168" s="67" t="s">
        <v>172</v>
      </c>
      <c r="B168" s="68" t="s">
        <v>245</v>
      </c>
      <c r="C168" s="69" t="s">
        <v>239</v>
      </c>
      <c r="D168" s="70">
        <v>83005.870799999801</v>
      </c>
      <c r="E168" s="70">
        <v>19090.919999999998</v>
      </c>
      <c r="F168" s="71">
        <f>Table323[[#This Row],[Single Family]]+Table323[[#This Row],[2-4 Units]]+Table323[[#This Row],[&gt;4 Units]]</f>
        <v>25</v>
      </c>
      <c r="G168" s="71">
        <v>25</v>
      </c>
      <c r="H168" s="71">
        <v>0</v>
      </c>
      <c r="I168" s="71">
        <v>0</v>
      </c>
      <c r="J168" s="73">
        <v>15796.6</v>
      </c>
      <c r="K168" s="71">
        <f>SUM(Table323[[#This Row],[Single Family ]:[&gt;4 Units ]])</f>
        <v>1</v>
      </c>
      <c r="L168" s="89">
        <v>1</v>
      </c>
      <c r="M168" s="89">
        <v>0</v>
      </c>
      <c r="N168" s="89">
        <v>0</v>
      </c>
      <c r="O168" s="74">
        <v>3294.32</v>
      </c>
    </row>
    <row r="169" spans="1:15" s="72" customFormat="1" x14ac:dyDescent="0.25">
      <c r="A169" s="67" t="s">
        <v>173</v>
      </c>
      <c r="B169" s="68" t="s">
        <v>245</v>
      </c>
      <c r="C169" s="69" t="s">
        <v>239</v>
      </c>
      <c r="D169" s="70">
        <v>69671.752900000007</v>
      </c>
      <c r="E169" s="70">
        <v>9704.3799999999992</v>
      </c>
      <c r="F169" s="71">
        <f>Table323[[#This Row],[Single Family]]+Table323[[#This Row],[2-4 Units]]+Table323[[#This Row],[&gt;4 Units]]</f>
        <v>16</v>
      </c>
      <c r="G169" s="71">
        <v>16</v>
      </c>
      <c r="H169" s="71">
        <v>0</v>
      </c>
      <c r="I169" s="71">
        <v>0</v>
      </c>
      <c r="J169" s="73">
        <v>9601.5</v>
      </c>
      <c r="K169" s="71">
        <f>SUM(Table323[[#This Row],[Single Family ]:[&gt;4 Units ]])</f>
        <v>1</v>
      </c>
      <c r="L169" s="89">
        <v>0</v>
      </c>
      <c r="M169" s="89">
        <v>1</v>
      </c>
      <c r="N169" s="89">
        <v>0</v>
      </c>
      <c r="O169" s="74">
        <v>102.88</v>
      </c>
    </row>
    <row r="170" spans="1:15" s="72" customFormat="1" x14ac:dyDescent="0.25">
      <c r="A170" s="67" t="s">
        <v>174</v>
      </c>
      <c r="B170" s="68" t="s">
        <v>245</v>
      </c>
      <c r="C170" s="69" t="s">
        <v>239</v>
      </c>
      <c r="D170" s="70">
        <v>80824.2261</v>
      </c>
      <c r="E170" s="70">
        <v>18168.400000000001</v>
      </c>
      <c r="F170" s="71">
        <f>Table323[[#This Row],[Single Family]]+Table323[[#This Row],[2-4 Units]]+Table323[[#This Row],[&gt;4 Units]]</f>
        <v>29</v>
      </c>
      <c r="G170" s="71">
        <v>29</v>
      </c>
      <c r="H170" s="71">
        <v>0</v>
      </c>
      <c r="I170" s="71">
        <v>0</v>
      </c>
      <c r="J170" s="73">
        <v>17324.400000000001</v>
      </c>
      <c r="K170" s="71">
        <f>SUM(Table323[[#This Row],[Single Family ]:[&gt;4 Units ]])</f>
        <v>2</v>
      </c>
      <c r="L170" s="89">
        <v>2</v>
      </c>
      <c r="M170" s="89">
        <v>0</v>
      </c>
      <c r="N170" s="89">
        <v>0</v>
      </c>
      <c r="O170" s="74">
        <v>844</v>
      </c>
    </row>
    <row r="171" spans="1:15" s="72" customFormat="1" x14ac:dyDescent="0.25">
      <c r="A171" s="67" t="s">
        <v>175</v>
      </c>
      <c r="B171" s="68" t="s">
        <v>245</v>
      </c>
      <c r="C171" s="69" t="s">
        <v>239</v>
      </c>
      <c r="D171" s="70">
        <v>77262.277400000094</v>
      </c>
      <c r="E171" s="70">
        <v>11582.4</v>
      </c>
      <c r="F171" s="71">
        <f>Table323[[#This Row],[Single Family]]+Table323[[#This Row],[2-4 Units]]+Table323[[#This Row],[&gt;4 Units]]</f>
        <v>28</v>
      </c>
      <c r="G171" s="71">
        <v>25</v>
      </c>
      <c r="H171" s="71">
        <v>1</v>
      </c>
      <c r="I171" s="71">
        <v>2</v>
      </c>
      <c r="J171" s="73">
        <v>10668.61</v>
      </c>
      <c r="K171" s="71">
        <f>SUM(Table323[[#This Row],[Single Family ]:[&gt;4 Units ]])</f>
        <v>3</v>
      </c>
      <c r="L171" s="89">
        <v>2</v>
      </c>
      <c r="M171" s="89">
        <v>1</v>
      </c>
      <c r="N171" s="89">
        <v>0</v>
      </c>
      <c r="O171" s="74">
        <v>913.79</v>
      </c>
    </row>
    <row r="172" spans="1:15" s="72" customFormat="1" x14ac:dyDescent="0.25">
      <c r="A172" s="67" t="s">
        <v>176</v>
      </c>
      <c r="B172" s="68" t="s">
        <v>245</v>
      </c>
      <c r="C172" s="69" t="s">
        <v>239</v>
      </c>
      <c r="D172" s="70">
        <v>116407.5059</v>
      </c>
      <c r="E172" s="70">
        <v>22949.33</v>
      </c>
      <c r="F172" s="71">
        <f>Table323[[#This Row],[Single Family]]+Table323[[#This Row],[2-4 Units]]+Table323[[#This Row],[&gt;4 Units]]</f>
        <v>43</v>
      </c>
      <c r="G172" s="71">
        <v>40</v>
      </c>
      <c r="H172" s="71">
        <v>1</v>
      </c>
      <c r="I172" s="71">
        <v>2</v>
      </c>
      <c r="J172" s="73">
        <v>22949.33</v>
      </c>
      <c r="K172" s="71">
        <f>SUM(Table323[[#This Row],[Single Family ]:[&gt;4 Units ]])</f>
        <v>0</v>
      </c>
      <c r="L172" s="89"/>
      <c r="M172" s="89"/>
      <c r="N172" s="89"/>
      <c r="O172" s="74">
        <v>0</v>
      </c>
    </row>
    <row r="173" spans="1:15" s="72" customFormat="1" x14ac:dyDescent="0.25">
      <c r="A173" s="67" t="s">
        <v>177</v>
      </c>
      <c r="B173" s="68" t="s">
        <v>245</v>
      </c>
      <c r="C173" s="69" t="s">
        <v>239</v>
      </c>
      <c r="D173" s="70">
        <v>55146.045800000102</v>
      </c>
      <c r="E173" s="70">
        <v>21109.09</v>
      </c>
      <c r="F173" s="71">
        <f>Table323[[#This Row],[Single Family]]+Table323[[#This Row],[2-4 Units]]+Table323[[#This Row],[&gt;4 Units]]</f>
        <v>19</v>
      </c>
      <c r="G173" s="71">
        <v>18</v>
      </c>
      <c r="H173" s="71">
        <v>1</v>
      </c>
      <c r="I173" s="71">
        <v>0</v>
      </c>
      <c r="J173" s="73">
        <v>11439.41</v>
      </c>
      <c r="K173" s="71">
        <f>SUM(Table323[[#This Row],[Single Family ]:[&gt;4 Units ]])</f>
        <v>4</v>
      </c>
      <c r="L173" s="89">
        <v>4</v>
      </c>
      <c r="M173" s="89">
        <v>0</v>
      </c>
      <c r="N173" s="89">
        <v>0</v>
      </c>
      <c r="O173" s="74">
        <v>9669.68</v>
      </c>
    </row>
    <row r="174" spans="1:15" s="72" customFormat="1" x14ac:dyDescent="0.25">
      <c r="A174" s="67" t="s">
        <v>186</v>
      </c>
      <c r="B174" s="68" t="s">
        <v>245</v>
      </c>
      <c r="C174" s="69" t="s">
        <v>239</v>
      </c>
      <c r="D174" s="70">
        <v>104.54689999999999</v>
      </c>
      <c r="E174" s="70">
        <v>0</v>
      </c>
      <c r="F174" s="71">
        <f>Table323[[#This Row],[Single Family]]+Table323[[#This Row],[2-4 Units]]+Table323[[#This Row],[&gt;4 Units]]</f>
        <v>0</v>
      </c>
      <c r="G174" s="71"/>
      <c r="H174" s="71"/>
      <c r="I174" s="71"/>
      <c r="J174" s="73">
        <v>0</v>
      </c>
      <c r="K174" s="71">
        <f>SUM(Table323[[#This Row],[Single Family ]:[&gt;4 Units ]])</f>
        <v>0</v>
      </c>
      <c r="L174" s="89"/>
      <c r="M174" s="89"/>
      <c r="N174" s="89"/>
      <c r="O174" s="74">
        <v>0</v>
      </c>
    </row>
    <row r="175" spans="1:15" s="72" customFormat="1" x14ac:dyDescent="0.25">
      <c r="A175" s="67" t="s">
        <v>187</v>
      </c>
      <c r="B175" s="68" t="s">
        <v>245</v>
      </c>
      <c r="C175" s="69" t="s">
        <v>239</v>
      </c>
      <c r="D175" s="70">
        <v>71.1738</v>
      </c>
      <c r="E175" s="70">
        <v>0</v>
      </c>
      <c r="F175" s="71">
        <f>Table323[[#This Row],[Single Family]]+Table323[[#This Row],[2-4 Units]]+Table323[[#This Row],[&gt;4 Units]]</f>
        <v>0</v>
      </c>
      <c r="G175" s="71"/>
      <c r="H175" s="71"/>
      <c r="I175" s="71"/>
      <c r="J175" s="73">
        <v>0</v>
      </c>
      <c r="K175" s="71">
        <f>SUM(Table323[[#This Row],[Single Family ]:[&gt;4 Units ]])</f>
        <v>0</v>
      </c>
      <c r="L175" s="89"/>
      <c r="M175" s="89"/>
      <c r="N175" s="89"/>
      <c r="O175" s="74">
        <v>0</v>
      </c>
    </row>
    <row r="176" spans="1:15" s="72" customFormat="1" x14ac:dyDescent="0.25">
      <c r="A176" s="67" t="s">
        <v>256</v>
      </c>
      <c r="B176" s="68" t="s">
        <v>266</v>
      </c>
      <c r="C176" s="69" t="s">
        <v>239</v>
      </c>
      <c r="D176" s="70">
        <v>0</v>
      </c>
      <c r="E176" s="70">
        <v>289565.00002887001</v>
      </c>
      <c r="F176" s="71">
        <f>Table323[[#This Row],[Single Family]]+Table323[[#This Row],[2-4 Units]]+Table323[[#This Row],[&gt;4 Units]]</f>
        <v>1</v>
      </c>
      <c r="G176" s="71">
        <v>1</v>
      </c>
      <c r="H176" s="71">
        <v>0</v>
      </c>
      <c r="I176" s="71">
        <v>0</v>
      </c>
      <c r="J176" s="73">
        <v>91350.28</v>
      </c>
      <c r="K176" s="71">
        <f>SUM(Table323[[#This Row],[Single Family ]:[&gt;4 Units ]])</f>
        <v>1</v>
      </c>
      <c r="L176" s="89">
        <v>1</v>
      </c>
      <c r="M176" s="89">
        <v>0</v>
      </c>
      <c r="N176" s="89">
        <v>0</v>
      </c>
      <c r="O176" s="74">
        <v>392.27</v>
      </c>
    </row>
    <row r="177" spans="1:15" s="72" customFormat="1" x14ac:dyDescent="0.25">
      <c r="A177" s="67" t="s">
        <v>138</v>
      </c>
      <c r="B177" s="68" t="s">
        <v>251</v>
      </c>
      <c r="C177" s="69" t="s">
        <v>244</v>
      </c>
      <c r="D177" s="70">
        <v>53179.4405999999</v>
      </c>
      <c r="E177" s="70">
        <v>370.41</v>
      </c>
      <c r="F177" s="71">
        <f>Table323[[#This Row],[Single Family]]+Table323[[#This Row],[2-4 Units]]+Table323[[#This Row],[&gt;4 Units]]</f>
        <v>2</v>
      </c>
      <c r="G177" s="71">
        <v>2</v>
      </c>
      <c r="H177" s="71">
        <v>0</v>
      </c>
      <c r="I177" s="71">
        <v>0</v>
      </c>
      <c r="J177" s="73">
        <v>370.41</v>
      </c>
      <c r="K177" s="71">
        <f>SUM(Table323[[#This Row],[Single Family ]:[&gt;4 Units ]])</f>
        <v>0</v>
      </c>
      <c r="L177" s="89"/>
      <c r="M177" s="89"/>
      <c r="N177" s="89"/>
      <c r="O177" s="74">
        <v>0</v>
      </c>
    </row>
    <row r="178" spans="1:15" s="72" customFormat="1" x14ac:dyDescent="0.25">
      <c r="A178" s="67" t="s">
        <v>139</v>
      </c>
      <c r="B178" s="68" t="s">
        <v>251</v>
      </c>
      <c r="C178" s="69" t="s">
        <v>244</v>
      </c>
      <c r="D178" s="70">
        <v>5569.7996999999996</v>
      </c>
      <c r="E178" s="70">
        <v>0</v>
      </c>
      <c r="F178" s="71">
        <f>Table323[[#This Row],[Single Family]]+Table323[[#This Row],[2-4 Units]]+Table323[[#This Row],[&gt;4 Units]]</f>
        <v>0</v>
      </c>
      <c r="G178" s="71"/>
      <c r="H178" s="71"/>
      <c r="I178" s="71"/>
      <c r="J178" s="73">
        <v>0</v>
      </c>
      <c r="K178" s="71">
        <f>SUM(Table323[[#This Row],[Single Family ]:[&gt;4 Units ]])</f>
        <v>0</v>
      </c>
      <c r="L178" s="89"/>
      <c r="M178" s="89"/>
      <c r="N178" s="89"/>
      <c r="O178" s="74">
        <v>0</v>
      </c>
    </row>
    <row r="179" spans="1:15" s="72" customFormat="1" x14ac:dyDescent="0.25">
      <c r="A179" s="67" t="s">
        <v>140</v>
      </c>
      <c r="B179" s="68" t="s">
        <v>251</v>
      </c>
      <c r="C179" s="69" t="s">
        <v>244</v>
      </c>
      <c r="D179" s="70">
        <v>27566.794900000001</v>
      </c>
      <c r="E179" s="70">
        <v>2174.4499999999998</v>
      </c>
      <c r="F179" s="71">
        <f>Table323[[#This Row],[Single Family]]+Table323[[#This Row],[2-4 Units]]+Table323[[#This Row],[&gt;4 Units]]</f>
        <v>1</v>
      </c>
      <c r="G179" s="71">
        <v>1</v>
      </c>
      <c r="H179" s="71">
        <v>0</v>
      </c>
      <c r="I179" s="71">
        <v>0</v>
      </c>
      <c r="J179" s="73">
        <v>284.16000000000003</v>
      </c>
      <c r="K179" s="71">
        <f>SUM(Table323[[#This Row],[Single Family ]:[&gt;4 Units ]])</f>
        <v>10</v>
      </c>
      <c r="L179" s="89">
        <v>2</v>
      </c>
      <c r="M179" s="89">
        <v>8</v>
      </c>
      <c r="N179" s="89">
        <v>0</v>
      </c>
      <c r="O179" s="74">
        <v>1890.29</v>
      </c>
    </row>
    <row r="180" spans="1:15" s="72" customFormat="1" x14ac:dyDescent="0.25">
      <c r="A180" s="67" t="s">
        <v>141</v>
      </c>
      <c r="B180" s="68" t="s">
        <v>251</v>
      </c>
      <c r="C180" s="69" t="s">
        <v>244</v>
      </c>
      <c r="D180" s="70">
        <v>41243.352400000098</v>
      </c>
      <c r="E180" s="70">
        <v>1533.48</v>
      </c>
      <c r="F180" s="71">
        <f>Table323[[#This Row],[Single Family]]+Table323[[#This Row],[2-4 Units]]+Table323[[#This Row],[&gt;4 Units]]</f>
        <v>4</v>
      </c>
      <c r="G180" s="71">
        <v>4</v>
      </c>
      <c r="H180" s="71">
        <v>0</v>
      </c>
      <c r="I180" s="71">
        <v>0</v>
      </c>
      <c r="J180" s="73">
        <v>913.68</v>
      </c>
      <c r="K180" s="71">
        <f>SUM(Table323[[#This Row],[Single Family ]:[&gt;4 Units ]])</f>
        <v>4</v>
      </c>
      <c r="L180" s="89">
        <v>1</v>
      </c>
      <c r="M180" s="89">
        <v>3</v>
      </c>
      <c r="N180" s="89">
        <v>0</v>
      </c>
      <c r="O180" s="74">
        <v>619.79999999999995</v>
      </c>
    </row>
    <row r="181" spans="1:15" s="72" customFormat="1" x14ac:dyDescent="0.25">
      <c r="A181" s="67" t="s">
        <v>142</v>
      </c>
      <c r="B181" s="68" t="s">
        <v>251</v>
      </c>
      <c r="C181" s="69" t="s">
        <v>244</v>
      </c>
      <c r="D181" s="70">
        <v>40619.569599999901</v>
      </c>
      <c r="E181" s="70">
        <v>2256.9499999999998</v>
      </c>
      <c r="F181" s="71">
        <f>Table323[[#This Row],[Single Family]]+Table323[[#This Row],[2-4 Units]]+Table323[[#This Row],[&gt;4 Units]]</f>
        <v>4</v>
      </c>
      <c r="G181" s="71">
        <v>4</v>
      </c>
      <c r="H181" s="71">
        <v>0</v>
      </c>
      <c r="I181" s="71">
        <v>0</v>
      </c>
      <c r="J181" s="73">
        <v>1274.28</v>
      </c>
      <c r="K181" s="71">
        <f>SUM(Table323[[#This Row],[Single Family ]:[&gt;4 Units ]])</f>
        <v>5</v>
      </c>
      <c r="L181" s="89">
        <v>3</v>
      </c>
      <c r="M181" s="89">
        <v>2</v>
      </c>
      <c r="N181" s="89">
        <v>0</v>
      </c>
      <c r="O181" s="74">
        <v>982.67</v>
      </c>
    </row>
    <row r="182" spans="1:15" s="72" customFormat="1" x14ac:dyDescent="0.25">
      <c r="A182" s="67" t="s">
        <v>143</v>
      </c>
      <c r="B182" s="68" t="s">
        <v>251</v>
      </c>
      <c r="C182" s="69" t="s">
        <v>244</v>
      </c>
      <c r="D182" s="70">
        <v>52288.773399999904</v>
      </c>
      <c r="E182" s="70">
        <v>3999.65</v>
      </c>
      <c r="F182" s="71">
        <f>Table323[[#This Row],[Single Family]]+Table323[[#This Row],[2-4 Units]]+Table323[[#This Row],[&gt;4 Units]]</f>
        <v>4</v>
      </c>
      <c r="G182" s="71">
        <v>3</v>
      </c>
      <c r="H182" s="71">
        <v>1</v>
      </c>
      <c r="I182" s="71">
        <v>0</v>
      </c>
      <c r="J182" s="73">
        <v>352.22</v>
      </c>
      <c r="K182" s="71">
        <f>SUM(Table323[[#This Row],[Single Family ]:[&gt;4 Units ]])</f>
        <v>13</v>
      </c>
      <c r="L182" s="89">
        <v>5</v>
      </c>
      <c r="M182" s="89">
        <v>8</v>
      </c>
      <c r="N182" s="89">
        <v>0</v>
      </c>
      <c r="O182" s="74">
        <v>2334.9299999999998</v>
      </c>
    </row>
    <row r="183" spans="1:15" s="72" customFormat="1" x14ac:dyDescent="0.25">
      <c r="A183" s="67" t="s">
        <v>144</v>
      </c>
      <c r="B183" s="68" t="s">
        <v>251</v>
      </c>
      <c r="C183" s="69" t="s">
        <v>244</v>
      </c>
      <c r="D183" s="70">
        <v>46744.9413999998</v>
      </c>
      <c r="E183" s="70">
        <v>2774.03</v>
      </c>
      <c r="F183" s="71">
        <f>Table323[[#This Row],[Single Family]]+Table323[[#This Row],[2-4 Units]]+Table323[[#This Row],[&gt;4 Units]]</f>
        <v>2</v>
      </c>
      <c r="G183" s="71">
        <v>1</v>
      </c>
      <c r="H183" s="71">
        <v>1</v>
      </c>
      <c r="I183" s="71">
        <v>0</v>
      </c>
      <c r="J183" s="73">
        <v>1320</v>
      </c>
      <c r="K183" s="71">
        <f>SUM(Table323[[#This Row],[Single Family ]:[&gt;4 Units ]])</f>
        <v>4</v>
      </c>
      <c r="L183" s="89">
        <v>0</v>
      </c>
      <c r="M183" s="89">
        <v>4</v>
      </c>
      <c r="N183" s="89">
        <v>0</v>
      </c>
      <c r="O183" s="74">
        <v>1454.03</v>
      </c>
    </row>
    <row r="184" spans="1:15" s="72" customFormat="1" x14ac:dyDescent="0.25">
      <c r="A184" s="67" t="s">
        <v>145</v>
      </c>
      <c r="B184" s="68" t="s">
        <v>251</v>
      </c>
      <c r="C184" s="69" t="s">
        <v>244</v>
      </c>
      <c r="D184" s="70">
        <v>50564.050300000003</v>
      </c>
      <c r="E184" s="70">
        <v>3852.71</v>
      </c>
      <c r="F184" s="71">
        <f>Table323[[#This Row],[Single Family]]+Table323[[#This Row],[2-4 Units]]+Table323[[#This Row],[&gt;4 Units]]</f>
        <v>2</v>
      </c>
      <c r="G184" s="71">
        <v>1</v>
      </c>
      <c r="H184" s="71">
        <v>1</v>
      </c>
      <c r="I184" s="71">
        <v>0</v>
      </c>
      <c r="J184" s="73">
        <v>1247.45</v>
      </c>
      <c r="K184" s="71">
        <f>SUM(Table323[[#This Row],[Single Family ]:[&gt;4 Units ]])</f>
        <v>11</v>
      </c>
      <c r="L184" s="89">
        <v>5</v>
      </c>
      <c r="M184" s="89">
        <v>6</v>
      </c>
      <c r="N184" s="89">
        <v>0</v>
      </c>
      <c r="O184" s="74">
        <v>2605.2600000000002</v>
      </c>
    </row>
    <row r="185" spans="1:15" s="72" customFormat="1" x14ac:dyDescent="0.25">
      <c r="A185" s="67" t="s">
        <v>146</v>
      </c>
      <c r="B185" s="68" t="s">
        <v>251</v>
      </c>
      <c r="C185" s="69" t="s">
        <v>244</v>
      </c>
      <c r="D185" s="70">
        <v>55064.527799999902</v>
      </c>
      <c r="E185" s="70">
        <v>5327.67</v>
      </c>
      <c r="F185" s="71">
        <f>Table323[[#This Row],[Single Family]]+Table323[[#This Row],[2-4 Units]]+Table323[[#This Row],[&gt;4 Units]]</f>
        <v>5</v>
      </c>
      <c r="G185" s="71">
        <v>4</v>
      </c>
      <c r="H185" s="71">
        <v>1</v>
      </c>
      <c r="I185" s="71">
        <v>0</v>
      </c>
      <c r="J185" s="73">
        <v>1441.62</v>
      </c>
      <c r="K185" s="71">
        <f>SUM(Table323[[#This Row],[Single Family ]:[&gt;4 Units ]])</f>
        <v>21</v>
      </c>
      <c r="L185" s="89">
        <v>2</v>
      </c>
      <c r="M185" s="89">
        <v>19</v>
      </c>
      <c r="N185" s="89">
        <v>0</v>
      </c>
      <c r="O185" s="74">
        <v>3886.05</v>
      </c>
    </row>
    <row r="186" spans="1:15" s="72" customFormat="1" x14ac:dyDescent="0.25">
      <c r="A186" s="67" t="s">
        <v>147</v>
      </c>
      <c r="B186" s="68" t="s">
        <v>251</v>
      </c>
      <c r="C186" s="69" t="s">
        <v>239</v>
      </c>
      <c r="D186" s="70">
        <v>59341.469599999902</v>
      </c>
      <c r="E186" s="70">
        <v>8974.89</v>
      </c>
      <c r="F186" s="71">
        <f>Table323[[#This Row],[Single Family]]+Table323[[#This Row],[2-4 Units]]+Table323[[#This Row],[&gt;4 Units]]</f>
        <v>22</v>
      </c>
      <c r="G186" s="71">
        <v>16</v>
      </c>
      <c r="H186" s="71">
        <v>6</v>
      </c>
      <c r="I186" s="71">
        <v>0</v>
      </c>
      <c r="J186" s="73">
        <v>7525.73</v>
      </c>
      <c r="K186" s="71">
        <f>SUM(Table323[[#This Row],[Single Family ]:[&gt;4 Units ]])</f>
        <v>4</v>
      </c>
      <c r="L186" s="89">
        <v>4</v>
      </c>
      <c r="M186" s="89">
        <v>0</v>
      </c>
      <c r="N186" s="89">
        <v>0</v>
      </c>
      <c r="O186" s="74">
        <v>1449.16</v>
      </c>
    </row>
    <row r="187" spans="1:15" s="72" customFormat="1" x14ac:dyDescent="0.25">
      <c r="A187" s="67" t="s">
        <v>148</v>
      </c>
      <c r="B187" s="68" t="s">
        <v>251</v>
      </c>
      <c r="C187" s="69" t="s">
        <v>239</v>
      </c>
      <c r="D187" s="70">
        <v>50898.5147</v>
      </c>
      <c r="E187" s="70">
        <v>26111.11</v>
      </c>
      <c r="F187" s="71">
        <f>Table323[[#This Row],[Single Family]]+Table323[[#This Row],[2-4 Units]]+Table323[[#This Row],[&gt;4 Units]]</f>
        <v>15</v>
      </c>
      <c r="G187" s="71">
        <v>15</v>
      </c>
      <c r="H187" s="71">
        <v>0</v>
      </c>
      <c r="I187" s="71">
        <v>0</v>
      </c>
      <c r="J187" s="73">
        <v>10059.84</v>
      </c>
      <c r="K187" s="71">
        <f>SUM(Table323[[#This Row],[Single Family ]:[&gt;4 Units ]])</f>
        <v>4</v>
      </c>
      <c r="L187" s="89">
        <v>4</v>
      </c>
      <c r="M187" s="89">
        <v>0</v>
      </c>
      <c r="N187" s="89">
        <v>0</v>
      </c>
      <c r="O187" s="74">
        <v>16051.27</v>
      </c>
    </row>
    <row r="188" spans="1:15" s="72" customFormat="1" x14ac:dyDescent="0.25">
      <c r="A188" s="67" t="s">
        <v>149</v>
      </c>
      <c r="B188" s="68" t="s">
        <v>251</v>
      </c>
      <c r="C188" s="69" t="s">
        <v>239</v>
      </c>
      <c r="D188" s="70">
        <v>62230.979699999902</v>
      </c>
      <c r="E188" s="70">
        <v>18001.45</v>
      </c>
      <c r="F188" s="71">
        <f>Table323[[#This Row],[Single Family]]+Table323[[#This Row],[2-4 Units]]+Table323[[#This Row],[&gt;4 Units]]</f>
        <v>10</v>
      </c>
      <c r="G188" s="71">
        <v>9</v>
      </c>
      <c r="H188" s="71">
        <v>1</v>
      </c>
      <c r="I188" s="71">
        <v>0</v>
      </c>
      <c r="J188" s="73">
        <v>4418.41</v>
      </c>
      <c r="K188" s="71">
        <f>SUM(Table323[[#This Row],[Single Family ]:[&gt;4 Units ]])</f>
        <v>16</v>
      </c>
      <c r="L188" s="89">
        <v>4</v>
      </c>
      <c r="M188" s="89">
        <v>12</v>
      </c>
      <c r="N188" s="89">
        <v>0</v>
      </c>
      <c r="O188" s="74">
        <v>13583.04</v>
      </c>
    </row>
    <row r="189" spans="1:15" s="72" customFormat="1" x14ac:dyDescent="0.25">
      <c r="A189" s="67" t="s">
        <v>150</v>
      </c>
      <c r="B189" s="68" t="s">
        <v>251</v>
      </c>
      <c r="C189" s="69" t="s">
        <v>244</v>
      </c>
      <c r="D189" s="70">
        <v>76079.437600000005</v>
      </c>
      <c r="E189" s="70">
        <v>5178.01</v>
      </c>
      <c r="F189" s="71">
        <f>Table323[[#This Row],[Single Family]]+Table323[[#This Row],[2-4 Units]]+Table323[[#This Row],[&gt;4 Units]]</f>
        <v>2</v>
      </c>
      <c r="G189" s="71">
        <v>2</v>
      </c>
      <c r="H189" s="71">
        <v>0</v>
      </c>
      <c r="I189" s="71">
        <v>0</v>
      </c>
      <c r="J189" s="73">
        <v>1436.26</v>
      </c>
      <c r="K189" s="71">
        <f>SUM(Table323[[#This Row],[Single Family ]:[&gt;4 Units ]])</f>
        <v>7</v>
      </c>
      <c r="L189" s="89">
        <v>3</v>
      </c>
      <c r="M189" s="89">
        <v>3</v>
      </c>
      <c r="N189" s="89">
        <v>1</v>
      </c>
      <c r="O189" s="74">
        <v>3741.75</v>
      </c>
    </row>
    <row r="190" spans="1:15" s="72" customFormat="1" x14ac:dyDescent="0.25">
      <c r="A190" s="67" t="s">
        <v>151</v>
      </c>
      <c r="B190" s="68" t="s">
        <v>251</v>
      </c>
      <c r="C190" s="69" t="s">
        <v>239</v>
      </c>
      <c r="D190" s="70">
        <v>67783.353199999998</v>
      </c>
      <c r="E190" s="70">
        <v>12592.36</v>
      </c>
      <c r="F190" s="71">
        <f>Table323[[#This Row],[Single Family]]+Table323[[#This Row],[2-4 Units]]+Table323[[#This Row],[&gt;4 Units]]</f>
        <v>12</v>
      </c>
      <c r="G190" s="71">
        <v>11</v>
      </c>
      <c r="H190" s="71">
        <v>1</v>
      </c>
      <c r="I190" s="71">
        <v>0</v>
      </c>
      <c r="J190" s="73">
        <v>3492.49</v>
      </c>
      <c r="K190" s="71">
        <f>SUM(Table323[[#This Row],[Single Family ]:[&gt;4 Units ]])</f>
        <v>14</v>
      </c>
      <c r="L190" s="89">
        <v>5</v>
      </c>
      <c r="M190" s="89">
        <v>9</v>
      </c>
      <c r="N190" s="89">
        <v>0</v>
      </c>
      <c r="O190" s="74">
        <v>9099.8700000000008</v>
      </c>
    </row>
    <row r="191" spans="1:15" s="72" customFormat="1" x14ac:dyDescent="0.25">
      <c r="A191" s="67" t="s">
        <v>152</v>
      </c>
      <c r="B191" s="68" t="s">
        <v>251</v>
      </c>
      <c r="C191" s="69" t="s">
        <v>244</v>
      </c>
      <c r="D191" s="70">
        <v>89500.176099999997</v>
      </c>
      <c r="E191" s="70">
        <v>47450.57</v>
      </c>
      <c r="F191" s="71">
        <f>Table323[[#This Row],[Single Family]]+Table323[[#This Row],[2-4 Units]]+Table323[[#This Row],[&gt;4 Units]]</f>
        <v>9</v>
      </c>
      <c r="G191" s="71">
        <v>7</v>
      </c>
      <c r="H191" s="71">
        <v>2</v>
      </c>
      <c r="I191" s="71">
        <v>0</v>
      </c>
      <c r="J191" s="73">
        <v>2901.52</v>
      </c>
      <c r="K191" s="71">
        <f>SUM(Table323[[#This Row],[Single Family ]:[&gt;4 Units ]])</f>
        <v>53</v>
      </c>
      <c r="L191" s="89">
        <v>19</v>
      </c>
      <c r="M191" s="89">
        <v>34</v>
      </c>
      <c r="N191" s="89">
        <v>0</v>
      </c>
      <c r="O191" s="74">
        <v>27049.05</v>
      </c>
    </row>
    <row r="192" spans="1:15" s="72" customFormat="1" x14ac:dyDescent="0.25">
      <c r="A192" s="67" t="s">
        <v>153</v>
      </c>
      <c r="B192" s="68" t="s">
        <v>251</v>
      </c>
      <c r="C192" s="69" t="s">
        <v>244</v>
      </c>
      <c r="D192" s="70">
        <v>59212.536800000104</v>
      </c>
      <c r="E192" s="70">
        <v>10815.87</v>
      </c>
      <c r="F192" s="71">
        <f>Table323[[#This Row],[Single Family]]+Table323[[#This Row],[2-4 Units]]+Table323[[#This Row],[&gt;4 Units]]</f>
        <v>4</v>
      </c>
      <c r="G192" s="71">
        <v>1</v>
      </c>
      <c r="H192" s="71">
        <v>3</v>
      </c>
      <c r="I192" s="71">
        <v>0</v>
      </c>
      <c r="J192" s="73">
        <v>484.3</v>
      </c>
      <c r="K192" s="71">
        <f>SUM(Table323[[#This Row],[Single Family ]:[&gt;4 Units ]])</f>
        <v>18</v>
      </c>
      <c r="L192" s="89">
        <v>5</v>
      </c>
      <c r="M192" s="89">
        <v>13</v>
      </c>
      <c r="N192" s="89">
        <v>0</v>
      </c>
      <c r="O192" s="74">
        <v>10331.57</v>
      </c>
    </row>
    <row r="193" spans="1:15" s="72" customFormat="1" x14ac:dyDescent="0.25">
      <c r="A193" s="67" t="s">
        <v>154</v>
      </c>
      <c r="B193" s="68" t="s">
        <v>251</v>
      </c>
      <c r="C193" s="69" t="s">
        <v>239</v>
      </c>
      <c r="D193" s="70">
        <v>54159.681900000003</v>
      </c>
      <c r="E193" s="70">
        <v>6368.9</v>
      </c>
      <c r="F193" s="71">
        <f>Table323[[#This Row],[Single Family]]+Table323[[#This Row],[2-4 Units]]+Table323[[#This Row],[&gt;4 Units]]</f>
        <v>13</v>
      </c>
      <c r="G193" s="71">
        <v>8</v>
      </c>
      <c r="H193" s="71">
        <v>5</v>
      </c>
      <c r="I193" s="71">
        <v>0</v>
      </c>
      <c r="J193" s="73">
        <v>5320.43</v>
      </c>
      <c r="K193" s="71">
        <f>SUM(Table323[[#This Row],[Single Family ]:[&gt;4 Units ]])</f>
        <v>4</v>
      </c>
      <c r="L193" s="89">
        <v>1</v>
      </c>
      <c r="M193" s="89">
        <v>3</v>
      </c>
      <c r="N193" s="89">
        <v>0</v>
      </c>
      <c r="O193" s="74">
        <v>1048.47</v>
      </c>
    </row>
    <row r="194" spans="1:15" s="72" customFormat="1" x14ac:dyDescent="0.25">
      <c r="A194" s="67" t="s">
        <v>155</v>
      </c>
      <c r="B194" s="68" t="s">
        <v>251</v>
      </c>
      <c r="C194" s="69" t="s">
        <v>239</v>
      </c>
      <c r="D194" s="70">
        <v>72665.771399999896</v>
      </c>
      <c r="E194" s="70">
        <v>9616.59</v>
      </c>
      <c r="F194" s="71">
        <f>Table323[[#This Row],[Single Family]]+Table323[[#This Row],[2-4 Units]]+Table323[[#This Row],[&gt;4 Units]]</f>
        <v>17</v>
      </c>
      <c r="G194" s="71">
        <v>6</v>
      </c>
      <c r="H194" s="71">
        <v>11</v>
      </c>
      <c r="I194" s="71">
        <v>0</v>
      </c>
      <c r="J194" s="73">
        <v>9616.59</v>
      </c>
      <c r="K194" s="71">
        <f>SUM(Table323[[#This Row],[Single Family ]:[&gt;4 Units ]])</f>
        <v>0</v>
      </c>
      <c r="L194" s="89"/>
      <c r="M194" s="89"/>
      <c r="N194" s="89"/>
      <c r="O194" s="74">
        <v>0</v>
      </c>
    </row>
    <row r="195" spans="1:15" s="72" customFormat="1" x14ac:dyDescent="0.25">
      <c r="A195" s="67" t="s">
        <v>156</v>
      </c>
      <c r="B195" s="68" t="s">
        <v>251</v>
      </c>
      <c r="C195" s="69" t="s">
        <v>239</v>
      </c>
      <c r="D195" s="70">
        <v>47650.880900000098</v>
      </c>
      <c r="E195" s="70">
        <v>2599.46</v>
      </c>
      <c r="F195" s="71">
        <f>Table323[[#This Row],[Single Family]]+Table323[[#This Row],[2-4 Units]]+Table323[[#This Row],[&gt;4 Units]]</f>
        <v>4</v>
      </c>
      <c r="G195" s="71">
        <v>4</v>
      </c>
      <c r="H195" s="71">
        <v>0</v>
      </c>
      <c r="I195" s="71">
        <v>0</v>
      </c>
      <c r="J195" s="73">
        <v>1909.94</v>
      </c>
      <c r="K195" s="71">
        <f>SUM(Table323[[#This Row],[Single Family ]:[&gt;4 Units ]])</f>
        <v>2</v>
      </c>
      <c r="L195" s="89">
        <v>0</v>
      </c>
      <c r="M195" s="89">
        <v>2</v>
      </c>
      <c r="N195" s="89">
        <v>0</v>
      </c>
      <c r="O195" s="74">
        <v>689.52</v>
      </c>
    </row>
    <row r="196" spans="1:15" s="72" customFormat="1" x14ac:dyDescent="0.25">
      <c r="A196" s="67" t="s">
        <v>157</v>
      </c>
      <c r="B196" s="68" t="s">
        <v>251</v>
      </c>
      <c r="C196" s="69" t="s">
        <v>244</v>
      </c>
      <c r="D196" s="70">
        <v>14835.8009</v>
      </c>
      <c r="E196" s="70">
        <v>26.98</v>
      </c>
      <c r="F196" s="71">
        <f>Table323[[#This Row],[Single Family]]+Table323[[#This Row],[2-4 Units]]+Table323[[#This Row],[&gt;4 Units]]</f>
        <v>1</v>
      </c>
      <c r="G196" s="71">
        <v>0</v>
      </c>
      <c r="H196" s="71">
        <v>1</v>
      </c>
      <c r="I196" s="71">
        <v>0</v>
      </c>
      <c r="J196" s="73">
        <v>26.98</v>
      </c>
      <c r="K196" s="71">
        <f>SUM(Table323[[#This Row],[Single Family ]:[&gt;4 Units ]])</f>
        <v>0</v>
      </c>
      <c r="L196" s="89"/>
      <c r="M196" s="89"/>
      <c r="N196" s="89"/>
      <c r="O196" s="74">
        <v>0</v>
      </c>
    </row>
    <row r="197" spans="1:15" s="72" customFormat="1" x14ac:dyDescent="0.25">
      <c r="A197" s="67" t="s">
        <v>158</v>
      </c>
      <c r="B197" s="68" t="s">
        <v>251</v>
      </c>
      <c r="C197" s="69" t="s">
        <v>239</v>
      </c>
      <c r="D197" s="70">
        <v>31597.2291</v>
      </c>
      <c r="E197" s="70">
        <v>3747.81</v>
      </c>
      <c r="F197" s="71">
        <f>Table323[[#This Row],[Single Family]]+Table323[[#This Row],[2-4 Units]]+Table323[[#This Row],[&gt;4 Units]]</f>
        <v>1</v>
      </c>
      <c r="G197" s="71">
        <v>0</v>
      </c>
      <c r="H197" s="71">
        <v>1</v>
      </c>
      <c r="I197" s="71">
        <v>0</v>
      </c>
      <c r="J197" s="73">
        <v>1375.14</v>
      </c>
      <c r="K197" s="71">
        <f>SUM(Table323[[#This Row],[Single Family ]:[&gt;4 Units ]])</f>
        <v>1</v>
      </c>
      <c r="L197" s="89">
        <v>0</v>
      </c>
      <c r="M197" s="89">
        <v>1</v>
      </c>
      <c r="N197" s="89">
        <v>0</v>
      </c>
      <c r="O197" s="74">
        <v>2372.67</v>
      </c>
    </row>
    <row r="198" spans="1:15" s="72" customFormat="1" x14ac:dyDescent="0.25">
      <c r="A198" s="67" t="s">
        <v>159</v>
      </c>
      <c r="B198" s="68" t="s">
        <v>251</v>
      </c>
      <c r="C198" s="69" t="s">
        <v>244</v>
      </c>
      <c r="D198" s="70">
        <v>53392.115599999903</v>
      </c>
      <c r="E198" s="70">
        <v>10400.34</v>
      </c>
      <c r="F198" s="71">
        <f>Table323[[#This Row],[Single Family]]+Table323[[#This Row],[2-4 Units]]+Table323[[#This Row],[&gt;4 Units]]</f>
        <v>10</v>
      </c>
      <c r="G198" s="71">
        <v>3</v>
      </c>
      <c r="H198" s="71">
        <v>7</v>
      </c>
      <c r="I198" s="71">
        <v>0</v>
      </c>
      <c r="J198" s="73">
        <v>2968.24</v>
      </c>
      <c r="K198" s="71">
        <f>SUM(Table323[[#This Row],[Single Family ]:[&gt;4 Units ]])</f>
        <v>17</v>
      </c>
      <c r="L198" s="89">
        <v>2</v>
      </c>
      <c r="M198" s="89">
        <v>14</v>
      </c>
      <c r="N198" s="89">
        <v>1</v>
      </c>
      <c r="O198" s="74">
        <v>7432.1</v>
      </c>
    </row>
    <row r="199" spans="1:15" s="72" customFormat="1" x14ac:dyDescent="0.25">
      <c r="A199" s="67" t="s">
        <v>160</v>
      </c>
      <c r="B199" s="68" t="s">
        <v>251</v>
      </c>
      <c r="C199" s="69" t="s">
        <v>244</v>
      </c>
      <c r="D199" s="70">
        <v>54491.1928999999</v>
      </c>
      <c r="E199" s="70">
        <v>6815.37</v>
      </c>
      <c r="F199" s="71">
        <f>Table323[[#This Row],[Single Family]]+Table323[[#This Row],[2-4 Units]]+Table323[[#This Row],[&gt;4 Units]]</f>
        <v>6</v>
      </c>
      <c r="G199" s="71">
        <v>5</v>
      </c>
      <c r="H199" s="71">
        <v>1</v>
      </c>
      <c r="I199" s="71">
        <v>0</v>
      </c>
      <c r="J199" s="73">
        <v>2179.8000000000002</v>
      </c>
      <c r="K199" s="71">
        <f>SUM(Table323[[#This Row],[Single Family ]:[&gt;4 Units ]])</f>
        <v>18</v>
      </c>
      <c r="L199" s="89">
        <v>6</v>
      </c>
      <c r="M199" s="89">
        <v>12</v>
      </c>
      <c r="N199" s="89">
        <v>0</v>
      </c>
      <c r="O199" s="74">
        <v>4635.57</v>
      </c>
    </row>
    <row r="200" spans="1:15" s="72" customFormat="1" x14ac:dyDescent="0.25">
      <c r="A200" s="67" t="s">
        <v>161</v>
      </c>
      <c r="B200" s="68" t="s">
        <v>251</v>
      </c>
      <c r="C200" s="69" t="s">
        <v>244</v>
      </c>
      <c r="D200" s="70">
        <v>64777.257400000097</v>
      </c>
      <c r="E200" s="70">
        <v>7352.41</v>
      </c>
      <c r="F200" s="71">
        <f>Table323[[#This Row],[Single Family]]+Table323[[#This Row],[2-4 Units]]+Table323[[#This Row],[&gt;4 Units]]</f>
        <v>9</v>
      </c>
      <c r="G200" s="71">
        <v>2</v>
      </c>
      <c r="H200" s="71">
        <v>7</v>
      </c>
      <c r="I200" s="71">
        <v>0</v>
      </c>
      <c r="J200" s="73">
        <v>2183.98</v>
      </c>
      <c r="K200" s="71">
        <f>SUM(Table323[[#This Row],[Single Family ]:[&gt;4 Units ]])</f>
        <v>8</v>
      </c>
      <c r="L200" s="89">
        <v>2</v>
      </c>
      <c r="M200" s="89">
        <v>6</v>
      </c>
      <c r="N200" s="89">
        <v>0</v>
      </c>
      <c r="O200" s="74">
        <v>5168.43</v>
      </c>
    </row>
    <row r="201" spans="1:15" s="72" customFormat="1" x14ac:dyDescent="0.25">
      <c r="A201" s="67" t="s">
        <v>162</v>
      </c>
      <c r="B201" s="68" t="s">
        <v>251</v>
      </c>
      <c r="C201" s="69" t="s">
        <v>239</v>
      </c>
      <c r="D201" s="70">
        <v>92154.619600000093</v>
      </c>
      <c r="E201" s="70">
        <v>25570.16</v>
      </c>
      <c r="F201" s="71">
        <f>Table323[[#This Row],[Single Family]]+Table323[[#This Row],[2-4 Units]]+Table323[[#This Row],[&gt;4 Units]]</f>
        <v>12</v>
      </c>
      <c r="G201" s="71">
        <v>11</v>
      </c>
      <c r="H201" s="71">
        <v>1</v>
      </c>
      <c r="I201" s="71">
        <v>0</v>
      </c>
      <c r="J201" s="73">
        <v>5413.7</v>
      </c>
      <c r="K201" s="71">
        <f>SUM(Table323[[#This Row],[Single Family ]:[&gt;4 Units ]])</f>
        <v>22</v>
      </c>
      <c r="L201" s="89">
        <v>16</v>
      </c>
      <c r="M201" s="89">
        <v>5</v>
      </c>
      <c r="N201" s="89">
        <v>1</v>
      </c>
      <c r="O201" s="74">
        <v>20156.46</v>
      </c>
    </row>
    <row r="202" spans="1:15" s="72" customFormat="1" x14ac:dyDescent="0.25">
      <c r="A202" s="67" t="s">
        <v>163</v>
      </c>
      <c r="B202" s="68" t="s">
        <v>251</v>
      </c>
      <c r="C202" s="69" t="s">
        <v>244</v>
      </c>
      <c r="D202" s="70">
        <v>45179.0501</v>
      </c>
      <c r="E202" s="70">
        <v>14190.36</v>
      </c>
      <c r="F202" s="71">
        <f>Table323[[#This Row],[Single Family]]+Table323[[#This Row],[2-4 Units]]+Table323[[#This Row],[&gt;4 Units]]</f>
        <v>3</v>
      </c>
      <c r="G202" s="71">
        <v>3</v>
      </c>
      <c r="H202" s="71">
        <v>0</v>
      </c>
      <c r="I202" s="71">
        <v>0</v>
      </c>
      <c r="J202" s="73">
        <v>1888.11</v>
      </c>
      <c r="K202" s="71">
        <f>SUM(Table323[[#This Row],[Single Family ]:[&gt;4 Units ]])</f>
        <v>7</v>
      </c>
      <c r="L202" s="89">
        <v>3</v>
      </c>
      <c r="M202" s="89">
        <v>4</v>
      </c>
      <c r="N202" s="89">
        <v>0</v>
      </c>
      <c r="O202" s="74">
        <v>12302.25</v>
      </c>
    </row>
    <row r="203" spans="1:15" s="72" customFormat="1" x14ac:dyDescent="0.25">
      <c r="A203" s="67" t="s">
        <v>164</v>
      </c>
      <c r="B203" s="68" t="s">
        <v>251</v>
      </c>
      <c r="C203" s="69" t="s">
        <v>239</v>
      </c>
      <c r="D203" s="70">
        <v>40066.7255</v>
      </c>
      <c r="E203" s="70">
        <v>16767.72</v>
      </c>
      <c r="F203" s="71">
        <f>Table323[[#This Row],[Single Family]]+Table323[[#This Row],[2-4 Units]]+Table323[[#This Row],[&gt;4 Units]]</f>
        <v>9</v>
      </c>
      <c r="G203" s="71">
        <v>8</v>
      </c>
      <c r="H203" s="71">
        <v>1</v>
      </c>
      <c r="I203" s="71">
        <v>0</v>
      </c>
      <c r="J203" s="73">
        <v>5025.12</v>
      </c>
      <c r="K203" s="71">
        <f>SUM(Table323[[#This Row],[Single Family ]:[&gt;4 Units ]])</f>
        <v>11</v>
      </c>
      <c r="L203" s="89">
        <v>6</v>
      </c>
      <c r="M203" s="89">
        <v>5</v>
      </c>
      <c r="N203" s="89">
        <v>0</v>
      </c>
      <c r="O203" s="74">
        <v>11742.6</v>
      </c>
    </row>
    <row r="204" spans="1:15" s="72" customFormat="1" x14ac:dyDescent="0.25">
      <c r="A204" s="67" t="s">
        <v>165</v>
      </c>
      <c r="B204" s="68" t="s">
        <v>251</v>
      </c>
      <c r="C204" s="69" t="s">
        <v>239</v>
      </c>
      <c r="D204" s="70">
        <v>83322.580300000103</v>
      </c>
      <c r="E204" s="70">
        <v>29975.46</v>
      </c>
      <c r="F204" s="71">
        <f>Table323[[#This Row],[Single Family]]+Table323[[#This Row],[2-4 Units]]+Table323[[#This Row],[&gt;4 Units]]</f>
        <v>8</v>
      </c>
      <c r="G204" s="71">
        <v>8</v>
      </c>
      <c r="H204" s="71">
        <v>0</v>
      </c>
      <c r="I204" s="71">
        <v>0</v>
      </c>
      <c r="J204" s="73">
        <v>8295.25</v>
      </c>
      <c r="K204" s="71">
        <f>SUM(Table323[[#This Row],[Single Family ]:[&gt;4 Units ]])</f>
        <v>20</v>
      </c>
      <c r="L204" s="89">
        <v>11</v>
      </c>
      <c r="M204" s="89">
        <v>9</v>
      </c>
      <c r="N204" s="89">
        <v>0</v>
      </c>
      <c r="O204" s="74">
        <v>15680.21</v>
      </c>
    </row>
    <row r="205" spans="1:15" s="72" customFormat="1" x14ac:dyDescent="0.25">
      <c r="A205" s="67" t="s">
        <v>166</v>
      </c>
      <c r="B205" s="68" t="s">
        <v>251</v>
      </c>
      <c r="C205" s="69" t="s">
        <v>239</v>
      </c>
      <c r="D205" s="70">
        <v>77725.744400000098</v>
      </c>
      <c r="E205" s="70">
        <v>67092.72</v>
      </c>
      <c r="F205" s="71">
        <f>Table323[[#This Row],[Single Family]]+Table323[[#This Row],[2-4 Units]]+Table323[[#This Row],[&gt;4 Units]]</f>
        <v>69</v>
      </c>
      <c r="G205" s="71">
        <v>63</v>
      </c>
      <c r="H205" s="71">
        <v>6</v>
      </c>
      <c r="I205" s="71">
        <v>0</v>
      </c>
      <c r="J205" s="73">
        <v>38539.730000000003</v>
      </c>
      <c r="K205" s="71">
        <f>SUM(Table323[[#This Row],[Single Family ]:[&gt;4 Units ]])</f>
        <v>15</v>
      </c>
      <c r="L205" s="89">
        <v>13</v>
      </c>
      <c r="M205" s="89">
        <v>2</v>
      </c>
      <c r="N205" s="89">
        <v>0</v>
      </c>
      <c r="O205" s="74">
        <v>28552.99</v>
      </c>
    </row>
    <row r="206" spans="1:15" s="72" customFormat="1" x14ac:dyDescent="0.25">
      <c r="A206" s="67" t="s">
        <v>178</v>
      </c>
      <c r="B206" s="68" t="s">
        <v>251</v>
      </c>
      <c r="C206" s="69" t="s">
        <v>239</v>
      </c>
      <c r="D206" s="70">
        <v>138.0009</v>
      </c>
      <c r="E206" s="70">
        <v>0</v>
      </c>
      <c r="F206" s="71">
        <f>Table323[[#This Row],[Single Family]]+Table323[[#This Row],[2-4 Units]]+Table323[[#This Row],[&gt;4 Units]]</f>
        <v>0</v>
      </c>
      <c r="G206" s="71"/>
      <c r="H206" s="71"/>
      <c r="I206" s="71"/>
      <c r="J206" s="73">
        <v>0</v>
      </c>
      <c r="K206" s="71">
        <f>SUM(Table323[[#This Row],[Single Family ]:[&gt;4 Units ]])</f>
        <v>0</v>
      </c>
      <c r="L206" s="89"/>
      <c r="M206" s="89"/>
      <c r="N206" s="89"/>
      <c r="O206" s="74">
        <v>0</v>
      </c>
    </row>
    <row r="207" spans="1:15" s="72" customFormat="1" x14ac:dyDescent="0.25">
      <c r="A207" s="67" t="s">
        <v>180</v>
      </c>
      <c r="B207" s="68" t="s">
        <v>251</v>
      </c>
      <c r="C207" s="69" t="s">
        <v>244</v>
      </c>
      <c r="D207" s="70">
        <v>0</v>
      </c>
      <c r="E207" s="70">
        <v>0</v>
      </c>
      <c r="F207" s="71">
        <f>Table323[[#This Row],[Single Family]]+Table323[[#This Row],[2-4 Units]]+Table323[[#This Row],[&gt;4 Units]]</f>
        <v>0</v>
      </c>
      <c r="G207" s="71"/>
      <c r="H207" s="71"/>
      <c r="I207" s="71"/>
      <c r="J207" s="73">
        <v>0</v>
      </c>
      <c r="K207" s="71">
        <f>SUM(Table323[[#This Row],[Single Family ]:[&gt;4 Units ]])</f>
        <v>0</v>
      </c>
      <c r="L207" s="89"/>
      <c r="M207" s="89"/>
      <c r="N207" s="89"/>
      <c r="O207" s="74">
        <v>0</v>
      </c>
    </row>
    <row r="208" spans="1:15" s="72" customFormat="1" x14ac:dyDescent="0.25">
      <c r="A208" s="67" t="s">
        <v>181</v>
      </c>
      <c r="B208" s="68" t="s">
        <v>251</v>
      </c>
      <c r="C208" s="69" t="s">
        <v>239</v>
      </c>
      <c r="D208" s="70">
        <v>9.6715999999999998</v>
      </c>
      <c r="E208" s="70">
        <v>0</v>
      </c>
      <c r="F208" s="71">
        <f>Table323[[#This Row],[Single Family]]+Table323[[#This Row],[2-4 Units]]+Table323[[#This Row],[&gt;4 Units]]</f>
        <v>0</v>
      </c>
      <c r="G208" s="71"/>
      <c r="H208" s="71"/>
      <c r="I208" s="71"/>
      <c r="J208" s="73">
        <v>0</v>
      </c>
      <c r="K208" s="71">
        <f>SUM(Table323[[#This Row],[Single Family ]:[&gt;4 Units ]])</f>
        <v>0</v>
      </c>
      <c r="L208" s="89"/>
      <c r="M208" s="89"/>
      <c r="N208" s="89"/>
      <c r="O208" s="74">
        <v>0</v>
      </c>
    </row>
    <row r="209" spans="1:15" s="72" customFormat="1" x14ac:dyDescent="0.25">
      <c r="A209" s="67" t="s">
        <v>191</v>
      </c>
      <c r="B209" s="68" t="s">
        <v>251</v>
      </c>
      <c r="C209" s="69" t="s">
        <v>239</v>
      </c>
      <c r="D209" s="70">
        <v>38.472200000000001</v>
      </c>
      <c r="E209" s="70">
        <v>0</v>
      </c>
      <c r="F209" s="71">
        <f>Table323[[#This Row],[Single Family]]+Table323[[#This Row],[2-4 Units]]+Table323[[#This Row],[&gt;4 Units]]</f>
        <v>0</v>
      </c>
      <c r="G209" s="71"/>
      <c r="H209" s="71"/>
      <c r="I209" s="71"/>
      <c r="J209" s="73">
        <v>0</v>
      </c>
      <c r="K209" s="71">
        <f>SUM(Table323[[#This Row],[Single Family ]:[&gt;4 Units ]])</f>
        <v>0</v>
      </c>
      <c r="L209" s="89"/>
      <c r="M209" s="89"/>
      <c r="N209" s="89"/>
      <c r="O209" s="74">
        <v>0</v>
      </c>
    </row>
    <row r="210" spans="1:15" s="72" customFormat="1" x14ac:dyDescent="0.25">
      <c r="A210" s="67" t="s">
        <v>195</v>
      </c>
      <c r="B210" s="68" t="s">
        <v>251</v>
      </c>
      <c r="C210" s="69" t="s">
        <v>239</v>
      </c>
      <c r="D210" s="70">
        <v>0</v>
      </c>
      <c r="E210" s="70">
        <v>0</v>
      </c>
      <c r="F210" s="71">
        <f>Table323[[#This Row],[Single Family]]+Table323[[#This Row],[2-4 Units]]+Table323[[#This Row],[&gt;4 Units]]</f>
        <v>0</v>
      </c>
      <c r="G210" s="71"/>
      <c r="H210" s="71"/>
      <c r="I210" s="71"/>
      <c r="J210" s="73">
        <v>0</v>
      </c>
      <c r="K210" s="71">
        <f>SUM(Table323[[#This Row],[Single Family ]:[&gt;4 Units ]])</f>
        <v>0</v>
      </c>
      <c r="L210" s="89"/>
      <c r="M210" s="89"/>
      <c r="N210" s="89"/>
      <c r="O210" s="74">
        <v>0</v>
      </c>
    </row>
    <row r="211" spans="1:15" s="72" customFormat="1" x14ac:dyDescent="0.25">
      <c r="A211" s="67" t="s">
        <v>196</v>
      </c>
      <c r="B211" s="68" t="s">
        <v>251</v>
      </c>
      <c r="C211" s="69" t="s">
        <v>244</v>
      </c>
      <c r="D211" s="70">
        <v>766.12699999999995</v>
      </c>
      <c r="E211" s="70">
        <v>26.37</v>
      </c>
      <c r="F211" s="71">
        <f>Table323[[#This Row],[Single Family]]+Table323[[#This Row],[2-4 Units]]+Table323[[#This Row],[&gt;4 Units]]</f>
        <v>1</v>
      </c>
      <c r="G211" s="71">
        <v>1</v>
      </c>
      <c r="H211" s="71">
        <v>0</v>
      </c>
      <c r="I211" s="71">
        <v>0</v>
      </c>
      <c r="J211" s="73">
        <v>26.37</v>
      </c>
      <c r="K211" s="71">
        <f>SUM(Table323[[#This Row],[Single Family ]:[&gt;4 Units ]])</f>
        <v>0</v>
      </c>
      <c r="L211" s="89"/>
      <c r="M211" s="89"/>
      <c r="N211" s="89"/>
      <c r="O211" s="74">
        <v>0</v>
      </c>
    </row>
    <row r="212" spans="1:15" s="72" customFormat="1" x14ac:dyDescent="0.25">
      <c r="A212" s="67" t="s">
        <v>198</v>
      </c>
      <c r="B212" s="68" t="s">
        <v>251</v>
      </c>
      <c r="C212" s="69" t="s">
        <v>239</v>
      </c>
      <c r="D212" s="70">
        <v>0</v>
      </c>
      <c r="E212" s="70">
        <v>0</v>
      </c>
      <c r="F212" s="71">
        <f>Table323[[#This Row],[Single Family]]+Table323[[#This Row],[2-4 Units]]+Table323[[#This Row],[&gt;4 Units]]</f>
        <v>0</v>
      </c>
      <c r="G212" s="71"/>
      <c r="H212" s="71"/>
      <c r="I212" s="71"/>
      <c r="J212" s="73">
        <v>0</v>
      </c>
      <c r="K212" s="71">
        <f>SUM(Table323[[#This Row],[Single Family ]:[&gt;4 Units ]])</f>
        <v>0</v>
      </c>
      <c r="L212" s="89"/>
      <c r="M212" s="89"/>
      <c r="N212" s="89"/>
      <c r="O212" s="74">
        <v>0</v>
      </c>
    </row>
    <row r="213" spans="1:15" s="72" customFormat="1" x14ac:dyDescent="0.25">
      <c r="A213" s="67" t="s">
        <v>200</v>
      </c>
      <c r="B213" s="68" t="s">
        <v>251</v>
      </c>
      <c r="C213" s="69" t="s">
        <v>239</v>
      </c>
      <c r="D213" s="70">
        <v>0</v>
      </c>
      <c r="E213" s="70">
        <v>0</v>
      </c>
      <c r="F213" s="71">
        <f>Table323[[#This Row],[Single Family]]+Table323[[#This Row],[2-4 Units]]+Table323[[#This Row],[&gt;4 Units]]</f>
        <v>0</v>
      </c>
      <c r="G213" s="71"/>
      <c r="H213" s="71"/>
      <c r="I213" s="71"/>
      <c r="J213" s="73">
        <v>0</v>
      </c>
      <c r="K213" s="71">
        <f>SUM(Table323[[#This Row],[Single Family ]:[&gt;4 Units ]])</f>
        <v>0</v>
      </c>
      <c r="L213" s="89"/>
      <c r="M213" s="89"/>
      <c r="N213" s="89"/>
      <c r="O213" s="74">
        <v>0</v>
      </c>
    </row>
    <row r="214" spans="1:15" s="72" customFormat="1" x14ac:dyDescent="0.25">
      <c r="A214" s="67" t="s">
        <v>203</v>
      </c>
      <c r="B214" s="68" t="s">
        <v>251</v>
      </c>
      <c r="C214" s="69" t="s">
        <v>239</v>
      </c>
      <c r="D214" s="70">
        <v>0</v>
      </c>
      <c r="E214" s="70">
        <v>0</v>
      </c>
      <c r="F214" s="71">
        <f>Table323[[#This Row],[Single Family]]+Table323[[#This Row],[2-4 Units]]+Table323[[#This Row],[&gt;4 Units]]</f>
        <v>0</v>
      </c>
      <c r="G214" s="71"/>
      <c r="H214" s="71"/>
      <c r="I214" s="71"/>
      <c r="J214" s="73">
        <v>0</v>
      </c>
      <c r="K214" s="71">
        <f>SUM(Table323[[#This Row],[Single Family ]:[&gt;4 Units ]])</f>
        <v>0</v>
      </c>
      <c r="L214" s="89"/>
      <c r="M214" s="89"/>
      <c r="N214" s="89"/>
      <c r="O214" s="74">
        <v>0</v>
      </c>
    </row>
    <row r="215" spans="1:15" s="72" customFormat="1" x14ac:dyDescent="0.25">
      <c r="A215" s="67" t="s">
        <v>206</v>
      </c>
      <c r="B215" s="68" t="s">
        <v>251</v>
      </c>
      <c r="C215" s="69" t="s">
        <v>239</v>
      </c>
      <c r="D215" s="70">
        <v>0.1389</v>
      </c>
      <c r="E215" s="70">
        <v>0</v>
      </c>
      <c r="F215" s="71">
        <f>Table323[[#This Row],[Single Family]]+Table323[[#This Row],[2-4 Units]]+Table323[[#This Row],[&gt;4 Units]]</f>
        <v>0</v>
      </c>
      <c r="G215" s="71"/>
      <c r="H215" s="71"/>
      <c r="I215" s="71"/>
      <c r="J215" s="73">
        <v>0</v>
      </c>
      <c r="K215" s="71">
        <f>SUM(Table323[[#This Row],[Single Family ]:[&gt;4 Units ]])</f>
        <v>0</v>
      </c>
      <c r="L215" s="89"/>
      <c r="M215" s="89"/>
      <c r="N215" s="89"/>
      <c r="O215" s="74">
        <v>0</v>
      </c>
    </row>
    <row r="216" spans="1:15" s="72" customFormat="1" x14ac:dyDescent="0.25">
      <c r="A216" s="67" t="s">
        <v>207</v>
      </c>
      <c r="B216" s="68" t="s">
        <v>251</v>
      </c>
      <c r="C216" s="69" t="s">
        <v>239</v>
      </c>
      <c r="D216" s="70">
        <v>19.053799999999999</v>
      </c>
      <c r="E216" s="70">
        <v>0</v>
      </c>
      <c r="F216" s="71">
        <f>Table323[[#This Row],[Single Family]]+Table323[[#This Row],[2-4 Units]]+Table323[[#This Row],[&gt;4 Units]]</f>
        <v>0</v>
      </c>
      <c r="G216" s="71"/>
      <c r="H216" s="71"/>
      <c r="I216" s="71"/>
      <c r="J216" s="73">
        <v>0</v>
      </c>
      <c r="K216" s="71">
        <f>SUM(Table323[[#This Row],[Single Family ]:[&gt;4 Units ]])</f>
        <v>0</v>
      </c>
      <c r="L216" s="89"/>
      <c r="M216" s="89"/>
      <c r="N216" s="89"/>
      <c r="O216" s="74">
        <v>0</v>
      </c>
    </row>
    <row r="217" spans="1:15" s="72" customFormat="1" x14ac:dyDescent="0.25">
      <c r="A217" s="67" t="s">
        <v>208</v>
      </c>
      <c r="B217" s="68" t="s">
        <v>251</v>
      </c>
      <c r="C217" s="69" t="s">
        <v>239</v>
      </c>
      <c r="D217" s="70">
        <v>0</v>
      </c>
      <c r="E217" s="70">
        <v>0</v>
      </c>
      <c r="F217" s="71">
        <f>Table323[[#This Row],[Single Family]]+Table323[[#This Row],[2-4 Units]]+Table323[[#This Row],[&gt;4 Units]]</f>
        <v>0</v>
      </c>
      <c r="G217" s="71"/>
      <c r="H217" s="71"/>
      <c r="I217" s="71"/>
      <c r="J217" s="73">
        <v>0</v>
      </c>
      <c r="K217" s="71">
        <f>SUM(Table323[[#This Row],[Single Family ]:[&gt;4 Units ]])</f>
        <v>0</v>
      </c>
      <c r="L217" s="89"/>
      <c r="M217" s="89"/>
      <c r="N217" s="89"/>
      <c r="O217" s="74">
        <v>0</v>
      </c>
    </row>
    <row r="218" spans="1:15" s="72" customFormat="1" x14ac:dyDescent="0.25">
      <c r="A218" s="67" t="s">
        <v>209</v>
      </c>
      <c r="B218" s="68" t="s">
        <v>251</v>
      </c>
      <c r="C218" s="69" t="s">
        <v>239</v>
      </c>
      <c r="D218" s="70">
        <v>174.75399999999999</v>
      </c>
      <c r="E218" s="70">
        <v>8.5</v>
      </c>
      <c r="F218" s="71">
        <f>Table323[[#This Row],[Single Family]]+Table323[[#This Row],[2-4 Units]]+Table323[[#This Row],[&gt;4 Units]]</f>
        <v>1</v>
      </c>
      <c r="G218" s="71">
        <v>0</v>
      </c>
      <c r="H218" s="71">
        <v>1</v>
      </c>
      <c r="I218" s="71">
        <v>0</v>
      </c>
      <c r="J218" s="73">
        <v>8.5</v>
      </c>
      <c r="K218" s="71">
        <f>SUM(Table323[[#This Row],[Single Family ]:[&gt;4 Units ]])</f>
        <v>0</v>
      </c>
      <c r="L218" s="89"/>
      <c r="M218" s="89"/>
      <c r="N218" s="89"/>
      <c r="O218" s="74">
        <v>0</v>
      </c>
    </row>
    <row r="219" spans="1:15" s="72" customFormat="1" x14ac:dyDescent="0.25">
      <c r="A219" s="67" t="s">
        <v>210</v>
      </c>
      <c r="B219" s="68" t="s">
        <v>251</v>
      </c>
      <c r="C219" s="69" t="s">
        <v>239</v>
      </c>
      <c r="D219" s="70">
        <v>541.58529999999996</v>
      </c>
      <c r="E219" s="70">
        <v>0</v>
      </c>
      <c r="F219" s="71">
        <f>Table323[[#This Row],[Single Family]]+Table323[[#This Row],[2-4 Units]]+Table323[[#This Row],[&gt;4 Units]]</f>
        <v>0</v>
      </c>
      <c r="G219" s="71"/>
      <c r="H219" s="71"/>
      <c r="I219" s="71"/>
      <c r="J219" s="73">
        <v>0</v>
      </c>
      <c r="K219" s="71">
        <f>SUM(Table323[[#This Row],[Single Family ]:[&gt;4 Units ]])</f>
        <v>0</v>
      </c>
      <c r="L219" s="89"/>
      <c r="M219" s="89"/>
      <c r="N219" s="89"/>
      <c r="O219" s="74">
        <v>0</v>
      </c>
    </row>
    <row r="220" spans="1:15" s="72" customFormat="1" x14ac:dyDescent="0.25">
      <c r="A220" s="67" t="s">
        <v>212</v>
      </c>
      <c r="B220" s="68" t="s">
        <v>251</v>
      </c>
      <c r="C220" s="69" t="s">
        <v>239</v>
      </c>
      <c r="D220" s="70">
        <v>433.71039999999999</v>
      </c>
      <c r="E220" s="70">
        <v>0</v>
      </c>
      <c r="F220" s="71">
        <f>Table323[[#This Row],[Single Family]]+Table323[[#This Row],[2-4 Units]]+Table323[[#This Row],[&gt;4 Units]]</f>
        <v>0</v>
      </c>
      <c r="G220" s="71"/>
      <c r="H220" s="71"/>
      <c r="I220" s="71"/>
      <c r="J220" s="73">
        <v>0</v>
      </c>
      <c r="K220" s="71">
        <f>SUM(Table323[[#This Row],[Single Family ]:[&gt;4 Units ]])</f>
        <v>0</v>
      </c>
      <c r="L220" s="89"/>
      <c r="M220" s="89"/>
      <c r="N220" s="89"/>
      <c r="O220" s="74">
        <v>0</v>
      </c>
    </row>
    <row r="221" spans="1:15" s="72" customFormat="1" x14ac:dyDescent="0.25">
      <c r="A221" s="67" t="s">
        <v>213</v>
      </c>
      <c r="B221" s="68" t="s">
        <v>251</v>
      </c>
      <c r="C221" s="69" t="s">
        <v>239</v>
      </c>
      <c r="D221" s="70">
        <v>0</v>
      </c>
      <c r="E221" s="70">
        <v>0</v>
      </c>
      <c r="F221" s="71">
        <f>Table323[[#This Row],[Single Family]]+Table323[[#This Row],[2-4 Units]]+Table323[[#This Row],[&gt;4 Units]]</f>
        <v>0</v>
      </c>
      <c r="G221" s="71"/>
      <c r="H221" s="71"/>
      <c r="I221" s="71"/>
      <c r="J221" s="73">
        <v>0</v>
      </c>
      <c r="K221" s="71">
        <f>SUM(Table323[[#This Row],[Single Family ]:[&gt;4 Units ]])</f>
        <v>0</v>
      </c>
      <c r="L221" s="89"/>
      <c r="M221" s="89"/>
      <c r="N221" s="89"/>
      <c r="O221" s="74">
        <v>0</v>
      </c>
    </row>
    <row r="222" spans="1:15" s="72" customFormat="1" x14ac:dyDescent="0.25">
      <c r="A222" s="67" t="s">
        <v>214</v>
      </c>
      <c r="B222" s="68" t="s">
        <v>251</v>
      </c>
      <c r="C222" s="69" t="s">
        <v>239</v>
      </c>
      <c r="D222" s="70">
        <v>0</v>
      </c>
      <c r="E222" s="70">
        <v>0</v>
      </c>
      <c r="F222" s="71">
        <f>Table323[[#This Row],[Single Family]]+Table323[[#This Row],[2-4 Units]]+Table323[[#This Row],[&gt;4 Units]]</f>
        <v>0</v>
      </c>
      <c r="G222" s="71"/>
      <c r="H222" s="71"/>
      <c r="I222" s="71"/>
      <c r="J222" s="73">
        <v>0</v>
      </c>
      <c r="K222" s="71">
        <f>SUM(Table323[[#This Row],[Single Family ]:[&gt;4 Units ]])</f>
        <v>0</v>
      </c>
      <c r="L222" s="89"/>
      <c r="M222" s="89"/>
      <c r="N222" s="89"/>
      <c r="O222" s="74">
        <v>0</v>
      </c>
    </row>
    <row r="223" spans="1:15" s="72" customFormat="1" x14ac:dyDescent="0.25">
      <c r="A223" s="67" t="s">
        <v>217</v>
      </c>
      <c r="B223" s="68" t="s">
        <v>251</v>
      </c>
      <c r="C223" s="69" t="s">
        <v>244</v>
      </c>
      <c r="D223" s="70">
        <v>22608.335299999999</v>
      </c>
      <c r="E223" s="70">
        <v>0</v>
      </c>
      <c r="F223" s="71">
        <f>Table323[[#This Row],[Single Family]]+Table323[[#This Row],[2-4 Units]]+Table323[[#This Row],[&gt;4 Units]]</f>
        <v>0</v>
      </c>
      <c r="G223" s="71"/>
      <c r="H223" s="71"/>
      <c r="I223" s="71"/>
      <c r="J223" s="73">
        <v>0</v>
      </c>
      <c r="K223" s="71">
        <f>SUM(Table323[[#This Row],[Single Family ]:[&gt;4 Units ]])</f>
        <v>0</v>
      </c>
      <c r="L223" s="89"/>
      <c r="M223" s="89"/>
      <c r="N223" s="89"/>
      <c r="O223" s="74">
        <v>0</v>
      </c>
    </row>
    <row r="224" spans="1:15" s="72" customFormat="1" x14ac:dyDescent="0.25">
      <c r="A224" s="67" t="s">
        <v>218</v>
      </c>
      <c r="B224" s="68" t="s">
        <v>251</v>
      </c>
      <c r="C224" s="69" t="s">
        <v>244</v>
      </c>
      <c r="D224" s="70">
        <v>4781.3608999999997</v>
      </c>
      <c r="E224" s="70">
        <v>2918.62</v>
      </c>
      <c r="F224" s="71">
        <f>Table323[[#This Row],[Single Family]]+Table323[[#This Row],[2-4 Units]]+Table323[[#This Row],[&gt;4 Units]]</f>
        <v>0</v>
      </c>
      <c r="G224" s="71"/>
      <c r="H224" s="71"/>
      <c r="I224" s="71"/>
      <c r="J224" s="73">
        <v>0</v>
      </c>
      <c r="K224" s="71">
        <f>SUM(Table323[[#This Row],[Single Family ]:[&gt;4 Units ]])</f>
        <v>1</v>
      </c>
      <c r="L224" s="89">
        <v>0</v>
      </c>
      <c r="M224" s="89">
        <v>1</v>
      </c>
      <c r="N224" s="89">
        <v>0</v>
      </c>
      <c r="O224" s="74">
        <v>2918.62</v>
      </c>
    </row>
    <row r="225" spans="1:15" s="72" customFormat="1" x14ac:dyDescent="0.25">
      <c r="A225" s="67" t="s">
        <v>256</v>
      </c>
      <c r="B225" s="68" t="s">
        <v>263</v>
      </c>
      <c r="C225" s="69" t="s">
        <v>239</v>
      </c>
      <c r="D225" s="70">
        <v>0</v>
      </c>
      <c r="E225" s="70">
        <v>540039.09776377899</v>
      </c>
      <c r="F225" s="71">
        <f>Table323[[#This Row],[Single Family]]+Table323[[#This Row],[2-4 Units]]+Table323[[#This Row],[&gt;4 Units]]</f>
        <v>10</v>
      </c>
      <c r="G225" s="71">
        <v>5</v>
      </c>
      <c r="H225" s="71">
        <v>5</v>
      </c>
      <c r="I225" s="71">
        <v>0</v>
      </c>
      <c r="J225" s="73">
        <v>146861.18</v>
      </c>
      <c r="K225" s="71">
        <f>SUM(Table323[[#This Row],[Single Family ]:[&gt;4 Units ]])</f>
        <v>11</v>
      </c>
      <c r="L225" s="89">
        <v>2</v>
      </c>
      <c r="M225" s="89">
        <v>7</v>
      </c>
      <c r="N225" s="89">
        <v>2</v>
      </c>
      <c r="O225" s="74">
        <v>19982.87</v>
      </c>
    </row>
    <row r="226" spans="1:15" s="72" customFormat="1" x14ac:dyDescent="0.25">
      <c r="A226" s="67" t="s">
        <v>213</v>
      </c>
      <c r="B226" s="68" t="s">
        <v>255</v>
      </c>
      <c r="C226" s="69" t="s">
        <v>239</v>
      </c>
      <c r="D226" s="70">
        <v>0</v>
      </c>
      <c r="E226" s="70">
        <v>0</v>
      </c>
      <c r="F226" s="71">
        <f>Table323[[#This Row],[Single Family]]+Table323[[#This Row],[2-4 Units]]+Table323[[#This Row],[&gt;4 Units]]</f>
        <v>0</v>
      </c>
      <c r="G226" s="71"/>
      <c r="H226" s="71"/>
      <c r="I226" s="71"/>
      <c r="J226" s="73">
        <v>0</v>
      </c>
      <c r="K226" s="71">
        <f>SUM(Table323[[#This Row],[Single Family ]:[&gt;4 Units ]])</f>
        <v>0</v>
      </c>
      <c r="L226" s="89"/>
      <c r="M226" s="89"/>
      <c r="N226" s="89"/>
      <c r="O226" s="74">
        <v>0</v>
      </c>
    </row>
    <row r="227" spans="1:15" s="72" customFormat="1" x14ac:dyDescent="0.25">
      <c r="A227" s="67" t="s">
        <v>236</v>
      </c>
      <c r="B227" s="68" t="s">
        <v>255</v>
      </c>
      <c r="C227" s="69" t="s">
        <v>239</v>
      </c>
      <c r="D227" s="70">
        <v>2754.6410000000001</v>
      </c>
      <c r="E227" s="70">
        <v>1454.35</v>
      </c>
      <c r="F227" s="71">
        <f>Table323[[#This Row],[Single Family]]+Table323[[#This Row],[2-4 Units]]+Table323[[#This Row],[&gt;4 Units]]</f>
        <v>2</v>
      </c>
      <c r="G227" s="71">
        <v>2</v>
      </c>
      <c r="H227" s="71">
        <v>0</v>
      </c>
      <c r="I227" s="71">
        <v>0</v>
      </c>
      <c r="J227" s="73">
        <v>1454.35</v>
      </c>
      <c r="K227" s="71">
        <f>SUM(Table323[[#This Row],[Single Family ]:[&gt;4 Units ]])</f>
        <v>0</v>
      </c>
      <c r="L227" s="89"/>
      <c r="M227" s="89"/>
      <c r="N227" s="89"/>
      <c r="O227" s="74">
        <v>0</v>
      </c>
    </row>
    <row r="228" spans="1:15" s="72" customFormat="1" x14ac:dyDescent="0.25">
      <c r="A228" s="67" t="s">
        <v>215</v>
      </c>
      <c r="B228" s="68" t="s">
        <v>255</v>
      </c>
      <c r="C228" s="69" t="s">
        <v>239</v>
      </c>
      <c r="D228" s="70">
        <v>137173.78909999999</v>
      </c>
      <c r="E228" s="70">
        <v>50849.24</v>
      </c>
      <c r="F228" s="71">
        <f>Table323[[#This Row],[Single Family]]+Table323[[#This Row],[2-4 Units]]+Table323[[#This Row],[&gt;4 Units]]</f>
        <v>46</v>
      </c>
      <c r="G228" s="71">
        <v>45</v>
      </c>
      <c r="H228" s="71">
        <v>1</v>
      </c>
      <c r="I228" s="71">
        <v>0</v>
      </c>
      <c r="J228" s="73">
        <v>48984.59</v>
      </c>
      <c r="K228" s="71">
        <f>SUM(Table323[[#This Row],[Single Family ]:[&gt;4 Units ]])</f>
        <v>3</v>
      </c>
      <c r="L228" s="89">
        <v>1</v>
      </c>
      <c r="M228" s="89">
        <v>2</v>
      </c>
      <c r="N228" s="89">
        <v>0</v>
      </c>
      <c r="O228" s="74">
        <v>1864.65</v>
      </c>
    </row>
    <row r="229" spans="1:15" s="72" customFormat="1" x14ac:dyDescent="0.25">
      <c r="A229" s="67" t="s">
        <v>216</v>
      </c>
      <c r="B229" s="68" t="s">
        <v>255</v>
      </c>
      <c r="C229" s="69" t="s">
        <v>239</v>
      </c>
      <c r="D229" s="70">
        <v>10810.026099999999</v>
      </c>
      <c r="E229" s="70">
        <v>4833.62</v>
      </c>
      <c r="F229" s="71">
        <f>Table323[[#This Row],[Single Family]]+Table323[[#This Row],[2-4 Units]]+Table323[[#This Row],[&gt;4 Units]]</f>
        <v>4</v>
      </c>
      <c r="G229" s="71">
        <v>4</v>
      </c>
      <c r="H229" s="71">
        <v>0</v>
      </c>
      <c r="I229" s="71">
        <v>0</v>
      </c>
      <c r="J229" s="73">
        <v>4833.62</v>
      </c>
      <c r="K229" s="71">
        <f>SUM(Table323[[#This Row],[Single Family ]:[&gt;4 Units ]])</f>
        <v>0</v>
      </c>
      <c r="L229" s="89"/>
      <c r="M229" s="89"/>
      <c r="N229" s="89"/>
      <c r="O229" s="74">
        <v>0</v>
      </c>
    </row>
    <row r="230" spans="1:15" s="72" customFormat="1" x14ac:dyDescent="0.25">
      <c r="A230" s="67" t="s">
        <v>237</v>
      </c>
      <c r="B230" s="68" t="s">
        <v>255</v>
      </c>
      <c r="C230" s="69" t="s">
        <v>239</v>
      </c>
      <c r="D230" s="70">
        <v>283.57240000000002</v>
      </c>
      <c r="E230" s="70">
        <v>0</v>
      </c>
      <c r="F230" s="71">
        <f>Table323[[#This Row],[Single Family]]+Table323[[#This Row],[2-4 Units]]+Table323[[#This Row],[&gt;4 Units]]</f>
        <v>0</v>
      </c>
      <c r="G230" s="71"/>
      <c r="H230" s="71"/>
      <c r="I230" s="71"/>
      <c r="J230" s="73">
        <v>0</v>
      </c>
      <c r="K230" s="71">
        <f>SUM(Table323[[#This Row],[Single Family ]:[&gt;4 Units ]])</f>
        <v>0</v>
      </c>
      <c r="L230" s="89"/>
      <c r="M230" s="89"/>
      <c r="N230" s="89"/>
      <c r="O230" s="74">
        <v>0</v>
      </c>
    </row>
    <row r="231" spans="1:15" s="72" customFormat="1" x14ac:dyDescent="0.25">
      <c r="A231" s="67" t="s">
        <v>256</v>
      </c>
      <c r="B231" s="68" t="s">
        <v>273</v>
      </c>
      <c r="C231" s="69" t="s">
        <v>239</v>
      </c>
      <c r="D231" s="70">
        <v>0</v>
      </c>
      <c r="E231" s="70">
        <v>38853.272233997202</v>
      </c>
      <c r="F231" s="71">
        <f>Table323[[#This Row],[Single Family]]+Table323[[#This Row],[2-4 Units]]+Table323[[#This Row],[&gt;4 Units]]</f>
        <v>0</v>
      </c>
      <c r="G231" s="71"/>
      <c r="H231" s="71"/>
      <c r="I231" s="71"/>
      <c r="J231" s="73">
        <v>8355</v>
      </c>
      <c r="K231" s="71">
        <f>SUM(Table323[[#This Row],[Single Family ]:[&gt;4 Units ]])</f>
        <v>0</v>
      </c>
      <c r="L231" s="89"/>
      <c r="M231" s="89"/>
      <c r="N231" s="89"/>
      <c r="O231" s="74">
        <v>0</v>
      </c>
    </row>
    <row r="232" spans="1:15" s="72" customFormat="1" x14ac:dyDescent="0.25">
      <c r="A232" s="67" t="s">
        <v>145</v>
      </c>
      <c r="B232" s="68" t="s">
        <v>267</v>
      </c>
      <c r="C232" s="69" t="s">
        <v>244</v>
      </c>
      <c r="D232" s="70">
        <v>0</v>
      </c>
      <c r="E232" s="70">
        <v>25</v>
      </c>
      <c r="F232" s="71">
        <f>Table323[[#This Row],[Single Family]]+Table323[[#This Row],[2-4 Units]]+Table323[[#This Row],[&gt;4 Units]]</f>
        <v>0</v>
      </c>
      <c r="G232" s="71"/>
      <c r="H232" s="71"/>
      <c r="I232" s="71"/>
      <c r="J232" s="73">
        <v>25</v>
      </c>
      <c r="K232" s="71">
        <f>SUM(Table323[[#This Row],[Single Family ]:[&gt;4 Units ]])</f>
        <v>0</v>
      </c>
      <c r="L232" s="89"/>
      <c r="M232" s="89"/>
      <c r="N232" s="89"/>
      <c r="O232" s="74">
        <v>0</v>
      </c>
    </row>
    <row r="233" spans="1:15" s="72" customFormat="1" x14ac:dyDescent="0.25">
      <c r="A233" s="67" t="s">
        <v>162</v>
      </c>
      <c r="B233" s="68" t="s">
        <v>254</v>
      </c>
      <c r="C233" s="69" t="s">
        <v>239</v>
      </c>
      <c r="D233" s="70">
        <v>529.9402</v>
      </c>
      <c r="E233" s="70">
        <v>0</v>
      </c>
      <c r="F233" s="71">
        <f>Table323[[#This Row],[Single Family]]+Table323[[#This Row],[2-4 Units]]+Table323[[#This Row],[&gt;4 Units]]</f>
        <v>0</v>
      </c>
      <c r="G233" s="71"/>
      <c r="H233" s="71"/>
      <c r="I233" s="71"/>
      <c r="J233" s="73">
        <v>0</v>
      </c>
      <c r="K233" s="71">
        <f>SUM(Table323[[#This Row],[Single Family ]:[&gt;4 Units ]])</f>
        <v>0</v>
      </c>
      <c r="L233" s="89"/>
      <c r="M233" s="89"/>
      <c r="N233" s="89"/>
      <c r="O233" s="74">
        <v>0</v>
      </c>
    </row>
    <row r="234" spans="1:15" s="72" customFormat="1" x14ac:dyDescent="0.25">
      <c r="A234" s="67" t="s">
        <v>164</v>
      </c>
      <c r="B234" s="68" t="s">
        <v>254</v>
      </c>
      <c r="C234" s="69" t="s">
        <v>239</v>
      </c>
      <c r="D234" s="70">
        <v>8.3750999999999998</v>
      </c>
      <c r="E234" s="70">
        <v>0</v>
      </c>
      <c r="F234" s="71">
        <f>Table323[[#This Row],[Single Family]]+Table323[[#This Row],[2-4 Units]]+Table323[[#This Row],[&gt;4 Units]]</f>
        <v>0</v>
      </c>
      <c r="G234" s="71"/>
      <c r="H234" s="71"/>
      <c r="I234" s="71"/>
      <c r="J234" s="73">
        <v>0</v>
      </c>
      <c r="K234" s="71">
        <f>SUM(Table323[[#This Row],[Single Family ]:[&gt;4 Units ]])</f>
        <v>0</v>
      </c>
      <c r="L234" s="89"/>
      <c r="M234" s="89"/>
      <c r="N234" s="89"/>
      <c r="O234" s="74">
        <v>0</v>
      </c>
    </row>
    <row r="235" spans="1:15" s="72" customFormat="1" x14ac:dyDescent="0.25">
      <c r="A235" s="67" t="s">
        <v>179</v>
      </c>
      <c r="B235" s="68" t="s">
        <v>254</v>
      </c>
      <c r="C235" s="69" t="s">
        <v>239</v>
      </c>
      <c r="D235" s="70">
        <v>476.2285</v>
      </c>
      <c r="E235" s="70">
        <v>1460.87</v>
      </c>
      <c r="F235" s="71">
        <f>Table323[[#This Row],[Single Family]]+Table323[[#This Row],[2-4 Units]]+Table323[[#This Row],[&gt;4 Units]]</f>
        <v>1</v>
      </c>
      <c r="G235" s="71">
        <v>1</v>
      </c>
      <c r="H235" s="71">
        <v>0</v>
      </c>
      <c r="I235" s="71">
        <v>0</v>
      </c>
      <c r="J235" s="73">
        <v>1460.87</v>
      </c>
      <c r="K235" s="71">
        <f>SUM(Table323[[#This Row],[Single Family ]:[&gt;4 Units ]])</f>
        <v>0</v>
      </c>
      <c r="L235" s="89"/>
      <c r="M235" s="89"/>
      <c r="N235" s="89"/>
      <c r="O235" s="74">
        <v>0</v>
      </c>
    </row>
    <row r="236" spans="1:15" s="72" customFormat="1" x14ac:dyDescent="0.25">
      <c r="A236" s="67" t="s">
        <v>180</v>
      </c>
      <c r="B236" s="68" t="s">
        <v>254</v>
      </c>
      <c r="C236" s="69" t="s">
        <v>244</v>
      </c>
      <c r="D236" s="70">
        <v>0</v>
      </c>
      <c r="E236" s="70">
        <v>0</v>
      </c>
      <c r="F236" s="71">
        <f>Table323[[#This Row],[Single Family]]+Table323[[#This Row],[2-4 Units]]+Table323[[#This Row],[&gt;4 Units]]</f>
        <v>0</v>
      </c>
      <c r="G236" s="71"/>
      <c r="H236" s="71"/>
      <c r="I236" s="71"/>
      <c r="J236" s="73">
        <v>0</v>
      </c>
      <c r="K236" s="71">
        <f>SUM(Table323[[#This Row],[Single Family ]:[&gt;4 Units ]])</f>
        <v>0</v>
      </c>
      <c r="L236" s="89"/>
      <c r="M236" s="89"/>
      <c r="N236" s="89"/>
      <c r="O236" s="74">
        <v>0</v>
      </c>
    </row>
    <row r="237" spans="1:15" s="72" customFormat="1" x14ac:dyDescent="0.25">
      <c r="A237" s="67" t="s">
        <v>181</v>
      </c>
      <c r="B237" s="68" t="s">
        <v>254</v>
      </c>
      <c r="C237" s="69" t="s">
        <v>239</v>
      </c>
      <c r="D237" s="70">
        <v>174.66720000000001</v>
      </c>
      <c r="E237" s="70">
        <v>0</v>
      </c>
      <c r="F237" s="71">
        <f>Table323[[#This Row],[Single Family]]+Table323[[#This Row],[2-4 Units]]+Table323[[#This Row],[&gt;4 Units]]</f>
        <v>0</v>
      </c>
      <c r="G237" s="71"/>
      <c r="H237" s="71"/>
      <c r="I237" s="71"/>
      <c r="J237" s="73">
        <v>0</v>
      </c>
      <c r="K237" s="71">
        <f>SUM(Table323[[#This Row],[Single Family ]:[&gt;4 Units ]])</f>
        <v>0</v>
      </c>
      <c r="L237" s="89"/>
      <c r="M237" s="89"/>
      <c r="N237" s="89"/>
      <c r="O237" s="74">
        <v>0</v>
      </c>
    </row>
    <row r="238" spans="1:15" s="72" customFormat="1" x14ac:dyDescent="0.25">
      <c r="A238" s="67" t="s">
        <v>182</v>
      </c>
      <c r="B238" s="68" t="s">
        <v>254</v>
      </c>
      <c r="C238" s="69" t="s">
        <v>239</v>
      </c>
      <c r="D238" s="70">
        <v>313.58850000000001</v>
      </c>
      <c r="E238" s="70">
        <v>0</v>
      </c>
      <c r="F238" s="71">
        <f>Table323[[#This Row],[Single Family]]+Table323[[#This Row],[2-4 Units]]+Table323[[#This Row],[&gt;4 Units]]</f>
        <v>0</v>
      </c>
      <c r="G238" s="71"/>
      <c r="H238" s="71"/>
      <c r="I238" s="71"/>
      <c r="J238" s="73">
        <v>0</v>
      </c>
      <c r="K238" s="71">
        <f>SUM(Table323[[#This Row],[Single Family ]:[&gt;4 Units ]])</f>
        <v>0</v>
      </c>
      <c r="L238" s="89"/>
      <c r="M238" s="89"/>
      <c r="N238" s="89"/>
      <c r="O238" s="74">
        <v>0</v>
      </c>
    </row>
    <row r="239" spans="1:15" s="72" customFormat="1" x14ac:dyDescent="0.25">
      <c r="A239" s="67" t="s">
        <v>235</v>
      </c>
      <c r="B239" s="68" t="s">
        <v>254</v>
      </c>
      <c r="C239" s="69" t="s">
        <v>239</v>
      </c>
      <c r="D239" s="70">
        <v>110.60680000000001</v>
      </c>
      <c r="E239" s="70">
        <v>980.87</v>
      </c>
      <c r="F239" s="71">
        <f>Table323[[#This Row],[Single Family]]+Table323[[#This Row],[2-4 Units]]+Table323[[#This Row],[&gt;4 Units]]</f>
        <v>1</v>
      </c>
      <c r="G239" s="71">
        <v>1</v>
      </c>
      <c r="H239" s="71">
        <v>0</v>
      </c>
      <c r="I239" s="71">
        <v>0</v>
      </c>
      <c r="J239" s="73">
        <v>980.87</v>
      </c>
      <c r="K239" s="71">
        <f>SUM(Table323[[#This Row],[Single Family ]:[&gt;4 Units ]])</f>
        <v>0</v>
      </c>
      <c r="L239" s="89"/>
      <c r="M239" s="89"/>
      <c r="N239" s="89"/>
      <c r="O239" s="74">
        <v>0</v>
      </c>
    </row>
    <row r="240" spans="1:15" s="72" customFormat="1" x14ac:dyDescent="0.25">
      <c r="A240" s="67" t="s">
        <v>184</v>
      </c>
      <c r="B240" s="68" t="s">
        <v>254</v>
      </c>
      <c r="C240" s="69" t="s">
        <v>239</v>
      </c>
      <c r="D240" s="70">
        <v>7.1828000000000003</v>
      </c>
      <c r="E240" s="70">
        <v>0</v>
      </c>
      <c r="F240" s="71">
        <f>Table323[[#This Row],[Single Family]]+Table323[[#This Row],[2-4 Units]]+Table323[[#This Row],[&gt;4 Units]]</f>
        <v>0</v>
      </c>
      <c r="G240" s="71"/>
      <c r="H240" s="71"/>
      <c r="I240" s="71"/>
      <c r="J240" s="73">
        <v>0</v>
      </c>
      <c r="K240" s="71">
        <f>SUM(Table323[[#This Row],[Single Family ]:[&gt;4 Units ]])</f>
        <v>0</v>
      </c>
      <c r="L240" s="89"/>
      <c r="M240" s="89"/>
      <c r="N240" s="89"/>
      <c r="O240" s="74">
        <v>0</v>
      </c>
    </row>
    <row r="241" spans="1:15" s="72" customFormat="1" x14ac:dyDescent="0.25">
      <c r="A241" s="67" t="s">
        <v>185</v>
      </c>
      <c r="B241" s="68" t="s">
        <v>254</v>
      </c>
      <c r="C241" s="69" t="s">
        <v>244</v>
      </c>
      <c r="D241" s="70">
        <v>231.11080000000001</v>
      </c>
      <c r="E241" s="70">
        <v>0</v>
      </c>
      <c r="F241" s="71">
        <f>Table323[[#This Row],[Single Family]]+Table323[[#This Row],[2-4 Units]]+Table323[[#This Row],[&gt;4 Units]]</f>
        <v>0</v>
      </c>
      <c r="G241" s="71"/>
      <c r="H241" s="71"/>
      <c r="I241" s="71"/>
      <c r="J241" s="73">
        <v>0</v>
      </c>
      <c r="K241" s="71">
        <f>SUM(Table323[[#This Row],[Single Family ]:[&gt;4 Units ]])</f>
        <v>0</v>
      </c>
      <c r="L241" s="89"/>
      <c r="M241" s="89"/>
      <c r="N241" s="89"/>
      <c r="O241" s="74">
        <v>0</v>
      </c>
    </row>
    <row r="242" spans="1:15" s="72" customFormat="1" x14ac:dyDescent="0.25">
      <c r="A242" s="67" t="s">
        <v>192</v>
      </c>
      <c r="B242" s="68" t="s">
        <v>254</v>
      </c>
      <c r="C242" s="69" t="s">
        <v>239</v>
      </c>
      <c r="D242" s="70">
        <v>0</v>
      </c>
      <c r="E242" s="70">
        <v>0</v>
      </c>
      <c r="F242" s="71">
        <f>Table323[[#This Row],[Single Family]]+Table323[[#This Row],[2-4 Units]]+Table323[[#This Row],[&gt;4 Units]]</f>
        <v>0</v>
      </c>
      <c r="G242" s="71"/>
      <c r="H242" s="71"/>
      <c r="I242" s="71"/>
      <c r="J242" s="73">
        <v>0</v>
      </c>
      <c r="K242" s="71">
        <f>SUM(Table323[[#This Row],[Single Family ]:[&gt;4 Units ]])</f>
        <v>0</v>
      </c>
      <c r="L242" s="89"/>
      <c r="M242" s="89"/>
      <c r="N242" s="89"/>
      <c r="O242" s="74">
        <v>0</v>
      </c>
    </row>
    <row r="243" spans="1:15" s="72" customFormat="1" x14ac:dyDescent="0.25">
      <c r="A243" s="67" t="s">
        <v>193</v>
      </c>
      <c r="B243" s="68" t="s">
        <v>254</v>
      </c>
      <c r="C243" s="69" t="s">
        <v>239</v>
      </c>
      <c r="D243" s="70">
        <v>0</v>
      </c>
      <c r="E243" s="70">
        <v>0</v>
      </c>
      <c r="F243" s="71">
        <f>Table323[[#This Row],[Single Family]]+Table323[[#This Row],[2-4 Units]]+Table323[[#This Row],[&gt;4 Units]]</f>
        <v>0</v>
      </c>
      <c r="G243" s="71"/>
      <c r="H243" s="71"/>
      <c r="I243" s="71"/>
      <c r="J243" s="73">
        <v>0</v>
      </c>
      <c r="K243" s="71">
        <f>SUM(Table323[[#This Row],[Single Family ]:[&gt;4 Units ]])</f>
        <v>0</v>
      </c>
      <c r="L243" s="89"/>
      <c r="M243" s="89"/>
      <c r="N243" s="89"/>
      <c r="O243" s="74">
        <v>0</v>
      </c>
    </row>
    <row r="244" spans="1:15" s="72" customFormat="1" x14ac:dyDescent="0.25">
      <c r="A244" s="67" t="s">
        <v>198</v>
      </c>
      <c r="B244" s="68" t="s">
        <v>267</v>
      </c>
      <c r="C244" s="69" t="s">
        <v>239</v>
      </c>
      <c r="D244" s="70">
        <v>0</v>
      </c>
      <c r="E244" s="70">
        <v>924.07</v>
      </c>
      <c r="F244" s="71">
        <f>Table323[[#This Row],[Single Family]]+Table323[[#This Row],[2-4 Units]]+Table323[[#This Row],[&gt;4 Units]]</f>
        <v>1</v>
      </c>
      <c r="G244" s="71">
        <v>1</v>
      </c>
      <c r="H244" s="71">
        <v>0</v>
      </c>
      <c r="I244" s="71">
        <v>0</v>
      </c>
      <c r="J244" s="73">
        <v>924.07</v>
      </c>
      <c r="K244" s="71">
        <f>SUM(Table323[[#This Row],[Single Family ]:[&gt;4 Units ]])</f>
        <v>0</v>
      </c>
      <c r="L244" s="89"/>
      <c r="M244" s="89"/>
      <c r="N244" s="89"/>
      <c r="O244" s="74">
        <v>0</v>
      </c>
    </row>
    <row r="245" spans="1:15" s="72" customFormat="1" x14ac:dyDescent="0.25">
      <c r="A245" s="67" t="s">
        <v>203</v>
      </c>
      <c r="B245" s="68" t="s">
        <v>254</v>
      </c>
      <c r="C245" s="69" t="s">
        <v>239</v>
      </c>
      <c r="D245" s="70">
        <v>227.32550000000001</v>
      </c>
      <c r="E245" s="70">
        <v>0</v>
      </c>
      <c r="F245" s="71">
        <f>Table323[[#This Row],[Single Family]]+Table323[[#This Row],[2-4 Units]]+Table323[[#This Row],[&gt;4 Units]]</f>
        <v>0</v>
      </c>
      <c r="G245" s="71"/>
      <c r="H245" s="71"/>
      <c r="I245" s="71"/>
      <c r="J245" s="73">
        <v>0</v>
      </c>
      <c r="K245" s="71">
        <f>SUM(Table323[[#This Row],[Single Family ]:[&gt;4 Units ]])</f>
        <v>0</v>
      </c>
      <c r="L245" s="89"/>
      <c r="M245" s="89"/>
      <c r="N245" s="89"/>
      <c r="O245" s="74">
        <v>0</v>
      </c>
    </row>
    <row r="246" spans="1:15" s="72" customFormat="1" x14ac:dyDescent="0.25">
      <c r="A246" s="67" t="s">
        <v>204</v>
      </c>
      <c r="B246" s="68" t="s">
        <v>254</v>
      </c>
      <c r="C246" s="69" t="s">
        <v>239</v>
      </c>
      <c r="D246" s="70">
        <v>175927.88690000001</v>
      </c>
      <c r="E246" s="70">
        <v>93222.22</v>
      </c>
      <c r="F246" s="71">
        <f>Table323[[#This Row],[Single Family]]+Table323[[#This Row],[2-4 Units]]+Table323[[#This Row],[&gt;4 Units]]</f>
        <v>71</v>
      </c>
      <c r="G246" s="71">
        <v>71</v>
      </c>
      <c r="H246" s="71">
        <v>0</v>
      </c>
      <c r="I246" s="71">
        <v>0</v>
      </c>
      <c r="J246" s="73">
        <v>85224.95</v>
      </c>
      <c r="K246" s="71">
        <f>SUM(Table323[[#This Row],[Single Family ]:[&gt;4 Units ]])</f>
        <v>4</v>
      </c>
      <c r="L246" s="89">
        <v>3</v>
      </c>
      <c r="M246" s="89">
        <v>1</v>
      </c>
      <c r="N246" s="89">
        <v>0</v>
      </c>
      <c r="O246" s="74">
        <v>7997.27</v>
      </c>
    </row>
    <row r="247" spans="1:15" s="72" customFormat="1" x14ac:dyDescent="0.25">
      <c r="A247" s="67" t="s">
        <v>205</v>
      </c>
      <c r="B247" s="68" t="s">
        <v>254</v>
      </c>
      <c r="C247" s="69" t="s">
        <v>239</v>
      </c>
      <c r="D247" s="70">
        <v>81742.303499999907</v>
      </c>
      <c r="E247" s="70">
        <v>33941.129999999997</v>
      </c>
      <c r="F247" s="71">
        <f>Table323[[#This Row],[Single Family]]+Table323[[#This Row],[2-4 Units]]+Table323[[#This Row],[&gt;4 Units]]</f>
        <v>34</v>
      </c>
      <c r="G247" s="71">
        <v>34</v>
      </c>
      <c r="H247" s="71">
        <v>0</v>
      </c>
      <c r="I247" s="71">
        <v>0</v>
      </c>
      <c r="J247" s="73">
        <v>33316.230000000003</v>
      </c>
      <c r="K247" s="71">
        <f>SUM(Table323[[#This Row],[Single Family ]:[&gt;4 Units ]])</f>
        <v>2</v>
      </c>
      <c r="L247" s="89">
        <v>2</v>
      </c>
      <c r="M247" s="89">
        <v>0</v>
      </c>
      <c r="N247" s="89">
        <v>0</v>
      </c>
      <c r="O247" s="74">
        <v>624.9</v>
      </c>
    </row>
    <row r="248" spans="1:15" s="72" customFormat="1" x14ac:dyDescent="0.25">
      <c r="A248" s="67" t="s">
        <v>206</v>
      </c>
      <c r="B248" s="68" t="s">
        <v>254</v>
      </c>
      <c r="C248" s="69" t="s">
        <v>239</v>
      </c>
      <c r="D248" s="70">
        <v>87141.806999999899</v>
      </c>
      <c r="E248" s="70">
        <v>38271.480000000003</v>
      </c>
      <c r="F248" s="71">
        <f>Table323[[#This Row],[Single Family]]+Table323[[#This Row],[2-4 Units]]+Table323[[#This Row],[&gt;4 Units]]</f>
        <v>23</v>
      </c>
      <c r="G248" s="71">
        <v>23</v>
      </c>
      <c r="H248" s="71">
        <v>0</v>
      </c>
      <c r="I248" s="71">
        <v>0</v>
      </c>
      <c r="J248" s="73">
        <v>33866.21</v>
      </c>
      <c r="K248" s="71">
        <f>SUM(Table323[[#This Row],[Single Family ]:[&gt;4 Units ]])</f>
        <v>6</v>
      </c>
      <c r="L248" s="89">
        <v>5</v>
      </c>
      <c r="M248" s="89">
        <v>1</v>
      </c>
      <c r="N248" s="89">
        <v>0</v>
      </c>
      <c r="O248" s="74">
        <v>4405.2700000000004</v>
      </c>
    </row>
    <row r="249" spans="1:15" s="72" customFormat="1" x14ac:dyDescent="0.25">
      <c r="A249" s="67" t="s">
        <v>207</v>
      </c>
      <c r="B249" s="68" t="s">
        <v>254</v>
      </c>
      <c r="C249" s="69" t="s">
        <v>239</v>
      </c>
      <c r="D249" s="70">
        <v>148627.13149999999</v>
      </c>
      <c r="E249" s="70">
        <v>68371.47</v>
      </c>
      <c r="F249" s="71">
        <f>Table323[[#This Row],[Single Family]]+Table323[[#This Row],[2-4 Units]]+Table323[[#This Row],[&gt;4 Units]]</f>
        <v>62</v>
      </c>
      <c r="G249" s="71">
        <v>62</v>
      </c>
      <c r="H249" s="71">
        <v>0</v>
      </c>
      <c r="I249" s="71">
        <v>0</v>
      </c>
      <c r="J249" s="73">
        <v>61363.07</v>
      </c>
      <c r="K249" s="71">
        <f>SUM(Table323[[#This Row],[Single Family ]:[&gt;4 Units ]])</f>
        <v>3</v>
      </c>
      <c r="L249" s="89">
        <v>3</v>
      </c>
      <c r="M249" s="89">
        <v>0</v>
      </c>
      <c r="N249" s="89">
        <v>0</v>
      </c>
      <c r="O249" s="74">
        <v>7008.4</v>
      </c>
    </row>
    <row r="250" spans="1:15" s="72" customFormat="1" x14ac:dyDescent="0.25">
      <c r="A250" s="67" t="s">
        <v>208</v>
      </c>
      <c r="B250" s="68" t="s">
        <v>254</v>
      </c>
      <c r="C250" s="69" t="s">
        <v>239</v>
      </c>
      <c r="D250" s="70">
        <v>54.371499999999997</v>
      </c>
      <c r="E250" s="70">
        <v>0</v>
      </c>
      <c r="F250" s="71">
        <f>Table323[[#This Row],[Single Family]]+Table323[[#This Row],[2-4 Units]]+Table323[[#This Row],[&gt;4 Units]]</f>
        <v>0</v>
      </c>
      <c r="G250" s="71"/>
      <c r="H250" s="71"/>
      <c r="I250" s="71"/>
      <c r="J250" s="73">
        <v>0</v>
      </c>
      <c r="K250" s="71">
        <f>SUM(Table323[[#This Row],[Single Family ]:[&gt;4 Units ]])</f>
        <v>0</v>
      </c>
      <c r="L250" s="89"/>
      <c r="M250" s="89"/>
      <c r="N250" s="89"/>
      <c r="O250" s="74">
        <v>0</v>
      </c>
    </row>
    <row r="251" spans="1:15" s="72" customFormat="1" x14ac:dyDescent="0.25">
      <c r="A251" s="67" t="s">
        <v>209</v>
      </c>
      <c r="B251" s="68" t="s">
        <v>254</v>
      </c>
      <c r="C251" s="69" t="s">
        <v>239</v>
      </c>
      <c r="D251" s="70">
        <v>137.0864</v>
      </c>
      <c r="E251" s="70">
        <v>0</v>
      </c>
      <c r="F251" s="71">
        <f>Table323[[#This Row],[Single Family]]+Table323[[#This Row],[2-4 Units]]+Table323[[#This Row],[&gt;4 Units]]</f>
        <v>0</v>
      </c>
      <c r="G251" s="71"/>
      <c r="H251" s="71"/>
      <c r="I251" s="71"/>
      <c r="J251" s="73">
        <v>0</v>
      </c>
      <c r="K251" s="71">
        <f>SUM(Table323[[#This Row],[Single Family ]:[&gt;4 Units ]])</f>
        <v>0</v>
      </c>
      <c r="L251" s="89"/>
      <c r="M251" s="89"/>
      <c r="N251" s="89"/>
      <c r="O251" s="74">
        <v>0</v>
      </c>
    </row>
    <row r="252" spans="1:15" s="72" customFormat="1" x14ac:dyDescent="0.25">
      <c r="A252" s="67" t="s">
        <v>210</v>
      </c>
      <c r="B252" s="68" t="s">
        <v>254</v>
      </c>
      <c r="C252" s="69" t="s">
        <v>239</v>
      </c>
      <c r="D252" s="70">
        <v>0</v>
      </c>
      <c r="E252" s="70">
        <v>0</v>
      </c>
      <c r="F252" s="71">
        <f>Table323[[#This Row],[Single Family]]+Table323[[#This Row],[2-4 Units]]+Table323[[#This Row],[&gt;4 Units]]</f>
        <v>0</v>
      </c>
      <c r="G252" s="71"/>
      <c r="H252" s="71"/>
      <c r="I252" s="71"/>
      <c r="J252" s="73">
        <v>0</v>
      </c>
      <c r="K252" s="71">
        <f>SUM(Table323[[#This Row],[Single Family ]:[&gt;4 Units ]])</f>
        <v>0</v>
      </c>
      <c r="L252" s="89"/>
      <c r="M252" s="89"/>
      <c r="N252" s="89"/>
      <c r="O252" s="74">
        <v>0</v>
      </c>
    </row>
    <row r="253" spans="1:15" s="72" customFormat="1" x14ac:dyDescent="0.25">
      <c r="A253" s="67" t="s">
        <v>213</v>
      </c>
      <c r="B253" s="68" t="s">
        <v>254</v>
      </c>
      <c r="C253" s="69" t="s">
        <v>239</v>
      </c>
      <c r="D253" s="70">
        <v>55.563800000000001</v>
      </c>
      <c r="E253" s="70">
        <v>0</v>
      </c>
      <c r="F253" s="71">
        <f>Table323[[#This Row],[Single Family]]+Table323[[#This Row],[2-4 Units]]+Table323[[#This Row],[&gt;4 Units]]</f>
        <v>0</v>
      </c>
      <c r="G253" s="71"/>
      <c r="H253" s="71"/>
      <c r="I253" s="71"/>
      <c r="J253" s="73">
        <v>0</v>
      </c>
      <c r="K253" s="71">
        <f>SUM(Table323[[#This Row],[Single Family ]:[&gt;4 Units ]])</f>
        <v>0</v>
      </c>
      <c r="L253" s="89"/>
      <c r="M253" s="89"/>
      <c r="N253" s="89"/>
      <c r="O253" s="74">
        <v>0</v>
      </c>
    </row>
    <row r="254" spans="1:15" s="72" customFormat="1" x14ac:dyDescent="0.25">
      <c r="A254" s="67" t="s">
        <v>214</v>
      </c>
      <c r="B254" s="68" t="s">
        <v>254</v>
      </c>
      <c r="C254" s="69" t="s">
        <v>239</v>
      </c>
      <c r="D254" s="70">
        <v>1270.8086000000001</v>
      </c>
      <c r="E254" s="70">
        <v>0</v>
      </c>
      <c r="F254" s="71">
        <f>Table323[[#This Row],[Single Family]]+Table323[[#This Row],[2-4 Units]]+Table323[[#This Row],[&gt;4 Units]]</f>
        <v>0</v>
      </c>
      <c r="G254" s="71"/>
      <c r="H254" s="71"/>
      <c r="I254" s="71"/>
      <c r="J254" s="73">
        <v>0</v>
      </c>
      <c r="K254" s="71">
        <f>SUM(Table323[[#This Row],[Single Family ]:[&gt;4 Units ]])</f>
        <v>0</v>
      </c>
      <c r="L254" s="89"/>
      <c r="M254" s="89"/>
      <c r="N254" s="89"/>
      <c r="O254" s="74">
        <v>0</v>
      </c>
    </row>
    <row r="255" spans="1:15" s="72" customFormat="1" x14ac:dyDescent="0.25">
      <c r="A255" s="67" t="s">
        <v>216</v>
      </c>
      <c r="B255" s="68" t="s">
        <v>254</v>
      </c>
      <c r="C255" s="69" t="s">
        <v>239</v>
      </c>
      <c r="D255" s="70">
        <v>75.867800000000003</v>
      </c>
      <c r="E255" s="70">
        <v>0</v>
      </c>
      <c r="F255" s="71">
        <f>Table323[[#This Row],[Single Family]]+Table323[[#This Row],[2-4 Units]]+Table323[[#This Row],[&gt;4 Units]]</f>
        <v>0</v>
      </c>
      <c r="G255" s="71"/>
      <c r="H255" s="71"/>
      <c r="I255" s="71"/>
      <c r="J255" s="73">
        <v>0</v>
      </c>
      <c r="K255" s="71">
        <f>SUM(Table323[[#This Row],[Single Family ]:[&gt;4 Units ]])</f>
        <v>0</v>
      </c>
      <c r="L255" s="89"/>
      <c r="M255" s="89"/>
      <c r="N255" s="89"/>
      <c r="O255" s="74">
        <v>0</v>
      </c>
    </row>
    <row r="256" spans="1:15" s="72" customFormat="1" x14ac:dyDescent="0.25">
      <c r="A256" s="67" t="s">
        <v>256</v>
      </c>
      <c r="B256" s="68" t="s">
        <v>267</v>
      </c>
      <c r="C256" s="69" t="s">
        <v>239</v>
      </c>
      <c r="D256" s="70">
        <v>0</v>
      </c>
      <c r="E256" s="70">
        <v>92942.518629290498</v>
      </c>
      <c r="F256" s="71">
        <f>Table323[[#This Row],[Single Family]]+Table323[[#This Row],[2-4 Units]]+Table323[[#This Row],[&gt;4 Units]]</f>
        <v>1</v>
      </c>
      <c r="G256" s="71">
        <v>1</v>
      </c>
      <c r="H256" s="71">
        <v>0</v>
      </c>
      <c r="I256" s="71">
        <v>0</v>
      </c>
      <c r="J256" s="73">
        <v>39014.71</v>
      </c>
      <c r="K256" s="71">
        <f>SUM(Table323[[#This Row],[Single Family ]:[&gt;4 Units ]])</f>
        <v>0</v>
      </c>
      <c r="L256" s="89"/>
      <c r="M256" s="89"/>
      <c r="N256" s="89"/>
      <c r="O256" s="74">
        <v>0</v>
      </c>
    </row>
    <row r="257" spans="1:15" s="72" customFormat="1" x14ac:dyDescent="0.25">
      <c r="A257" s="67" t="s">
        <v>132</v>
      </c>
      <c r="B257" s="68" t="s">
        <v>249</v>
      </c>
      <c r="C257" s="69" t="s">
        <v>239</v>
      </c>
      <c r="D257" s="70">
        <v>94.284899999999993</v>
      </c>
      <c r="E257" s="70">
        <v>0</v>
      </c>
      <c r="F257" s="71">
        <f>Table323[[#This Row],[Single Family]]+Table323[[#This Row],[2-4 Units]]+Table323[[#This Row],[&gt;4 Units]]</f>
        <v>0</v>
      </c>
      <c r="G257" s="71"/>
      <c r="H257" s="71"/>
      <c r="I257" s="71"/>
      <c r="J257" s="73">
        <v>0</v>
      </c>
      <c r="K257" s="71">
        <f>SUM(Table323[[#This Row],[Single Family ]:[&gt;4 Units ]])</f>
        <v>0</v>
      </c>
      <c r="L257" s="89"/>
      <c r="M257" s="89"/>
      <c r="N257" s="89"/>
      <c r="O257" s="74">
        <v>0</v>
      </c>
    </row>
    <row r="258" spans="1:15" s="72" customFormat="1" x14ac:dyDescent="0.25">
      <c r="A258" s="67" t="s">
        <v>145</v>
      </c>
      <c r="B258" s="68" t="s">
        <v>268</v>
      </c>
      <c r="C258" s="69" t="s">
        <v>244</v>
      </c>
      <c r="D258" s="70">
        <v>0</v>
      </c>
      <c r="E258" s="70">
        <v>275</v>
      </c>
      <c r="F258" s="71">
        <f>Table323[[#This Row],[Single Family]]+Table323[[#This Row],[2-4 Units]]+Table323[[#This Row],[&gt;4 Units]]</f>
        <v>0</v>
      </c>
      <c r="G258" s="71"/>
      <c r="H258" s="71"/>
      <c r="I258" s="71"/>
      <c r="J258" s="73">
        <v>275</v>
      </c>
      <c r="K258" s="71">
        <f>SUM(Table323[[#This Row],[Single Family ]:[&gt;4 Units ]])</f>
        <v>0</v>
      </c>
      <c r="L258" s="89"/>
      <c r="M258" s="89"/>
      <c r="N258" s="89"/>
      <c r="O258" s="74">
        <v>0</v>
      </c>
    </row>
    <row r="259" spans="1:15" s="72" customFormat="1" x14ac:dyDescent="0.25">
      <c r="A259" s="67" t="s">
        <v>172</v>
      </c>
      <c r="B259" s="68" t="s">
        <v>249</v>
      </c>
      <c r="C259" s="69" t="s">
        <v>239</v>
      </c>
      <c r="D259" s="70">
        <v>728.59849999999994</v>
      </c>
      <c r="E259" s="70">
        <v>1151.49</v>
      </c>
      <c r="F259" s="71">
        <f>Table323[[#This Row],[Single Family]]+Table323[[#This Row],[2-4 Units]]+Table323[[#This Row],[&gt;4 Units]]</f>
        <v>1</v>
      </c>
      <c r="G259" s="71">
        <v>1</v>
      </c>
      <c r="H259" s="71">
        <v>0</v>
      </c>
      <c r="I259" s="71">
        <v>0</v>
      </c>
      <c r="J259" s="73">
        <v>1151.49</v>
      </c>
      <c r="K259" s="71">
        <f>SUM(Table323[[#This Row],[Single Family ]:[&gt;4 Units ]])</f>
        <v>0</v>
      </c>
      <c r="L259" s="89"/>
      <c r="M259" s="89"/>
      <c r="N259" s="89"/>
      <c r="O259" s="74">
        <v>0</v>
      </c>
    </row>
    <row r="260" spans="1:15" s="72" customFormat="1" x14ac:dyDescent="0.25">
      <c r="A260" s="67" t="s">
        <v>177</v>
      </c>
      <c r="B260" s="68" t="s">
        <v>249</v>
      </c>
      <c r="C260" s="69" t="s">
        <v>239</v>
      </c>
      <c r="D260" s="70">
        <v>0</v>
      </c>
      <c r="E260" s="70">
        <v>0</v>
      </c>
      <c r="F260" s="71">
        <f>Table323[[#This Row],[Single Family]]+Table323[[#This Row],[2-4 Units]]+Table323[[#This Row],[&gt;4 Units]]</f>
        <v>0</v>
      </c>
      <c r="G260" s="71"/>
      <c r="H260" s="71"/>
      <c r="I260" s="71"/>
      <c r="J260" s="73">
        <v>0</v>
      </c>
      <c r="K260" s="71">
        <f>SUM(Table323[[#This Row],[Single Family ]:[&gt;4 Units ]])</f>
        <v>0</v>
      </c>
      <c r="L260" s="89"/>
      <c r="M260" s="89"/>
      <c r="N260" s="89"/>
      <c r="O260" s="74">
        <v>0</v>
      </c>
    </row>
    <row r="261" spans="1:15" s="72" customFormat="1" x14ac:dyDescent="0.25">
      <c r="A261" s="67" t="s">
        <v>186</v>
      </c>
      <c r="B261" s="68" t="s">
        <v>249</v>
      </c>
      <c r="C261" s="69" t="s">
        <v>239</v>
      </c>
      <c r="D261" s="70">
        <v>54371.503700000103</v>
      </c>
      <c r="E261" s="70">
        <v>14309.76</v>
      </c>
      <c r="F261" s="71">
        <f>Table323[[#This Row],[Single Family]]+Table323[[#This Row],[2-4 Units]]+Table323[[#This Row],[&gt;4 Units]]</f>
        <v>11</v>
      </c>
      <c r="G261" s="71">
        <v>11</v>
      </c>
      <c r="H261" s="71">
        <v>0</v>
      </c>
      <c r="I261" s="71">
        <v>0</v>
      </c>
      <c r="J261" s="73">
        <v>14101.68</v>
      </c>
      <c r="K261" s="71">
        <f>SUM(Table323[[#This Row],[Single Family ]:[&gt;4 Units ]])</f>
        <v>2</v>
      </c>
      <c r="L261" s="89">
        <v>1</v>
      </c>
      <c r="M261" s="89">
        <v>1</v>
      </c>
      <c r="N261" s="89">
        <v>0</v>
      </c>
      <c r="O261" s="74">
        <v>208.08</v>
      </c>
    </row>
    <row r="262" spans="1:15" s="72" customFormat="1" x14ac:dyDescent="0.25">
      <c r="A262" s="67" t="s">
        <v>187</v>
      </c>
      <c r="B262" s="68" t="s">
        <v>249</v>
      </c>
      <c r="C262" s="69" t="s">
        <v>239</v>
      </c>
      <c r="D262" s="70">
        <v>81277.952100000097</v>
      </c>
      <c r="E262" s="70">
        <v>62612.52</v>
      </c>
      <c r="F262" s="71">
        <f>Table323[[#This Row],[Single Family]]+Table323[[#This Row],[2-4 Units]]+Table323[[#This Row],[&gt;4 Units]]</f>
        <v>33</v>
      </c>
      <c r="G262" s="71">
        <v>33</v>
      </c>
      <c r="H262" s="71">
        <v>0</v>
      </c>
      <c r="I262" s="71">
        <v>0</v>
      </c>
      <c r="J262" s="73">
        <v>39465.019999999997</v>
      </c>
      <c r="K262" s="71">
        <f>SUM(Table323[[#This Row],[Single Family ]:[&gt;4 Units ]])</f>
        <v>3</v>
      </c>
      <c r="L262" s="89">
        <v>3</v>
      </c>
      <c r="M262" s="89">
        <v>0</v>
      </c>
      <c r="N262" s="89">
        <v>0</v>
      </c>
      <c r="O262" s="74">
        <v>23147.5</v>
      </c>
    </row>
    <row r="263" spans="1:15" s="72" customFormat="1" x14ac:dyDescent="0.25">
      <c r="A263" s="67" t="s">
        <v>188</v>
      </c>
      <c r="B263" s="68" t="s">
        <v>249</v>
      </c>
      <c r="C263" s="69" t="s">
        <v>239</v>
      </c>
      <c r="D263" s="70">
        <v>77580.580099999905</v>
      </c>
      <c r="E263" s="70">
        <v>44691.62</v>
      </c>
      <c r="F263" s="71">
        <f>Table323[[#This Row],[Single Family]]+Table323[[#This Row],[2-4 Units]]+Table323[[#This Row],[&gt;4 Units]]</f>
        <v>25</v>
      </c>
      <c r="G263" s="71">
        <v>25</v>
      </c>
      <c r="H263" s="71">
        <v>0</v>
      </c>
      <c r="I263" s="71">
        <v>0</v>
      </c>
      <c r="J263" s="73">
        <v>23789.84</v>
      </c>
      <c r="K263" s="71">
        <f>SUM(Table323[[#This Row],[Single Family ]:[&gt;4 Units ]])</f>
        <v>4</v>
      </c>
      <c r="L263" s="89">
        <v>4</v>
      </c>
      <c r="M263" s="89">
        <v>0</v>
      </c>
      <c r="N263" s="89">
        <v>0</v>
      </c>
      <c r="O263" s="74">
        <v>20901.78</v>
      </c>
    </row>
    <row r="264" spans="1:15" s="72" customFormat="1" x14ac:dyDescent="0.25">
      <c r="A264" s="67" t="s">
        <v>189</v>
      </c>
      <c r="B264" s="68" t="s">
        <v>249</v>
      </c>
      <c r="C264" s="69" t="s">
        <v>239</v>
      </c>
      <c r="D264" s="70">
        <v>93459.739199999996</v>
      </c>
      <c r="E264" s="70">
        <v>63453.120000000003</v>
      </c>
      <c r="F264" s="71">
        <f>Table323[[#This Row],[Single Family]]+Table323[[#This Row],[2-4 Units]]+Table323[[#This Row],[&gt;4 Units]]</f>
        <v>38</v>
      </c>
      <c r="G264" s="71">
        <v>38</v>
      </c>
      <c r="H264" s="71">
        <v>0</v>
      </c>
      <c r="I264" s="71">
        <v>0</v>
      </c>
      <c r="J264" s="73">
        <v>54080.47</v>
      </c>
      <c r="K264" s="71">
        <f>SUM(Table323[[#This Row],[Single Family ]:[&gt;4 Units ]])</f>
        <v>5</v>
      </c>
      <c r="L264" s="89">
        <v>5</v>
      </c>
      <c r="M264" s="89">
        <v>0</v>
      </c>
      <c r="N264" s="89">
        <v>0</v>
      </c>
      <c r="O264" s="74">
        <v>9372.65</v>
      </c>
    </row>
    <row r="265" spans="1:15" s="72" customFormat="1" x14ac:dyDescent="0.25">
      <c r="A265" s="67" t="s">
        <v>256</v>
      </c>
      <c r="B265" s="68" t="s">
        <v>268</v>
      </c>
      <c r="C265" s="69" t="s">
        <v>239</v>
      </c>
      <c r="D265" s="70">
        <v>0</v>
      </c>
      <c r="E265" s="70">
        <v>212361.382322363</v>
      </c>
      <c r="F265" s="71">
        <f>Table323[[#This Row],[Single Family]]+Table323[[#This Row],[2-4 Units]]+Table323[[#This Row],[&gt;4 Units]]</f>
        <v>1</v>
      </c>
      <c r="G265" s="71">
        <v>1</v>
      </c>
      <c r="H265" s="71">
        <v>0</v>
      </c>
      <c r="I265" s="71">
        <v>0</v>
      </c>
      <c r="J265" s="73">
        <v>99042.95</v>
      </c>
      <c r="K265" s="71">
        <f>SUM(Table323[[#This Row],[Single Family ]:[&gt;4 Units ]])</f>
        <v>1</v>
      </c>
      <c r="L265" s="89">
        <v>1</v>
      </c>
      <c r="M265" s="89">
        <v>0</v>
      </c>
      <c r="N265" s="89">
        <v>0</v>
      </c>
      <c r="O265" s="74">
        <v>0</v>
      </c>
    </row>
    <row r="266" spans="1:15" s="72" customFormat="1" x14ac:dyDescent="0.25">
      <c r="A266" s="67" t="s">
        <v>120</v>
      </c>
      <c r="B266" s="68" t="s">
        <v>246</v>
      </c>
      <c r="C266" s="69" t="s">
        <v>239</v>
      </c>
      <c r="D266" s="70">
        <v>0</v>
      </c>
      <c r="E266" s="70">
        <v>0</v>
      </c>
      <c r="F266" s="71">
        <f>Table323[[#This Row],[Single Family]]+Table323[[#This Row],[2-4 Units]]+Table323[[#This Row],[&gt;4 Units]]</f>
        <v>0</v>
      </c>
      <c r="G266" s="71"/>
      <c r="H266" s="71"/>
      <c r="I266" s="71"/>
      <c r="J266" s="73">
        <v>0</v>
      </c>
      <c r="K266" s="71">
        <f>SUM(Table323[[#This Row],[Single Family ]:[&gt;4 Units ]])</f>
        <v>0</v>
      </c>
      <c r="L266" s="89"/>
      <c r="M266" s="89"/>
      <c r="N266" s="89"/>
      <c r="O266" s="74">
        <v>0</v>
      </c>
    </row>
    <row r="267" spans="1:15" s="72" customFormat="1" x14ac:dyDescent="0.25">
      <c r="A267" s="67" t="s">
        <v>121</v>
      </c>
      <c r="B267" s="68" t="s">
        <v>246</v>
      </c>
      <c r="C267" s="69" t="s">
        <v>239</v>
      </c>
      <c r="D267" s="70">
        <v>46.748899999999999</v>
      </c>
      <c r="E267" s="70">
        <v>690.47</v>
      </c>
      <c r="F267" s="71">
        <f>Table323[[#This Row],[Single Family]]+Table323[[#This Row],[2-4 Units]]+Table323[[#This Row],[&gt;4 Units]]</f>
        <v>1</v>
      </c>
      <c r="G267" s="71">
        <v>1</v>
      </c>
      <c r="H267" s="71">
        <v>0</v>
      </c>
      <c r="I267" s="71">
        <v>0</v>
      </c>
      <c r="J267" s="73">
        <v>690.47</v>
      </c>
      <c r="K267" s="71">
        <f>SUM(Table323[[#This Row],[Single Family ]:[&gt;4 Units ]])</f>
        <v>0</v>
      </c>
      <c r="L267" s="89"/>
      <c r="M267" s="89"/>
      <c r="N267" s="89"/>
      <c r="O267" s="74">
        <v>0</v>
      </c>
    </row>
    <row r="268" spans="1:15" s="72" customFormat="1" x14ac:dyDescent="0.25">
      <c r="A268" s="67" t="s">
        <v>122</v>
      </c>
      <c r="B268" s="68" t="s">
        <v>246</v>
      </c>
      <c r="C268" s="69" t="s">
        <v>239</v>
      </c>
      <c r="D268" s="70">
        <v>415.14870000000002</v>
      </c>
      <c r="E268" s="70">
        <v>-1200</v>
      </c>
      <c r="F268" s="71">
        <f>Table323[[#This Row],[Single Family]]+Table323[[#This Row],[2-4 Units]]+Table323[[#This Row],[&gt;4 Units]]</f>
        <v>0</v>
      </c>
      <c r="G268" s="71"/>
      <c r="H268" s="71"/>
      <c r="I268" s="71"/>
      <c r="J268" s="73">
        <v>0</v>
      </c>
      <c r="K268" s="71">
        <f>SUM(Table323[[#This Row],[Single Family ]:[&gt;4 Units ]])</f>
        <v>0</v>
      </c>
      <c r="L268" s="89"/>
      <c r="M268" s="89"/>
      <c r="N268" s="89"/>
      <c r="O268" s="74">
        <v>0</v>
      </c>
    </row>
    <row r="269" spans="1:15" s="72" customFormat="1" x14ac:dyDescent="0.25">
      <c r="A269" s="67" t="s">
        <v>226</v>
      </c>
      <c r="B269" s="68" t="s">
        <v>246</v>
      </c>
      <c r="C269" s="69" t="s">
        <v>239</v>
      </c>
      <c r="D269" s="70">
        <v>278.06810000000002</v>
      </c>
      <c r="E269" s="70">
        <v>0</v>
      </c>
      <c r="F269" s="71">
        <f>Table323[[#This Row],[Single Family]]+Table323[[#This Row],[2-4 Units]]+Table323[[#This Row],[&gt;4 Units]]</f>
        <v>0</v>
      </c>
      <c r="G269" s="71"/>
      <c r="H269" s="71"/>
      <c r="I269" s="71"/>
      <c r="J269" s="73">
        <v>0</v>
      </c>
      <c r="K269" s="71">
        <f>SUM(Table323[[#This Row],[Single Family ]:[&gt;4 Units ]])</f>
        <v>0</v>
      </c>
      <c r="L269" s="89"/>
      <c r="M269" s="89"/>
      <c r="N269" s="89"/>
      <c r="O269" s="74">
        <v>0</v>
      </c>
    </row>
    <row r="270" spans="1:15" s="72" customFormat="1" x14ac:dyDescent="0.25">
      <c r="A270" s="67" t="s">
        <v>227</v>
      </c>
      <c r="B270" s="68" t="s">
        <v>246</v>
      </c>
      <c r="C270" s="69" t="s">
        <v>239</v>
      </c>
      <c r="D270" s="70">
        <v>569.35</v>
      </c>
      <c r="E270" s="70">
        <v>0</v>
      </c>
      <c r="F270" s="71">
        <f>Table323[[#This Row],[Single Family]]+Table323[[#This Row],[2-4 Units]]+Table323[[#This Row],[&gt;4 Units]]</f>
        <v>0</v>
      </c>
      <c r="G270" s="71"/>
      <c r="H270" s="71"/>
      <c r="I270" s="71"/>
      <c r="J270" s="73">
        <v>0</v>
      </c>
      <c r="K270" s="71">
        <f>SUM(Table323[[#This Row],[Single Family ]:[&gt;4 Units ]])</f>
        <v>0</v>
      </c>
      <c r="L270" s="89"/>
      <c r="M270" s="89"/>
      <c r="N270" s="89"/>
      <c r="O270" s="74">
        <v>0</v>
      </c>
    </row>
    <row r="271" spans="1:15" s="72" customFormat="1" x14ac:dyDescent="0.25">
      <c r="A271" s="67" t="s">
        <v>124</v>
      </c>
      <c r="B271" s="68" t="s">
        <v>246</v>
      </c>
      <c r="C271" s="69" t="s">
        <v>239</v>
      </c>
      <c r="D271" s="70">
        <v>47814.0262</v>
      </c>
      <c r="E271" s="70">
        <v>-4972.1099999999997</v>
      </c>
      <c r="F271" s="71">
        <f>Table323[[#This Row],[Single Family]]+Table323[[#This Row],[2-4 Units]]+Table323[[#This Row],[&gt;4 Units]]</f>
        <v>2</v>
      </c>
      <c r="G271" s="71">
        <v>2</v>
      </c>
      <c r="H271" s="71">
        <v>0</v>
      </c>
      <c r="I271" s="71">
        <v>0</v>
      </c>
      <c r="J271" s="73">
        <v>4192.8900000000003</v>
      </c>
      <c r="K271" s="71">
        <f>SUM(Table323[[#This Row],[Single Family ]:[&gt;4 Units ]])</f>
        <v>0</v>
      </c>
      <c r="L271" s="89"/>
      <c r="M271" s="89"/>
      <c r="N271" s="89"/>
      <c r="O271" s="74">
        <v>0</v>
      </c>
    </row>
    <row r="272" spans="1:15" s="72" customFormat="1" x14ac:dyDescent="0.25">
      <c r="A272" s="67" t="s">
        <v>125</v>
      </c>
      <c r="B272" s="68" t="s">
        <v>246</v>
      </c>
      <c r="C272" s="69" t="s">
        <v>239</v>
      </c>
      <c r="D272" s="70">
        <v>91460.939399999901</v>
      </c>
      <c r="E272" s="70">
        <v>53772.12</v>
      </c>
      <c r="F272" s="71">
        <f>Table323[[#This Row],[Single Family]]+Table323[[#This Row],[2-4 Units]]+Table323[[#This Row],[&gt;4 Units]]</f>
        <v>24</v>
      </c>
      <c r="G272" s="71">
        <v>24</v>
      </c>
      <c r="H272" s="71">
        <v>0</v>
      </c>
      <c r="I272" s="71">
        <v>0</v>
      </c>
      <c r="J272" s="73">
        <v>27166.02</v>
      </c>
      <c r="K272" s="71">
        <f>SUM(Table323[[#This Row],[Single Family ]:[&gt;4 Units ]])</f>
        <v>6</v>
      </c>
      <c r="L272" s="89">
        <v>6</v>
      </c>
      <c r="M272" s="89">
        <v>0</v>
      </c>
      <c r="N272" s="89">
        <v>0</v>
      </c>
      <c r="O272" s="74">
        <v>17461.099999999999</v>
      </c>
    </row>
    <row r="273" spans="1:15" s="72" customFormat="1" x14ac:dyDescent="0.25">
      <c r="A273" s="67" t="s">
        <v>126</v>
      </c>
      <c r="B273" s="68" t="s">
        <v>246</v>
      </c>
      <c r="C273" s="69" t="s">
        <v>239</v>
      </c>
      <c r="D273" s="70">
        <v>88933.272799999802</v>
      </c>
      <c r="E273" s="70">
        <v>62510.7</v>
      </c>
      <c r="F273" s="71">
        <f>Table323[[#This Row],[Single Family]]+Table323[[#This Row],[2-4 Units]]+Table323[[#This Row],[&gt;4 Units]]</f>
        <v>25</v>
      </c>
      <c r="G273" s="71">
        <v>24</v>
      </c>
      <c r="H273" s="71">
        <v>1</v>
      </c>
      <c r="I273" s="71">
        <v>0</v>
      </c>
      <c r="J273" s="73">
        <v>39263.410000000003</v>
      </c>
      <c r="K273" s="71">
        <f>SUM(Table323[[#This Row],[Single Family ]:[&gt;4 Units ]])</f>
        <v>6</v>
      </c>
      <c r="L273" s="89">
        <v>4</v>
      </c>
      <c r="M273" s="89">
        <v>2</v>
      </c>
      <c r="N273" s="89">
        <v>0</v>
      </c>
      <c r="O273" s="74">
        <v>23247.29</v>
      </c>
    </row>
    <row r="274" spans="1:15" s="72" customFormat="1" x14ac:dyDescent="0.25">
      <c r="A274" s="67" t="s">
        <v>127</v>
      </c>
      <c r="B274" s="68" t="s">
        <v>246</v>
      </c>
      <c r="C274" s="69" t="s">
        <v>239</v>
      </c>
      <c r="D274" s="70">
        <v>119372.9991</v>
      </c>
      <c r="E274" s="70">
        <v>26013.5</v>
      </c>
      <c r="F274" s="71">
        <f>Table323[[#This Row],[Single Family]]+Table323[[#This Row],[2-4 Units]]+Table323[[#This Row],[&gt;4 Units]]</f>
        <v>25</v>
      </c>
      <c r="G274" s="71">
        <v>22</v>
      </c>
      <c r="H274" s="71">
        <v>3</v>
      </c>
      <c r="I274" s="71">
        <v>0</v>
      </c>
      <c r="J274" s="73">
        <v>20382.53</v>
      </c>
      <c r="K274" s="71">
        <f>SUM(Table323[[#This Row],[Single Family ]:[&gt;4 Units ]])</f>
        <v>5</v>
      </c>
      <c r="L274" s="89">
        <v>4</v>
      </c>
      <c r="M274" s="89">
        <v>1</v>
      </c>
      <c r="N274" s="89">
        <v>0</v>
      </c>
      <c r="O274" s="74">
        <v>5630.97</v>
      </c>
    </row>
    <row r="275" spans="1:15" s="72" customFormat="1" x14ac:dyDescent="0.25">
      <c r="A275" s="67" t="s">
        <v>128</v>
      </c>
      <c r="B275" s="68" t="s">
        <v>246</v>
      </c>
      <c r="C275" s="69" t="s">
        <v>239</v>
      </c>
      <c r="D275" s="70">
        <v>65182.709900000002</v>
      </c>
      <c r="E275" s="70">
        <v>23476.27</v>
      </c>
      <c r="F275" s="71">
        <f>Table323[[#This Row],[Single Family]]+Table323[[#This Row],[2-4 Units]]+Table323[[#This Row],[&gt;4 Units]]</f>
        <v>11</v>
      </c>
      <c r="G275" s="71">
        <v>11</v>
      </c>
      <c r="H275" s="71">
        <v>0</v>
      </c>
      <c r="I275" s="71">
        <v>0</v>
      </c>
      <c r="J275" s="73">
        <v>12868.09</v>
      </c>
      <c r="K275" s="71">
        <f>SUM(Table323[[#This Row],[Single Family ]:[&gt;4 Units ]])</f>
        <v>1</v>
      </c>
      <c r="L275" s="89">
        <v>1</v>
      </c>
      <c r="M275" s="89">
        <v>0</v>
      </c>
      <c r="N275" s="89">
        <v>0</v>
      </c>
      <c r="O275" s="74">
        <v>10608.18</v>
      </c>
    </row>
    <row r="276" spans="1:15" s="72" customFormat="1" x14ac:dyDescent="0.25">
      <c r="A276" s="67" t="s">
        <v>229</v>
      </c>
      <c r="B276" s="68" t="s">
        <v>246</v>
      </c>
      <c r="C276" s="69" t="s">
        <v>239</v>
      </c>
      <c r="D276" s="70">
        <v>94505.718299999993</v>
      </c>
      <c r="E276" s="70">
        <v>30417.33</v>
      </c>
      <c r="F276" s="71">
        <f>Table323[[#This Row],[Single Family]]+Table323[[#This Row],[2-4 Units]]+Table323[[#This Row],[&gt;4 Units]]</f>
        <v>19</v>
      </c>
      <c r="G276" s="71">
        <v>19</v>
      </c>
      <c r="H276" s="71">
        <v>0</v>
      </c>
      <c r="I276" s="71">
        <v>0</v>
      </c>
      <c r="J276" s="73">
        <v>26304.36</v>
      </c>
      <c r="K276" s="71">
        <f>SUM(Table323[[#This Row],[Single Family ]:[&gt;4 Units ]])</f>
        <v>1</v>
      </c>
      <c r="L276" s="89">
        <v>1</v>
      </c>
      <c r="M276" s="89">
        <v>0</v>
      </c>
      <c r="N276" s="89">
        <v>0</v>
      </c>
      <c r="O276" s="74">
        <v>4112.97</v>
      </c>
    </row>
    <row r="277" spans="1:15" s="72" customFormat="1" x14ac:dyDescent="0.25">
      <c r="A277" s="67" t="s">
        <v>129</v>
      </c>
      <c r="B277" s="68" t="s">
        <v>246</v>
      </c>
      <c r="C277" s="69" t="s">
        <v>239</v>
      </c>
      <c r="D277" s="70">
        <v>117735.0469</v>
      </c>
      <c r="E277" s="70">
        <v>41521.480000000003</v>
      </c>
      <c r="F277" s="71">
        <f>Table323[[#This Row],[Single Family]]+Table323[[#This Row],[2-4 Units]]+Table323[[#This Row],[&gt;4 Units]]</f>
        <v>27</v>
      </c>
      <c r="G277" s="71">
        <v>27</v>
      </c>
      <c r="H277" s="71">
        <v>0</v>
      </c>
      <c r="I277" s="71">
        <v>0</v>
      </c>
      <c r="J277" s="73">
        <v>33014.089999999997</v>
      </c>
      <c r="K277" s="71">
        <f>SUM(Table323[[#This Row],[Single Family ]:[&gt;4 Units ]])</f>
        <v>2</v>
      </c>
      <c r="L277" s="89">
        <v>2</v>
      </c>
      <c r="M277" s="89">
        <v>0</v>
      </c>
      <c r="N277" s="89">
        <v>0</v>
      </c>
      <c r="O277" s="74">
        <v>7307.39</v>
      </c>
    </row>
    <row r="278" spans="1:15" s="72" customFormat="1" x14ac:dyDescent="0.25">
      <c r="A278" s="67" t="s">
        <v>130</v>
      </c>
      <c r="B278" s="68" t="s">
        <v>246</v>
      </c>
      <c r="C278" s="69" t="s">
        <v>239</v>
      </c>
      <c r="D278" s="70">
        <v>151887.48259999999</v>
      </c>
      <c r="E278" s="70">
        <v>38865.54</v>
      </c>
      <c r="F278" s="71">
        <f>Table323[[#This Row],[Single Family]]+Table323[[#This Row],[2-4 Units]]+Table323[[#This Row],[&gt;4 Units]]</f>
        <v>29</v>
      </c>
      <c r="G278" s="71">
        <v>28</v>
      </c>
      <c r="H278" s="71">
        <v>1</v>
      </c>
      <c r="I278" s="71">
        <v>0</v>
      </c>
      <c r="J278" s="73">
        <v>28663.75</v>
      </c>
      <c r="K278" s="71">
        <f>SUM(Table323[[#This Row],[Single Family ]:[&gt;4 Units ]])</f>
        <v>4</v>
      </c>
      <c r="L278" s="89">
        <v>2</v>
      </c>
      <c r="M278" s="89">
        <v>2</v>
      </c>
      <c r="N278" s="89">
        <v>0</v>
      </c>
      <c r="O278" s="74">
        <v>9301.7900000000009</v>
      </c>
    </row>
    <row r="279" spans="1:15" s="72" customFormat="1" x14ac:dyDescent="0.25">
      <c r="A279" s="67" t="s">
        <v>133</v>
      </c>
      <c r="B279" s="68" t="s">
        <v>246</v>
      </c>
      <c r="C279" s="69" t="s">
        <v>239</v>
      </c>
      <c r="D279" s="70">
        <v>0</v>
      </c>
      <c r="E279" s="70">
        <v>0</v>
      </c>
      <c r="F279" s="71">
        <f>Table323[[#This Row],[Single Family]]+Table323[[#This Row],[2-4 Units]]+Table323[[#This Row],[&gt;4 Units]]</f>
        <v>0</v>
      </c>
      <c r="G279" s="71"/>
      <c r="H279" s="71"/>
      <c r="I279" s="71"/>
      <c r="J279" s="73">
        <v>0</v>
      </c>
      <c r="K279" s="71">
        <f>SUM(Table323[[#This Row],[Single Family ]:[&gt;4 Units ]])</f>
        <v>0</v>
      </c>
      <c r="L279" s="89"/>
      <c r="M279" s="89"/>
      <c r="N279" s="89"/>
      <c r="O279" s="74">
        <v>0</v>
      </c>
    </row>
    <row r="280" spans="1:15" s="72" customFormat="1" x14ac:dyDescent="0.25">
      <c r="A280" s="67" t="s">
        <v>145</v>
      </c>
      <c r="B280" s="68" t="s">
        <v>269</v>
      </c>
      <c r="C280" s="69" t="s">
        <v>244</v>
      </c>
      <c r="D280" s="70">
        <v>0</v>
      </c>
      <c r="E280" s="70">
        <v>595</v>
      </c>
      <c r="F280" s="71">
        <f>Table323[[#This Row],[Single Family]]+Table323[[#This Row],[2-4 Units]]+Table323[[#This Row],[&gt;4 Units]]</f>
        <v>0</v>
      </c>
      <c r="G280" s="71"/>
      <c r="H280" s="71"/>
      <c r="I280" s="71"/>
      <c r="J280" s="73">
        <v>595</v>
      </c>
      <c r="K280" s="71">
        <f>SUM(Table323[[#This Row],[Single Family ]:[&gt;4 Units ]])</f>
        <v>0</v>
      </c>
      <c r="L280" s="89"/>
      <c r="M280" s="89"/>
      <c r="N280" s="89"/>
      <c r="O280" s="74">
        <v>0</v>
      </c>
    </row>
    <row r="281" spans="1:15" s="72" customFormat="1" x14ac:dyDescent="0.25">
      <c r="A281" s="67" t="s">
        <v>170</v>
      </c>
      <c r="B281" s="68" t="s">
        <v>269</v>
      </c>
      <c r="C281" s="69" t="s">
        <v>239</v>
      </c>
      <c r="D281" s="70">
        <v>0</v>
      </c>
      <c r="E281" s="70">
        <v>181.36</v>
      </c>
      <c r="F281" s="71">
        <f>Table323[[#This Row],[Single Family]]+Table323[[#This Row],[2-4 Units]]+Table323[[#This Row],[&gt;4 Units]]</f>
        <v>1</v>
      </c>
      <c r="G281" s="71">
        <v>1</v>
      </c>
      <c r="H281" s="71">
        <v>0</v>
      </c>
      <c r="I281" s="71">
        <v>0</v>
      </c>
      <c r="J281" s="73">
        <v>181.36</v>
      </c>
      <c r="K281" s="71">
        <f>SUM(Table323[[#This Row],[Single Family ]:[&gt;4 Units ]])</f>
        <v>0</v>
      </c>
      <c r="L281" s="89"/>
      <c r="M281" s="89"/>
      <c r="N281" s="89"/>
      <c r="O281" s="74">
        <v>0</v>
      </c>
    </row>
    <row r="282" spans="1:15" s="72" customFormat="1" x14ac:dyDescent="0.25">
      <c r="A282" s="67" t="s">
        <v>256</v>
      </c>
      <c r="B282" s="68" t="s">
        <v>269</v>
      </c>
      <c r="C282" s="69" t="s">
        <v>239</v>
      </c>
      <c r="D282" s="70">
        <v>0</v>
      </c>
      <c r="E282" s="70">
        <v>140475.628274285</v>
      </c>
      <c r="F282" s="71">
        <f>Table323[[#This Row],[Single Family]]+Table323[[#This Row],[2-4 Units]]+Table323[[#This Row],[&gt;4 Units]]</f>
        <v>2</v>
      </c>
      <c r="G282" s="71">
        <v>2</v>
      </c>
      <c r="H282" s="71">
        <v>0</v>
      </c>
      <c r="I282" s="71">
        <v>0</v>
      </c>
      <c r="J282" s="73">
        <v>50461.43</v>
      </c>
      <c r="K282" s="71">
        <f>SUM(Table323[[#This Row],[Single Family ]:[&gt;4 Units ]])</f>
        <v>0</v>
      </c>
      <c r="L282" s="89"/>
      <c r="M282" s="89"/>
      <c r="N282" s="89"/>
      <c r="O282" s="74">
        <v>0</v>
      </c>
    </row>
    <row r="283" spans="1:15" s="72" customFormat="1" x14ac:dyDescent="0.25">
      <c r="A283" s="67" t="s">
        <v>72</v>
      </c>
      <c r="B283" s="68" t="s">
        <v>243</v>
      </c>
      <c r="C283" s="69" t="s">
        <v>244</v>
      </c>
      <c r="D283" s="70">
        <v>50.864100000000001</v>
      </c>
      <c r="E283" s="70">
        <v>0</v>
      </c>
      <c r="F283" s="71">
        <f>Table323[[#This Row],[Single Family]]+Table323[[#This Row],[2-4 Units]]+Table323[[#This Row],[&gt;4 Units]]</f>
        <v>0</v>
      </c>
      <c r="G283" s="71"/>
      <c r="H283" s="71"/>
      <c r="I283" s="71"/>
      <c r="J283" s="73">
        <v>0</v>
      </c>
      <c r="K283" s="71">
        <f>SUM(Table323[[#This Row],[Single Family ]:[&gt;4 Units ]])</f>
        <v>0</v>
      </c>
      <c r="L283" s="89"/>
      <c r="M283" s="89"/>
      <c r="N283" s="89"/>
      <c r="O283" s="74">
        <v>0</v>
      </c>
    </row>
    <row r="284" spans="1:15" s="72" customFormat="1" x14ac:dyDescent="0.25">
      <c r="A284" s="67" t="s">
        <v>91</v>
      </c>
      <c r="B284" s="68" t="s">
        <v>243</v>
      </c>
      <c r="C284" s="69" t="s">
        <v>239</v>
      </c>
      <c r="D284" s="70">
        <v>18.556000000000001</v>
      </c>
      <c r="E284" s="70">
        <v>0</v>
      </c>
      <c r="F284" s="71">
        <f>Table323[[#This Row],[Single Family]]+Table323[[#This Row],[2-4 Units]]+Table323[[#This Row],[&gt;4 Units]]</f>
        <v>0</v>
      </c>
      <c r="G284" s="71"/>
      <c r="H284" s="71"/>
      <c r="I284" s="71"/>
      <c r="J284" s="73">
        <v>0</v>
      </c>
      <c r="K284" s="71">
        <f>SUM(Table323[[#This Row],[Single Family ]:[&gt;4 Units ]])</f>
        <v>0</v>
      </c>
      <c r="L284" s="89"/>
      <c r="M284" s="89"/>
      <c r="N284" s="89"/>
      <c r="O284" s="74">
        <v>0</v>
      </c>
    </row>
    <row r="285" spans="1:15" s="72" customFormat="1" x14ac:dyDescent="0.25">
      <c r="A285" s="67" t="s">
        <v>225</v>
      </c>
      <c r="B285" s="68" t="s">
        <v>243</v>
      </c>
      <c r="C285" s="69" t="s">
        <v>239</v>
      </c>
      <c r="D285" s="70">
        <v>37.274000000000001</v>
      </c>
      <c r="E285" s="70">
        <v>0</v>
      </c>
      <c r="F285" s="71">
        <f>Table323[[#This Row],[Single Family]]+Table323[[#This Row],[2-4 Units]]+Table323[[#This Row],[&gt;4 Units]]</f>
        <v>0</v>
      </c>
      <c r="G285" s="71"/>
      <c r="H285" s="71"/>
      <c r="I285" s="71"/>
      <c r="J285" s="73">
        <v>0</v>
      </c>
      <c r="K285" s="71">
        <f>SUM(Table323[[#This Row],[Single Family ]:[&gt;4 Units ]])</f>
        <v>0</v>
      </c>
      <c r="L285" s="89"/>
      <c r="M285" s="89"/>
      <c r="N285" s="89"/>
      <c r="O285" s="74">
        <v>0</v>
      </c>
    </row>
    <row r="286" spans="1:15" s="72" customFormat="1" x14ac:dyDescent="0.25">
      <c r="A286" s="67" t="s">
        <v>98</v>
      </c>
      <c r="B286" s="68" t="s">
        <v>243</v>
      </c>
      <c r="C286" s="69" t="s">
        <v>244</v>
      </c>
      <c r="D286" s="70">
        <v>0</v>
      </c>
      <c r="E286" s="70">
        <v>0</v>
      </c>
      <c r="F286" s="71">
        <f>Table323[[#This Row],[Single Family]]+Table323[[#This Row],[2-4 Units]]+Table323[[#This Row],[&gt;4 Units]]</f>
        <v>0</v>
      </c>
      <c r="G286" s="71"/>
      <c r="H286" s="71"/>
      <c r="I286" s="71"/>
      <c r="J286" s="73">
        <v>0</v>
      </c>
      <c r="K286" s="71">
        <f>SUM(Table323[[#This Row],[Single Family ]:[&gt;4 Units ]])</f>
        <v>0</v>
      </c>
      <c r="L286" s="89"/>
      <c r="M286" s="89"/>
      <c r="N286" s="89"/>
      <c r="O286" s="74">
        <v>0</v>
      </c>
    </row>
    <row r="287" spans="1:15" s="72" customFormat="1" x14ac:dyDescent="0.25">
      <c r="A287" s="67" t="s">
        <v>102</v>
      </c>
      <c r="B287" s="68" t="s">
        <v>243</v>
      </c>
      <c r="C287" s="69" t="s">
        <v>244</v>
      </c>
      <c r="D287" s="70">
        <v>69.194299999999998</v>
      </c>
      <c r="E287" s="70">
        <v>0</v>
      </c>
      <c r="F287" s="71">
        <f>Table323[[#This Row],[Single Family]]+Table323[[#This Row],[2-4 Units]]+Table323[[#This Row],[&gt;4 Units]]</f>
        <v>0</v>
      </c>
      <c r="G287" s="71"/>
      <c r="H287" s="71"/>
      <c r="I287" s="71"/>
      <c r="J287" s="73">
        <v>0</v>
      </c>
      <c r="K287" s="71">
        <f>SUM(Table323[[#This Row],[Single Family ]:[&gt;4 Units ]])</f>
        <v>0</v>
      </c>
      <c r="L287" s="89"/>
      <c r="M287" s="89"/>
      <c r="N287" s="89"/>
      <c r="O287" s="74">
        <v>0</v>
      </c>
    </row>
    <row r="288" spans="1:15" s="72" customFormat="1" x14ac:dyDescent="0.25">
      <c r="A288" s="67" t="s">
        <v>104</v>
      </c>
      <c r="B288" s="68" t="s">
        <v>243</v>
      </c>
      <c r="C288" s="69" t="s">
        <v>239</v>
      </c>
      <c r="D288" s="70">
        <v>59251.9010000001</v>
      </c>
      <c r="E288" s="70">
        <v>22394.32</v>
      </c>
      <c r="F288" s="71">
        <f>Table323[[#This Row],[Single Family]]+Table323[[#This Row],[2-4 Units]]+Table323[[#This Row],[&gt;4 Units]]</f>
        <v>22</v>
      </c>
      <c r="G288" s="71">
        <v>20</v>
      </c>
      <c r="H288" s="71">
        <v>2</v>
      </c>
      <c r="I288" s="71">
        <v>0</v>
      </c>
      <c r="J288" s="73">
        <v>10764.21</v>
      </c>
      <c r="K288" s="71">
        <f>SUM(Table323[[#This Row],[Single Family ]:[&gt;4 Units ]])</f>
        <v>19</v>
      </c>
      <c r="L288" s="89">
        <v>16</v>
      </c>
      <c r="M288" s="89">
        <v>3</v>
      </c>
      <c r="N288" s="89">
        <v>0</v>
      </c>
      <c r="O288" s="74">
        <v>11630.11</v>
      </c>
    </row>
    <row r="289" spans="1:15" s="72" customFormat="1" x14ac:dyDescent="0.25">
      <c r="A289" s="67" t="s">
        <v>105</v>
      </c>
      <c r="B289" s="68" t="s">
        <v>243</v>
      </c>
      <c r="C289" s="69" t="s">
        <v>239</v>
      </c>
      <c r="D289" s="70">
        <v>57737.786099999903</v>
      </c>
      <c r="E289" s="70">
        <v>32132.799999999999</v>
      </c>
      <c r="F289" s="71">
        <f>Table323[[#This Row],[Single Family]]+Table323[[#This Row],[2-4 Units]]+Table323[[#This Row],[&gt;4 Units]]</f>
        <v>17</v>
      </c>
      <c r="G289" s="71">
        <v>15</v>
      </c>
      <c r="H289" s="71">
        <v>2</v>
      </c>
      <c r="I289" s="71">
        <v>0</v>
      </c>
      <c r="J289" s="73">
        <v>4172.75</v>
      </c>
      <c r="K289" s="71">
        <f>SUM(Table323[[#This Row],[Single Family ]:[&gt;4 Units ]])</f>
        <v>26</v>
      </c>
      <c r="L289" s="89">
        <v>20</v>
      </c>
      <c r="M289" s="89">
        <v>6</v>
      </c>
      <c r="N289" s="89">
        <v>0</v>
      </c>
      <c r="O289" s="74">
        <v>27960.05</v>
      </c>
    </row>
    <row r="290" spans="1:15" s="72" customFormat="1" x14ac:dyDescent="0.25">
      <c r="A290" s="67" t="s">
        <v>106</v>
      </c>
      <c r="B290" s="68" t="s">
        <v>243</v>
      </c>
      <c r="C290" s="69" t="s">
        <v>239</v>
      </c>
      <c r="D290" s="70">
        <v>78832.451199999996</v>
      </c>
      <c r="E290" s="70">
        <v>18104.68</v>
      </c>
      <c r="F290" s="71">
        <f>Table323[[#This Row],[Single Family]]+Table323[[#This Row],[2-4 Units]]+Table323[[#This Row],[&gt;4 Units]]</f>
        <v>14</v>
      </c>
      <c r="G290" s="71">
        <v>13</v>
      </c>
      <c r="H290" s="71">
        <v>1</v>
      </c>
      <c r="I290" s="71">
        <v>0</v>
      </c>
      <c r="J290" s="73">
        <v>2705.27</v>
      </c>
      <c r="K290" s="71">
        <f>SUM(Table323[[#This Row],[Single Family ]:[&gt;4 Units ]])</f>
        <v>27</v>
      </c>
      <c r="L290" s="89">
        <v>15</v>
      </c>
      <c r="M290" s="89">
        <v>12</v>
      </c>
      <c r="N290" s="89">
        <v>0</v>
      </c>
      <c r="O290" s="74">
        <v>15399.41</v>
      </c>
    </row>
    <row r="291" spans="1:15" s="72" customFormat="1" x14ac:dyDescent="0.25">
      <c r="A291" s="67" t="s">
        <v>107</v>
      </c>
      <c r="B291" s="68" t="s">
        <v>243</v>
      </c>
      <c r="C291" s="69" t="s">
        <v>239</v>
      </c>
      <c r="D291" s="70">
        <v>67513.527999999904</v>
      </c>
      <c r="E291" s="70">
        <v>10850.27</v>
      </c>
      <c r="F291" s="71">
        <f>Table323[[#This Row],[Single Family]]+Table323[[#This Row],[2-4 Units]]+Table323[[#This Row],[&gt;4 Units]]</f>
        <v>17</v>
      </c>
      <c r="G291" s="71">
        <v>16</v>
      </c>
      <c r="H291" s="71">
        <v>1</v>
      </c>
      <c r="I291" s="71">
        <v>0</v>
      </c>
      <c r="J291" s="73">
        <v>10150.450000000001</v>
      </c>
      <c r="K291" s="71">
        <f>SUM(Table323[[#This Row],[Single Family ]:[&gt;4 Units ]])</f>
        <v>1</v>
      </c>
      <c r="L291" s="89">
        <v>1</v>
      </c>
      <c r="M291" s="89">
        <v>0</v>
      </c>
      <c r="N291" s="89">
        <v>0</v>
      </c>
      <c r="O291" s="74">
        <v>699.82</v>
      </c>
    </row>
    <row r="292" spans="1:15" s="72" customFormat="1" x14ac:dyDescent="0.25">
      <c r="A292" s="67" t="s">
        <v>108</v>
      </c>
      <c r="B292" s="68" t="s">
        <v>243</v>
      </c>
      <c r="C292" s="69" t="s">
        <v>239</v>
      </c>
      <c r="D292" s="70">
        <v>43535.777800000098</v>
      </c>
      <c r="E292" s="70">
        <v>10265.379999999999</v>
      </c>
      <c r="F292" s="71">
        <f>Table323[[#This Row],[Single Family]]+Table323[[#This Row],[2-4 Units]]+Table323[[#This Row],[&gt;4 Units]]</f>
        <v>8</v>
      </c>
      <c r="G292" s="71">
        <v>7</v>
      </c>
      <c r="H292" s="71">
        <v>1</v>
      </c>
      <c r="I292" s="71">
        <v>0</v>
      </c>
      <c r="J292" s="73">
        <v>2126.0300000000002</v>
      </c>
      <c r="K292" s="71">
        <f>SUM(Table323[[#This Row],[Single Family ]:[&gt;4 Units ]])</f>
        <v>5</v>
      </c>
      <c r="L292" s="89">
        <v>5</v>
      </c>
      <c r="M292" s="89">
        <v>0</v>
      </c>
      <c r="N292" s="89">
        <v>0</v>
      </c>
      <c r="O292" s="74">
        <v>8139.35</v>
      </c>
    </row>
    <row r="293" spans="1:15" s="72" customFormat="1" x14ac:dyDescent="0.25">
      <c r="A293" s="67" t="s">
        <v>109</v>
      </c>
      <c r="B293" s="68" t="s">
        <v>243</v>
      </c>
      <c r="C293" s="69" t="s">
        <v>239</v>
      </c>
      <c r="D293" s="70">
        <v>36457.738700000104</v>
      </c>
      <c r="E293" s="70">
        <v>3191.4</v>
      </c>
      <c r="F293" s="71">
        <f>Table323[[#This Row],[Single Family]]+Table323[[#This Row],[2-4 Units]]+Table323[[#This Row],[&gt;4 Units]]</f>
        <v>12</v>
      </c>
      <c r="G293" s="71">
        <v>12</v>
      </c>
      <c r="H293" s="71">
        <v>0</v>
      </c>
      <c r="I293" s="71">
        <v>0</v>
      </c>
      <c r="J293" s="73">
        <v>3062.57</v>
      </c>
      <c r="K293" s="71">
        <f>SUM(Table323[[#This Row],[Single Family ]:[&gt;4 Units ]])</f>
        <v>3</v>
      </c>
      <c r="L293" s="89">
        <v>2</v>
      </c>
      <c r="M293" s="89">
        <v>1</v>
      </c>
      <c r="N293" s="89">
        <v>0</v>
      </c>
      <c r="O293" s="74">
        <v>128.83000000000001</v>
      </c>
    </row>
    <row r="294" spans="1:15" s="72" customFormat="1" x14ac:dyDescent="0.25">
      <c r="A294" s="67" t="s">
        <v>110</v>
      </c>
      <c r="B294" s="68" t="s">
        <v>243</v>
      </c>
      <c r="C294" s="69" t="s">
        <v>239</v>
      </c>
      <c r="D294" s="70">
        <v>81784.641399999906</v>
      </c>
      <c r="E294" s="70">
        <v>18364.759999999998</v>
      </c>
      <c r="F294" s="71">
        <f>Table323[[#This Row],[Single Family]]+Table323[[#This Row],[2-4 Units]]+Table323[[#This Row],[&gt;4 Units]]</f>
        <v>32</v>
      </c>
      <c r="G294" s="71">
        <v>32</v>
      </c>
      <c r="H294" s="71">
        <v>0</v>
      </c>
      <c r="I294" s="71">
        <v>0</v>
      </c>
      <c r="J294" s="73">
        <v>12645.15</v>
      </c>
      <c r="K294" s="71">
        <f>SUM(Table323[[#This Row],[Single Family ]:[&gt;4 Units ]])</f>
        <v>8</v>
      </c>
      <c r="L294" s="89">
        <v>7</v>
      </c>
      <c r="M294" s="89">
        <v>1</v>
      </c>
      <c r="N294" s="89">
        <v>0</v>
      </c>
      <c r="O294" s="74">
        <v>5719.61</v>
      </c>
    </row>
    <row r="295" spans="1:15" s="72" customFormat="1" x14ac:dyDescent="0.25">
      <c r="A295" s="67" t="s">
        <v>111</v>
      </c>
      <c r="B295" s="68" t="s">
        <v>243</v>
      </c>
      <c r="C295" s="69" t="s">
        <v>239</v>
      </c>
      <c r="D295" s="70">
        <v>79381.614400000093</v>
      </c>
      <c r="E295" s="70">
        <v>46203.07</v>
      </c>
      <c r="F295" s="71">
        <f>Table323[[#This Row],[Single Family]]+Table323[[#This Row],[2-4 Units]]+Table323[[#This Row],[&gt;4 Units]]</f>
        <v>37</v>
      </c>
      <c r="G295" s="71">
        <v>35</v>
      </c>
      <c r="H295" s="71">
        <v>2</v>
      </c>
      <c r="I295" s="71">
        <v>0</v>
      </c>
      <c r="J295" s="73">
        <v>14290.38</v>
      </c>
      <c r="K295" s="71">
        <f>SUM(Table323[[#This Row],[Single Family ]:[&gt;4 Units ]])</f>
        <v>13</v>
      </c>
      <c r="L295" s="89">
        <v>13</v>
      </c>
      <c r="M295" s="89">
        <v>0</v>
      </c>
      <c r="N295" s="89">
        <v>0</v>
      </c>
      <c r="O295" s="74">
        <v>31912.69</v>
      </c>
    </row>
    <row r="296" spans="1:15" s="72" customFormat="1" x14ac:dyDescent="0.25">
      <c r="A296" s="67" t="s">
        <v>112</v>
      </c>
      <c r="B296" s="68" t="s">
        <v>243</v>
      </c>
      <c r="C296" s="69" t="s">
        <v>239</v>
      </c>
      <c r="D296" s="70">
        <v>69046.922199999899</v>
      </c>
      <c r="E296" s="70">
        <v>32052.07</v>
      </c>
      <c r="F296" s="71">
        <f>Table323[[#This Row],[Single Family]]+Table323[[#This Row],[2-4 Units]]+Table323[[#This Row],[&gt;4 Units]]</f>
        <v>22</v>
      </c>
      <c r="G296" s="71">
        <v>22</v>
      </c>
      <c r="H296" s="71">
        <v>0</v>
      </c>
      <c r="I296" s="71">
        <v>0</v>
      </c>
      <c r="J296" s="73">
        <v>10665.09</v>
      </c>
      <c r="K296" s="71">
        <f>SUM(Table323[[#This Row],[Single Family ]:[&gt;4 Units ]])</f>
        <v>24</v>
      </c>
      <c r="L296" s="89">
        <v>19</v>
      </c>
      <c r="M296" s="89">
        <v>5</v>
      </c>
      <c r="N296" s="89">
        <v>0</v>
      </c>
      <c r="O296" s="74">
        <v>21386.98</v>
      </c>
    </row>
    <row r="297" spans="1:15" s="72" customFormat="1" x14ac:dyDescent="0.25">
      <c r="A297" s="67" t="s">
        <v>113</v>
      </c>
      <c r="B297" s="68" t="s">
        <v>243</v>
      </c>
      <c r="C297" s="69" t="s">
        <v>239</v>
      </c>
      <c r="D297" s="70">
        <v>77966.711299999995</v>
      </c>
      <c r="E297" s="70">
        <v>38688.35</v>
      </c>
      <c r="F297" s="71">
        <f>Table323[[#This Row],[Single Family]]+Table323[[#This Row],[2-4 Units]]+Table323[[#This Row],[&gt;4 Units]]</f>
        <v>21</v>
      </c>
      <c r="G297" s="71">
        <v>21</v>
      </c>
      <c r="H297" s="71">
        <v>0</v>
      </c>
      <c r="I297" s="71">
        <v>0</v>
      </c>
      <c r="J297" s="73">
        <v>11599.25</v>
      </c>
      <c r="K297" s="71">
        <f>SUM(Table323[[#This Row],[Single Family ]:[&gt;4 Units ]])</f>
        <v>11</v>
      </c>
      <c r="L297" s="89">
        <v>11</v>
      </c>
      <c r="M297" s="89">
        <v>0</v>
      </c>
      <c r="N297" s="89">
        <v>0</v>
      </c>
      <c r="O297" s="74">
        <v>27089.1</v>
      </c>
    </row>
    <row r="298" spans="1:15" s="72" customFormat="1" x14ac:dyDescent="0.25">
      <c r="A298" s="67" t="s">
        <v>114</v>
      </c>
      <c r="B298" s="68" t="s">
        <v>243</v>
      </c>
      <c r="C298" s="69" t="s">
        <v>239</v>
      </c>
      <c r="D298" s="70">
        <v>102590.0885</v>
      </c>
      <c r="E298" s="70">
        <v>41624.550000000003</v>
      </c>
      <c r="F298" s="71">
        <f>Table323[[#This Row],[Single Family]]+Table323[[#This Row],[2-4 Units]]+Table323[[#This Row],[&gt;4 Units]]</f>
        <v>40</v>
      </c>
      <c r="G298" s="71">
        <v>39</v>
      </c>
      <c r="H298" s="71">
        <v>0</v>
      </c>
      <c r="I298" s="71">
        <v>1</v>
      </c>
      <c r="J298" s="73">
        <v>34781.199999999997</v>
      </c>
      <c r="K298" s="71">
        <f>SUM(Table323[[#This Row],[Single Family ]:[&gt;4 Units ]])</f>
        <v>4</v>
      </c>
      <c r="L298" s="89">
        <v>4</v>
      </c>
      <c r="M298" s="89">
        <v>0</v>
      </c>
      <c r="N298" s="89">
        <v>0</v>
      </c>
      <c r="O298" s="74">
        <v>6843.35</v>
      </c>
    </row>
    <row r="299" spans="1:15" s="72" customFormat="1" x14ac:dyDescent="0.25">
      <c r="A299" s="67" t="s">
        <v>115</v>
      </c>
      <c r="B299" s="68" t="s">
        <v>243</v>
      </c>
      <c r="C299" s="69" t="s">
        <v>239</v>
      </c>
      <c r="D299" s="70">
        <v>100014.4032</v>
      </c>
      <c r="E299" s="70">
        <v>16907.099999999999</v>
      </c>
      <c r="F299" s="71">
        <f>Table323[[#This Row],[Single Family]]+Table323[[#This Row],[2-4 Units]]+Table323[[#This Row],[&gt;4 Units]]</f>
        <v>15</v>
      </c>
      <c r="G299" s="71">
        <v>12</v>
      </c>
      <c r="H299" s="71">
        <v>3</v>
      </c>
      <c r="I299" s="71">
        <v>0</v>
      </c>
      <c r="J299" s="73">
        <v>12536.06</v>
      </c>
      <c r="K299" s="71">
        <f>SUM(Table323[[#This Row],[Single Family ]:[&gt;4 Units ]])</f>
        <v>6</v>
      </c>
      <c r="L299" s="89">
        <v>5</v>
      </c>
      <c r="M299" s="89">
        <v>1</v>
      </c>
      <c r="N299" s="89">
        <v>0</v>
      </c>
      <c r="O299" s="74">
        <v>4371.04</v>
      </c>
    </row>
    <row r="300" spans="1:15" s="72" customFormat="1" x14ac:dyDescent="0.25">
      <c r="A300" s="67" t="s">
        <v>120</v>
      </c>
      <c r="B300" s="68" t="s">
        <v>243</v>
      </c>
      <c r="C300" s="69" t="s">
        <v>239</v>
      </c>
      <c r="D300" s="70">
        <v>171.0093</v>
      </c>
      <c r="E300" s="70">
        <v>0</v>
      </c>
      <c r="F300" s="71">
        <f>Table323[[#This Row],[Single Family]]+Table323[[#This Row],[2-4 Units]]+Table323[[#This Row],[&gt;4 Units]]</f>
        <v>0</v>
      </c>
      <c r="G300" s="71"/>
      <c r="H300" s="71"/>
      <c r="I300" s="71"/>
      <c r="J300" s="73">
        <v>0</v>
      </c>
      <c r="K300" s="71">
        <f>SUM(Table323[[#This Row],[Single Family ]:[&gt;4 Units ]])</f>
        <v>0</v>
      </c>
      <c r="L300" s="89"/>
      <c r="M300" s="89"/>
      <c r="N300" s="89"/>
      <c r="O300" s="74">
        <v>0</v>
      </c>
    </row>
    <row r="301" spans="1:15" s="72" customFormat="1" x14ac:dyDescent="0.25">
      <c r="A301" s="67" t="s">
        <v>126</v>
      </c>
      <c r="B301" s="68" t="s">
        <v>243</v>
      </c>
      <c r="C301" s="69" t="s">
        <v>239</v>
      </c>
      <c r="D301" s="70">
        <v>112.0247</v>
      </c>
      <c r="E301" s="70">
        <v>0</v>
      </c>
      <c r="F301" s="71">
        <f>Table323[[#This Row],[Single Family]]+Table323[[#This Row],[2-4 Units]]+Table323[[#This Row],[&gt;4 Units]]</f>
        <v>0</v>
      </c>
      <c r="G301" s="71"/>
      <c r="H301" s="71"/>
      <c r="I301" s="71"/>
      <c r="J301" s="73">
        <v>0</v>
      </c>
      <c r="K301" s="71">
        <f>SUM(Table323[[#This Row],[Single Family ]:[&gt;4 Units ]])</f>
        <v>0</v>
      </c>
      <c r="L301" s="89"/>
      <c r="M301" s="89"/>
      <c r="N301" s="89"/>
      <c r="O301" s="74">
        <v>0</v>
      </c>
    </row>
    <row r="302" spans="1:15" s="72" customFormat="1" x14ac:dyDescent="0.25">
      <c r="A302" s="67" t="s">
        <v>128</v>
      </c>
      <c r="B302" s="68" t="s">
        <v>243</v>
      </c>
      <c r="C302" s="69" t="s">
        <v>239</v>
      </c>
      <c r="D302" s="70">
        <v>92.837900000000005</v>
      </c>
      <c r="E302" s="70">
        <v>0</v>
      </c>
      <c r="F302" s="71">
        <f>Table323[[#This Row],[Single Family]]+Table323[[#This Row],[2-4 Units]]+Table323[[#This Row],[&gt;4 Units]]</f>
        <v>0</v>
      </c>
      <c r="G302" s="71"/>
      <c r="H302" s="71"/>
      <c r="I302" s="71"/>
      <c r="J302" s="73">
        <v>0</v>
      </c>
      <c r="K302" s="71">
        <f>SUM(Table323[[#This Row],[Single Family ]:[&gt;4 Units ]])</f>
        <v>0</v>
      </c>
      <c r="L302" s="89"/>
      <c r="M302" s="89"/>
      <c r="N302" s="89"/>
      <c r="O302" s="74">
        <v>0</v>
      </c>
    </row>
    <row r="303" spans="1:15" s="72" customFormat="1" x14ac:dyDescent="0.25">
      <c r="A303" s="67" t="s">
        <v>145</v>
      </c>
      <c r="B303" s="68" t="s">
        <v>270</v>
      </c>
      <c r="C303" s="69" t="s">
        <v>244</v>
      </c>
      <c r="D303" s="70">
        <v>0</v>
      </c>
      <c r="E303" s="70">
        <v>25</v>
      </c>
      <c r="F303" s="71">
        <f>Table323[[#This Row],[Single Family]]+Table323[[#This Row],[2-4 Units]]+Table323[[#This Row],[&gt;4 Units]]</f>
        <v>0</v>
      </c>
      <c r="G303" s="71"/>
      <c r="H303" s="71"/>
      <c r="I303" s="71"/>
      <c r="J303" s="73">
        <v>25</v>
      </c>
      <c r="K303" s="71">
        <f>SUM(Table323[[#This Row],[Single Family ]:[&gt;4 Units ]])</f>
        <v>0</v>
      </c>
      <c r="L303" s="89"/>
      <c r="M303" s="89"/>
      <c r="N303" s="89"/>
      <c r="O303" s="74">
        <v>0</v>
      </c>
    </row>
    <row r="304" spans="1:15" s="72" customFormat="1" x14ac:dyDescent="0.25">
      <c r="A304" s="67" t="s">
        <v>256</v>
      </c>
      <c r="B304" s="68" t="s">
        <v>243</v>
      </c>
      <c r="C304" s="69" t="s">
        <v>239</v>
      </c>
      <c r="D304" s="70">
        <v>0</v>
      </c>
      <c r="E304" s="70">
        <v>189956.43335628501</v>
      </c>
      <c r="F304" s="71">
        <f>Table323[[#This Row],[Single Family]]+Table323[[#This Row],[2-4 Units]]+Table323[[#This Row],[&gt;4 Units]]</f>
        <v>0</v>
      </c>
      <c r="G304" s="71"/>
      <c r="H304" s="71"/>
      <c r="I304" s="71"/>
      <c r="J304" s="73">
        <v>73435</v>
      </c>
      <c r="K304" s="71">
        <f>SUM(Table323[[#This Row],[Single Family ]:[&gt;4 Units ]])</f>
        <v>2</v>
      </c>
      <c r="L304" s="89">
        <v>1</v>
      </c>
      <c r="M304" s="89">
        <v>1</v>
      </c>
      <c r="N304" s="89">
        <v>0</v>
      </c>
      <c r="O304" s="74">
        <v>62.5</v>
      </c>
    </row>
    <row r="305" spans="1:15" s="72" customFormat="1" x14ac:dyDescent="0.25">
      <c r="A305" s="67" t="s">
        <v>55</v>
      </c>
      <c r="B305" s="68" t="s">
        <v>242</v>
      </c>
      <c r="C305" s="69" t="s">
        <v>239</v>
      </c>
      <c r="D305" s="70">
        <v>0</v>
      </c>
      <c r="E305" s="70">
        <v>0</v>
      </c>
      <c r="F305" s="71">
        <f>Table323[[#This Row],[Single Family]]+Table323[[#This Row],[2-4 Units]]+Table323[[#This Row],[&gt;4 Units]]</f>
        <v>0</v>
      </c>
      <c r="G305" s="71"/>
      <c r="H305" s="71"/>
      <c r="I305" s="71"/>
      <c r="J305" s="73">
        <v>0</v>
      </c>
      <c r="K305" s="71">
        <f>SUM(Table323[[#This Row],[Single Family ]:[&gt;4 Units ]])</f>
        <v>0</v>
      </c>
      <c r="L305" s="89"/>
      <c r="M305" s="89"/>
      <c r="N305" s="89"/>
      <c r="O305" s="74">
        <v>0</v>
      </c>
    </row>
    <row r="306" spans="1:15" s="72" customFormat="1" x14ac:dyDescent="0.25">
      <c r="A306" s="67" t="s">
        <v>70</v>
      </c>
      <c r="B306" s="68" t="s">
        <v>260</v>
      </c>
      <c r="C306" s="69" t="s">
        <v>244</v>
      </c>
      <c r="D306" s="70">
        <v>0</v>
      </c>
      <c r="E306" s="70">
        <v>749.66</v>
      </c>
      <c r="F306" s="71">
        <f>Table323[[#This Row],[Single Family]]+Table323[[#This Row],[2-4 Units]]+Table323[[#This Row],[&gt;4 Units]]</f>
        <v>1</v>
      </c>
      <c r="G306" s="71">
        <v>1</v>
      </c>
      <c r="H306" s="71">
        <v>0</v>
      </c>
      <c r="I306" s="71">
        <v>0</v>
      </c>
      <c r="J306" s="73">
        <v>749.66</v>
      </c>
      <c r="K306" s="71">
        <f>SUM(Table323[[#This Row],[Single Family ]:[&gt;4 Units ]])</f>
        <v>0</v>
      </c>
      <c r="L306" s="89"/>
      <c r="M306" s="89"/>
      <c r="N306" s="89"/>
      <c r="O306" s="74">
        <v>0</v>
      </c>
    </row>
    <row r="307" spans="1:15" s="72" customFormat="1" x14ac:dyDescent="0.25">
      <c r="A307" s="67" t="s">
        <v>88</v>
      </c>
      <c r="B307" s="68" t="s">
        <v>242</v>
      </c>
      <c r="C307" s="69" t="s">
        <v>239</v>
      </c>
      <c r="D307" s="70">
        <v>41.979599999999998</v>
      </c>
      <c r="E307" s="70">
        <v>0</v>
      </c>
      <c r="F307" s="71">
        <f>Table323[[#This Row],[Single Family]]+Table323[[#This Row],[2-4 Units]]+Table323[[#This Row],[&gt;4 Units]]</f>
        <v>0</v>
      </c>
      <c r="G307" s="71"/>
      <c r="H307" s="71"/>
      <c r="I307" s="71"/>
      <c r="J307" s="73">
        <v>0</v>
      </c>
      <c r="K307" s="71">
        <f>SUM(Table323[[#This Row],[Single Family ]:[&gt;4 Units ]])</f>
        <v>0</v>
      </c>
      <c r="L307" s="89"/>
      <c r="M307" s="89"/>
      <c r="N307" s="89"/>
      <c r="O307" s="74">
        <v>0</v>
      </c>
    </row>
    <row r="308" spans="1:15" s="72" customFormat="1" x14ac:dyDescent="0.25">
      <c r="A308" s="67" t="s">
        <v>89</v>
      </c>
      <c r="B308" s="68" t="s">
        <v>242</v>
      </c>
      <c r="C308" s="69" t="s">
        <v>239</v>
      </c>
      <c r="D308" s="70">
        <v>284.05279999999999</v>
      </c>
      <c r="E308" s="70">
        <v>0</v>
      </c>
      <c r="F308" s="71">
        <f>Table323[[#This Row],[Single Family]]+Table323[[#This Row],[2-4 Units]]+Table323[[#This Row],[&gt;4 Units]]</f>
        <v>0</v>
      </c>
      <c r="G308" s="71"/>
      <c r="H308" s="71"/>
      <c r="I308" s="71"/>
      <c r="J308" s="73">
        <v>0</v>
      </c>
      <c r="K308" s="71">
        <f>SUM(Table323[[#This Row],[Single Family ]:[&gt;4 Units ]])</f>
        <v>0</v>
      </c>
      <c r="L308" s="89"/>
      <c r="M308" s="89"/>
      <c r="N308" s="89"/>
      <c r="O308" s="74">
        <v>0</v>
      </c>
    </row>
    <row r="309" spans="1:15" s="72" customFormat="1" x14ac:dyDescent="0.25">
      <c r="A309" s="67" t="s">
        <v>91</v>
      </c>
      <c r="B309" s="68" t="s">
        <v>242</v>
      </c>
      <c r="C309" s="69" t="s">
        <v>239</v>
      </c>
      <c r="D309" s="70">
        <v>78.866</v>
      </c>
      <c r="E309" s="70">
        <v>0</v>
      </c>
      <c r="F309" s="71">
        <f>Table323[[#This Row],[Single Family]]+Table323[[#This Row],[2-4 Units]]+Table323[[#This Row],[&gt;4 Units]]</f>
        <v>0</v>
      </c>
      <c r="G309" s="71"/>
      <c r="H309" s="71"/>
      <c r="I309" s="71"/>
      <c r="J309" s="73">
        <v>0</v>
      </c>
      <c r="K309" s="71">
        <f>SUM(Table323[[#This Row],[Single Family ]:[&gt;4 Units ]])</f>
        <v>0</v>
      </c>
      <c r="L309" s="89"/>
      <c r="M309" s="89"/>
      <c r="N309" s="89"/>
      <c r="O309" s="74">
        <v>0</v>
      </c>
    </row>
    <row r="310" spans="1:15" s="72" customFormat="1" x14ac:dyDescent="0.25">
      <c r="A310" s="67" t="s">
        <v>92</v>
      </c>
      <c r="B310" s="68" t="s">
        <v>242</v>
      </c>
      <c r="C310" s="69" t="s">
        <v>239</v>
      </c>
      <c r="D310" s="70">
        <v>118.6635</v>
      </c>
      <c r="E310" s="70">
        <v>0</v>
      </c>
      <c r="F310" s="71">
        <f>Table323[[#This Row],[Single Family]]+Table323[[#This Row],[2-4 Units]]+Table323[[#This Row],[&gt;4 Units]]</f>
        <v>0</v>
      </c>
      <c r="G310" s="71"/>
      <c r="H310" s="71"/>
      <c r="I310" s="71"/>
      <c r="J310" s="73">
        <v>0</v>
      </c>
      <c r="K310" s="71">
        <f>SUM(Table323[[#This Row],[Single Family ]:[&gt;4 Units ]])</f>
        <v>0</v>
      </c>
      <c r="L310" s="89"/>
      <c r="M310" s="89"/>
      <c r="N310" s="89"/>
      <c r="O310" s="74">
        <v>0</v>
      </c>
    </row>
    <row r="311" spans="1:15" s="72" customFormat="1" x14ac:dyDescent="0.25">
      <c r="A311" s="67" t="s">
        <v>93</v>
      </c>
      <c r="B311" s="68" t="s">
        <v>242</v>
      </c>
      <c r="C311" s="69" t="s">
        <v>244</v>
      </c>
      <c r="D311" s="70">
        <v>99.9512</v>
      </c>
      <c r="E311" s="70">
        <v>0</v>
      </c>
      <c r="F311" s="71">
        <f>Table323[[#This Row],[Single Family]]+Table323[[#This Row],[2-4 Units]]+Table323[[#This Row],[&gt;4 Units]]</f>
        <v>0</v>
      </c>
      <c r="G311" s="71"/>
      <c r="H311" s="71"/>
      <c r="I311" s="71"/>
      <c r="J311" s="73">
        <v>0</v>
      </c>
      <c r="K311" s="71">
        <f>SUM(Table323[[#This Row],[Single Family ]:[&gt;4 Units ]])</f>
        <v>0</v>
      </c>
      <c r="L311" s="89"/>
      <c r="M311" s="89"/>
      <c r="N311" s="89"/>
      <c r="O311" s="74">
        <v>0</v>
      </c>
    </row>
    <row r="312" spans="1:15" s="72" customFormat="1" x14ac:dyDescent="0.25">
      <c r="A312" s="67" t="s">
        <v>113</v>
      </c>
      <c r="B312" s="68" t="s">
        <v>242</v>
      </c>
      <c r="C312" s="69" t="s">
        <v>239</v>
      </c>
      <c r="D312" s="70">
        <v>354.03429999999997</v>
      </c>
      <c r="E312" s="70">
        <v>302.25</v>
      </c>
      <c r="F312" s="71">
        <f>Table323[[#This Row],[Single Family]]+Table323[[#This Row],[2-4 Units]]+Table323[[#This Row],[&gt;4 Units]]</f>
        <v>1</v>
      </c>
      <c r="G312" s="71">
        <v>1</v>
      </c>
      <c r="H312" s="71">
        <v>0</v>
      </c>
      <c r="I312" s="71">
        <v>0</v>
      </c>
      <c r="J312" s="73">
        <v>302.25</v>
      </c>
      <c r="K312" s="71">
        <f>SUM(Table323[[#This Row],[Single Family ]:[&gt;4 Units ]])</f>
        <v>0</v>
      </c>
      <c r="L312" s="89"/>
      <c r="M312" s="89"/>
      <c r="N312" s="89"/>
      <c r="O312" s="74">
        <v>0</v>
      </c>
    </row>
    <row r="313" spans="1:15" s="72" customFormat="1" x14ac:dyDescent="0.25">
      <c r="A313" s="67" t="s">
        <v>116</v>
      </c>
      <c r="B313" s="68" t="s">
        <v>242</v>
      </c>
      <c r="C313" s="69" t="s">
        <v>239</v>
      </c>
      <c r="D313" s="70">
        <v>71254.085099999997</v>
      </c>
      <c r="E313" s="70">
        <v>15275.41</v>
      </c>
      <c r="F313" s="71">
        <f>Table323[[#This Row],[Single Family]]+Table323[[#This Row],[2-4 Units]]+Table323[[#This Row],[&gt;4 Units]]</f>
        <v>20</v>
      </c>
      <c r="G313" s="71">
        <v>20</v>
      </c>
      <c r="H313" s="71">
        <v>0</v>
      </c>
      <c r="I313" s="71">
        <v>0</v>
      </c>
      <c r="J313" s="73">
        <v>13147.68</v>
      </c>
      <c r="K313" s="71">
        <f>SUM(Table323[[#This Row],[Single Family ]:[&gt;4 Units ]])</f>
        <v>1</v>
      </c>
      <c r="L313" s="89">
        <v>1</v>
      </c>
      <c r="M313" s="89">
        <v>0</v>
      </c>
      <c r="N313" s="89">
        <v>0</v>
      </c>
      <c r="O313" s="74">
        <v>2127.73</v>
      </c>
    </row>
    <row r="314" spans="1:15" s="72" customFormat="1" x14ac:dyDescent="0.25">
      <c r="A314" s="67" t="s">
        <v>117</v>
      </c>
      <c r="B314" s="68" t="s">
        <v>242</v>
      </c>
      <c r="C314" s="69" t="s">
        <v>239</v>
      </c>
      <c r="D314" s="70">
        <v>141902.04870000001</v>
      </c>
      <c r="E314" s="70">
        <v>33204.18</v>
      </c>
      <c r="F314" s="71">
        <f>Table323[[#This Row],[Single Family]]+Table323[[#This Row],[2-4 Units]]+Table323[[#This Row],[&gt;4 Units]]</f>
        <v>33</v>
      </c>
      <c r="G314" s="71">
        <v>33</v>
      </c>
      <c r="H314" s="71">
        <v>0</v>
      </c>
      <c r="I314" s="71">
        <v>0</v>
      </c>
      <c r="J314" s="73">
        <v>21080.720000000001</v>
      </c>
      <c r="K314" s="71">
        <f>SUM(Table323[[#This Row],[Single Family ]:[&gt;4 Units ]])</f>
        <v>8</v>
      </c>
      <c r="L314" s="89">
        <v>7</v>
      </c>
      <c r="M314" s="89">
        <v>1</v>
      </c>
      <c r="N314" s="89">
        <v>0</v>
      </c>
      <c r="O314" s="74">
        <v>12123.46</v>
      </c>
    </row>
    <row r="315" spans="1:15" s="72" customFormat="1" x14ac:dyDescent="0.25">
      <c r="A315" s="67" t="s">
        <v>118</v>
      </c>
      <c r="B315" s="68" t="s">
        <v>242</v>
      </c>
      <c r="C315" s="69" t="s">
        <v>239</v>
      </c>
      <c r="D315" s="70">
        <v>88643.617499999993</v>
      </c>
      <c r="E315" s="70">
        <v>37237.230000000003</v>
      </c>
      <c r="F315" s="71">
        <f>Table323[[#This Row],[Single Family]]+Table323[[#This Row],[2-4 Units]]+Table323[[#This Row],[&gt;4 Units]]</f>
        <v>19</v>
      </c>
      <c r="G315" s="71">
        <v>17</v>
      </c>
      <c r="H315" s="71">
        <v>2</v>
      </c>
      <c r="I315" s="71">
        <v>0</v>
      </c>
      <c r="J315" s="73">
        <v>9185.5</v>
      </c>
      <c r="K315" s="71">
        <f>SUM(Table323[[#This Row],[Single Family ]:[&gt;4 Units ]])</f>
        <v>11</v>
      </c>
      <c r="L315" s="89">
        <v>11</v>
      </c>
      <c r="M315" s="89">
        <v>0</v>
      </c>
      <c r="N315" s="89">
        <v>0</v>
      </c>
      <c r="O315" s="74">
        <v>28051.73</v>
      </c>
    </row>
    <row r="316" spans="1:15" s="72" customFormat="1" x14ac:dyDescent="0.25">
      <c r="A316" s="67" t="s">
        <v>119</v>
      </c>
      <c r="B316" s="68" t="s">
        <v>242</v>
      </c>
      <c r="C316" s="69" t="s">
        <v>239</v>
      </c>
      <c r="D316" s="70">
        <v>107562.7838</v>
      </c>
      <c r="E316" s="70">
        <v>26510.74</v>
      </c>
      <c r="F316" s="71">
        <f>Table323[[#This Row],[Single Family]]+Table323[[#This Row],[2-4 Units]]+Table323[[#This Row],[&gt;4 Units]]</f>
        <v>32</v>
      </c>
      <c r="G316" s="71">
        <v>32</v>
      </c>
      <c r="H316" s="71">
        <v>0</v>
      </c>
      <c r="I316" s="71">
        <v>0</v>
      </c>
      <c r="J316" s="73">
        <v>25623.02</v>
      </c>
      <c r="K316" s="71">
        <f>SUM(Table323[[#This Row],[Single Family ]:[&gt;4 Units ]])</f>
        <v>2</v>
      </c>
      <c r="L316" s="89">
        <v>2</v>
      </c>
      <c r="M316" s="89">
        <v>0</v>
      </c>
      <c r="N316" s="89">
        <v>0</v>
      </c>
      <c r="O316" s="74">
        <v>887.72</v>
      </c>
    </row>
    <row r="317" spans="1:15" s="72" customFormat="1" x14ac:dyDescent="0.25">
      <c r="A317" s="67" t="s">
        <v>120</v>
      </c>
      <c r="B317" s="68" t="s">
        <v>242</v>
      </c>
      <c r="C317" s="69" t="s">
        <v>239</v>
      </c>
      <c r="D317" s="70">
        <v>87751.845200000098</v>
      </c>
      <c r="E317" s="70">
        <v>41902.559999999998</v>
      </c>
      <c r="F317" s="71">
        <f>Table323[[#This Row],[Single Family]]+Table323[[#This Row],[2-4 Units]]+Table323[[#This Row],[&gt;4 Units]]</f>
        <v>25</v>
      </c>
      <c r="G317" s="71">
        <v>25</v>
      </c>
      <c r="H317" s="71">
        <v>0</v>
      </c>
      <c r="I317" s="71">
        <v>0</v>
      </c>
      <c r="J317" s="73">
        <v>17328.66</v>
      </c>
      <c r="K317" s="71">
        <f>SUM(Table323[[#This Row],[Single Family ]:[&gt;4 Units ]])</f>
        <v>6</v>
      </c>
      <c r="L317" s="89">
        <v>6</v>
      </c>
      <c r="M317" s="89">
        <v>0</v>
      </c>
      <c r="N317" s="89">
        <v>0</v>
      </c>
      <c r="O317" s="74">
        <v>24573.9</v>
      </c>
    </row>
    <row r="318" spans="1:15" s="72" customFormat="1" x14ac:dyDescent="0.25">
      <c r="A318" s="67" t="s">
        <v>121</v>
      </c>
      <c r="B318" s="68" t="s">
        <v>242</v>
      </c>
      <c r="C318" s="69" t="s">
        <v>239</v>
      </c>
      <c r="D318" s="70">
        <v>74716.111200000203</v>
      </c>
      <c r="E318" s="70">
        <v>29909.49</v>
      </c>
      <c r="F318" s="71">
        <f>Table323[[#This Row],[Single Family]]+Table323[[#This Row],[2-4 Units]]+Table323[[#This Row],[&gt;4 Units]]</f>
        <v>16</v>
      </c>
      <c r="G318" s="71">
        <v>16</v>
      </c>
      <c r="H318" s="71">
        <v>0</v>
      </c>
      <c r="I318" s="71">
        <v>0</v>
      </c>
      <c r="J318" s="73">
        <v>18720.04</v>
      </c>
      <c r="K318" s="71">
        <f>SUM(Table323[[#This Row],[Single Family ]:[&gt;4 Units ]])</f>
        <v>3</v>
      </c>
      <c r="L318" s="89">
        <v>3</v>
      </c>
      <c r="M318" s="89">
        <v>0</v>
      </c>
      <c r="N318" s="89">
        <v>0</v>
      </c>
      <c r="O318" s="74">
        <v>3439.45</v>
      </c>
    </row>
    <row r="319" spans="1:15" s="72" customFormat="1" x14ac:dyDescent="0.25">
      <c r="A319" s="67" t="s">
        <v>122</v>
      </c>
      <c r="B319" s="68" t="s">
        <v>242</v>
      </c>
      <c r="C319" s="69" t="s">
        <v>239</v>
      </c>
      <c r="D319" s="70">
        <v>109772.8824</v>
      </c>
      <c r="E319" s="70">
        <v>36474.04</v>
      </c>
      <c r="F319" s="71">
        <f>Table323[[#This Row],[Single Family]]+Table323[[#This Row],[2-4 Units]]+Table323[[#This Row],[&gt;4 Units]]</f>
        <v>25</v>
      </c>
      <c r="G319" s="71">
        <v>25</v>
      </c>
      <c r="H319" s="71">
        <v>0</v>
      </c>
      <c r="I319" s="71">
        <v>0</v>
      </c>
      <c r="J319" s="73">
        <v>19809.03</v>
      </c>
      <c r="K319" s="71">
        <f>SUM(Table323[[#This Row],[Single Family ]:[&gt;4 Units ]])</f>
        <v>4</v>
      </c>
      <c r="L319" s="89">
        <v>4</v>
      </c>
      <c r="M319" s="89">
        <v>0</v>
      </c>
      <c r="N319" s="89">
        <v>0</v>
      </c>
      <c r="O319" s="74">
        <v>16665.009999999998</v>
      </c>
    </row>
    <row r="320" spans="1:15" s="72" customFormat="1" x14ac:dyDescent="0.25">
      <c r="A320" s="67" t="s">
        <v>226</v>
      </c>
      <c r="B320" s="68" t="s">
        <v>242</v>
      </c>
      <c r="C320" s="69" t="s">
        <v>239</v>
      </c>
      <c r="D320" s="70">
        <v>84.520700000000005</v>
      </c>
      <c r="E320" s="70">
        <v>0</v>
      </c>
      <c r="F320" s="71">
        <f>Table323[[#This Row],[Single Family]]+Table323[[#This Row],[2-4 Units]]+Table323[[#This Row],[&gt;4 Units]]</f>
        <v>0</v>
      </c>
      <c r="G320" s="71"/>
      <c r="H320" s="71"/>
      <c r="I320" s="71"/>
      <c r="J320" s="73">
        <v>0</v>
      </c>
      <c r="K320" s="71">
        <f>SUM(Table323[[#This Row],[Single Family ]:[&gt;4 Units ]])</f>
        <v>0</v>
      </c>
      <c r="L320" s="89"/>
      <c r="M320" s="89"/>
      <c r="N320" s="89"/>
      <c r="O320" s="74">
        <v>0</v>
      </c>
    </row>
    <row r="321" spans="1:15" s="72" customFormat="1" x14ac:dyDescent="0.25">
      <c r="A321" s="67" t="s">
        <v>123</v>
      </c>
      <c r="B321" s="68" t="s">
        <v>242</v>
      </c>
      <c r="C321" s="69" t="s">
        <v>239</v>
      </c>
      <c r="D321" s="70">
        <v>416.27140000000003</v>
      </c>
      <c r="E321" s="70">
        <v>0</v>
      </c>
      <c r="F321" s="71">
        <f>Table323[[#This Row],[Single Family]]+Table323[[#This Row],[2-4 Units]]+Table323[[#This Row],[&gt;4 Units]]</f>
        <v>0</v>
      </c>
      <c r="G321" s="71"/>
      <c r="H321" s="71"/>
      <c r="I321" s="71"/>
      <c r="J321" s="73">
        <v>0</v>
      </c>
      <c r="K321" s="71">
        <f>SUM(Table323[[#This Row],[Single Family ]:[&gt;4 Units ]])</f>
        <v>0</v>
      </c>
      <c r="L321" s="89"/>
      <c r="M321" s="89"/>
      <c r="N321" s="89"/>
      <c r="O321" s="74">
        <v>0</v>
      </c>
    </row>
    <row r="322" spans="1:15" s="72" customFormat="1" x14ac:dyDescent="0.25">
      <c r="A322" s="67" t="s">
        <v>228</v>
      </c>
      <c r="B322" s="68" t="s">
        <v>242</v>
      </c>
      <c r="C322" s="69" t="s">
        <v>239</v>
      </c>
      <c r="D322" s="70">
        <v>85.672499999999999</v>
      </c>
      <c r="E322" s="70">
        <v>0</v>
      </c>
      <c r="F322" s="71">
        <f>Table323[[#This Row],[Single Family]]+Table323[[#This Row],[2-4 Units]]+Table323[[#This Row],[&gt;4 Units]]</f>
        <v>0</v>
      </c>
      <c r="G322" s="71"/>
      <c r="H322" s="71"/>
      <c r="I322" s="71"/>
      <c r="J322" s="73">
        <v>0</v>
      </c>
      <c r="K322" s="71">
        <f>SUM(Table323[[#This Row],[Single Family ]:[&gt;4 Units ]])</f>
        <v>0</v>
      </c>
      <c r="L322" s="89"/>
      <c r="M322" s="89"/>
      <c r="N322" s="89"/>
      <c r="O322" s="74">
        <v>0</v>
      </c>
    </row>
    <row r="323" spans="1:15" s="72" customFormat="1" x14ac:dyDescent="0.25">
      <c r="A323" s="67" t="s">
        <v>128</v>
      </c>
      <c r="B323" s="68" t="s">
        <v>242</v>
      </c>
      <c r="C323" s="69" t="s">
        <v>239</v>
      </c>
      <c r="D323" s="70">
        <v>146.7696</v>
      </c>
      <c r="E323" s="70">
        <v>0</v>
      </c>
      <c r="F323" s="71">
        <f>Table323[[#This Row],[Single Family]]+Table323[[#This Row],[2-4 Units]]+Table323[[#This Row],[&gt;4 Units]]</f>
        <v>0</v>
      </c>
      <c r="G323" s="71"/>
      <c r="H323" s="71"/>
      <c r="I323" s="71"/>
      <c r="J323" s="73">
        <v>0</v>
      </c>
      <c r="K323" s="71">
        <f>SUM(Table323[[#This Row],[Single Family ]:[&gt;4 Units ]])</f>
        <v>0</v>
      </c>
      <c r="L323" s="89"/>
      <c r="M323" s="89"/>
      <c r="N323" s="89"/>
      <c r="O323" s="74">
        <v>0</v>
      </c>
    </row>
    <row r="324" spans="1:15" s="72" customFormat="1" x14ac:dyDescent="0.25">
      <c r="A324" s="67" t="s">
        <v>129</v>
      </c>
      <c r="B324" s="68" t="s">
        <v>242</v>
      </c>
      <c r="C324" s="69" t="s">
        <v>239</v>
      </c>
      <c r="D324" s="70">
        <v>63.001300000000001</v>
      </c>
      <c r="E324" s="70">
        <v>0</v>
      </c>
      <c r="F324" s="71">
        <f>Table323[[#This Row],[Single Family]]+Table323[[#This Row],[2-4 Units]]+Table323[[#This Row],[&gt;4 Units]]</f>
        <v>0</v>
      </c>
      <c r="G324" s="71"/>
      <c r="H324" s="71"/>
      <c r="I324" s="71"/>
      <c r="J324" s="73">
        <v>0</v>
      </c>
      <c r="K324" s="71">
        <f>SUM(Table323[[#This Row],[Single Family ]:[&gt;4 Units ]])</f>
        <v>0</v>
      </c>
      <c r="L324" s="89"/>
      <c r="M324" s="89"/>
      <c r="N324" s="89"/>
      <c r="O324" s="74">
        <v>0</v>
      </c>
    </row>
    <row r="325" spans="1:15" s="72" customFormat="1" x14ac:dyDescent="0.25">
      <c r="A325" s="67" t="s">
        <v>145</v>
      </c>
      <c r="B325" s="68" t="s">
        <v>260</v>
      </c>
      <c r="C325" s="69" t="s">
        <v>244</v>
      </c>
      <c r="D325" s="70">
        <v>0</v>
      </c>
      <c r="E325" s="70">
        <v>320</v>
      </c>
      <c r="F325" s="71">
        <f>Table323[[#This Row],[Single Family]]+Table323[[#This Row],[2-4 Units]]+Table323[[#This Row],[&gt;4 Units]]</f>
        <v>0</v>
      </c>
      <c r="G325" s="71"/>
      <c r="H325" s="71"/>
      <c r="I325" s="71"/>
      <c r="J325" s="73">
        <v>320</v>
      </c>
      <c r="K325" s="71">
        <f>SUM(Table323[[#This Row],[Single Family ]:[&gt;4 Units ]])</f>
        <v>0</v>
      </c>
      <c r="L325" s="89"/>
      <c r="M325" s="89"/>
      <c r="N325" s="89"/>
      <c r="O325" s="74">
        <v>0</v>
      </c>
    </row>
    <row r="326" spans="1:15" s="72" customFormat="1" x14ac:dyDescent="0.25">
      <c r="A326" s="67" t="s">
        <v>256</v>
      </c>
      <c r="B326" s="68" t="s">
        <v>260</v>
      </c>
      <c r="C326" s="69" t="s">
        <v>239</v>
      </c>
      <c r="D326" s="70">
        <v>0</v>
      </c>
      <c r="E326" s="70">
        <v>113161.117743087</v>
      </c>
      <c r="F326" s="71">
        <f>Table323[[#This Row],[Single Family]]+Table323[[#This Row],[2-4 Units]]+Table323[[#This Row],[&gt;4 Units]]</f>
        <v>0</v>
      </c>
      <c r="G326" s="71"/>
      <c r="H326" s="71"/>
      <c r="I326" s="71"/>
      <c r="J326" s="73">
        <v>38705</v>
      </c>
      <c r="K326" s="71">
        <f>SUM(Table323[[#This Row],[Single Family ]:[&gt;4 Units ]])</f>
        <v>1</v>
      </c>
      <c r="L326" s="89">
        <v>1</v>
      </c>
      <c r="M326" s="89">
        <v>0</v>
      </c>
      <c r="N326" s="89">
        <v>0</v>
      </c>
      <c r="O326" s="74">
        <v>119.6</v>
      </c>
    </row>
    <row r="327" spans="1:15" s="72" customFormat="1" x14ac:dyDescent="0.25">
      <c r="A327" s="67" t="s">
        <v>145</v>
      </c>
      <c r="B327" s="68" t="s">
        <v>252</v>
      </c>
      <c r="C327" s="69" t="s">
        <v>244</v>
      </c>
      <c r="D327" s="70">
        <v>43.247199999999999</v>
      </c>
      <c r="E327" s="70">
        <v>350</v>
      </c>
      <c r="F327" s="71">
        <f>Table323[[#This Row],[Single Family]]+Table323[[#This Row],[2-4 Units]]+Table323[[#This Row],[&gt;4 Units]]</f>
        <v>0</v>
      </c>
      <c r="G327" s="71"/>
      <c r="H327" s="71"/>
      <c r="I327" s="71"/>
      <c r="J327" s="73">
        <v>350</v>
      </c>
      <c r="K327" s="71">
        <f>SUM(Table323[[#This Row],[Single Family ]:[&gt;4 Units ]])</f>
        <v>0</v>
      </c>
      <c r="L327" s="89"/>
      <c r="M327" s="89"/>
      <c r="N327" s="89"/>
      <c r="O327" s="74">
        <v>0</v>
      </c>
    </row>
    <row r="328" spans="1:15" s="72" customFormat="1" x14ac:dyDescent="0.25">
      <c r="A328" s="67" t="s">
        <v>148</v>
      </c>
      <c r="B328" s="68" t="s">
        <v>252</v>
      </c>
      <c r="C328" s="69" t="s">
        <v>239</v>
      </c>
      <c r="D328" s="70">
        <v>0</v>
      </c>
      <c r="E328" s="70">
        <v>0</v>
      </c>
      <c r="F328" s="71">
        <f>Table323[[#This Row],[Single Family]]+Table323[[#This Row],[2-4 Units]]+Table323[[#This Row],[&gt;4 Units]]</f>
        <v>0</v>
      </c>
      <c r="G328" s="71"/>
      <c r="H328" s="71"/>
      <c r="I328" s="71"/>
      <c r="J328" s="73">
        <v>0</v>
      </c>
      <c r="K328" s="71">
        <f>SUM(Table323[[#This Row],[Single Family ]:[&gt;4 Units ]])</f>
        <v>0</v>
      </c>
      <c r="L328" s="89"/>
      <c r="M328" s="89"/>
      <c r="N328" s="89"/>
      <c r="O328" s="74">
        <v>0</v>
      </c>
    </row>
    <row r="329" spans="1:15" s="72" customFormat="1" x14ac:dyDescent="0.25">
      <c r="A329" s="67" t="s">
        <v>164</v>
      </c>
      <c r="B329" s="68" t="s">
        <v>271</v>
      </c>
      <c r="C329" s="69" t="s">
        <v>239</v>
      </c>
      <c r="D329" s="70">
        <v>0</v>
      </c>
      <c r="E329" s="70">
        <v>3171.78</v>
      </c>
      <c r="F329" s="71">
        <f>Table323[[#This Row],[Single Family]]+Table323[[#This Row],[2-4 Units]]+Table323[[#This Row],[&gt;4 Units]]</f>
        <v>0</v>
      </c>
      <c r="G329" s="71"/>
      <c r="H329" s="71"/>
      <c r="I329" s="71"/>
      <c r="J329" s="73">
        <v>0</v>
      </c>
      <c r="K329" s="71">
        <f>SUM(Table323[[#This Row],[Single Family ]:[&gt;4 Units ]])</f>
        <v>2</v>
      </c>
      <c r="L329" s="89">
        <v>1</v>
      </c>
      <c r="M329" s="89">
        <v>1</v>
      </c>
      <c r="N329" s="89">
        <v>0</v>
      </c>
      <c r="O329" s="74">
        <v>3171.78</v>
      </c>
    </row>
    <row r="330" spans="1:15" s="72" customFormat="1" x14ac:dyDescent="0.25">
      <c r="A330" s="67" t="s">
        <v>177</v>
      </c>
      <c r="B330" s="68" t="s">
        <v>252</v>
      </c>
      <c r="C330" s="69" t="s">
        <v>239</v>
      </c>
      <c r="D330" s="70">
        <v>43.496099999999998</v>
      </c>
      <c r="E330" s="70">
        <v>0</v>
      </c>
      <c r="F330" s="71">
        <f>Table323[[#This Row],[Single Family]]+Table323[[#This Row],[2-4 Units]]+Table323[[#This Row],[&gt;4 Units]]</f>
        <v>0</v>
      </c>
      <c r="G330" s="71"/>
      <c r="H330" s="71"/>
      <c r="I330" s="71"/>
      <c r="J330" s="73">
        <v>0</v>
      </c>
      <c r="K330" s="71">
        <f>SUM(Table323[[#This Row],[Single Family ]:[&gt;4 Units ]])</f>
        <v>0</v>
      </c>
      <c r="L330" s="89"/>
      <c r="M330" s="89"/>
      <c r="N330" s="89"/>
      <c r="O330" s="74">
        <v>0</v>
      </c>
    </row>
    <row r="331" spans="1:15" s="72" customFormat="1" x14ac:dyDescent="0.25">
      <c r="A331" s="67" t="s">
        <v>178</v>
      </c>
      <c r="B331" s="68" t="s">
        <v>252</v>
      </c>
      <c r="C331" s="69" t="s">
        <v>239</v>
      </c>
      <c r="D331" s="70">
        <v>140097.96650000001</v>
      </c>
      <c r="E331" s="70">
        <v>129756.75</v>
      </c>
      <c r="F331" s="71">
        <f>Table323[[#This Row],[Single Family]]+Table323[[#This Row],[2-4 Units]]+Table323[[#This Row],[&gt;4 Units]]</f>
        <v>29</v>
      </c>
      <c r="G331" s="71">
        <v>28</v>
      </c>
      <c r="H331" s="71">
        <v>1</v>
      </c>
      <c r="I331" s="71">
        <v>0</v>
      </c>
      <c r="J331" s="73">
        <v>25256.38</v>
      </c>
      <c r="K331" s="71">
        <f>SUM(Table323[[#This Row],[Single Family ]:[&gt;4 Units ]])</f>
        <v>11</v>
      </c>
      <c r="L331" s="89">
        <v>7</v>
      </c>
      <c r="M331" s="89">
        <v>2</v>
      </c>
      <c r="N331" s="89">
        <v>2</v>
      </c>
      <c r="O331" s="74">
        <v>104500.37</v>
      </c>
    </row>
    <row r="332" spans="1:15" s="72" customFormat="1" x14ac:dyDescent="0.25">
      <c r="A332" s="67" t="s">
        <v>179</v>
      </c>
      <c r="B332" s="68" t="s">
        <v>252</v>
      </c>
      <c r="C332" s="69" t="s">
        <v>239</v>
      </c>
      <c r="D332" s="70">
        <v>124643.2671</v>
      </c>
      <c r="E332" s="70">
        <v>33276.18</v>
      </c>
      <c r="F332" s="71">
        <f>Table323[[#This Row],[Single Family]]+Table323[[#This Row],[2-4 Units]]+Table323[[#This Row],[&gt;4 Units]]</f>
        <v>15</v>
      </c>
      <c r="G332" s="71">
        <v>14</v>
      </c>
      <c r="H332" s="71">
        <v>1</v>
      </c>
      <c r="I332" s="71">
        <v>0</v>
      </c>
      <c r="J332" s="73">
        <v>7405.83</v>
      </c>
      <c r="K332" s="71">
        <f>SUM(Table323[[#This Row],[Single Family ]:[&gt;4 Units ]])</f>
        <v>11</v>
      </c>
      <c r="L332" s="89">
        <v>5</v>
      </c>
      <c r="M332" s="89">
        <v>5</v>
      </c>
      <c r="N332" s="89">
        <v>1</v>
      </c>
      <c r="O332" s="74">
        <v>25870.35</v>
      </c>
    </row>
    <row r="333" spans="1:15" s="72" customFormat="1" x14ac:dyDescent="0.25">
      <c r="A333" s="67" t="s">
        <v>180</v>
      </c>
      <c r="B333" s="68" t="s">
        <v>252</v>
      </c>
      <c r="C333" s="69" t="s">
        <v>244</v>
      </c>
      <c r="D333" s="70">
        <v>67239.908799999801</v>
      </c>
      <c r="E333" s="70">
        <v>6856.05</v>
      </c>
      <c r="F333" s="71">
        <f>Table323[[#This Row],[Single Family]]+Table323[[#This Row],[2-4 Units]]+Table323[[#This Row],[&gt;4 Units]]</f>
        <v>10</v>
      </c>
      <c r="G333" s="71">
        <v>10</v>
      </c>
      <c r="H333" s="71">
        <v>0</v>
      </c>
      <c r="I333" s="71">
        <v>0</v>
      </c>
      <c r="J333" s="73">
        <v>5153.3999999999996</v>
      </c>
      <c r="K333" s="71">
        <f>SUM(Table323[[#This Row],[Single Family ]:[&gt;4 Units ]])</f>
        <v>7</v>
      </c>
      <c r="L333" s="89">
        <v>1</v>
      </c>
      <c r="M333" s="89">
        <v>6</v>
      </c>
      <c r="N333" s="89">
        <v>0</v>
      </c>
      <c r="O333" s="74">
        <v>1702.65</v>
      </c>
    </row>
    <row r="334" spans="1:15" s="72" customFormat="1" x14ac:dyDescent="0.25">
      <c r="A334" s="67" t="s">
        <v>181</v>
      </c>
      <c r="B334" s="68" t="s">
        <v>252</v>
      </c>
      <c r="C334" s="69" t="s">
        <v>239</v>
      </c>
      <c r="D334" s="70">
        <v>74841.980299999894</v>
      </c>
      <c r="E334" s="70">
        <v>16304.8</v>
      </c>
      <c r="F334" s="71">
        <f>Table323[[#This Row],[Single Family]]+Table323[[#This Row],[2-4 Units]]+Table323[[#This Row],[&gt;4 Units]]</f>
        <v>13</v>
      </c>
      <c r="G334" s="71">
        <v>10</v>
      </c>
      <c r="H334" s="71">
        <v>2</v>
      </c>
      <c r="I334" s="71">
        <v>1</v>
      </c>
      <c r="J334" s="73">
        <v>8270.57</v>
      </c>
      <c r="K334" s="71">
        <f>SUM(Table323[[#This Row],[Single Family ]:[&gt;4 Units ]])</f>
        <v>5</v>
      </c>
      <c r="L334" s="89">
        <v>4</v>
      </c>
      <c r="M334" s="89">
        <v>1</v>
      </c>
      <c r="N334" s="89">
        <v>0</v>
      </c>
      <c r="O334" s="74">
        <v>8034.23</v>
      </c>
    </row>
    <row r="335" spans="1:15" s="72" customFormat="1" x14ac:dyDescent="0.25">
      <c r="A335" s="67" t="s">
        <v>182</v>
      </c>
      <c r="B335" s="68" t="s">
        <v>252</v>
      </c>
      <c r="C335" s="69" t="s">
        <v>239</v>
      </c>
      <c r="D335" s="70">
        <v>110784.84239999999</v>
      </c>
      <c r="E335" s="70">
        <v>34515.480000000003</v>
      </c>
      <c r="F335" s="71">
        <f>Table323[[#This Row],[Single Family]]+Table323[[#This Row],[2-4 Units]]+Table323[[#This Row],[&gt;4 Units]]</f>
        <v>40</v>
      </c>
      <c r="G335" s="71">
        <v>40</v>
      </c>
      <c r="H335" s="71">
        <v>0</v>
      </c>
      <c r="I335" s="71">
        <v>0</v>
      </c>
      <c r="J335" s="73">
        <v>26315.15</v>
      </c>
      <c r="K335" s="71">
        <f>SUM(Table323[[#This Row],[Single Family ]:[&gt;4 Units ]])</f>
        <v>6</v>
      </c>
      <c r="L335" s="89">
        <v>6</v>
      </c>
      <c r="M335" s="89">
        <v>0</v>
      </c>
      <c r="N335" s="89">
        <v>0</v>
      </c>
      <c r="O335" s="74">
        <v>8200.33</v>
      </c>
    </row>
    <row r="336" spans="1:15" s="72" customFormat="1" x14ac:dyDescent="0.25">
      <c r="A336" s="67" t="s">
        <v>235</v>
      </c>
      <c r="B336" s="68" t="s">
        <v>252</v>
      </c>
      <c r="C336" s="69" t="s">
        <v>239</v>
      </c>
      <c r="D336" s="70">
        <v>88384.266499999998</v>
      </c>
      <c r="E336" s="70">
        <v>33572.9</v>
      </c>
      <c r="F336" s="71">
        <f>Table323[[#This Row],[Single Family]]+Table323[[#This Row],[2-4 Units]]+Table323[[#This Row],[&gt;4 Units]]</f>
        <v>37</v>
      </c>
      <c r="G336" s="71">
        <v>37</v>
      </c>
      <c r="H336" s="71">
        <v>0</v>
      </c>
      <c r="I336" s="71">
        <v>0</v>
      </c>
      <c r="J336" s="73">
        <v>29726.9</v>
      </c>
      <c r="K336" s="71">
        <f>SUM(Table323[[#This Row],[Single Family ]:[&gt;4 Units ]])</f>
        <v>4</v>
      </c>
      <c r="L336" s="89">
        <v>4</v>
      </c>
      <c r="M336" s="89">
        <v>0</v>
      </c>
      <c r="N336" s="89">
        <v>0</v>
      </c>
      <c r="O336" s="74">
        <v>3846</v>
      </c>
    </row>
    <row r="337" spans="1:15" s="72" customFormat="1" x14ac:dyDescent="0.25">
      <c r="A337" s="67" t="s">
        <v>183</v>
      </c>
      <c r="B337" s="68" t="s">
        <v>252</v>
      </c>
      <c r="C337" s="69" t="s">
        <v>239</v>
      </c>
      <c r="D337" s="70">
        <v>60957.443399999902</v>
      </c>
      <c r="E337" s="70">
        <v>11480.45</v>
      </c>
      <c r="F337" s="71">
        <f>Table323[[#This Row],[Single Family]]+Table323[[#This Row],[2-4 Units]]+Table323[[#This Row],[&gt;4 Units]]</f>
        <v>9</v>
      </c>
      <c r="G337" s="71">
        <v>7</v>
      </c>
      <c r="H337" s="71">
        <v>2</v>
      </c>
      <c r="I337" s="71">
        <v>0</v>
      </c>
      <c r="J337" s="73">
        <v>5673.56</v>
      </c>
      <c r="K337" s="71">
        <f>SUM(Table323[[#This Row],[Single Family ]:[&gt;4 Units ]])</f>
        <v>8</v>
      </c>
      <c r="L337" s="89">
        <v>1</v>
      </c>
      <c r="M337" s="89">
        <v>7</v>
      </c>
      <c r="N337" s="89">
        <v>0</v>
      </c>
      <c r="O337" s="74">
        <v>5806.89</v>
      </c>
    </row>
    <row r="338" spans="1:15" s="72" customFormat="1" x14ac:dyDescent="0.25">
      <c r="A338" s="67" t="s">
        <v>184</v>
      </c>
      <c r="B338" s="68" t="s">
        <v>252</v>
      </c>
      <c r="C338" s="69" t="s">
        <v>239</v>
      </c>
      <c r="D338" s="70">
        <v>74234.418299999903</v>
      </c>
      <c r="E338" s="70">
        <v>15127.42</v>
      </c>
      <c r="F338" s="71">
        <f>Table323[[#This Row],[Single Family]]+Table323[[#This Row],[2-4 Units]]+Table323[[#This Row],[&gt;4 Units]]</f>
        <v>19</v>
      </c>
      <c r="G338" s="71">
        <v>15</v>
      </c>
      <c r="H338" s="71">
        <v>4</v>
      </c>
      <c r="I338" s="71">
        <v>0</v>
      </c>
      <c r="J338" s="73">
        <v>7183.68</v>
      </c>
      <c r="K338" s="71">
        <f>SUM(Table323[[#This Row],[Single Family ]:[&gt;4 Units ]])</f>
        <v>12</v>
      </c>
      <c r="L338" s="89">
        <v>7</v>
      </c>
      <c r="M338" s="89">
        <v>5</v>
      </c>
      <c r="N338" s="89">
        <v>0</v>
      </c>
      <c r="O338" s="74">
        <v>7943.74</v>
      </c>
    </row>
    <row r="339" spans="1:15" s="72" customFormat="1" x14ac:dyDescent="0.25">
      <c r="A339" s="67" t="s">
        <v>185</v>
      </c>
      <c r="B339" s="68" t="s">
        <v>252</v>
      </c>
      <c r="C339" s="69" t="s">
        <v>244</v>
      </c>
      <c r="D339" s="70">
        <v>52121.565699999897</v>
      </c>
      <c r="E339" s="70">
        <v>3513.67</v>
      </c>
      <c r="F339" s="71">
        <f>Table323[[#This Row],[Single Family]]+Table323[[#This Row],[2-4 Units]]+Table323[[#This Row],[&gt;4 Units]]</f>
        <v>8</v>
      </c>
      <c r="G339" s="71">
        <v>7</v>
      </c>
      <c r="H339" s="71">
        <v>1</v>
      </c>
      <c r="I339" s="71">
        <v>0</v>
      </c>
      <c r="J339" s="73">
        <v>2475.16</v>
      </c>
      <c r="K339" s="71">
        <f>SUM(Table323[[#This Row],[Single Family ]:[&gt;4 Units ]])</f>
        <v>3</v>
      </c>
      <c r="L339" s="89">
        <v>2</v>
      </c>
      <c r="M339" s="89">
        <v>1</v>
      </c>
      <c r="N339" s="89">
        <v>0</v>
      </c>
      <c r="O339" s="74">
        <v>1038.51</v>
      </c>
    </row>
    <row r="340" spans="1:15" s="72" customFormat="1" x14ac:dyDescent="0.25">
      <c r="A340" s="67" t="s">
        <v>186</v>
      </c>
      <c r="B340" s="68" t="s">
        <v>252</v>
      </c>
      <c r="C340" s="69" t="s">
        <v>239</v>
      </c>
      <c r="D340" s="70">
        <v>0</v>
      </c>
      <c r="E340" s="70">
        <v>0</v>
      </c>
      <c r="F340" s="71">
        <f>Table323[[#This Row],[Single Family]]+Table323[[#This Row],[2-4 Units]]+Table323[[#This Row],[&gt;4 Units]]</f>
        <v>0</v>
      </c>
      <c r="G340" s="71"/>
      <c r="H340" s="71"/>
      <c r="I340" s="71"/>
      <c r="J340" s="73">
        <v>0</v>
      </c>
      <c r="K340" s="71">
        <f>SUM(Table323[[#This Row],[Single Family ]:[&gt;4 Units ]])</f>
        <v>0</v>
      </c>
      <c r="L340" s="89"/>
      <c r="M340" s="89"/>
      <c r="N340" s="89"/>
      <c r="O340" s="74">
        <v>0</v>
      </c>
    </row>
    <row r="341" spans="1:15" s="72" customFormat="1" x14ac:dyDescent="0.25">
      <c r="A341" s="67" t="s">
        <v>205</v>
      </c>
      <c r="B341" s="68" t="s">
        <v>252</v>
      </c>
      <c r="C341" s="69" t="s">
        <v>239</v>
      </c>
      <c r="D341" s="70">
        <v>565.22900000000004</v>
      </c>
      <c r="E341" s="70">
        <v>0</v>
      </c>
      <c r="F341" s="71">
        <f>Table323[[#This Row],[Single Family]]+Table323[[#This Row],[2-4 Units]]+Table323[[#This Row],[&gt;4 Units]]</f>
        <v>0</v>
      </c>
      <c r="G341" s="71"/>
      <c r="H341" s="71"/>
      <c r="I341" s="71"/>
      <c r="J341" s="73">
        <v>0</v>
      </c>
      <c r="K341" s="71">
        <f>SUM(Table323[[#This Row],[Single Family ]:[&gt;4 Units ]])</f>
        <v>0</v>
      </c>
      <c r="L341" s="89"/>
      <c r="M341" s="89"/>
      <c r="N341" s="89"/>
      <c r="O341" s="74">
        <v>0</v>
      </c>
    </row>
    <row r="342" spans="1:15" s="72" customFormat="1" x14ac:dyDescent="0.25">
      <c r="A342" s="67" t="s">
        <v>206</v>
      </c>
      <c r="B342" s="68" t="s">
        <v>252</v>
      </c>
      <c r="C342" s="69" t="s">
        <v>239</v>
      </c>
      <c r="D342" s="70">
        <v>764.91129999999998</v>
      </c>
      <c r="E342" s="70">
        <v>0</v>
      </c>
      <c r="F342" s="71">
        <f>Table323[[#This Row],[Single Family]]+Table323[[#This Row],[2-4 Units]]+Table323[[#This Row],[&gt;4 Units]]</f>
        <v>0</v>
      </c>
      <c r="G342" s="71"/>
      <c r="H342" s="71"/>
      <c r="I342" s="71"/>
      <c r="J342" s="73">
        <v>0</v>
      </c>
      <c r="K342" s="71">
        <f>SUM(Table323[[#This Row],[Single Family ]:[&gt;4 Units ]])</f>
        <v>0</v>
      </c>
      <c r="L342" s="89"/>
      <c r="M342" s="89"/>
      <c r="N342" s="89"/>
      <c r="O342" s="74">
        <v>0</v>
      </c>
    </row>
    <row r="343" spans="1:15" s="72" customFormat="1" x14ac:dyDescent="0.25">
      <c r="A343" s="67" t="s">
        <v>208</v>
      </c>
      <c r="B343" s="68" t="s">
        <v>252</v>
      </c>
      <c r="C343" s="69" t="s">
        <v>239</v>
      </c>
      <c r="D343" s="70">
        <v>264.08440000000002</v>
      </c>
      <c r="E343" s="70">
        <v>0</v>
      </c>
      <c r="F343" s="71">
        <f>Table323[[#This Row],[Single Family]]+Table323[[#This Row],[2-4 Units]]+Table323[[#This Row],[&gt;4 Units]]</f>
        <v>0</v>
      </c>
      <c r="G343" s="71"/>
      <c r="H343" s="71"/>
      <c r="I343" s="71"/>
      <c r="J343" s="73">
        <v>0</v>
      </c>
      <c r="K343" s="71">
        <f>SUM(Table323[[#This Row],[Single Family ]:[&gt;4 Units ]])</f>
        <v>0</v>
      </c>
      <c r="L343" s="89"/>
      <c r="M343" s="89"/>
      <c r="N343" s="89"/>
      <c r="O343" s="74">
        <v>0</v>
      </c>
    </row>
    <row r="344" spans="1:15" s="72" customFormat="1" x14ac:dyDescent="0.25">
      <c r="A344" s="67" t="s">
        <v>209</v>
      </c>
      <c r="B344" s="68" t="s">
        <v>252</v>
      </c>
      <c r="C344" s="69" t="s">
        <v>239</v>
      </c>
      <c r="D344" s="70">
        <v>94.562600000000003</v>
      </c>
      <c r="E344" s="70">
        <v>0</v>
      </c>
      <c r="F344" s="71">
        <f>Table323[[#This Row],[Single Family]]+Table323[[#This Row],[2-4 Units]]+Table323[[#This Row],[&gt;4 Units]]</f>
        <v>0</v>
      </c>
      <c r="G344" s="71"/>
      <c r="H344" s="71"/>
      <c r="I344" s="71"/>
      <c r="J344" s="73">
        <v>0</v>
      </c>
      <c r="K344" s="71">
        <f>SUM(Table323[[#This Row],[Single Family ]:[&gt;4 Units ]])</f>
        <v>0</v>
      </c>
      <c r="L344" s="89"/>
      <c r="M344" s="89"/>
      <c r="N344" s="89"/>
      <c r="O344" s="74">
        <v>0</v>
      </c>
    </row>
    <row r="345" spans="1:15" s="72" customFormat="1" x14ac:dyDescent="0.25">
      <c r="A345" s="67" t="s">
        <v>210</v>
      </c>
      <c r="B345" s="68" t="s">
        <v>252</v>
      </c>
      <c r="C345" s="69" t="s">
        <v>239</v>
      </c>
      <c r="D345" s="70">
        <v>18.827999999999999</v>
      </c>
      <c r="E345" s="70">
        <v>0</v>
      </c>
      <c r="F345" s="71">
        <f>Table323[[#This Row],[Single Family]]+Table323[[#This Row],[2-4 Units]]+Table323[[#This Row],[&gt;4 Units]]</f>
        <v>0</v>
      </c>
      <c r="G345" s="71"/>
      <c r="H345" s="71"/>
      <c r="I345" s="71"/>
      <c r="J345" s="73">
        <v>0</v>
      </c>
      <c r="K345" s="71">
        <f>SUM(Table323[[#This Row],[Single Family ]:[&gt;4 Units ]])</f>
        <v>0</v>
      </c>
      <c r="L345" s="89"/>
      <c r="M345" s="89"/>
      <c r="N345" s="89"/>
      <c r="O345" s="74">
        <v>0</v>
      </c>
    </row>
    <row r="346" spans="1:15" s="72" customFormat="1" x14ac:dyDescent="0.25">
      <c r="A346" s="67" t="s">
        <v>211</v>
      </c>
      <c r="B346" s="68" t="s">
        <v>252</v>
      </c>
      <c r="C346" s="69" t="s">
        <v>239</v>
      </c>
      <c r="D346" s="70">
        <v>0</v>
      </c>
      <c r="E346" s="70">
        <v>0</v>
      </c>
      <c r="F346" s="71">
        <f>Table323[[#This Row],[Single Family]]+Table323[[#This Row],[2-4 Units]]+Table323[[#This Row],[&gt;4 Units]]</f>
        <v>0</v>
      </c>
      <c r="G346" s="71"/>
      <c r="H346" s="71"/>
      <c r="I346" s="71"/>
      <c r="J346" s="73">
        <v>0</v>
      </c>
      <c r="K346" s="71">
        <f>SUM(Table323[[#This Row],[Single Family ]:[&gt;4 Units ]])</f>
        <v>0</v>
      </c>
      <c r="L346" s="89"/>
      <c r="M346" s="89"/>
      <c r="N346" s="89"/>
      <c r="O346" s="74">
        <v>0</v>
      </c>
    </row>
    <row r="347" spans="1:15" s="72" customFormat="1" x14ac:dyDescent="0.25">
      <c r="A347" s="67" t="s">
        <v>212</v>
      </c>
      <c r="B347" s="68" t="s">
        <v>252</v>
      </c>
      <c r="C347" s="69" t="s">
        <v>239</v>
      </c>
      <c r="D347" s="70">
        <v>70.126199999999997</v>
      </c>
      <c r="E347" s="70">
        <v>0</v>
      </c>
      <c r="F347" s="71">
        <f>Table323[[#This Row],[Single Family]]+Table323[[#This Row],[2-4 Units]]+Table323[[#This Row],[&gt;4 Units]]</f>
        <v>0</v>
      </c>
      <c r="G347" s="71"/>
      <c r="H347" s="71"/>
      <c r="I347" s="71"/>
      <c r="J347" s="73">
        <v>0</v>
      </c>
      <c r="K347" s="71">
        <f>SUM(Table323[[#This Row],[Single Family ]:[&gt;4 Units ]])</f>
        <v>0</v>
      </c>
      <c r="L347" s="89"/>
      <c r="M347" s="89"/>
      <c r="N347" s="89"/>
      <c r="O347" s="74">
        <v>0</v>
      </c>
    </row>
    <row r="348" spans="1:15" s="72" customFormat="1" x14ac:dyDescent="0.25">
      <c r="A348" s="67" t="s">
        <v>219</v>
      </c>
      <c r="B348" s="68" t="s">
        <v>252</v>
      </c>
      <c r="C348" s="69" t="s">
        <v>239</v>
      </c>
      <c r="D348" s="70">
        <v>88395.970500000098</v>
      </c>
      <c r="E348" s="70">
        <v>17211.07</v>
      </c>
      <c r="F348" s="71">
        <f>Table323[[#This Row],[Single Family]]+Table323[[#This Row],[2-4 Units]]+Table323[[#This Row],[&gt;4 Units]]</f>
        <v>9</v>
      </c>
      <c r="G348" s="71">
        <v>8</v>
      </c>
      <c r="H348" s="71">
        <v>1</v>
      </c>
      <c r="I348" s="71">
        <v>0</v>
      </c>
      <c r="J348" s="73">
        <v>7639.43</v>
      </c>
      <c r="K348" s="71">
        <f>SUM(Table323[[#This Row],[Single Family ]:[&gt;4 Units ]])</f>
        <v>11</v>
      </c>
      <c r="L348" s="89">
        <v>6</v>
      </c>
      <c r="M348" s="89">
        <v>5</v>
      </c>
      <c r="N348" s="89">
        <v>0</v>
      </c>
      <c r="O348" s="74">
        <v>9571.64</v>
      </c>
    </row>
    <row r="349" spans="1:15" s="72" customFormat="1" x14ac:dyDescent="0.25">
      <c r="A349" s="67" t="s">
        <v>256</v>
      </c>
      <c r="B349" s="68" t="s">
        <v>271</v>
      </c>
      <c r="C349" s="69" t="s">
        <v>239</v>
      </c>
      <c r="D349" s="70">
        <v>0</v>
      </c>
      <c r="E349" s="70">
        <v>196062.24219178699</v>
      </c>
      <c r="F349" s="71">
        <f>Table323[[#This Row],[Single Family]]+Table323[[#This Row],[2-4 Units]]+Table323[[#This Row],[&gt;4 Units]]</f>
        <v>0</v>
      </c>
      <c r="G349" s="71"/>
      <c r="H349" s="71"/>
      <c r="I349" s="71"/>
      <c r="J349" s="73">
        <v>67375</v>
      </c>
      <c r="K349" s="71">
        <f>SUM(Table323[[#This Row],[Single Family ]:[&gt;4 Units ]])</f>
        <v>0</v>
      </c>
      <c r="L349" s="89"/>
      <c r="M349" s="89"/>
      <c r="N349" s="89"/>
      <c r="O349" s="74">
        <v>0</v>
      </c>
    </row>
    <row r="350" spans="1:15" s="72" customFormat="1" x14ac:dyDescent="0.25">
      <c r="A350" s="67" t="s">
        <v>231</v>
      </c>
      <c r="B350" s="68" t="s">
        <v>250</v>
      </c>
      <c r="C350" s="69" t="s">
        <v>239</v>
      </c>
      <c r="D350" s="70">
        <v>226.78720000000001</v>
      </c>
      <c r="E350" s="70">
        <v>0</v>
      </c>
      <c r="F350" s="71">
        <f>Table323[[#This Row],[Single Family]]+Table323[[#This Row],[2-4 Units]]+Table323[[#This Row],[&gt;4 Units]]</f>
        <v>0</v>
      </c>
      <c r="G350" s="71"/>
      <c r="H350" s="71"/>
      <c r="I350" s="71"/>
      <c r="J350" s="73">
        <v>0</v>
      </c>
      <c r="K350" s="71">
        <f>SUM(Table323[[#This Row],[Single Family ]:[&gt;4 Units ]])</f>
        <v>0</v>
      </c>
      <c r="L350" s="89"/>
      <c r="M350" s="89"/>
      <c r="N350" s="89"/>
      <c r="O350" s="74">
        <v>0</v>
      </c>
    </row>
    <row r="351" spans="1:15" s="72" customFormat="1" x14ac:dyDescent="0.25">
      <c r="A351" s="67" t="s">
        <v>149</v>
      </c>
      <c r="B351" s="68" t="s">
        <v>250</v>
      </c>
      <c r="C351" s="69" t="s">
        <v>239</v>
      </c>
      <c r="D351" s="70">
        <v>0</v>
      </c>
      <c r="E351" s="70">
        <v>0</v>
      </c>
      <c r="F351" s="71">
        <f>Table323[[#This Row],[Single Family]]+Table323[[#This Row],[2-4 Units]]+Table323[[#This Row],[&gt;4 Units]]</f>
        <v>0</v>
      </c>
      <c r="G351" s="71"/>
      <c r="H351" s="71"/>
      <c r="I351" s="71"/>
      <c r="J351" s="73">
        <v>0</v>
      </c>
      <c r="K351" s="71">
        <f>SUM(Table323[[#This Row],[Single Family ]:[&gt;4 Units ]])</f>
        <v>0</v>
      </c>
      <c r="L351" s="89"/>
      <c r="M351" s="89"/>
      <c r="N351" s="89"/>
      <c r="O351" s="74">
        <v>0</v>
      </c>
    </row>
    <row r="352" spans="1:15" s="72" customFormat="1" x14ac:dyDescent="0.25">
      <c r="A352" s="67" t="s">
        <v>190</v>
      </c>
      <c r="B352" s="68" t="s">
        <v>250</v>
      </c>
      <c r="C352" s="69" t="s">
        <v>239</v>
      </c>
      <c r="D352" s="70">
        <v>88447.433699999907</v>
      </c>
      <c r="E352" s="70">
        <v>35951.83</v>
      </c>
      <c r="F352" s="71">
        <f>Table323[[#This Row],[Single Family]]+Table323[[#This Row],[2-4 Units]]+Table323[[#This Row],[&gt;4 Units]]</f>
        <v>29</v>
      </c>
      <c r="G352" s="71">
        <v>29</v>
      </c>
      <c r="H352" s="71">
        <v>0</v>
      </c>
      <c r="I352" s="71">
        <v>0</v>
      </c>
      <c r="J352" s="73">
        <v>35951.83</v>
      </c>
      <c r="K352" s="71">
        <f>SUM(Table323[[#This Row],[Single Family ]:[&gt;4 Units ]])</f>
        <v>0</v>
      </c>
      <c r="L352" s="89"/>
      <c r="M352" s="89"/>
      <c r="N352" s="89"/>
      <c r="O352" s="74">
        <v>0</v>
      </c>
    </row>
    <row r="353" spans="1:15" s="72" customFormat="1" x14ac:dyDescent="0.25">
      <c r="A353" s="67" t="s">
        <v>191</v>
      </c>
      <c r="B353" s="68" t="s">
        <v>250</v>
      </c>
      <c r="C353" s="69" t="s">
        <v>239</v>
      </c>
      <c r="D353" s="70">
        <v>127202.5885</v>
      </c>
      <c r="E353" s="70">
        <v>40561.25</v>
      </c>
      <c r="F353" s="71">
        <f>Table323[[#This Row],[Single Family]]+Table323[[#This Row],[2-4 Units]]+Table323[[#This Row],[&gt;4 Units]]</f>
        <v>25</v>
      </c>
      <c r="G353" s="71">
        <v>24</v>
      </c>
      <c r="H353" s="71">
        <v>1</v>
      </c>
      <c r="I353" s="71">
        <v>0</v>
      </c>
      <c r="J353" s="73">
        <v>34644.83</v>
      </c>
      <c r="K353" s="71">
        <f>SUM(Table323[[#This Row],[Single Family ]:[&gt;4 Units ]])</f>
        <v>2</v>
      </c>
      <c r="L353" s="89">
        <v>2</v>
      </c>
      <c r="M353" s="89">
        <v>0</v>
      </c>
      <c r="N353" s="89">
        <v>0</v>
      </c>
      <c r="O353" s="74">
        <v>5916.42</v>
      </c>
    </row>
    <row r="354" spans="1:15" s="72" customFormat="1" x14ac:dyDescent="0.25">
      <c r="A354" s="67" t="s">
        <v>256</v>
      </c>
      <c r="B354" s="68" t="s">
        <v>274</v>
      </c>
      <c r="C354" s="69" t="s">
        <v>239</v>
      </c>
      <c r="D354" s="70">
        <v>0</v>
      </c>
      <c r="E354" s="70">
        <v>21933.9211629567</v>
      </c>
      <c r="F354" s="71">
        <f>Table323[[#This Row],[Single Family]]+Table323[[#This Row],[2-4 Units]]+Table323[[#This Row],[&gt;4 Units]]</f>
        <v>0</v>
      </c>
      <c r="G354" s="71"/>
      <c r="H354" s="71"/>
      <c r="I354" s="71"/>
      <c r="J354" s="73">
        <v>3380</v>
      </c>
      <c r="K354" s="71">
        <f>SUM(Table323[[#This Row],[Single Family ]:[&gt;4 Units ]])</f>
        <v>0</v>
      </c>
      <c r="L354" s="89"/>
      <c r="M354" s="89"/>
      <c r="N354" s="89"/>
      <c r="O354" s="74">
        <v>0</v>
      </c>
    </row>
    <row r="355" spans="1:15" s="72" customFormat="1" x14ac:dyDescent="0.25">
      <c r="A355" s="67"/>
      <c r="B355" s="68"/>
      <c r="C355" s="69"/>
      <c r="D355" s="70"/>
      <c r="E355" s="70"/>
      <c r="F355" s="71"/>
      <c r="G355" s="71"/>
      <c r="H355" s="71"/>
      <c r="I355" s="71"/>
      <c r="J355" s="73"/>
      <c r="K355" s="71"/>
      <c r="L355" s="89"/>
      <c r="M355" s="89"/>
      <c r="N355" s="89"/>
      <c r="O355" s="74"/>
    </row>
    <row r="356" spans="1:15" s="72" customFormat="1" ht="15.75" thickBot="1" x14ac:dyDescent="0.3">
      <c r="A356" s="79"/>
      <c r="B356" s="80"/>
      <c r="C356" s="82" t="s">
        <v>23</v>
      </c>
      <c r="D356" s="83">
        <f>SUM(D6:D355)</f>
        <v>12129792.930899993</v>
      </c>
      <c r="E356" s="81">
        <f>SUM(E6:E355)</f>
        <v>8494544.2900000028</v>
      </c>
      <c r="F356" s="85">
        <f>SUM(F6:F355)</f>
        <v>2950</v>
      </c>
      <c r="G356" s="84">
        <f>SUM(G6:G355)</f>
        <v>2732</v>
      </c>
      <c r="H356" s="84">
        <f>SUM(H6:H355)</f>
        <v>177</v>
      </c>
      <c r="I356" s="84">
        <f>SUM(I6:I355)</f>
        <v>41</v>
      </c>
      <c r="J356" s="81">
        <f>SUM(J6:J355)</f>
        <v>3161000.9200000009</v>
      </c>
      <c r="K356" s="84">
        <f>SUM(K6:K355)</f>
        <v>1555</v>
      </c>
      <c r="L356" s="86">
        <f>SUM(L6:L355)</f>
        <v>868</v>
      </c>
      <c r="M356" s="86">
        <f>SUM(M6:M355)</f>
        <v>651</v>
      </c>
      <c r="N356" s="86">
        <f>SUM(N6:N355)</f>
        <v>36</v>
      </c>
      <c r="O356" s="83">
        <f>SUM(O6:O355)</f>
        <v>3112583.6700000013</v>
      </c>
    </row>
    <row r="359" spans="1:15" x14ac:dyDescent="0.25">
      <c r="H359" s="47"/>
    </row>
  </sheetData>
  <mergeCells count="7">
    <mergeCell ref="A1:O2"/>
    <mergeCell ref="A3:C3"/>
    <mergeCell ref="D3:O3"/>
    <mergeCell ref="A4:C4"/>
    <mergeCell ref="D4:E4"/>
    <mergeCell ref="K4:O4"/>
    <mergeCell ref="F4:J4"/>
  </mergeCells>
  <pageMargins left="0.7" right="0.7" top="0.75" bottom="0.75" header="0.3" footer="0.3"/>
  <pageSetup paperSize="5" scale="48" fitToHeight="0" orientation="landscape" r:id="rId1"/>
  <headerFooter>
    <oddFooter>&amp;L&amp;22&amp;A&amp;C&amp;"Arial"&amp;10&amp;K000000&amp;22&amp;F_x000D_&amp;1#&amp;"Calibri"&amp;12&amp;K008000Internal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F7BD22DB32E54A9D444E2614F545ED" ma:contentTypeVersion="16" ma:contentTypeDescription="Create a new document." ma:contentTypeScope="" ma:versionID="360fe76851cda82feca760b4959b0ac8">
  <xsd:schema xmlns:xsd="http://www.w3.org/2001/XMLSchema" xmlns:xs="http://www.w3.org/2001/XMLSchema" xmlns:p="http://schemas.microsoft.com/office/2006/metadata/properties" xmlns:ns1="http://schemas.microsoft.com/sharepoint/v3" xmlns:ns2="92309ddc-3b1e-489e-97ba-af20c2443f26" xmlns:ns3="63fa969c-ac95-4033-87e0-78467e37564b" targetNamespace="http://schemas.microsoft.com/office/2006/metadata/properties" ma:root="true" ma:fieldsID="ad89e5d0fc1169bce279e3fb9cd2bc64" ns1:_="" ns2:_="" ns3:_="">
    <xsd:import namespace="http://schemas.microsoft.com/sharepoint/v3"/>
    <xsd:import namespace="92309ddc-3b1e-489e-97ba-af20c2443f26"/>
    <xsd:import namespace="63fa969c-ac95-4033-87e0-78467e37564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1:_ip_UnifiedCompliancePolicyProperties" minOccurs="0"/>
                <xsd:element ref="ns1:_ip_UnifiedCompliancePolicyUIActio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309ddc-3b1e-489e-97ba-af20c2443f2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68fafc10-690a-41e8-a9a2-4112e8089110}" ma:internalName="TaxCatchAll" ma:showField="CatchAllData" ma:web="92309ddc-3b1e-489e-97ba-af20c2443f2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fa969c-ac95-4033-87e0-78467e3756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9be3ee5-5d72-4a78-bfe6-04ec158992b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63fa969c-ac95-4033-87e0-78467e37564b">
      <Terms xmlns="http://schemas.microsoft.com/office/infopath/2007/PartnerControls"/>
    </lcf76f155ced4ddcb4097134ff3c332f>
    <_ip_UnifiedCompliancePolicyProperties xmlns="http://schemas.microsoft.com/sharepoint/v3" xsi:nil="true"/>
    <TaxCatchAll xmlns="92309ddc-3b1e-489e-97ba-af20c2443f26" xsi:nil="true"/>
    <SharedWithUsers xmlns="92309ddc-3b1e-489e-97ba-af20c2443f26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156FA01D-B0F4-4683-B73E-084B5F684EC0}"/>
</file>

<file path=customXml/itemProps2.xml><?xml version="1.0" encoding="utf-8"?>
<ds:datastoreItem xmlns:ds="http://schemas.openxmlformats.org/officeDocument/2006/customXml" ds:itemID="{B8FC1E76-97CB-49D4-810F-AB87D5DD75DD}"/>
</file>

<file path=customXml/itemProps3.xml><?xml version="1.0" encoding="utf-8"?>
<ds:datastoreItem xmlns:ds="http://schemas.openxmlformats.org/officeDocument/2006/customXml" ds:itemID="{D28BE3CC-1603-4598-BB36-0CE2ABC64FB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 Page</vt:lpstr>
      <vt:lpstr>1.) CLM Reference</vt:lpstr>
      <vt:lpstr>2.) Small Load</vt:lpstr>
      <vt:lpstr>3.) Large Load</vt:lpstr>
      <vt:lpstr>HES Report</vt:lpstr>
    </vt:vector>
  </TitlesOfParts>
  <Company>DEEP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Julia Dumaine</dc:creator>
  <cp:lastModifiedBy>Tyfannie Mack</cp:lastModifiedBy>
  <cp:lastPrinted>2020-06-30T21:36:17Z</cp:lastPrinted>
  <dcterms:created xsi:type="dcterms:W3CDTF">2016-02-22T14:14:55Z</dcterms:created>
  <dcterms:modified xsi:type="dcterms:W3CDTF">2020-09-16T19:11:47Z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947089174</vt:i4>
  </property>
  <property fmtid="{D5CDD505-2E9C-101B-9397-08002B2CF9AE}" pid="3" name="_NewReviewCycle">
    <vt:lpwstr/>
  </property>
  <property fmtid="{D5CDD505-2E9C-101B-9397-08002B2CF9AE}" pid="4" name="_EmailSubject">
    <vt:lpwstr>Census Report - 2018</vt:lpwstr>
  </property>
  <property fmtid="{D5CDD505-2E9C-101B-9397-08002B2CF9AE}" pid="5" name="_AuthorEmail">
    <vt:lpwstr>Tyfannie.Mack@uinet.com</vt:lpwstr>
  </property>
  <property fmtid="{D5CDD505-2E9C-101B-9397-08002B2CF9AE}" pid="6" name="_AuthorEmailDisplayName">
    <vt:lpwstr>Tyfannie Mack</vt:lpwstr>
  </property>
  <property fmtid="{D5CDD505-2E9C-101B-9397-08002B2CF9AE}" pid="7" name="_PreviousAdHocReviewCycleID">
    <vt:i4>1056859341</vt:i4>
  </property>
  <property fmtid="{D5CDD505-2E9C-101B-9397-08002B2CF9AE}" pid="8" name="_ReviewingToolsShownOnce">
    <vt:lpwstr/>
  </property>
  <property fmtid="{D5CDD505-2E9C-101B-9397-08002B2CF9AE}" pid="9" name="ContentTypeId">
    <vt:lpwstr>0x010100B2F7BD22DB32E54A9D444E2614F545ED</vt:lpwstr>
  </property>
  <property fmtid="{D5CDD505-2E9C-101B-9397-08002B2CF9AE}" pid="10" name="Order">
    <vt:r8>48600</vt:r8>
  </property>
  <property fmtid="{D5CDD505-2E9C-101B-9397-08002B2CF9AE}" pid="11" name="_SourceUrl">
    <vt:lpwstr/>
  </property>
  <property fmtid="{D5CDD505-2E9C-101B-9397-08002B2CF9AE}" pid="12" name="_SharedFileIndex">
    <vt:lpwstr/>
  </property>
  <property fmtid="{D5CDD505-2E9C-101B-9397-08002B2CF9AE}" pid="13" name="ComplianceAssetId">
    <vt:lpwstr/>
  </property>
  <property fmtid="{D5CDD505-2E9C-101B-9397-08002B2CF9AE}" pid="14" name="_ExtendedDescription">
    <vt:lpwstr/>
  </property>
  <property fmtid="{D5CDD505-2E9C-101B-9397-08002B2CF9AE}" pid="15" name="TriggerFlowInfo">
    <vt:lpwstr/>
  </property>
  <property fmtid="{D5CDD505-2E9C-101B-9397-08002B2CF9AE}" pid="16" name="MediaServiceImageTags">
    <vt:lpwstr/>
  </property>
</Properties>
</file>