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15"/>
  <workbookPr defaultThemeVersion="124226"/>
  <mc:AlternateContent xmlns:mc="http://schemas.openxmlformats.org/markup-compatibility/2006">
    <mc:Choice Requires="x15">
      <x15ac:absPath xmlns:x15ac="http://schemas.microsoft.com/office/spreadsheetml/2010/11/ac" url="\\deepisilon\horizon\redirectedfolders\DubeRE\My Documents\Projects\E3\"/>
    </mc:Choice>
  </mc:AlternateContent>
  <xr:revisionPtr revIDLastSave="0" documentId="8_{F82874DE-9375-4EA5-95E2-D8FF3BEB9D45}" xr6:coauthVersionLast="47" xr6:coauthVersionMax="47" xr10:uidLastSave="{00000000-0000-0000-0000-000000000000}"/>
  <bookViews>
    <workbookView xWindow="-120" yWindow="-120" windowWidth="29040" windowHeight="15840" tabRatio="601" firstSheet="1" activeTab="1" xr2:uid="{00000000-000D-0000-FFFF-FFFF00000000}"/>
  </bookViews>
  <sheets>
    <sheet name="Cover Page" sheetId="7" r:id="rId1"/>
    <sheet name="1.) CLM Reference" sheetId="3" r:id="rId2"/>
    <sheet name="2.) Small Load" sheetId="1" r:id="rId3"/>
    <sheet name="3.) Large Load" sheetId="5" r:id="rId4"/>
    <sheet name="HES Report" sheetId="9" r:id="rId5"/>
  </sheets>
  <definedNames>
    <definedName name="ID" localSheetId="1" hidden="1">"b10bf194-adcd-4c22-9eda-21f1122a7f77"</definedName>
    <definedName name="ID" localSheetId="2" hidden="1">"75715458-62f3-44d1-8b95-673da8f693ee"</definedName>
    <definedName name="ID" localSheetId="3" hidden="1">"84590f97-c9ba-4dca-bd4c-d56a3f7bfc07"</definedName>
    <definedName name="ID" localSheetId="0" hidden="1">"516cfae4-1ea8-44aa-afbb-0ea521d9c40a"</definedName>
    <definedName name="ID" localSheetId="4" hidden="1">"ae609d80-b602-47f0-b8ad-f29df5cdb3d7"</definedName>
    <definedName name="_xlnm.Print_Area" localSheetId="2">'2.) Small Load'!$A$1:$O$940</definedName>
    <definedName name="_xlnm.Print_Area" localSheetId="3">'3.) Large Load'!$A$1:$O$241</definedName>
    <definedName name="_xlnm.Print_Area" localSheetId="4">'HES Report'!$A$1:$O$940</definedName>
    <definedName name="_xlnm.Print_Titles" localSheetId="2">'2.) Small Load'!$1:$5</definedName>
    <definedName name="_xlnm.Print_Titles" localSheetId="3">'3.) Large Load'!$1:$5</definedName>
    <definedName name="_xlnm.Print_Titles" localSheetId="4">'HES Report'!$1:$5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2" i="9" l="1"/>
  <c r="D869" i="9"/>
  <c r="D757" i="9"/>
  <c r="D698" i="9"/>
  <c r="D543" i="9"/>
  <c r="D308" i="9"/>
  <c r="D291" i="9"/>
  <c r="D248" i="9"/>
  <c r="D936" i="9" s="1"/>
  <c r="D244" i="9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236" i="5" s="1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N236" i="5"/>
  <c r="J5" i="3" s="1"/>
  <c r="L236" i="5"/>
  <c r="J4" i="3" s="1"/>
  <c r="J236" i="5"/>
  <c r="I5" i="3" s="1"/>
  <c r="H236" i="5"/>
  <c r="I4" i="3"/>
  <c r="H936" i="1"/>
  <c r="F4" i="3" s="1"/>
  <c r="L936" i="1"/>
  <c r="G4" i="3" s="1"/>
  <c r="J936" i="1"/>
  <c r="F5" i="3" s="1"/>
  <c r="E5" i="3" s="1"/>
  <c r="N936" i="1"/>
  <c r="G5" i="3" s="1"/>
  <c r="K935" i="9"/>
  <c r="K934" i="9"/>
  <c r="K933" i="9"/>
  <c r="K932" i="9"/>
  <c r="K931" i="9"/>
  <c r="K930" i="9"/>
  <c r="K929" i="9"/>
  <c r="K928" i="9"/>
  <c r="K927" i="9"/>
  <c r="K926" i="9"/>
  <c r="K925" i="9"/>
  <c r="K924" i="9"/>
  <c r="K923" i="9"/>
  <c r="F935" i="9"/>
  <c r="F934" i="9"/>
  <c r="F933" i="9"/>
  <c r="F932" i="9"/>
  <c r="F931" i="9"/>
  <c r="F930" i="9"/>
  <c r="F929" i="9"/>
  <c r="F928" i="9"/>
  <c r="F927" i="9"/>
  <c r="F926" i="9"/>
  <c r="F925" i="9"/>
  <c r="F924" i="9"/>
  <c r="F923" i="9"/>
  <c r="D923" i="1"/>
  <c r="D924" i="1"/>
  <c r="D925" i="1"/>
  <c r="D926" i="1"/>
  <c r="D927" i="1"/>
  <c r="D928" i="1"/>
  <c r="D929" i="1"/>
  <c r="F923" i="1"/>
  <c r="F924" i="1"/>
  <c r="F925" i="1"/>
  <c r="F926" i="1"/>
  <c r="F927" i="1"/>
  <c r="F928" i="1"/>
  <c r="F929" i="1"/>
  <c r="F935" i="1"/>
  <c r="D935" i="1"/>
  <c r="F934" i="1"/>
  <c r="D934" i="1"/>
  <c r="F933" i="1"/>
  <c r="D933" i="1"/>
  <c r="F932" i="1"/>
  <c r="D932" i="1"/>
  <c r="F931" i="1"/>
  <c r="D931" i="1"/>
  <c r="D930" i="1"/>
  <c r="F930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K12" i="9"/>
  <c r="K11" i="9"/>
  <c r="K10" i="9"/>
  <c r="K9" i="9"/>
  <c r="F12" i="9"/>
  <c r="F11" i="9"/>
  <c r="F10" i="9"/>
  <c r="F9" i="9"/>
  <c r="F921" i="1"/>
  <c r="F922" i="1"/>
  <c r="F6" i="9"/>
  <c r="F7" i="9"/>
  <c r="F8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6" i="1"/>
  <c r="F936" i="1" s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O936" i="9"/>
  <c r="K922" i="9"/>
  <c r="K921" i="9"/>
  <c r="K920" i="9"/>
  <c r="K919" i="9"/>
  <c r="K918" i="9"/>
  <c r="K917" i="9"/>
  <c r="K916" i="9"/>
  <c r="K915" i="9"/>
  <c r="K914" i="9"/>
  <c r="K913" i="9"/>
  <c r="K912" i="9"/>
  <c r="K911" i="9"/>
  <c r="K910" i="9"/>
  <c r="K909" i="9"/>
  <c r="K908" i="9"/>
  <c r="K907" i="9"/>
  <c r="K906" i="9"/>
  <c r="K905" i="9"/>
  <c r="K904" i="9"/>
  <c r="K903" i="9"/>
  <c r="K902" i="9"/>
  <c r="K901" i="9"/>
  <c r="K900" i="9"/>
  <c r="K899" i="9"/>
  <c r="K898" i="9"/>
  <c r="K897" i="9"/>
  <c r="K896" i="9"/>
  <c r="K895" i="9"/>
  <c r="K894" i="9"/>
  <c r="K893" i="9"/>
  <c r="K892" i="9"/>
  <c r="K891" i="9"/>
  <c r="K890" i="9"/>
  <c r="K889" i="9"/>
  <c r="K888" i="9"/>
  <c r="K887" i="9"/>
  <c r="K886" i="9"/>
  <c r="K885" i="9"/>
  <c r="K884" i="9"/>
  <c r="K883" i="9"/>
  <c r="K882" i="9"/>
  <c r="K881" i="9"/>
  <c r="K880" i="9"/>
  <c r="K879" i="9"/>
  <c r="K878" i="9"/>
  <c r="K877" i="9"/>
  <c r="K876" i="9"/>
  <c r="K875" i="9"/>
  <c r="K874" i="9"/>
  <c r="K873" i="9"/>
  <c r="K872" i="9"/>
  <c r="K871" i="9"/>
  <c r="K870" i="9"/>
  <c r="K869" i="9"/>
  <c r="K868" i="9"/>
  <c r="K867" i="9"/>
  <c r="K866" i="9"/>
  <c r="K865" i="9"/>
  <c r="K864" i="9"/>
  <c r="K863" i="9"/>
  <c r="K862" i="9"/>
  <c r="K861" i="9"/>
  <c r="K860" i="9"/>
  <c r="K859" i="9"/>
  <c r="K858" i="9"/>
  <c r="K857" i="9"/>
  <c r="K856" i="9"/>
  <c r="K855" i="9"/>
  <c r="K854" i="9"/>
  <c r="K853" i="9"/>
  <c r="K852" i="9"/>
  <c r="K851" i="9"/>
  <c r="K850" i="9"/>
  <c r="K849" i="9"/>
  <c r="K848" i="9"/>
  <c r="K847" i="9"/>
  <c r="K846" i="9"/>
  <c r="K845" i="9"/>
  <c r="K844" i="9"/>
  <c r="K843" i="9"/>
  <c r="K842" i="9"/>
  <c r="K841" i="9"/>
  <c r="K840" i="9"/>
  <c r="K839" i="9"/>
  <c r="K838" i="9"/>
  <c r="K837" i="9"/>
  <c r="K836" i="9"/>
  <c r="K835" i="9"/>
  <c r="K834" i="9"/>
  <c r="K833" i="9"/>
  <c r="K832" i="9"/>
  <c r="K831" i="9"/>
  <c r="K830" i="9"/>
  <c r="K829" i="9"/>
  <c r="K828" i="9"/>
  <c r="K827" i="9"/>
  <c r="K826" i="9"/>
  <c r="K825" i="9"/>
  <c r="K824" i="9"/>
  <c r="K823" i="9"/>
  <c r="K822" i="9"/>
  <c r="K821" i="9"/>
  <c r="K820" i="9"/>
  <c r="K819" i="9"/>
  <c r="K818" i="9"/>
  <c r="K817" i="9"/>
  <c r="K816" i="9"/>
  <c r="K815" i="9"/>
  <c r="K814" i="9"/>
  <c r="K813" i="9"/>
  <c r="K812" i="9"/>
  <c r="K811" i="9"/>
  <c r="K810" i="9"/>
  <c r="K809" i="9"/>
  <c r="K808" i="9"/>
  <c r="K807" i="9"/>
  <c r="K806" i="9"/>
  <c r="K805" i="9"/>
  <c r="K804" i="9"/>
  <c r="K803" i="9"/>
  <c r="K802" i="9"/>
  <c r="K801" i="9"/>
  <c r="K800" i="9"/>
  <c r="K799" i="9"/>
  <c r="K798" i="9"/>
  <c r="K797" i="9"/>
  <c r="K796" i="9"/>
  <c r="K795" i="9"/>
  <c r="K794" i="9"/>
  <c r="K793" i="9"/>
  <c r="K792" i="9"/>
  <c r="K791" i="9"/>
  <c r="K790" i="9"/>
  <c r="K789" i="9"/>
  <c r="K788" i="9"/>
  <c r="K787" i="9"/>
  <c r="K786" i="9"/>
  <c r="K785" i="9"/>
  <c r="K784" i="9"/>
  <c r="K783" i="9"/>
  <c r="K782" i="9"/>
  <c r="K781" i="9"/>
  <c r="K780" i="9"/>
  <c r="K779" i="9"/>
  <c r="K778" i="9"/>
  <c r="K777" i="9"/>
  <c r="K776" i="9"/>
  <c r="K775" i="9"/>
  <c r="K774" i="9"/>
  <c r="K773" i="9"/>
  <c r="K772" i="9"/>
  <c r="K771" i="9"/>
  <c r="K770" i="9"/>
  <c r="K769" i="9"/>
  <c r="K768" i="9"/>
  <c r="K767" i="9"/>
  <c r="K766" i="9"/>
  <c r="K765" i="9"/>
  <c r="K764" i="9"/>
  <c r="K763" i="9"/>
  <c r="K762" i="9"/>
  <c r="K761" i="9"/>
  <c r="K760" i="9"/>
  <c r="K759" i="9"/>
  <c r="K758" i="9"/>
  <c r="K757" i="9"/>
  <c r="K756" i="9"/>
  <c r="K755" i="9"/>
  <c r="K754" i="9"/>
  <c r="K753" i="9"/>
  <c r="K752" i="9"/>
  <c r="K751" i="9"/>
  <c r="K750" i="9"/>
  <c r="K749" i="9"/>
  <c r="K748" i="9"/>
  <c r="K747" i="9"/>
  <c r="K746" i="9"/>
  <c r="K745" i="9"/>
  <c r="K744" i="9"/>
  <c r="K743" i="9"/>
  <c r="K742" i="9"/>
  <c r="K741" i="9"/>
  <c r="K740" i="9"/>
  <c r="K739" i="9"/>
  <c r="K738" i="9"/>
  <c r="K737" i="9"/>
  <c r="K736" i="9"/>
  <c r="K735" i="9"/>
  <c r="K734" i="9"/>
  <c r="K733" i="9"/>
  <c r="K732" i="9"/>
  <c r="K731" i="9"/>
  <c r="K730" i="9"/>
  <c r="K729" i="9"/>
  <c r="K728" i="9"/>
  <c r="K727" i="9"/>
  <c r="K726" i="9"/>
  <c r="K725" i="9"/>
  <c r="K724" i="9"/>
  <c r="K723" i="9"/>
  <c r="K722" i="9"/>
  <c r="K721" i="9"/>
  <c r="K720" i="9"/>
  <c r="K719" i="9"/>
  <c r="K718" i="9"/>
  <c r="K717" i="9"/>
  <c r="K716" i="9"/>
  <c r="K715" i="9"/>
  <c r="K714" i="9"/>
  <c r="K713" i="9"/>
  <c r="K712" i="9"/>
  <c r="K711" i="9"/>
  <c r="K710" i="9"/>
  <c r="K709" i="9"/>
  <c r="K708" i="9"/>
  <c r="K707" i="9"/>
  <c r="K706" i="9"/>
  <c r="K705" i="9"/>
  <c r="K704" i="9"/>
  <c r="K703" i="9"/>
  <c r="K702" i="9"/>
  <c r="K701" i="9"/>
  <c r="K700" i="9"/>
  <c r="K699" i="9"/>
  <c r="K698" i="9"/>
  <c r="K697" i="9"/>
  <c r="K696" i="9"/>
  <c r="K695" i="9"/>
  <c r="K694" i="9"/>
  <c r="K693" i="9"/>
  <c r="K692" i="9"/>
  <c r="K691" i="9"/>
  <c r="K690" i="9"/>
  <c r="K689" i="9"/>
  <c r="K688" i="9"/>
  <c r="K687" i="9"/>
  <c r="K686" i="9"/>
  <c r="K685" i="9"/>
  <c r="K684" i="9"/>
  <c r="K683" i="9"/>
  <c r="K682" i="9"/>
  <c r="K681" i="9"/>
  <c r="K680" i="9"/>
  <c r="K679" i="9"/>
  <c r="K678" i="9"/>
  <c r="K677" i="9"/>
  <c r="K676" i="9"/>
  <c r="K675" i="9"/>
  <c r="K674" i="9"/>
  <c r="K673" i="9"/>
  <c r="K672" i="9"/>
  <c r="K671" i="9"/>
  <c r="K670" i="9"/>
  <c r="K669" i="9"/>
  <c r="K668" i="9"/>
  <c r="K667" i="9"/>
  <c r="K666" i="9"/>
  <c r="K665" i="9"/>
  <c r="K664" i="9"/>
  <c r="K663" i="9"/>
  <c r="K662" i="9"/>
  <c r="K661" i="9"/>
  <c r="K660" i="9"/>
  <c r="K659" i="9"/>
  <c r="K658" i="9"/>
  <c r="K657" i="9"/>
  <c r="K656" i="9"/>
  <c r="K655" i="9"/>
  <c r="K654" i="9"/>
  <c r="K653" i="9"/>
  <c r="K652" i="9"/>
  <c r="K651" i="9"/>
  <c r="K650" i="9"/>
  <c r="K649" i="9"/>
  <c r="K648" i="9"/>
  <c r="K647" i="9"/>
  <c r="K646" i="9"/>
  <c r="K645" i="9"/>
  <c r="K644" i="9"/>
  <c r="K643" i="9"/>
  <c r="K642" i="9"/>
  <c r="K641" i="9"/>
  <c r="K640" i="9"/>
  <c r="K639" i="9"/>
  <c r="K638" i="9"/>
  <c r="K637" i="9"/>
  <c r="K636" i="9"/>
  <c r="K635" i="9"/>
  <c r="K634" i="9"/>
  <c r="K633" i="9"/>
  <c r="K632" i="9"/>
  <c r="K631" i="9"/>
  <c r="K630" i="9"/>
  <c r="K629" i="9"/>
  <c r="K628" i="9"/>
  <c r="K627" i="9"/>
  <c r="K626" i="9"/>
  <c r="K625" i="9"/>
  <c r="K624" i="9"/>
  <c r="K623" i="9"/>
  <c r="K622" i="9"/>
  <c r="K621" i="9"/>
  <c r="K620" i="9"/>
  <c r="K619" i="9"/>
  <c r="K618" i="9"/>
  <c r="K617" i="9"/>
  <c r="K616" i="9"/>
  <c r="K615" i="9"/>
  <c r="K614" i="9"/>
  <c r="K613" i="9"/>
  <c r="K612" i="9"/>
  <c r="K611" i="9"/>
  <c r="K610" i="9"/>
  <c r="K609" i="9"/>
  <c r="K608" i="9"/>
  <c r="K607" i="9"/>
  <c r="K606" i="9"/>
  <c r="K605" i="9"/>
  <c r="K604" i="9"/>
  <c r="K603" i="9"/>
  <c r="K602" i="9"/>
  <c r="K601" i="9"/>
  <c r="K600" i="9"/>
  <c r="K599" i="9"/>
  <c r="K598" i="9"/>
  <c r="K597" i="9"/>
  <c r="K596" i="9"/>
  <c r="K595" i="9"/>
  <c r="K594" i="9"/>
  <c r="K593" i="9"/>
  <c r="K592" i="9"/>
  <c r="K591" i="9"/>
  <c r="K590" i="9"/>
  <c r="K589" i="9"/>
  <c r="K588" i="9"/>
  <c r="K587" i="9"/>
  <c r="K586" i="9"/>
  <c r="K585" i="9"/>
  <c r="K584" i="9"/>
  <c r="K583" i="9"/>
  <c r="K582" i="9"/>
  <c r="K581" i="9"/>
  <c r="K580" i="9"/>
  <c r="K579" i="9"/>
  <c r="K578" i="9"/>
  <c r="K577" i="9"/>
  <c r="K576" i="9"/>
  <c r="K575" i="9"/>
  <c r="K574" i="9"/>
  <c r="K573" i="9"/>
  <c r="K572" i="9"/>
  <c r="K571" i="9"/>
  <c r="K570" i="9"/>
  <c r="K569" i="9"/>
  <c r="K568" i="9"/>
  <c r="K567" i="9"/>
  <c r="K566" i="9"/>
  <c r="K565" i="9"/>
  <c r="K564" i="9"/>
  <c r="K563" i="9"/>
  <c r="K562" i="9"/>
  <c r="K561" i="9"/>
  <c r="K560" i="9"/>
  <c r="K559" i="9"/>
  <c r="K558" i="9"/>
  <c r="K557" i="9"/>
  <c r="K556" i="9"/>
  <c r="K555" i="9"/>
  <c r="K554" i="9"/>
  <c r="K553" i="9"/>
  <c r="K552" i="9"/>
  <c r="K551" i="9"/>
  <c r="K550" i="9"/>
  <c r="K549" i="9"/>
  <c r="K548" i="9"/>
  <c r="K547" i="9"/>
  <c r="K546" i="9"/>
  <c r="K545" i="9"/>
  <c r="K544" i="9"/>
  <c r="K543" i="9"/>
  <c r="K542" i="9"/>
  <c r="K541" i="9"/>
  <c r="K540" i="9"/>
  <c r="K539" i="9"/>
  <c r="K538" i="9"/>
  <c r="K537" i="9"/>
  <c r="K536" i="9"/>
  <c r="K535" i="9"/>
  <c r="K534" i="9"/>
  <c r="K533" i="9"/>
  <c r="K532" i="9"/>
  <c r="K531" i="9"/>
  <c r="K530" i="9"/>
  <c r="K529" i="9"/>
  <c r="K528" i="9"/>
  <c r="K527" i="9"/>
  <c r="K526" i="9"/>
  <c r="K525" i="9"/>
  <c r="K524" i="9"/>
  <c r="K523" i="9"/>
  <c r="K522" i="9"/>
  <c r="K521" i="9"/>
  <c r="K520" i="9"/>
  <c r="K519" i="9"/>
  <c r="K518" i="9"/>
  <c r="K517" i="9"/>
  <c r="K516" i="9"/>
  <c r="K515" i="9"/>
  <c r="K514" i="9"/>
  <c r="K513" i="9"/>
  <c r="K512" i="9"/>
  <c r="K511" i="9"/>
  <c r="K510" i="9"/>
  <c r="K509" i="9"/>
  <c r="K508" i="9"/>
  <c r="K507" i="9"/>
  <c r="K506" i="9"/>
  <c r="K505" i="9"/>
  <c r="K504" i="9"/>
  <c r="K503" i="9"/>
  <c r="K502" i="9"/>
  <c r="K501" i="9"/>
  <c r="K500" i="9"/>
  <c r="K499" i="9"/>
  <c r="K498" i="9"/>
  <c r="K497" i="9"/>
  <c r="K496" i="9"/>
  <c r="K495" i="9"/>
  <c r="K494" i="9"/>
  <c r="K493" i="9"/>
  <c r="K492" i="9"/>
  <c r="K491" i="9"/>
  <c r="K490" i="9"/>
  <c r="K489" i="9"/>
  <c r="K488" i="9"/>
  <c r="K487" i="9"/>
  <c r="K486" i="9"/>
  <c r="K485" i="9"/>
  <c r="K484" i="9"/>
  <c r="K483" i="9"/>
  <c r="K482" i="9"/>
  <c r="K481" i="9"/>
  <c r="K480" i="9"/>
  <c r="K479" i="9"/>
  <c r="K478" i="9"/>
  <c r="K477" i="9"/>
  <c r="K476" i="9"/>
  <c r="K475" i="9"/>
  <c r="K474" i="9"/>
  <c r="K473" i="9"/>
  <c r="K472" i="9"/>
  <c r="K471" i="9"/>
  <c r="K470" i="9"/>
  <c r="K469" i="9"/>
  <c r="K468" i="9"/>
  <c r="K467" i="9"/>
  <c r="K466" i="9"/>
  <c r="K465" i="9"/>
  <c r="K464" i="9"/>
  <c r="K463" i="9"/>
  <c r="K462" i="9"/>
  <c r="K461" i="9"/>
  <c r="K460" i="9"/>
  <c r="K459" i="9"/>
  <c r="K458" i="9"/>
  <c r="K457" i="9"/>
  <c r="K456" i="9"/>
  <c r="K455" i="9"/>
  <c r="K454" i="9"/>
  <c r="K453" i="9"/>
  <c r="K452" i="9"/>
  <c r="K451" i="9"/>
  <c r="K450" i="9"/>
  <c r="K449" i="9"/>
  <c r="K448" i="9"/>
  <c r="K447" i="9"/>
  <c r="K446" i="9"/>
  <c r="K445" i="9"/>
  <c r="K444" i="9"/>
  <c r="K443" i="9"/>
  <c r="K442" i="9"/>
  <c r="K441" i="9"/>
  <c r="K440" i="9"/>
  <c r="K439" i="9"/>
  <c r="K438" i="9"/>
  <c r="K437" i="9"/>
  <c r="K436" i="9"/>
  <c r="K435" i="9"/>
  <c r="K434" i="9"/>
  <c r="K433" i="9"/>
  <c r="K432" i="9"/>
  <c r="K431" i="9"/>
  <c r="K430" i="9"/>
  <c r="K429" i="9"/>
  <c r="K428" i="9"/>
  <c r="K427" i="9"/>
  <c r="K426" i="9"/>
  <c r="K425" i="9"/>
  <c r="K424" i="9"/>
  <c r="K423" i="9"/>
  <c r="K422" i="9"/>
  <c r="K421" i="9"/>
  <c r="K420" i="9"/>
  <c r="K419" i="9"/>
  <c r="K418" i="9"/>
  <c r="K417" i="9"/>
  <c r="K416" i="9"/>
  <c r="K415" i="9"/>
  <c r="K414" i="9"/>
  <c r="K413" i="9"/>
  <c r="K412" i="9"/>
  <c r="K411" i="9"/>
  <c r="K410" i="9"/>
  <c r="K409" i="9"/>
  <c r="K408" i="9"/>
  <c r="K407" i="9"/>
  <c r="K406" i="9"/>
  <c r="K405" i="9"/>
  <c r="K404" i="9"/>
  <c r="K403" i="9"/>
  <c r="K402" i="9"/>
  <c r="K401" i="9"/>
  <c r="K400" i="9"/>
  <c r="K399" i="9"/>
  <c r="K398" i="9"/>
  <c r="K397" i="9"/>
  <c r="K396" i="9"/>
  <c r="K395" i="9"/>
  <c r="K394" i="9"/>
  <c r="K393" i="9"/>
  <c r="K392" i="9"/>
  <c r="K391" i="9"/>
  <c r="K390" i="9"/>
  <c r="K389" i="9"/>
  <c r="K388" i="9"/>
  <c r="K387" i="9"/>
  <c r="K386" i="9"/>
  <c r="K385" i="9"/>
  <c r="K384" i="9"/>
  <c r="K383" i="9"/>
  <c r="K382" i="9"/>
  <c r="K381" i="9"/>
  <c r="K380" i="9"/>
  <c r="K379" i="9"/>
  <c r="K378" i="9"/>
  <c r="K377" i="9"/>
  <c r="K376" i="9"/>
  <c r="K375" i="9"/>
  <c r="K374" i="9"/>
  <c r="K373" i="9"/>
  <c r="K372" i="9"/>
  <c r="K371" i="9"/>
  <c r="K370" i="9"/>
  <c r="K369" i="9"/>
  <c r="K368" i="9"/>
  <c r="K367" i="9"/>
  <c r="K366" i="9"/>
  <c r="K365" i="9"/>
  <c r="K364" i="9"/>
  <c r="K363" i="9"/>
  <c r="K362" i="9"/>
  <c r="K361" i="9"/>
  <c r="K360" i="9"/>
  <c r="K359" i="9"/>
  <c r="K358" i="9"/>
  <c r="K357" i="9"/>
  <c r="K356" i="9"/>
  <c r="K355" i="9"/>
  <c r="K354" i="9"/>
  <c r="K353" i="9"/>
  <c r="K352" i="9"/>
  <c r="K351" i="9"/>
  <c r="K350" i="9"/>
  <c r="K349" i="9"/>
  <c r="K348" i="9"/>
  <c r="K347" i="9"/>
  <c r="K346" i="9"/>
  <c r="K345" i="9"/>
  <c r="K344" i="9"/>
  <c r="K343" i="9"/>
  <c r="K342" i="9"/>
  <c r="K341" i="9"/>
  <c r="K340" i="9"/>
  <c r="K339" i="9"/>
  <c r="K338" i="9"/>
  <c r="K337" i="9"/>
  <c r="K336" i="9"/>
  <c r="K335" i="9"/>
  <c r="K334" i="9"/>
  <c r="K333" i="9"/>
  <c r="K332" i="9"/>
  <c r="K331" i="9"/>
  <c r="K330" i="9"/>
  <c r="K329" i="9"/>
  <c r="K328" i="9"/>
  <c r="K327" i="9"/>
  <c r="K326" i="9"/>
  <c r="K325" i="9"/>
  <c r="K324" i="9"/>
  <c r="K323" i="9"/>
  <c r="K322" i="9"/>
  <c r="K321" i="9"/>
  <c r="K320" i="9"/>
  <c r="K319" i="9"/>
  <c r="K318" i="9"/>
  <c r="K317" i="9"/>
  <c r="K316" i="9"/>
  <c r="K315" i="9"/>
  <c r="K314" i="9"/>
  <c r="K313" i="9"/>
  <c r="K312" i="9"/>
  <c r="K311" i="9"/>
  <c r="K310" i="9"/>
  <c r="K309" i="9"/>
  <c r="K308" i="9"/>
  <c r="K307" i="9"/>
  <c r="K306" i="9"/>
  <c r="K305" i="9"/>
  <c r="K304" i="9"/>
  <c r="K303" i="9"/>
  <c r="K302" i="9"/>
  <c r="K301" i="9"/>
  <c r="K300" i="9"/>
  <c r="K299" i="9"/>
  <c r="K298" i="9"/>
  <c r="K297" i="9"/>
  <c r="K296" i="9"/>
  <c r="K295" i="9"/>
  <c r="K294" i="9"/>
  <c r="K293" i="9"/>
  <c r="K292" i="9"/>
  <c r="K291" i="9"/>
  <c r="K290" i="9"/>
  <c r="K289" i="9"/>
  <c r="K288" i="9"/>
  <c r="K287" i="9"/>
  <c r="K286" i="9"/>
  <c r="K285" i="9"/>
  <c r="K284" i="9"/>
  <c r="K283" i="9"/>
  <c r="K282" i="9"/>
  <c r="K281" i="9"/>
  <c r="K280" i="9"/>
  <c r="K279" i="9"/>
  <c r="K278" i="9"/>
  <c r="K277" i="9"/>
  <c r="K276" i="9"/>
  <c r="K275" i="9"/>
  <c r="K274" i="9"/>
  <c r="K273" i="9"/>
  <c r="K272" i="9"/>
  <c r="K271" i="9"/>
  <c r="K270" i="9"/>
  <c r="K269" i="9"/>
  <c r="K268" i="9"/>
  <c r="K267" i="9"/>
  <c r="K266" i="9"/>
  <c r="K265" i="9"/>
  <c r="K264" i="9"/>
  <c r="K263" i="9"/>
  <c r="K262" i="9"/>
  <c r="K261" i="9"/>
  <c r="K260" i="9"/>
  <c r="K259" i="9"/>
  <c r="K258" i="9"/>
  <c r="K257" i="9"/>
  <c r="K256" i="9"/>
  <c r="K255" i="9"/>
  <c r="K254" i="9"/>
  <c r="K253" i="9"/>
  <c r="K252" i="9"/>
  <c r="K251" i="9"/>
  <c r="K250" i="9"/>
  <c r="K249" i="9"/>
  <c r="K248" i="9"/>
  <c r="K247" i="9"/>
  <c r="K246" i="9"/>
  <c r="K245" i="9"/>
  <c r="K244" i="9"/>
  <c r="K243" i="9"/>
  <c r="K242" i="9"/>
  <c r="K241" i="9"/>
  <c r="K240" i="9"/>
  <c r="K239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8" i="9"/>
  <c r="K7" i="9"/>
  <c r="K6" i="9"/>
  <c r="N936" i="9"/>
  <c r="M936" i="9"/>
  <c r="L936" i="9"/>
  <c r="J936" i="9"/>
  <c r="I936" i="9"/>
  <c r="H936" i="9"/>
  <c r="G936" i="9"/>
  <c r="E936" i="9"/>
  <c r="D236" i="5" l="1"/>
  <c r="H4" i="3"/>
  <c r="J6" i="3"/>
  <c r="D4" i="3"/>
  <c r="H5" i="3"/>
  <c r="I6" i="3"/>
  <c r="D936" i="1"/>
  <c r="C4" i="3"/>
  <c r="B4" i="3" s="1"/>
  <c r="E4" i="3"/>
  <c r="E6" i="3" s="1"/>
  <c r="D5" i="3"/>
  <c r="G6" i="3"/>
  <c r="C5" i="3"/>
  <c r="F6" i="3"/>
  <c r="F936" i="9"/>
  <c r="K936" i="9"/>
  <c r="D6" i="3" l="1"/>
  <c r="H6" i="3"/>
  <c r="B5" i="3"/>
  <c r="C6" i="3"/>
  <c r="E72" i="5"/>
  <c r="E75" i="5"/>
  <c r="E77" i="5"/>
  <c r="E79" i="5"/>
  <c r="E83" i="5"/>
  <c r="E86" i="5"/>
  <c r="E95" i="5"/>
  <c r="E105" i="5"/>
  <c r="E107" i="5"/>
  <c r="E113" i="5"/>
  <c r="E114" i="5"/>
  <c r="E115" i="5"/>
  <c r="E118" i="5"/>
  <c r="E120" i="5"/>
  <c r="E124" i="5"/>
  <c r="E129" i="5"/>
  <c r="E132" i="5"/>
  <c r="E136" i="5"/>
  <c r="E141" i="5"/>
  <c r="E144" i="5"/>
  <c r="E85" i="5"/>
  <c r="E87" i="5"/>
  <c r="E89" i="5"/>
  <c r="E93" i="5"/>
  <c r="E96" i="5"/>
  <c r="E97" i="5"/>
  <c r="E102" i="5"/>
  <c r="E108" i="5"/>
  <c r="E110" i="5"/>
  <c r="E122" i="5"/>
  <c r="E125" i="5"/>
  <c r="E126" i="5"/>
  <c r="E128" i="5"/>
  <c r="E130" i="5"/>
  <c r="E134" i="5"/>
  <c r="E137" i="5"/>
  <c r="E146" i="5"/>
  <c r="E76" i="5"/>
  <c r="E80" i="5"/>
  <c r="E82" i="5"/>
  <c r="E90" i="5"/>
  <c r="E100" i="5"/>
  <c r="E104" i="5"/>
  <c r="E109" i="5"/>
  <c r="E119" i="5"/>
  <c r="E123" i="5"/>
  <c r="E131" i="5"/>
  <c r="E139" i="5"/>
  <c r="E140" i="5"/>
  <c r="E143" i="5"/>
  <c r="E145" i="5"/>
  <c r="E149" i="5"/>
  <c r="E151" i="5"/>
  <c r="E152" i="5"/>
  <c r="E159" i="5"/>
  <c r="E163" i="5"/>
  <c r="E165" i="5"/>
  <c r="E168" i="5"/>
  <c r="E172" i="5"/>
  <c r="E173" i="5"/>
  <c r="E174" i="5"/>
  <c r="E179" i="5"/>
  <c r="E180" i="5"/>
  <c r="E182" i="5"/>
  <c r="E74" i="5"/>
  <c r="E78" i="5"/>
  <c r="E91" i="5"/>
  <c r="E94" i="5"/>
  <c r="E101" i="5"/>
  <c r="E103" i="5"/>
  <c r="E116" i="5"/>
  <c r="E121" i="5"/>
  <c r="E133" i="5"/>
  <c r="E135" i="5"/>
  <c r="E150" i="5"/>
  <c r="E155" i="5"/>
  <c r="E156" i="5"/>
  <c r="E160" i="5"/>
  <c r="E166" i="5"/>
  <c r="E176" i="5"/>
  <c r="E181" i="5"/>
  <c r="E183" i="5"/>
  <c r="E185" i="5"/>
  <c r="E188" i="5"/>
  <c r="E191" i="5"/>
  <c r="E138" i="5"/>
  <c r="E153" i="5"/>
  <c r="E170" i="5"/>
  <c r="E177" i="5"/>
  <c r="E178" i="5"/>
  <c r="E192" i="5"/>
  <c r="E195" i="5"/>
  <c r="E197" i="5"/>
  <c r="E200" i="5"/>
  <c r="E204" i="5"/>
  <c r="E207" i="5"/>
  <c r="E211" i="5"/>
  <c r="E214" i="5"/>
  <c r="E215" i="5"/>
  <c r="E217" i="5"/>
  <c r="E223" i="5"/>
  <c r="E227" i="5"/>
  <c r="E73" i="5"/>
  <c r="E99" i="5"/>
  <c r="E111" i="5"/>
  <c r="E117" i="5"/>
  <c r="E142" i="5"/>
  <c r="E147" i="5"/>
  <c r="E157" i="5"/>
  <c r="E162" i="5"/>
  <c r="E167" i="5"/>
  <c r="E171" i="5"/>
  <c r="E186" i="5"/>
  <c r="E189" i="5"/>
  <c r="E202" i="5"/>
  <c r="E210" i="5"/>
  <c r="E212" i="5"/>
  <c r="E219" i="5"/>
  <c r="E226" i="5"/>
  <c r="E81" i="5"/>
  <c r="E92" i="5"/>
  <c r="E161" i="5"/>
  <c r="E164" i="5"/>
  <c r="E199" i="5"/>
  <c r="E206" i="5"/>
  <c r="E208" i="5"/>
  <c r="E228" i="5"/>
  <c r="E232" i="5"/>
  <c r="I85" i="5"/>
  <c r="I87" i="5"/>
  <c r="I89" i="5"/>
  <c r="I93" i="5"/>
  <c r="I96" i="5"/>
  <c r="I97" i="5"/>
  <c r="I102" i="5"/>
  <c r="I108" i="5"/>
  <c r="I110" i="5"/>
  <c r="I122" i="5"/>
  <c r="I125" i="5"/>
  <c r="I126" i="5"/>
  <c r="I128" i="5"/>
  <c r="I130" i="5"/>
  <c r="I134" i="5"/>
  <c r="I137" i="5"/>
  <c r="I146" i="5"/>
  <c r="I148" i="5"/>
  <c r="I153" i="5"/>
  <c r="I158" i="5"/>
  <c r="I161" i="5"/>
  <c r="I164" i="5"/>
  <c r="I169" i="5"/>
  <c r="I170" i="5"/>
  <c r="I177" i="5"/>
  <c r="I178" i="5"/>
  <c r="E184" i="5"/>
  <c r="E187" i="5"/>
  <c r="E190" i="5"/>
  <c r="E196" i="5"/>
  <c r="E198" i="5"/>
  <c r="E209" i="5"/>
  <c r="E213" i="5"/>
  <c r="E221" i="5"/>
  <c r="E222" i="5"/>
  <c r="E230" i="5"/>
  <c r="E234" i="5"/>
  <c r="I73" i="5"/>
  <c r="I74" i="5"/>
  <c r="I78" i="5"/>
  <c r="I88" i="5"/>
  <c r="I91" i="5"/>
  <c r="I94" i="5"/>
  <c r="I98" i="5"/>
  <c r="I99" i="5"/>
  <c r="I101" i="5"/>
  <c r="I103" i="5"/>
  <c r="I106" i="5"/>
  <c r="I111" i="5"/>
  <c r="I116" i="5"/>
  <c r="I117" i="5"/>
  <c r="I121" i="5"/>
  <c r="I133" i="5"/>
  <c r="I135" i="5"/>
  <c r="I142" i="5"/>
  <c r="I147" i="5"/>
  <c r="I154" i="5"/>
  <c r="I157" i="5"/>
  <c r="I162" i="5"/>
  <c r="I167" i="5"/>
  <c r="I171" i="5"/>
  <c r="I175" i="5"/>
  <c r="I184" i="5"/>
  <c r="I186" i="5"/>
  <c r="E88" i="5"/>
  <c r="E106" i="5"/>
  <c r="E194" i="5"/>
  <c r="E216" i="5"/>
  <c r="E225" i="5"/>
  <c r="E233" i="5"/>
  <c r="E235" i="5"/>
  <c r="I77" i="5"/>
  <c r="I79" i="5"/>
  <c r="I83" i="5"/>
  <c r="I113" i="5"/>
  <c r="I115" i="5"/>
  <c r="I120" i="5"/>
  <c r="I124" i="5"/>
  <c r="I132" i="5"/>
  <c r="I141" i="5"/>
  <c r="I144" i="5"/>
  <c r="I150" i="5"/>
  <c r="I156" i="5"/>
  <c r="I166" i="5"/>
  <c r="I176" i="5"/>
  <c r="I185" i="5"/>
  <c r="I187" i="5"/>
  <c r="I189" i="5"/>
  <c r="I190" i="5"/>
  <c r="I194" i="5"/>
  <c r="I202" i="5"/>
  <c r="I210" i="5"/>
  <c r="I212" i="5"/>
  <c r="I219" i="5"/>
  <c r="I226" i="5"/>
  <c r="I232" i="5"/>
  <c r="M85" i="5"/>
  <c r="M87" i="5"/>
  <c r="M89" i="5"/>
  <c r="E203" i="5"/>
  <c r="I75" i="5"/>
  <c r="I86" i="5"/>
  <c r="I104" i="5"/>
  <c r="I129" i="5"/>
  <c r="I138" i="5"/>
  <c r="I143" i="5"/>
  <c r="I149" i="5"/>
  <c r="I155" i="5"/>
  <c r="I159" i="5"/>
  <c r="I174" i="5"/>
  <c r="I180" i="5"/>
  <c r="I183" i="5"/>
  <c r="I195" i="5"/>
  <c r="I198" i="5"/>
  <c r="I204" i="5"/>
  <c r="I209" i="5"/>
  <c r="I213" i="5"/>
  <c r="I214" i="5"/>
  <c r="I217" i="5"/>
  <c r="I218" i="5"/>
  <c r="I221" i="5"/>
  <c r="I231" i="5"/>
  <c r="M73" i="5"/>
  <c r="M77" i="5"/>
  <c r="M79" i="5"/>
  <c r="M81" i="5"/>
  <c r="M83" i="5"/>
  <c r="M84" i="5"/>
  <c r="M91" i="5"/>
  <c r="M94" i="5"/>
  <c r="M98" i="5"/>
  <c r="M99" i="5"/>
  <c r="M101" i="5"/>
  <c r="M103" i="5"/>
  <c r="M106" i="5"/>
  <c r="M111" i="5"/>
  <c r="M116" i="5"/>
  <c r="M117" i="5"/>
  <c r="M121" i="5"/>
  <c r="M133" i="5"/>
  <c r="M135" i="5"/>
  <c r="M142" i="5"/>
  <c r="M147" i="5"/>
  <c r="M154" i="5"/>
  <c r="M157" i="5"/>
  <c r="M162" i="5"/>
  <c r="M167" i="5"/>
  <c r="M171" i="5"/>
  <c r="M175" i="5"/>
  <c r="M184" i="5"/>
  <c r="M186" i="5"/>
  <c r="M187" i="5"/>
  <c r="M189" i="5"/>
  <c r="M190" i="5"/>
  <c r="M194" i="5"/>
  <c r="M202" i="5"/>
  <c r="M210" i="5"/>
  <c r="M212" i="5"/>
  <c r="M219" i="5"/>
  <c r="M226" i="5"/>
  <c r="M232" i="5"/>
  <c r="E923" i="1"/>
  <c r="E927" i="1"/>
  <c r="I925" i="1"/>
  <c r="I929" i="1"/>
  <c r="M926" i="1"/>
  <c r="M934" i="1"/>
  <c r="I933" i="1"/>
  <c r="E933" i="1"/>
  <c r="I930" i="1"/>
  <c r="E84" i="5"/>
  <c r="E98" i="5"/>
  <c r="E154" i="5"/>
  <c r="E169" i="5"/>
  <c r="E218" i="5"/>
  <c r="E220" i="5"/>
  <c r="E224" i="5"/>
  <c r="E231" i="5"/>
  <c r="I72" i="5"/>
  <c r="I76" i="5"/>
  <c r="I82" i="5"/>
  <c r="I84" i="5"/>
  <c r="I107" i="5"/>
  <c r="I112" i="5"/>
  <c r="I114" i="5"/>
  <c r="I127" i="5"/>
  <c r="I131" i="5"/>
  <c r="I140" i="5"/>
  <c r="I151" i="5"/>
  <c r="I165" i="5"/>
  <c r="I172" i="5"/>
  <c r="I181" i="5"/>
  <c r="I188" i="5"/>
  <c r="I191" i="5"/>
  <c r="I193" i="5"/>
  <c r="I199" i="5"/>
  <c r="I201" i="5"/>
  <c r="I205" i="5"/>
  <c r="I207" i="5"/>
  <c r="I208" i="5"/>
  <c r="I220" i="5"/>
  <c r="I228" i="5"/>
  <c r="I229" i="5"/>
  <c r="I233" i="5"/>
  <c r="I234" i="5"/>
  <c r="M75" i="5"/>
  <c r="M80" i="5"/>
  <c r="M86" i="5"/>
  <c r="M90" i="5"/>
  <c r="M92" i="5"/>
  <c r="M100" i="5"/>
  <c r="M104" i="5"/>
  <c r="M109" i="5"/>
  <c r="M112" i="5"/>
  <c r="M119" i="5"/>
  <c r="M123" i="5"/>
  <c r="M127" i="5"/>
  <c r="M131" i="5"/>
  <c r="M138" i="5"/>
  <c r="M139" i="5"/>
  <c r="M140" i="5"/>
  <c r="M143" i="5"/>
  <c r="M145" i="5"/>
  <c r="M149" i="5"/>
  <c r="M151" i="5"/>
  <c r="M152" i="5"/>
  <c r="M159" i="5"/>
  <c r="M163" i="5"/>
  <c r="M165" i="5"/>
  <c r="M168" i="5"/>
  <c r="M172" i="5"/>
  <c r="M173" i="5"/>
  <c r="M174" i="5"/>
  <c r="M179" i="5"/>
  <c r="M180" i="5"/>
  <c r="M182" i="5"/>
  <c r="M199" i="5"/>
  <c r="M203" i="5"/>
  <c r="M206" i="5"/>
  <c r="M208" i="5"/>
  <c r="M218" i="5"/>
  <c r="M224" i="5"/>
  <c r="M228" i="5"/>
  <c r="M230" i="5"/>
  <c r="M234" i="5"/>
  <c r="E63" i="5"/>
  <c r="M63" i="5"/>
  <c r="E924" i="1"/>
  <c r="E928" i="1"/>
  <c r="I926" i="1"/>
  <c r="M923" i="1"/>
  <c r="M927" i="1"/>
  <c r="M935" i="1"/>
  <c r="I934" i="1"/>
  <c r="E934" i="1"/>
  <c r="M931" i="1"/>
  <c r="E930" i="1"/>
  <c r="E127" i="5"/>
  <c r="E158" i="5"/>
  <c r="E193" i="5"/>
  <c r="E205" i="5"/>
  <c r="E229" i="5"/>
  <c r="I80" i="5"/>
  <c r="I90" i="5"/>
  <c r="I100" i="5"/>
  <c r="I105" i="5"/>
  <c r="I109" i="5"/>
  <c r="I118" i="5"/>
  <c r="I123" i="5"/>
  <c r="I136" i="5"/>
  <c r="I139" i="5"/>
  <c r="I160" i="5"/>
  <c r="I168" i="5"/>
  <c r="I182" i="5"/>
  <c r="I192" i="5"/>
  <c r="I196" i="5"/>
  <c r="I197" i="5"/>
  <c r="I203" i="5"/>
  <c r="I222" i="5"/>
  <c r="I224" i="5"/>
  <c r="I227" i="5"/>
  <c r="I230" i="5"/>
  <c r="M88" i="5"/>
  <c r="M95" i="5"/>
  <c r="M105" i="5"/>
  <c r="M107" i="5"/>
  <c r="M113" i="5"/>
  <c r="M114" i="5"/>
  <c r="M115" i="5"/>
  <c r="M118" i="5"/>
  <c r="M120" i="5"/>
  <c r="M124" i="5"/>
  <c r="M129" i="5"/>
  <c r="M132" i="5"/>
  <c r="E201" i="5"/>
  <c r="I81" i="5"/>
  <c r="I216" i="5"/>
  <c r="M76" i="5"/>
  <c r="M96" i="5"/>
  <c r="M108" i="5"/>
  <c r="M122" i="5"/>
  <c r="M126" i="5"/>
  <c r="M128" i="5"/>
  <c r="M137" i="5"/>
  <c r="M148" i="5"/>
  <c r="M158" i="5"/>
  <c r="M161" i="5"/>
  <c r="M164" i="5"/>
  <c r="M169" i="5"/>
  <c r="M193" i="5"/>
  <c r="M200" i="5"/>
  <c r="M207" i="5"/>
  <c r="M211" i="5"/>
  <c r="M215" i="5"/>
  <c r="M223" i="5"/>
  <c r="M233" i="5"/>
  <c r="M235" i="5"/>
  <c r="E926" i="1"/>
  <c r="I924" i="1"/>
  <c r="M929" i="1"/>
  <c r="M933" i="1"/>
  <c r="M932" i="1"/>
  <c r="E932" i="1"/>
  <c r="E112" i="5"/>
  <c r="E175" i="5"/>
  <c r="I119" i="5"/>
  <c r="I152" i="5"/>
  <c r="I163" i="5"/>
  <c r="I225" i="5"/>
  <c r="M97" i="5"/>
  <c r="M141" i="5"/>
  <c r="M144" i="5"/>
  <c r="M150" i="5"/>
  <c r="M156" i="5"/>
  <c r="M166" i="5"/>
  <c r="M176" i="5"/>
  <c r="M185" i="5"/>
  <c r="M188" i="5"/>
  <c r="M191" i="5"/>
  <c r="M201" i="5"/>
  <c r="M205" i="5"/>
  <c r="M216" i="5"/>
  <c r="M220" i="5"/>
  <c r="M225" i="5"/>
  <c r="M229" i="5"/>
  <c r="I63" i="5"/>
  <c r="E929" i="1"/>
  <c r="I927" i="1"/>
  <c r="M924" i="1"/>
  <c r="I932" i="1"/>
  <c r="E931" i="1"/>
  <c r="M930" i="1"/>
  <c r="E13" i="5"/>
  <c r="E16" i="5"/>
  <c r="E17" i="5"/>
  <c r="E19" i="5"/>
  <c r="E22" i="5"/>
  <c r="E29" i="5"/>
  <c r="I9" i="5"/>
  <c r="I14" i="5"/>
  <c r="I21" i="5"/>
  <c r="I24" i="5"/>
  <c r="I25" i="5"/>
  <c r="I26" i="5"/>
  <c r="M7" i="5"/>
  <c r="M8" i="5"/>
  <c r="M11" i="5"/>
  <c r="M15" i="5"/>
  <c r="M18" i="5"/>
  <c r="M23" i="5"/>
  <c r="M27" i="5"/>
  <c r="M28" i="5"/>
  <c r="E36" i="5"/>
  <c r="E39" i="5"/>
  <c r="E40" i="5"/>
  <c r="E43" i="5"/>
  <c r="E44" i="5"/>
  <c r="E48" i="5"/>
  <c r="E50" i="5"/>
  <c r="E52" i="5"/>
  <c r="I32" i="5"/>
  <c r="I33" i="5"/>
  <c r="I37" i="5"/>
  <c r="I46" i="5"/>
  <c r="I49" i="5"/>
  <c r="I55" i="5"/>
  <c r="I58" i="5"/>
  <c r="I60" i="5"/>
  <c r="I92" i="5"/>
  <c r="I145" i="5"/>
  <c r="I179" i="5"/>
  <c r="I200" i="5"/>
  <c r="I206" i="5"/>
  <c r="I215" i="5"/>
  <c r="M72" i="5"/>
  <c r="M78" i="5"/>
  <c r="M82" i="5"/>
  <c r="M93" i="5"/>
  <c r="M102" i="5"/>
  <c r="M125" i="5"/>
  <c r="M130" i="5"/>
  <c r="M134" i="5"/>
  <c r="M146" i="5"/>
  <c r="M153" i="5"/>
  <c r="M170" i="5"/>
  <c r="M177" i="5"/>
  <c r="M178" i="5"/>
  <c r="M192" i="5"/>
  <c r="M195" i="5"/>
  <c r="M197" i="5"/>
  <c r="M204" i="5"/>
  <c r="M214" i="5"/>
  <c r="M217" i="5"/>
  <c r="M227" i="5"/>
  <c r="M231" i="5"/>
  <c r="I928" i="1"/>
  <c r="M925" i="1"/>
  <c r="E935" i="1"/>
  <c r="I931" i="1"/>
  <c r="E7" i="5"/>
  <c r="E8" i="5"/>
  <c r="E11" i="5"/>
  <c r="E15" i="5"/>
  <c r="E18" i="5"/>
  <c r="E23" i="5"/>
  <c r="E27" i="5"/>
  <c r="E28" i="5"/>
  <c r="I13" i="5"/>
  <c r="I16" i="5"/>
  <c r="I17" i="5"/>
  <c r="E148" i="5"/>
  <c r="I95" i="5"/>
  <c r="I223" i="5"/>
  <c r="M74" i="5"/>
  <c r="M136" i="5"/>
  <c r="M160" i="5"/>
  <c r="M196" i="5"/>
  <c r="M222" i="5"/>
  <c r="E925" i="1"/>
  <c r="I923" i="1"/>
  <c r="E10" i="5"/>
  <c r="E20" i="5"/>
  <c r="I7" i="5"/>
  <c r="I18" i="5"/>
  <c r="I23" i="5"/>
  <c r="I29" i="5"/>
  <c r="M10" i="5"/>
  <c r="M20" i="5"/>
  <c r="E35" i="5"/>
  <c r="E41" i="5"/>
  <c r="E47" i="5"/>
  <c r="E53" i="5"/>
  <c r="E55" i="5"/>
  <c r="E59" i="5"/>
  <c r="I30" i="5"/>
  <c r="I34" i="5"/>
  <c r="I39" i="5"/>
  <c r="I44" i="5"/>
  <c r="M35" i="5"/>
  <c r="M38" i="5"/>
  <c r="M41" i="5"/>
  <c r="M45" i="5"/>
  <c r="M47" i="5"/>
  <c r="M54" i="5"/>
  <c r="M56" i="5"/>
  <c r="I61" i="5"/>
  <c r="I62" i="5"/>
  <c r="M61" i="5"/>
  <c r="M62" i="5"/>
  <c r="E65" i="5"/>
  <c r="E67" i="5"/>
  <c r="I66" i="5"/>
  <c r="M66" i="5"/>
  <c r="I922" i="1"/>
  <c r="M922" i="1"/>
  <c r="M936" i="1"/>
  <c r="E6" i="5"/>
  <c r="M6" i="5"/>
  <c r="I6" i="5"/>
  <c r="I8" i="1"/>
  <c r="I10" i="1"/>
  <c r="I12" i="1"/>
  <c r="I14" i="1"/>
  <c r="I16" i="1"/>
  <c r="I18" i="1"/>
  <c r="I20" i="1"/>
  <c r="I22" i="1"/>
  <c r="I24" i="1"/>
  <c r="I26" i="1"/>
  <c r="I28" i="1"/>
  <c r="I30" i="1"/>
  <c r="I32" i="1"/>
  <c r="I34" i="1"/>
  <c r="I36" i="1"/>
  <c r="I38" i="1"/>
  <c r="I40" i="1"/>
  <c r="I42" i="1"/>
  <c r="I44" i="1"/>
  <c r="I46" i="1"/>
  <c r="I48" i="1"/>
  <c r="I50" i="1"/>
  <c r="I52" i="1"/>
  <c r="I54" i="1"/>
  <c r="I56" i="1"/>
  <c r="I58" i="1"/>
  <c r="I60" i="1"/>
  <c r="I62" i="1"/>
  <c r="I64" i="1"/>
  <c r="I66" i="1"/>
  <c r="I68" i="1"/>
  <c r="I70" i="1"/>
  <c r="I72" i="1"/>
  <c r="I74" i="1"/>
  <c r="I76" i="1"/>
  <c r="I78" i="1"/>
  <c r="I80" i="1"/>
  <c r="I82" i="1"/>
  <c r="I84" i="1"/>
  <c r="I86" i="1"/>
  <c r="I88" i="1"/>
  <c r="I90" i="1"/>
  <c r="I92" i="1"/>
  <c r="I94" i="1"/>
  <c r="I211" i="5"/>
  <c r="M110" i="5"/>
  <c r="M181" i="5"/>
  <c r="M198" i="5"/>
  <c r="M213" i="5"/>
  <c r="E14" i="5"/>
  <c r="E21" i="5"/>
  <c r="E24" i="5"/>
  <c r="E26" i="5"/>
  <c r="I10" i="5"/>
  <c r="I19" i="5"/>
  <c r="M13" i="5"/>
  <c r="M17" i="5"/>
  <c r="M21" i="5"/>
  <c r="M22" i="5"/>
  <c r="M26" i="5"/>
  <c r="E31" i="5"/>
  <c r="E33" i="5"/>
  <c r="E42" i="5"/>
  <c r="E45" i="5"/>
  <c r="E51" i="5"/>
  <c r="E56" i="5"/>
  <c r="E57" i="5"/>
  <c r="E60" i="5"/>
  <c r="I35" i="5"/>
  <c r="I41" i="5"/>
  <c r="I43" i="5"/>
  <c r="I47" i="5"/>
  <c r="I50" i="5"/>
  <c r="I52" i="5"/>
  <c r="M36" i="5"/>
  <c r="M39" i="5"/>
  <c r="M40" i="5"/>
  <c r="M43" i="5"/>
  <c r="M44" i="5"/>
  <c r="M48" i="5"/>
  <c r="M50" i="5"/>
  <c r="M52" i="5"/>
  <c r="I64" i="5"/>
  <c r="M64" i="5"/>
  <c r="E68" i="5"/>
  <c r="E921" i="1"/>
  <c r="I936" i="1"/>
  <c r="E236" i="5"/>
  <c r="M236" i="5"/>
  <c r="M155" i="5"/>
  <c r="M183" i="5"/>
  <c r="M928" i="1"/>
  <c r="E12" i="5"/>
  <c r="I8" i="5"/>
  <c r="I11" i="5"/>
  <c r="I15" i="5"/>
  <c r="I28" i="5"/>
  <c r="M9" i="5"/>
  <c r="M16" i="5"/>
  <c r="M25" i="5"/>
  <c r="M29" i="5"/>
  <c r="E30" i="5"/>
  <c r="E32" i="5"/>
  <c r="E34" i="5"/>
  <c r="E37" i="5"/>
  <c r="E38" i="5"/>
  <c r="E49" i="5"/>
  <c r="E54" i="5"/>
  <c r="E58" i="5"/>
  <c r="I36" i="5"/>
  <c r="I45" i="5"/>
  <c r="I48" i="5"/>
  <c r="I53" i="5"/>
  <c r="I56" i="5"/>
  <c r="I59" i="5"/>
  <c r="M30" i="5"/>
  <c r="M31" i="5"/>
  <c r="M34" i="5"/>
  <c r="M42" i="5"/>
  <c r="M51" i="5"/>
  <c r="M53" i="5"/>
  <c r="M57" i="5"/>
  <c r="M59" i="5"/>
  <c r="I235" i="5"/>
  <c r="I12" i="5"/>
  <c r="I20" i="5"/>
  <c r="M24" i="5"/>
  <c r="I31" i="5"/>
  <c r="I38" i="5"/>
  <c r="I51" i="5"/>
  <c r="M46" i="5"/>
  <c r="M68" i="5"/>
  <c r="E69" i="5"/>
  <c r="I7" i="1"/>
  <c r="M9" i="1"/>
  <c r="M12" i="1"/>
  <c r="I15" i="1"/>
  <c r="M17" i="1"/>
  <c r="M20" i="1"/>
  <c r="I23" i="1"/>
  <c r="M25" i="1"/>
  <c r="M28" i="1"/>
  <c r="I31" i="1"/>
  <c r="M33" i="1"/>
  <c r="M36" i="1"/>
  <c r="I39" i="1"/>
  <c r="M41" i="1"/>
  <c r="M44" i="1"/>
  <c r="I47" i="1"/>
  <c r="M49" i="1"/>
  <c r="M52" i="1"/>
  <c r="I55" i="1"/>
  <c r="M57" i="1"/>
  <c r="M60" i="1"/>
  <c r="I63" i="1"/>
  <c r="M65" i="1"/>
  <c r="M68" i="1"/>
  <c r="I71" i="1"/>
  <c r="M73" i="1"/>
  <c r="M76" i="1"/>
  <c r="I79" i="1"/>
  <c r="M81" i="1"/>
  <c r="M84" i="1"/>
  <c r="I87" i="1"/>
  <c r="M89" i="1"/>
  <c r="M92" i="1"/>
  <c r="I95" i="1"/>
  <c r="I97" i="1"/>
  <c r="I99" i="1"/>
  <c r="I101" i="1"/>
  <c r="I103" i="1"/>
  <c r="I105" i="1"/>
  <c r="I107" i="1"/>
  <c r="I109" i="1"/>
  <c r="I111" i="1"/>
  <c r="I113" i="1"/>
  <c r="I115" i="1"/>
  <c r="I117" i="1"/>
  <c r="I119" i="1"/>
  <c r="I121" i="1"/>
  <c r="I123" i="1"/>
  <c r="I125" i="1"/>
  <c r="I127" i="1"/>
  <c r="I129" i="1"/>
  <c r="I131" i="1"/>
  <c r="I133" i="1"/>
  <c r="I135" i="1"/>
  <c r="I137" i="1"/>
  <c r="I139" i="1"/>
  <c r="I141" i="1"/>
  <c r="I143" i="1"/>
  <c r="I145" i="1"/>
  <c r="I147" i="1"/>
  <c r="I149" i="1"/>
  <c r="I151" i="1"/>
  <c r="I153" i="1"/>
  <c r="I155" i="1"/>
  <c r="I157" i="1"/>
  <c r="I159" i="1"/>
  <c r="I161" i="1"/>
  <c r="I163" i="1"/>
  <c r="I165" i="1"/>
  <c r="I167" i="1"/>
  <c r="I169" i="1"/>
  <c r="I171" i="1"/>
  <c r="I173" i="1"/>
  <c r="I175" i="1"/>
  <c r="I177" i="1"/>
  <c r="I179" i="1"/>
  <c r="I181" i="1"/>
  <c r="I183" i="1"/>
  <c r="I185" i="1"/>
  <c r="I187" i="1"/>
  <c r="I189" i="1"/>
  <c r="I191" i="1"/>
  <c r="I193" i="1"/>
  <c r="I195" i="1"/>
  <c r="I197" i="1"/>
  <c r="I199" i="1"/>
  <c r="I201" i="1"/>
  <c r="I203" i="1"/>
  <c r="I205" i="1"/>
  <c r="I207" i="1"/>
  <c r="I209" i="1"/>
  <c r="I211" i="1"/>
  <c r="I213" i="1"/>
  <c r="I215" i="1"/>
  <c r="I217" i="1"/>
  <c r="I219" i="1"/>
  <c r="I221" i="1"/>
  <c r="I223" i="1"/>
  <c r="I225" i="1"/>
  <c r="I227" i="1"/>
  <c r="I229" i="1"/>
  <c r="I231" i="1"/>
  <c r="I233" i="1"/>
  <c r="I235" i="1"/>
  <c r="I237" i="1"/>
  <c r="I239" i="1"/>
  <c r="I241" i="1"/>
  <c r="I243" i="1"/>
  <c r="I245" i="1"/>
  <c r="I247" i="1"/>
  <c r="I249" i="1"/>
  <c r="I251" i="1"/>
  <c r="I253" i="1"/>
  <c r="I255" i="1"/>
  <c r="I257" i="1"/>
  <c r="I259" i="1"/>
  <c r="I261" i="1"/>
  <c r="I263" i="1"/>
  <c r="I265" i="1"/>
  <c r="I267" i="1"/>
  <c r="I269" i="1"/>
  <c r="I271" i="1"/>
  <c r="I273" i="1"/>
  <c r="I275" i="1"/>
  <c r="I277" i="1"/>
  <c r="I279" i="1"/>
  <c r="I281" i="1"/>
  <c r="I283" i="1"/>
  <c r="I285" i="1"/>
  <c r="I287" i="1"/>
  <c r="I289" i="1"/>
  <c r="I291" i="1"/>
  <c r="I293" i="1"/>
  <c r="I295" i="1"/>
  <c r="I297" i="1"/>
  <c r="I299" i="1"/>
  <c r="I301" i="1"/>
  <c r="I303" i="1"/>
  <c r="I305" i="1"/>
  <c r="I307" i="1"/>
  <c r="I309" i="1"/>
  <c r="I311" i="1"/>
  <c r="I313" i="1"/>
  <c r="I315" i="1"/>
  <c r="I317" i="1"/>
  <c r="I319" i="1"/>
  <c r="I321" i="1"/>
  <c r="I323" i="1"/>
  <c r="I325" i="1"/>
  <c r="I327" i="1"/>
  <c r="I329" i="1"/>
  <c r="I331" i="1"/>
  <c r="I333" i="1"/>
  <c r="I335" i="1"/>
  <c r="I337" i="1"/>
  <c r="I339" i="1"/>
  <c r="I341" i="1"/>
  <c r="I343" i="1"/>
  <c r="I345" i="1"/>
  <c r="I347" i="1"/>
  <c r="I349" i="1"/>
  <c r="I351" i="1"/>
  <c r="I353" i="1"/>
  <c r="I355" i="1"/>
  <c r="I357" i="1"/>
  <c r="I359" i="1"/>
  <c r="I361" i="1"/>
  <c r="I363" i="1"/>
  <c r="I365" i="1"/>
  <c r="I367" i="1"/>
  <c r="I369" i="1"/>
  <c r="I371" i="1"/>
  <c r="I373" i="1"/>
  <c r="I375" i="1"/>
  <c r="I377" i="1"/>
  <c r="I379" i="1"/>
  <c r="I381" i="1"/>
  <c r="I383" i="1"/>
  <c r="I385" i="1"/>
  <c r="I387" i="1"/>
  <c r="I389" i="1"/>
  <c r="I391" i="1"/>
  <c r="I393" i="1"/>
  <c r="I395" i="1"/>
  <c r="I397" i="1"/>
  <c r="I399" i="1"/>
  <c r="I401" i="1"/>
  <c r="I403" i="1"/>
  <c r="I405" i="1"/>
  <c r="I407" i="1"/>
  <c r="I409" i="1"/>
  <c r="I411" i="1"/>
  <c r="I413" i="1"/>
  <c r="I415" i="1"/>
  <c r="I417" i="1"/>
  <c r="I419" i="1"/>
  <c r="I421" i="1"/>
  <c r="I423" i="1"/>
  <c r="I425" i="1"/>
  <c r="I427" i="1"/>
  <c r="I429" i="1"/>
  <c r="I431" i="1"/>
  <c r="I433" i="1"/>
  <c r="I435" i="1"/>
  <c r="I437" i="1"/>
  <c r="I439" i="1"/>
  <c r="I441" i="1"/>
  <c r="I443" i="1"/>
  <c r="I445" i="1"/>
  <c r="I447" i="1"/>
  <c r="I449" i="1"/>
  <c r="I451" i="1"/>
  <c r="I453" i="1"/>
  <c r="I455" i="1"/>
  <c r="I457" i="1"/>
  <c r="I459" i="1"/>
  <c r="I461" i="1"/>
  <c r="I463" i="1"/>
  <c r="I465" i="1"/>
  <c r="I467" i="1"/>
  <c r="I469" i="1"/>
  <c r="I471" i="1"/>
  <c r="I473" i="1"/>
  <c r="I475" i="1"/>
  <c r="I477" i="1"/>
  <c r="I479" i="1"/>
  <c r="I481" i="1"/>
  <c r="I483" i="1"/>
  <c r="I485" i="1"/>
  <c r="I487" i="1"/>
  <c r="I489" i="1"/>
  <c r="I491" i="1"/>
  <c r="I493" i="1"/>
  <c r="I495" i="1"/>
  <c r="I497" i="1"/>
  <c r="I499" i="1"/>
  <c r="I501" i="1"/>
  <c r="I503" i="1"/>
  <c r="I505" i="1"/>
  <c r="I507" i="1"/>
  <c r="I509" i="1"/>
  <c r="I511" i="1"/>
  <c r="I513" i="1"/>
  <c r="I515" i="1"/>
  <c r="I517" i="1"/>
  <c r="I519" i="1"/>
  <c r="I521" i="1"/>
  <c r="I523" i="1"/>
  <c r="I525" i="1"/>
  <c r="I527" i="1"/>
  <c r="I529" i="1"/>
  <c r="I531" i="1"/>
  <c r="I533" i="1"/>
  <c r="I535" i="1"/>
  <c r="I537" i="1"/>
  <c r="I539" i="1"/>
  <c r="I541" i="1"/>
  <c r="I543" i="1"/>
  <c r="I545" i="1"/>
  <c r="I547" i="1"/>
  <c r="I549" i="1"/>
  <c r="I551" i="1"/>
  <c r="I553" i="1"/>
  <c r="I555" i="1"/>
  <c r="I557" i="1"/>
  <c r="I559" i="1"/>
  <c r="I561" i="1"/>
  <c r="I563" i="1"/>
  <c r="I565" i="1"/>
  <c r="I567" i="1"/>
  <c r="I569" i="1"/>
  <c r="I571" i="1"/>
  <c r="I573" i="1"/>
  <c r="I575" i="1"/>
  <c r="I577" i="1"/>
  <c r="I579" i="1"/>
  <c r="I581" i="1"/>
  <c r="I583" i="1"/>
  <c r="I585" i="1"/>
  <c r="I587" i="1"/>
  <c r="I589" i="1"/>
  <c r="I591" i="1"/>
  <c r="I593" i="1"/>
  <c r="I595" i="1"/>
  <c r="I597" i="1"/>
  <c r="I599" i="1"/>
  <c r="I601" i="1"/>
  <c r="I603" i="1"/>
  <c r="I605" i="1"/>
  <c r="I607" i="1"/>
  <c r="I609" i="1"/>
  <c r="I611" i="1"/>
  <c r="I613" i="1"/>
  <c r="I615" i="1"/>
  <c r="I617" i="1"/>
  <c r="I619" i="1"/>
  <c r="I621" i="1"/>
  <c r="I623" i="1"/>
  <c r="I625" i="1"/>
  <c r="I627" i="1"/>
  <c r="I629" i="1"/>
  <c r="I631" i="1"/>
  <c r="I633" i="1"/>
  <c r="I635" i="1"/>
  <c r="I637" i="1"/>
  <c r="I639" i="1"/>
  <c r="I641" i="1"/>
  <c r="I643" i="1"/>
  <c r="I645" i="1"/>
  <c r="I647" i="1"/>
  <c r="I649" i="1"/>
  <c r="I651" i="1"/>
  <c r="I653" i="1"/>
  <c r="I655" i="1"/>
  <c r="I657" i="1"/>
  <c r="I659" i="1"/>
  <c r="I661" i="1"/>
  <c r="I663" i="1"/>
  <c r="I665" i="1"/>
  <c r="I667" i="1"/>
  <c r="I669" i="1"/>
  <c r="I671" i="1"/>
  <c r="I673" i="1"/>
  <c r="I675" i="1"/>
  <c r="I677" i="1"/>
  <c r="I679" i="1"/>
  <c r="I681" i="1"/>
  <c r="I683" i="1"/>
  <c r="I685" i="1"/>
  <c r="I687" i="1"/>
  <c r="I689" i="1"/>
  <c r="I691" i="1"/>
  <c r="I693" i="1"/>
  <c r="I695" i="1"/>
  <c r="I697" i="1"/>
  <c r="I699" i="1"/>
  <c r="I701" i="1"/>
  <c r="I703" i="1"/>
  <c r="I705" i="1"/>
  <c r="I707" i="1"/>
  <c r="I709" i="1"/>
  <c r="I711" i="1"/>
  <c r="I713" i="1"/>
  <c r="I715" i="1"/>
  <c r="I717" i="1"/>
  <c r="I719" i="1"/>
  <c r="I721" i="1"/>
  <c r="I723" i="1"/>
  <c r="I725" i="1"/>
  <c r="I727" i="1"/>
  <c r="I729" i="1"/>
  <c r="I731" i="1"/>
  <c r="I733" i="1"/>
  <c r="I735" i="1"/>
  <c r="I737" i="1"/>
  <c r="I739" i="1"/>
  <c r="I741" i="1"/>
  <c r="I743" i="1"/>
  <c r="I745" i="1"/>
  <c r="I747" i="1"/>
  <c r="I749" i="1"/>
  <c r="I751" i="1"/>
  <c r="I753" i="1"/>
  <c r="I755" i="1"/>
  <c r="I757" i="1"/>
  <c r="I759" i="1"/>
  <c r="I761" i="1"/>
  <c r="I763" i="1"/>
  <c r="I765" i="1"/>
  <c r="I767" i="1"/>
  <c r="I769" i="1"/>
  <c r="I771" i="1"/>
  <c r="I773" i="1"/>
  <c r="I775" i="1"/>
  <c r="I777" i="1"/>
  <c r="I779" i="1"/>
  <c r="I781" i="1"/>
  <c r="I783" i="1"/>
  <c r="I785" i="1"/>
  <c r="I787" i="1"/>
  <c r="I789" i="1"/>
  <c r="I791" i="1"/>
  <c r="I793" i="1"/>
  <c r="I795" i="1"/>
  <c r="I797" i="1"/>
  <c r="I799" i="1"/>
  <c r="I801" i="1"/>
  <c r="I803" i="1"/>
  <c r="I805" i="1"/>
  <c r="I807" i="1"/>
  <c r="I809" i="1"/>
  <c r="I811" i="1"/>
  <c r="I813" i="1"/>
  <c r="I815" i="1"/>
  <c r="I817" i="1"/>
  <c r="I819" i="1"/>
  <c r="I821" i="1"/>
  <c r="I823" i="1"/>
  <c r="I825" i="1"/>
  <c r="I827" i="1"/>
  <c r="I173" i="5"/>
  <c r="M209" i="5"/>
  <c r="E9" i="5"/>
  <c r="I22" i="5"/>
  <c r="I27" i="5"/>
  <c r="M12" i="5"/>
  <c r="I40" i="5"/>
  <c r="I54" i="5"/>
  <c r="M32" i="5"/>
  <c r="M37" i="5"/>
  <c r="M49" i="5"/>
  <c r="M58" i="5"/>
  <c r="E61" i="5"/>
  <c r="E66" i="5"/>
  <c r="I65" i="5"/>
  <c r="I67" i="5"/>
  <c r="E922" i="1"/>
  <c r="I921" i="1"/>
  <c r="E70" i="5"/>
  <c r="M71" i="5"/>
  <c r="M7" i="1"/>
  <c r="M10" i="1"/>
  <c r="I13" i="1"/>
  <c r="M15" i="1"/>
  <c r="M18" i="1"/>
  <c r="I21" i="1"/>
  <c r="M23" i="1"/>
  <c r="M26" i="1"/>
  <c r="I29" i="1"/>
  <c r="M31" i="1"/>
  <c r="M34" i="1"/>
  <c r="I37" i="1"/>
  <c r="M39" i="1"/>
  <c r="M42" i="1"/>
  <c r="I45" i="1"/>
  <c r="M47" i="1"/>
  <c r="M50" i="1"/>
  <c r="I53" i="1"/>
  <c r="M55" i="1"/>
  <c r="M58" i="1"/>
  <c r="I61" i="1"/>
  <c r="M63" i="1"/>
  <c r="M66" i="1"/>
  <c r="I69" i="1"/>
  <c r="M71" i="1"/>
  <c r="M74" i="1"/>
  <c r="I77" i="1"/>
  <c r="M79" i="1"/>
  <c r="M82" i="1"/>
  <c r="I85" i="1"/>
  <c r="M87" i="1"/>
  <c r="M90" i="1"/>
  <c r="I93" i="1"/>
  <c r="M95" i="1"/>
  <c r="M97" i="1"/>
  <c r="M99" i="1"/>
  <c r="M101" i="1"/>
  <c r="M103" i="1"/>
  <c r="M105" i="1"/>
  <c r="M107" i="1"/>
  <c r="M109" i="1"/>
  <c r="M111" i="1"/>
  <c r="M113" i="1"/>
  <c r="M115" i="1"/>
  <c r="M117" i="1"/>
  <c r="M119" i="1"/>
  <c r="M121" i="1"/>
  <c r="M123" i="1"/>
  <c r="M125" i="1"/>
  <c r="M127" i="1"/>
  <c r="M129" i="1"/>
  <c r="M131" i="1"/>
  <c r="M133" i="1"/>
  <c r="M135" i="1"/>
  <c r="M137" i="1"/>
  <c r="M139" i="1"/>
  <c r="M141" i="1"/>
  <c r="M143" i="1"/>
  <c r="M145" i="1"/>
  <c r="M147" i="1"/>
  <c r="M149" i="1"/>
  <c r="M151" i="1"/>
  <c r="M153" i="1"/>
  <c r="M155" i="1"/>
  <c r="M157" i="1"/>
  <c r="M159" i="1"/>
  <c r="M161" i="1"/>
  <c r="M163" i="1"/>
  <c r="M165" i="1"/>
  <c r="M167" i="1"/>
  <c r="M169" i="1"/>
  <c r="M171" i="1"/>
  <c r="M173" i="1"/>
  <c r="M175" i="1"/>
  <c r="M177" i="1"/>
  <c r="M179" i="1"/>
  <c r="M181" i="1"/>
  <c r="M183" i="1"/>
  <c r="M185" i="1"/>
  <c r="M187" i="1"/>
  <c r="M189" i="1"/>
  <c r="M191" i="1"/>
  <c r="M193" i="1"/>
  <c r="M195" i="1"/>
  <c r="M197" i="1"/>
  <c r="M199" i="1"/>
  <c r="M201" i="1"/>
  <c r="M203" i="1"/>
  <c r="M205" i="1"/>
  <c r="M207" i="1"/>
  <c r="M209" i="1"/>
  <c r="M211" i="1"/>
  <c r="M213" i="1"/>
  <c r="M215" i="1"/>
  <c r="M217" i="1"/>
  <c r="M219" i="1"/>
  <c r="M221" i="1"/>
  <c r="M223" i="1"/>
  <c r="M225" i="1"/>
  <c r="M227" i="1"/>
  <c r="M229" i="1"/>
  <c r="M231" i="1"/>
  <c r="M233" i="1"/>
  <c r="M235" i="1"/>
  <c r="M237" i="1"/>
  <c r="M239" i="1"/>
  <c r="M241" i="1"/>
  <c r="M243" i="1"/>
  <c r="M245" i="1"/>
  <c r="M247" i="1"/>
  <c r="M249" i="1"/>
  <c r="M251" i="1"/>
  <c r="M253" i="1"/>
  <c r="M255" i="1"/>
  <c r="M257" i="1"/>
  <c r="M259" i="1"/>
  <c r="M261" i="1"/>
  <c r="M263" i="1"/>
  <c r="M265" i="1"/>
  <c r="M267" i="1"/>
  <c r="M269" i="1"/>
  <c r="M271" i="1"/>
  <c r="M273" i="1"/>
  <c r="M275" i="1"/>
  <c r="M277" i="1"/>
  <c r="M279" i="1"/>
  <c r="M281" i="1"/>
  <c r="M283" i="1"/>
  <c r="M285" i="1"/>
  <c r="M287" i="1"/>
  <c r="M289" i="1"/>
  <c r="M291" i="1"/>
  <c r="M293" i="1"/>
  <c r="M295" i="1"/>
  <c r="M297" i="1"/>
  <c r="M299" i="1"/>
  <c r="M301" i="1"/>
  <c r="M303" i="1"/>
  <c r="M305" i="1"/>
  <c r="M307" i="1"/>
  <c r="M309" i="1"/>
  <c r="M311" i="1"/>
  <c r="M313" i="1"/>
  <c r="M315" i="1"/>
  <c r="M317" i="1"/>
  <c r="M319" i="1"/>
  <c r="M321" i="1"/>
  <c r="M323" i="1"/>
  <c r="M325" i="1"/>
  <c r="M327" i="1"/>
  <c r="M329" i="1"/>
  <c r="M331" i="1"/>
  <c r="M333" i="1"/>
  <c r="M335" i="1"/>
  <c r="M337" i="1"/>
  <c r="M339" i="1"/>
  <c r="M341" i="1"/>
  <c r="M343" i="1"/>
  <c r="M345" i="1"/>
  <c r="M347" i="1"/>
  <c r="M349" i="1"/>
  <c r="M351" i="1"/>
  <c r="M353" i="1"/>
  <c r="M355" i="1"/>
  <c r="M357" i="1"/>
  <c r="M359" i="1"/>
  <c r="M361" i="1"/>
  <c r="M363" i="1"/>
  <c r="M365" i="1"/>
  <c r="M367" i="1"/>
  <c r="M369" i="1"/>
  <c r="M371" i="1"/>
  <c r="M373" i="1"/>
  <c r="M375" i="1"/>
  <c r="M377" i="1"/>
  <c r="M379" i="1"/>
  <c r="M381" i="1"/>
  <c r="M383" i="1"/>
  <c r="M385" i="1"/>
  <c r="M387" i="1"/>
  <c r="M389" i="1"/>
  <c r="M391" i="1"/>
  <c r="M393" i="1"/>
  <c r="M395" i="1"/>
  <c r="M397" i="1"/>
  <c r="M399" i="1"/>
  <c r="M401" i="1"/>
  <c r="M403" i="1"/>
  <c r="M405" i="1"/>
  <c r="M407" i="1"/>
  <c r="M409" i="1"/>
  <c r="M411" i="1"/>
  <c r="M413" i="1"/>
  <c r="M415" i="1"/>
  <c r="M417" i="1"/>
  <c r="M419" i="1"/>
  <c r="M421" i="1"/>
  <c r="M423" i="1"/>
  <c r="M425" i="1"/>
  <c r="M427" i="1"/>
  <c r="M429" i="1"/>
  <c r="M431" i="1"/>
  <c r="M433" i="1"/>
  <c r="M435" i="1"/>
  <c r="M437" i="1"/>
  <c r="M439" i="1"/>
  <c r="M441" i="1"/>
  <c r="M443" i="1"/>
  <c r="M445" i="1"/>
  <c r="M447" i="1"/>
  <c r="M449" i="1"/>
  <c r="M451" i="1"/>
  <c r="M453" i="1"/>
  <c r="M455" i="1"/>
  <c r="M457" i="1"/>
  <c r="M459" i="1"/>
  <c r="M461" i="1"/>
  <c r="M463" i="1"/>
  <c r="M465" i="1"/>
  <c r="M467" i="1"/>
  <c r="M469" i="1"/>
  <c r="M471" i="1"/>
  <c r="M473" i="1"/>
  <c r="M475" i="1"/>
  <c r="M477" i="1"/>
  <c r="M479" i="1"/>
  <c r="M481" i="1"/>
  <c r="M483" i="1"/>
  <c r="M485" i="1"/>
  <c r="M487" i="1"/>
  <c r="M489" i="1"/>
  <c r="M491" i="1"/>
  <c r="M493" i="1"/>
  <c r="M495" i="1"/>
  <c r="M497" i="1"/>
  <c r="M499" i="1"/>
  <c r="M501" i="1"/>
  <c r="M503" i="1"/>
  <c r="M505" i="1"/>
  <c r="M507" i="1"/>
  <c r="M509" i="1"/>
  <c r="M511" i="1"/>
  <c r="M513" i="1"/>
  <c r="M515" i="1"/>
  <c r="M517" i="1"/>
  <c r="M519" i="1"/>
  <c r="M521" i="1"/>
  <c r="M523" i="1"/>
  <c r="M525" i="1"/>
  <c r="M527" i="1"/>
  <c r="M529" i="1"/>
  <c r="M531" i="1"/>
  <c r="M533" i="1"/>
  <c r="M535" i="1"/>
  <c r="M537" i="1"/>
  <c r="M539" i="1"/>
  <c r="M541" i="1"/>
  <c r="M543" i="1"/>
  <c r="M545" i="1"/>
  <c r="M547" i="1"/>
  <c r="M549" i="1"/>
  <c r="M551" i="1"/>
  <c r="M553" i="1"/>
  <c r="M555" i="1"/>
  <c r="M557" i="1"/>
  <c r="M559" i="1"/>
  <c r="M561" i="1"/>
  <c r="M563" i="1"/>
  <c r="M565" i="1"/>
  <c r="M567" i="1"/>
  <c r="M569" i="1"/>
  <c r="M571" i="1"/>
  <c r="M573" i="1"/>
  <c r="M575" i="1"/>
  <c r="M577" i="1"/>
  <c r="M579" i="1"/>
  <c r="M581" i="1"/>
  <c r="M583" i="1"/>
  <c r="M585" i="1"/>
  <c r="M587" i="1"/>
  <c r="M589" i="1"/>
  <c r="M591" i="1"/>
  <c r="M593" i="1"/>
  <c r="M595" i="1"/>
  <c r="M597" i="1"/>
  <c r="M599" i="1"/>
  <c r="M601" i="1"/>
  <c r="M603" i="1"/>
  <c r="M605" i="1"/>
  <c r="M607" i="1"/>
  <c r="M609" i="1"/>
  <c r="M611" i="1"/>
  <c r="M613" i="1"/>
  <c r="M615" i="1"/>
  <c r="M617" i="1"/>
  <c r="M619" i="1"/>
  <c r="M621" i="1"/>
  <c r="M623" i="1"/>
  <c r="M625" i="1"/>
  <c r="M627" i="1"/>
  <c r="M629" i="1"/>
  <c r="M631" i="1"/>
  <c r="M633" i="1"/>
  <c r="M635" i="1"/>
  <c r="M637" i="1"/>
  <c r="M639" i="1"/>
  <c r="M641" i="1"/>
  <c r="M643" i="1"/>
  <c r="M645" i="1"/>
  <c r="M647" i="1"/>
  <c r="M649" i="1"/>
  <c r="M651" i="1"/>
  <c r="M653" i="1"/>
  <c r="M655" i="1"/>
  <c r="M657" i="1"/>
  <c r="M659" i="1"/>
  <c r="M661" i="1"/>
  <c r="M663" i="1"/>
  <c r="M665" i="1"/>
  <c r="M667" i="1"/>
  <c r="M669" i="1"/>
  <c r="M671" i="1"/>
  <c r="M673" i="1"/>
  <c r="M675" i="1"/>
  <c r="M677" i="1"/>
  <c r="M679" i="1"/>
  <c r="M681" i="1"/>
  <c r="M683" i="1"/>
  <c r="M685" i="1"/>
  <c r="M687" i="1"/>
  <c r="M689" i="1"/>
  <c r="M691" i="1"/>
  <c r="M693" i="1"/>
  <c r="M695" i="1"/>
  <c r="M697" i="1"/>
  <c r="M699" i="1"/>
  <c r="M701" i="1"/>
  <c r="M703" i="1"/>
  <c r="M705" i="1"/>
  <c r="M707" i="1"/>
  <c r="M709" i="1"/>
  <c r="M711" i="1"/>
  <c r="M713" i="1"/>
  <c r="M715" i="1"/>
  <c r="M717" i="1"/>
  <c r="M719" i="1"/>
  <c r="M721" i="1"/>
  <c r="M723" i="1"/>
  <c r="M725" i="1"/>
  <c r="M727" i="1"/>
  <c r="M729" i="1"/>
  <c r="M731" i="1"/>
  <c r="M733" i="1"/>
  <c r="M735" i="1"/>
  <c r="M737" i="1"/>
  <c r="M739" i="1"/>
  <c r="M741" i="1"/>
  <c r="M743" i="1"/>
  <c r="M745" i="1"/>
  <c r="M747" i="1"/>
  <c r="M749" i="1"/>
  <c r="M751" i="1"/>
  <c r="M753" i="1"/>
  <c r="M755" i="1"/>
  <c r="M757" i="1"/>
  <c r="M759" i="1"/>
  <c r="M761" i="1"/>
  <c r="M763" i="1"/>
  <c r="M765" i="1"/>
  <c r="M767" i="1"/>
  <c r="M769" i="1"/>
  <c r="M771" i="1"/>
  <c r="M773" i="1"/>
  <c r="M775" i="1"/>
  <c r="M777" i="1"/>
  <c r="M779" i="1"/>
  <c r="M781" i="1"/>
  <c r="M783" i="1"/>
  <c r="M785" i="1"/>
  <c r="M787" i="1"/>
  <c r="M789" i="1"/>
  <c r="M791" i="1"/>
  <c r="M793" i="1"/>
  <c r="M795" i="1"/>
  <c r="M797" i="1"/>
  <c r="M799" i="1"/>
  <c r="M801" i="1"/>
  <c r="M803" i="1"/>
  <c r="M805" i="1"/>
  <c r="M807" i="1"/>
  <c r="M809" i="1"/>
  <c r="M811" i="1"/>
  <c r="M813" i="1"/>
  <c r="M815" i="1"/>
  <c r="M817" i="1"/>
  <c r="M819" i="1"/>
  <c r="M821" i="1"/>
  <c r="M823" i="1"/>
  <c r="M825" i="1"/>
  <c r="M827" i="1"/>
  <c r="M829" i="1"/>
  <c r="M831" i="1"/>
  <c r="M833" i="1"/>
  <c r="M835" i="1"/>
  <c r="M837" i="1"/>
  <c r="M839" i="1"/>
  <c r="M841" i="1"/>
  <c r="M843" i="1"/>
  <c r="M845" i="1"/>
  <c r="M847" i="1"/>
  <c r="M849" i="1"/>
  <c r="M851" i="1"/>
  <c r="M853" i="1"/>
  <c r="M855" i="1"/>
  <c r="M857" i="1"/>
  <c r="M859" i="1"/>
  <c r="M861" i="1"/>
  <c r="M863" i="1"/>
  <c r="M865" i="1"/>
  <c r="M867" i="1"/>
  <c r="M869" i="1"/>
  <c r="M871" i="1"/>
  <c r="M873" i="1"/>
  <c r="M875" i="1"/>
  <c r="M877" i="1"/>
  <c r="M879" i="1"/>
  <c r="M881" i="1"/>
  <c r="M883" i="1"/>
  <c r="M885" i="1"/>
  <c r="M887" i="1"/>
  <c r="M889" i="1"/>
  <c r="M891" i="1"/>
  <c r="M893" i="1"/>
  <c r="M895" i="1"/>
  <c r="M897" i="1"/>
  <c r="M899" i="1"/>
  <c r="M901" i="1"/>
  <c r="M903" i="1"/>
  <c r="M905" i="1"/>
  <c r="M907" i="1"/>
  <c r="M909" i="1"/>
  <c r="M911" i="1"/>
  <c r="M913" i="1"/>
  <c r="M915" i="1"/>
  <c r="M917" i="1"/>
  <c r="M919" i="1"/>
  <c r="M6" i="1"/>
  <c r="I935" i="1"/>
  <c r="M14" i="5"/>
  <c r="M19" i="5"/>
  <c r="E46" i="5"/>
  <c r="I42" i="5"/>
  <c r="M33" i="5"/>
  <c r="M60" i="5"/>
  <c r="E64" i="5"/>
  <c r="I68" i="5"/>
  <c r="M69" i="5"/>
  <c r="I69" i="5"/>
  <c r="I71" i="5"/>
  <c r="M8" i="1"/>
  <c r="I11" i="1"/>
  <c r="M13" i="1"/>
  <c r="M16" i="1"/>
  <c r="I19" i="1"/>
  <c r="M21" i="1"/>
  <c r="M24" i="1"/>
  <c r="I27" i="1"/>
  <c r="M29" i="1"/>
  <c r="M32" i="1"/>
  <c r="I35" i="1"/>
  <c r="M37" i="1"/>
  <c r="M40" i="1"/>
  <c r="I43" i="1"/>
  <c r="M45" i="1"/>
  <c r="M48" i="1"/>
  <c r="I51" i="1"/>
  <c r="M53" i="1"/>
  <c r="M56" i="1"/>
  <c r="I59" i="1"/>
  <c r="M61" i="1"/>
  <c r="M64" i="1"/>
  <c r="I67" i="1"/>
  <c r="M69" i="1"/>
  <c r="M72" i="1"/>
  <c r="I75" i="1"/>
  <c r="M77" i="1"/>
  <c r="M80" i="1"/>
  <c r="I83" i="1"/>
  <c r="M85" i="1"/>
  <c r="M88" i="1"/>
  <c r="I91" i="1"/>
  <c r="M93" i="1"/>
  <c r="I96" i="1"/>
  <c r="I98" i="1"/>
  <c r="I100" i="1"/>
  <c r="I102" i="1"/>
  <c r="I104" i="1"/>
  <c r="I106" i="1"/>
  <c r="I108" i="1"/>
  <c r="I110" i="1"/>
  <c r="I112" i="1"/>
  <c r="I114" i="1"/>
  <c r="I116" i="1"/>
  <c r="I118" i="1"/>
  <c r="I120" i="1"/>
  <c r="I122" i="1"/>
  <c r="I124" i="1"/>
  <c r="I126" i="1"/>
  <c r="I128" i="1"/>
  <c r="I130" i="1"/>
  <c r="I132" i="1"/>
  <c r="I134" i="1"/>
  <c r="I136" i="1"/>
  <c r="I138" i="1"/>
  <c r="I140" i="1"/>
  <c r="I142" i="1"/>
  <c r="I144" i="1"/>
  <c r="I146" i="1"/>
  <c r="I148" i="1"/>
  <c r="I150" i="1"/>
  <c r="I152" i="1"/>
  <c r="I154" i="1"/>
  <c r="I156" i="1"/>
  <c r="I158" i="1"/>
  <c r="I160" i="1"/>
  <c r="I162" i="1"/>
  <c r="I164" i="1"/>
  <c r="I166" i="1"/>
  <c r="I168" i="1"/>
  <c r="I170" i="1"/>
  <c r="I172" i="1"/>
  <c r="I174" i="1"/>
  <c r="I176" i="1"/>
  <c r="I178" i="1"/>
  <c r="I180" i="1"/>
  <c r="I182" i="1"/>
  <c r="I184" i="1"/>
  <c r="I186" i="1"/>
  <c r="I188" i="1"/>
  <c r="I190" i="1"/>
  <c r="I192" i="1"/>
  <c r="I194" i="1"/>
  <c r="I196" i="1"/>
  <c r="I198" i="1"/>
  <c r="I200" i="1"/>
  <c r="I202" i="1"/>
  <c r="I204" i="1"/>
  <c r="I206" i="1"/>
  <c r="I208" i="1"/>
  <c r="I210" i="1"/>
  <c r="I212" i="1"/>
  <c r="I214" i="1"/>
  <c r="I216" i="1"/>
  <c r="I218" i="1"/>
  <c r="I220" i="1"/>
  <c r="I222" i="1"/>
  <c r="I224" i="1"/>
  <c r="I226" i="1"/>
  <c r="I228" i="1"/>
  <c r="I230" i="1"/>
  <c r="I232" i="1"/>
  <c r="I234" i="1"/>
  <c r="I236" i="1"/>
  <c r="I238" i="1"/>
  <c r="I240" i="1"/>
  <c r="I242" i="1"/>
  <c r="I244" i="1"/>
  <c r="I246" i="1"/>
  <c r="I248" i="1"/>
  <c r="I250" i="1"/>
  <c r="I252" i="1"/>
  <c r="I254" i="1"/>
  <c r="I256" i="1"/>
  <c r="I258" i="1"/>
  <c r="I260" i="1"/>
  <c r="I262" i="1"/>
  <c r="I264" i="1"/>
  <c r="I266" i="1"/>
  <c r="I268" i="1"/>
  <c r="I270" i="1"/>
  <c r="I272" i="1"/>
  <c r="I274" i="1"/>
  <c r="I276" i="1"/>
  <c r="I278" i="1"/>
  <c r="I280" i="1"/>
  <c r="I282" i="1"/>
  <c r="I284" i="1"/>
  <c r="I286" i="1"/>
  <c r="I288" i="1"/>
  <c r="I290" i="1"/>
  <c r="I292" i="1"/>
  <c r="I294" i="1"/>
  <c r="I296" i="1"/>
  <c r="I298" i="1"/>
  <c r="I300" i="1"/>
  <c r="I302" i="1"/>
  <c r="I304" i="1"/>
  <c r="I306" i="1"/>
  <c r="I308" i="1"/>
  <c r="I310" i="1"/>
  <c r="I312" i="1"/>
  <c r="I314" i="1"/>
  <c r="I316" i="1"/>
  <c r="I318" i="1"/>
  <c r="I320" i="1"/>
  <c r="I322" i="1"/>
  <c r="I324" i="1"/>
  <c r="I326" i="1"/>
  <c r="I328" i="1"/>
  <c r="I330" i="1"/>
  <c r="I332" i="1"/>
  <c r="I334" i="1"/>
  <c r="I336" i="1"/>
  <c r="I338" i="1"/>
  <c r="I340" i="1"/>
  <c r="I342" i="1"/>
  <c r="I344" i="1"/>
  <c r="I346" i="1"/>
  <c r="I348" i="1"/>
  <c r="I350" i="1"/>
  <c r="I352" i="1"/>
  <c r="I354" i="1"/>
  <c r="I356" i="1"/>
  <c r="I358" i="1"/>
  <c r="I360" i="1"/>
  <c r="I362" i="1"/>
  <c r="I364" i="1"/>
  <c r="I366" i="1"/>
  <c r="I368" i="1"/>
  <c r="I370" i="1"/>
  <c r="I372" i="1"/>
  <c r="I374" i="1"/>
  <c r="I376" i="1"/>
  <c r="I378" i="1"/>
  <c r="I380" i="1"/>
  <c r="I382" i="1"/>
  <c r="I384" i="1"/>
  <c r="I386" i="1"/>
  <c r="I388" i="1"/>
  <c r="I390" i="1"/>
  <c r="I392" i="1"/>
  <c r="I394" i="1"/>
  <c r="I396" i="1"/>
  <c r="I398" i="1"/>
  <c r="I400" i="1"/>
  <c r="I402" i="1"/>
  <c r="I404" i="1"/>
  <c r="I406" i="1"/>
  <c r="I408" i="1"/>
  <c r="I410" i="1"/>
  <c r="I412" i="1"/>
  <c r="I414" i="1"/>
  <c r="I416" i="1"/>
  <c r="I418" i="1"/>
  <c r="I420" i="1"/>
  <c r="I422" i="1"/>
  <c r="I424" i="1"/>
  <c r="I426" i="1"/>
  <c r="I428" i="1"/>
  <c r="I430" i="1"/>
  <c r="I432" i="1"/>
  <c r="I434" i="1"/>
  <c r="I436" i="1"/>
  <c r="I438" i="1"/>
  <c r="I440" i="1"/>
  <c r="I442" i="1"/>
  <c r="I444" i="1"/>
  <c r="I446" i="1"/>
  <c r="I448" i="1"/>
  <c r="I450" i="1"/>
  <c r="I452" i="1"/>
  <c r="I454" i="1"/>
  <c r="I456" i="1"/>
  <c r="I458" i="1"/>
  <c r="I460" i="1"/>
  <c r="I462" i="1"/>
  <c r="I464" i="1"/>
  <c r="I466" i="1"/>
  <c r="I468" i="1"/>
  <c r="I470" i="1"/>
  <c r="I472" i="1"/>
  <c r="I474" i="1"/>
  <c r="I476" i="1"/>
  <c r="I478" i="1"/>
  <c r="I480" i="1"/>
  <c r="I482" i="1"/>
  <c r="I484" i="1"/>
  <c r="I486" i="1"/>
  <c r="I488" i="1"/>
  <c r="I490" i="1"/>
  <c r="I492" i="1"/>
  <c r="I494" i="1"/>
  <c r="I496" i="1"/>
  <c r="I498" i="1"/>
  <c r="I500" i="1"/>
  <c r="I502" i="1"/>
  <c r="I504" i="1"/>
  <c r="I506" i="1"/>
  <c r="I508" i="1"/>
  <c r="I510" i="1"/>
  <c r="I512" i="1"/>
  <c r="I514" i="1"/>
  <c r="I516" i="1"/>
  <c r="I518" i="1"/>
  <c r="I520" i="1"/>
  <c r="E25" i="5"/>
  <c r="I57" i="5"/>
  <c r="E62" i="5"/>
  <c r="M921" i="1"/>
  <c r="I70" i="5"/>
  <c r="M14" i="1"/>
  <c r="I25" i="1"/>
  <c r="M35" i="1"/>
  <c r="M46" i="1"/>
  <c r="I57" i="1"/>
  <c r="M67" i="1"/>
  <c r="M78" i="1"/>
  <c r="I89" i="1"/>
  <c r="M98" i="1"/>
  <c r="M106" i="1"/>
  <c r="M114" i="1"/>
  <c r="M122" i="1"/>
  <c r="M130" i="1"/>
  <c r="M138" i="1"/>
  <c r="M146" i="1"/>
  <c r="M154" i="1"/>
  <c r="M162" i="1"/>
  <c r="M170" i="1"/>
  <c r="M178" i="1"/>
  <c r="M186" i="1"/>
  <c r="M194" i="1"/>
  <c r="M202" i="1"/>
  <c r="M210" i="1"/>
  <c r="M218" i="1"/>
  <c r="M226" i="1"/>
  <c r="M234" i="1"/>
  <c r="M242" i="1"/>
  <c r="M250" i="1"/>
  <c r="M258" i="1"/>
  <c r="M266" i="1"/>
  <c r="M274" i="1"/>
  <c r="M282" i="1"/>
  <c r="M290" i="1"/>
  <c r="M298" i="1"/>
  <c r="M306" i="1"/>
  <c r="M314" i="1"/>
  <c r="M322" i="1"/>
  <c r="M330" i="1"/>
  <c r="M338" i="1"/>
  <c r="M346" i="1"/>
  <c r="M354" i="1"/>
  <c r="M362" i="1"/>
  <c r="M370" i="1"/>
  <c r="M378" i="1"/>
  <c r="M386" i="1"/>
  <c r="M394" i="1"/>
  <c r="M402" i="1"/>
  <c r="M410" i="1"/>
  <c r="M418" i="1"/>
  <c r="M426" i="1"/>
  <c r="M434" i="1"/>
  <c r="M442" i="1"/>
  <c r="M450" i="1"/>
  <c r="M458" i="1"/>
  <c r="M466" i="1"/>
  <c r="M474" i="1"/>
  <c r="M482" i="1"/>
  <c r="M490" i="1"/>
  <c r="M498" i="1"/>
  <c r="M506" i="1"/>
  <c r="M514" i="1"/>
  <c r="I522" i="1"/>
  <c r="I526" i="1"/>
  <c r="I530" i="1"/>
  <c r="I534" i="1"/>
  <c r="I538" i="1"/>
  <c r="I542" i="1"/>
  <c r="I546" i="1"/>
  <c r="I550" i="1"/>
  <c r="I554" i="1"/>
  <c r="I558" i="1"/>
  <c r="I562" i="1"/>
  <c r="I566" i="1"/>
  <c r="I570" i="1"/>
  <c r="I574" i="1"/>
  <c r="I578" i="1"/>
  <c r="I582" i="1"/>
  <c r="I586" i="1"/>
  <c r="I590" i="1"/>
  <c r="I594" i="1"/>
  <c r="I598" i="1"/>
  <c r="I602" i="1"/>
  <c r="I606" i="1"/>
  <c r="I610" i="1"/>
  <c r="I614" i="1"/>
  <c r="I618" i="1"/>
  <c r="I622" i="1"/>
  <c r="I626" i="1"/>
  <c r="I630" i="1"/>
  <c r="I634" i="1"/>
  <c r="I638" i="1"/>
  <c r="I642" i="1"/>
  <c r="I646" i="1"/>
  <c r="I650" i="1"/>
  <c r="I654" i="1"/>
  <c r="I658" i="1"/>
  <c r="I662" i="1"/>
  <c r="I666" i="1"/>
  <c r="I670" i="1"/>
  <c r="I674" i="1"/>
  <c r="I678" i="1"/>
  <c r="I682" i="1"/>
  <c r="I686" i="1"/>
  <c r="I690" i="1"/>
  <c r="I694" i="1"/>
  <c r="I698" i="1"/>
  <c r="I702" i="1"/>
  <c r="I706" i="1"/>
  <c r="I710" i="1"/>
  <c r="I714" i="1"/>
  <c r="I718" i="1"/>
  <c r="I722" i="1"/>
  <c r="I726" i="1"/>
  <c r="I730" i="1"/>
  <c r="I734" i="1"/>
  <c r="I738" i="1"/>
  <c r="I742" i="1"/>
  <c r="I746" i="1"/>
  <c r="I750" i="1"/>
  <c r="I754" i="1"/>
  <c r="I758" i="1"/>
  <c r="I762" i="1"/>
  <c r="I766" i="1"/>
  <c r="I770" i="1"/>
  <c r="I774" i="1"/>
  <c r="I778" i="1"/>
  <c r="I782" i="1"/>
  <c r="I786" i="1"/>
  <c r="I790" i="1"/>
  <c r="I794" i="1"/>
  <c r="I798" i="1"/>
  <c r="I802" i="1"/>
  <c r="I806" i="1"/>
  <c r="I810" i="1"/>
  <c r="I814" i="1"/>
  <c r="I818" i="1"/>
  <c r="I822" i="1"/>
  <c r="I826" i="1"/>
  <c r="I829" i="1"/>
  <c r="I832" i="1"/>
  <c r="M834" i="1"/>
  <c r="I837" i="1"/>
  <c r="I840" i="1"/>
  <c r="M842" i="1"/>
  <c r="I845" i="1"/>
  <c r="I848" i="1"/>
  <c r="M850" i="1"/>
  <c r="I853" i="1"/>
  <c r="I856" i="1"/>
  <c r="M858" i="1"/>
  <c r="I861" i="1"/>
  <c r="I864" i="1"/>
  <c r="M866" i="1"/>
  <c r="I869" i="1"/>
  <c r="I872" i="1"/>
  <c r="M874" i="1"/>
  <c r="I877" i="1"/>
  <c r="I880" i="1"/>
  <c r="M882" i="1"/>
  <c r="I885" i="1"/>
  <c r="I888" i="1"/>
  <c r="M890" i="1"/>
  <c r="I893" i="1"/>
  <c r="I896" i="1"/>
  <c r="M898" i="1"/>
  <c r="I901" i="1"/>
  <c r="I904" i="1"/>
  <c r="M906" i="1"/>
  <c r="I909" i="1"/>
  <c r="I912" i="1"/>
  <c r="M914" i="1"/>
  <c r="I917" i="1"/>
  <c r="I920" i="1"/>
  <c r="M70" i="5"/>
  <c r="I236" i="5"/>
  <c r="I17" i="1"/>
  <c r="M27" i="1"/>
  <c r="M38" i="1"/>
  <c r="I49" i="1"/>
  <c r="M59" i="1"/>
  <c r="M70" i="1"/>
  <c r="I81" i="1"/>
  <c r="M91" i="1"/>
  <c r="M100" i="1"/>
  <c r="M108" i="1"/>
  <c r="M116" i="1"/>
  <c r="M124" i="1"/>
  <c r="M132" i="1"/>
  <c r="M140" i="1"/>
  <c r="M148" i="1"/>
  <c r="M156" i="1"/>
  <c r="M164" i="1"/>
  <c r="M172" i="1"/>
  <c r="M180" i="1"/>
  <c r="M188" i="1"/>
  <c r="M196" i="1"/>
  <c r="M204" i="1"/>
  <c r="M212" i="1"/>
  <c r="M220" i="1"/>
  <c r="M228" i="1"/>
  <c r="M236" i="1"/>
  <c r="M244" i="1"/>
  <c r="M252" i="1"/>
  <c r="M260" i="1"/>
  <c r="M268" i="1"/>
  <c r="M276" i="1"/>
  <c r="M284" i="1"/>
  <c r="M292" i="1"/>
  <c r="M300" i="1"/>
  <c r="M308" i="1"/>
  <c r="M316" i="1"/>
  <c r="M324" i="1"/>
  <c r="M332" i="1"/>
  <c r="M340" i="1"/>
  <c r="M348" i="1"/>
  <c r="M356" i="1"/>
  <c r="M364" i="1"/>
  <c r="M372" i="1"/>
  <c r="M380" i="1"/>
  <c r="M388" i="1"/>
  <c r="M396" i="1"/>
  <c r="M404" i="1"/>
  <c r="M412" i="1"/>
  <c r="M420" i="1"/>
  <c r="M428" i="1"/>
  <c r="M436" i="1"/>
  <c r="M444" i="1"/>
  <c r="M452" i="1"/>
  <c r="M460" i="1"/>
  <c r="M468" i="1"/>
  <c r="M476" i="1"/>
  <c r="M484" i="1"/>
  <c r="M492" i="1"/>
  <c r="M500" i="1"/>
  <c r="M508" i="1"/>
  <c r="M516" i="1"/>
  <c r="M522" i="1"/>
  <c r="M526" i="1"/>
  <c r="M530" i="1"/>
  <c r="M534" i="1"/>
  <c r="M538" i="1"/>
  <c r="M542" i="1"/>
  <c r="M546" i="1"/>
  <c r="M550" i="1"/>
  <c r="M554" i="1"/>
  <c r="M558" i="1"/>
  <c r="M562" i="1"/>
  <c r="M566" i="1"/>
  <c r="M570" i="1"/>
  <c r="M574" i="1"/>
  <c r="M578" i="1"/>
  <c r="M582" i="1"/>
  <c r="M586" i="1"/>
  <c r="M590" i="1"/>
  <c r="M594" i="1"/>
  <c r="M598" i="1"/>
  <c r="M602" i="1"/>
  <c r="M606" i="1"/>
  <c r="M610" i="1"/>
  <c r="M614" i="1"/>
  <c r="M618" i="1"/>
  <c r="M622" i="1"/>
  <c r="M626" i="1"/>
  <c r="M630" i="1"/>
  <c r="M634" i="1"/>
  <c r="M638" i="1"/>
  <c r="M642" i="1"/>
  <c r="M646" i="1"/>
  <c r="M650" i="1"/>
  <c r="M654" i="1"/>
  <c r="M658" i="1"/>
  <c r="M662" i="1"/>
  <c r="M666" i="1"/>
  <c r="M670" i="1"/>
  <c r="M674" i="1"/>
  <c r="M678" i="1"/>
  <c r="M682" i="1"/>
  <c r="M686" i="1"/>
  <c r="M690" i="1"/>
  <c r="M694" i="1"/>
  <c r="M698" i="1"/>
  <c r="M702" i="1"/>
  <c r="M706" i="1"/>
  <c r="M710" i="1"/>
  <c r="M714" i="1"/>
  <c r="M718" i="1"/>
  <c r="M722" i="1"/>
  <c r="M726" i="1"/>
  <c r="M730" i="1"/>
  <c r="M734" i="1"/>
  <c r="M738" i="1"/>
  <c r="M742" i="1"/>
  <c r="M746" i="1"/>
  <c r="M750" i="1"/>
  <c r="M754" i="1"/>
  <c r="M758" i="1"/>
  <c r="M762" i="1"/>
  <c r="M766" i="1"/>
  <c r="M770" i="1"/>
  <c r="M774" i="1"/>
  <c r="M778" i="1"/>
  <c r="M782" i="1"/>
  <c r="M786" i="1"/>
  <c r="M790" i="1"/>
  <c r="M794" i="1"/>
  <c r="M798" i="1"/>
  <c r="M802" i="1"/>
  <c r="M806" i="1"/>
  <c r="M810" i="1"/>
  <c r="M814" i="1"/>
  <c r="M818" i="1"/>
  <c r="M822" i="1"/>
  <c r="M826" i="1"/>
  <c r="I830" i="1"/>
  <c r="M832" i="1"/>
  <c r="I835" i="1"/>
  <c r="I838" i="1"/>
  <c r="M840" i="1"/>
  <c r="I843" i="1"/>
  <c r="I846" i="1"/>
  <c r="M848" i="1"/>
  <c r="I851" i="1"/>
  <c r="I854" i="1"/>
  <c r="M856" i="1"/>
  <c r="I859" i="1"/>
  <c r="I862" i="1"/>
  <c r="M864" i="1"/>
  <c r="I867" i="1"/>
  <c r="I870" i="1"/>
  <c r="M872" i="1"/>
  <c r="I875" i="1"/>
  <c r="I878" i="1"/>
  <c r="M880" i="1"/>
  <c r="I883" i="1"/>
  <c r="I886" i="1"/>
  <c r="M888" i="1"/>
  <c r="I891" i="1"/>
  <c r="I894" i="1"/>
  <c r="M896" i="1"/>
  <c r="I899" i="1"/>
  <c r="I902" i="1"/>
  <c r="M904" i="1"/>
  <c r="I907" i="1"/>
  <c r="I910" i="1"/>
  <c r="M912" i="1"/>
  <c r="I915" i="1"/>
  <c r="I918" i="1"/>
  <c r="M920" i="1"/>
  <c r="M65" i="5"/>
  <c r="I9" i="1"/>
  <c r="M19" i="1"/>
  <c r="M30" i="1"/>
  <c r="I41" i="1"/>
  <c r="M51" i="1"/>
  <c r="M62" i="1"/>
  <c r="I73" i="1"/>
  <c r="M83" i="1"/>
  <c r="M94" i="1"/>
  <c r="M102" i="1"/>
  <c r="M110" i="1"/>
  <c r="M118" i="1"/>
  <c r="M126" i="1"/>
  <c r="M134" i="1"/>
  <c r="M142" i="1"/>
  <c r="M150" i="1"/>
  <c r="M158" i="1"/>
  <c r="M166" i="1"/>
  <c r="M174" i="1"/>
  <c r="M182" i="1"/>
  <c r="M190" i="1"/>
  <c r="M198" i="1"/>
  <c r="M206" i="1"/>
  <c r="M214" i="1"/>
  <c r="M222" i="1"/>
  <c r="M230" i="1"/>
  <c r="M238" i="1"/>
  <c r="M246" i="1"/>
  <c r="M254" i="1"/>
  <c r="M262" i="1"/>
  <c r="M270" i="1"/>
  <c r="M278" i="1"/>
  <c r="M286" i="1"/>
  <c r="M294" i="1"/>
  <c r="M302" i="1"/>
  <c r="M310" i="1"/>
  <c r="M318" i="1"/>
  <c r="M326" i="1"/>
  <c r="M334" i="1"/>
  <c r="M342" i="1"/>
  <c r="M350" i="1"/>
  <c r="M358" i="1"/>
  <c r="M366" i="1"/>
  <c r="M374" i="1"/>
  <c r="M382" i="1"/>
  <c r="M390" i="1"/>
  <c r="M398" i="1"/>
  <c r="M406" i="1"/>
  <c r="M414" i="1"/>
  <c r="M422" i="1"/>
  <c r="M430" i="1"/>
  <c r="M438" i="1"/>
  <c r="M446" i="1"/>
  <c r="M454" i="1"/>
  <c r="M462" i="1"/>
  <c r="M470" i="1"/>
  <c r="M478" i="1"/>
  <c r="M486" i="1"/>
  <c r="M494" i="1"/>
  <c r="M502" i="1"/>
  <c r="M510" i="1"/>
  <c r="M518" i="1"/>
  <c r="I524" i="1"/>
  <c r="I528" i="1"/>
  <c r="I532" i="1"/>
  <c r="I536" i="1"/>
  <c r="I540" i="1"/>
  <c r="I544" i="1"/>
  <c r="I548" i="1"/>
  <c r="I552" i="1"/>
  <c r="I556" i="1"/>
  <c r="I560" i="1"/>
  <c r="I564" i="1"/>
  <c r="I568" i="1"/>
  <c r="I572" i="1"/>
  <c r="I576" i="1"/>
  <c r="I580" i="1"/>
  <c r="I584" i="1"/>
  <c r="I588" i="1"/>
  <c r="I592" i="1"/>
  <c r="I596" i="1"/>
  <c r="I600" i="1"/>
  <c r="I604" i="1"/>
  <c r="I608" i="1"/>
  <c r="I612" i="1"/>
  <c r="I616" i="1"/>
  <c r="I620" i="1"/>
  <c r="I624" i="1"/>
  <c r="I628" i="1"/>
  <c r="I632" i="1"/>
  <c r="I636" i="1"/>
  <c r="I640" i="1"/>
  <c r="I644" i="1"/>
  <c r="I648" i="1"/>
  <c r="I652" i="1"/>
  <c r="I656" i="1"/>
  <c r="I660" i="1"/>
  <c r="I664" i="1"/>
  <c r="I668" i="1"/>
  <c r="I672" i="1"/>
  <c r="I676" i="1"/>
  <c r="I680" i="1"/>
  <c r="I684" i="1"/>
  <c r="I688" i="1"/>
  <c r="I692" i="1"/>
  <c r="I696" i="1"/>
  <c r="I700" i="1"/>
  <c r="I704" i="1"/>
  <c r="I708" i="1"/>
  <c r="I712" i="1"/>
  <c r="I716" i="1"/>
  <c r="I720" i="1"/>
  <c r="I724" i="1"/>
  <c r="I728" i="1"/>
  <c r="I732" i="1"/>
  <c r="I736" i="1"/>
  <c r="I740" i="1"/>
  <c r="I744" i="1"/>
  <c r="I748" i="1"/>
  <c r="I752" i="1"/>
  <c r="I756" i="1"/>
  <c r="I760" i="1"/>
  <c r="I764" i="1"/>
  <c r="I768" i="1"/>
  <c r="I772" i="1"/>
  <c r="I776" i="1"/>
  <c r="I780" i="1"/>
  <c r="I784" i="1"/>
  <c r="I788" i="1"/>
  <c r="I792" i="1"/>
  <c r="I796" i="1"/>
  <c r="I800" i="1"/>
  <c r="I804" i="1"/>
  <c r="I808" i="1"/>
  <c r="I812" i="1"/>
  <c r="I816" i="1"/>
  <c r="I820" i="1"/>
  <c r="I824" i="1"/>
  <c r="I828" i="1"/>
  <c r="M830" i="1"/>
  <c r="I833" i="1"/>
  <c r="I836" i="1"/>
  <c r="M838" i="1"/>
  <c r="I841" i="1"/>
  <c r="I844" i="1"/>
  <c r="M846" i="1"/>
  <c r="I849" i="1"/>
  <c r="I852" i="1"/>
  <c r="M854" i="1"/>
  <c r="I857" i="1"/>
  <c r="I860" i="1"/>
  <c r="M862" i="1"/>
  <c r="I865" i="1"/>
  <c r="I868" i="1"/>
  <c r="M870" i="1"/>
  <c r="I873" i="1"/>
  <c r="I876" i="1"/>
  <c r="M878" i="1"/>
  <c r="I881" i="1"/>
  <c r="I884" i="1"/>
  <c r="M886" i="1"/>
  <c r="I889" i="1"/>
  <c r="I892" i="1"/>
  <c r="M894" i="1"/>
  <c r="I897" i="1"/>
  <c r="I900" i="1"/>
  <c r="M902" i="1"/>
  <c r="I905" i="1"/>
  <c r="I908" i="1"/>
  <c r="M910" i="1"/>
  <c r="I913" i="1"/>
  <c r="I916" i="1"/>
  <c r="M918" i="1"/>
  <c r="I6" i="1"/>
  <c r="E936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M67" i="5"/>
  <c r="M22" i="1"/>
  <c r="I65" i="1"/>
  <c r="M104" i="1"/>
  <c r="M136" i="1"/>
  <c r="M168" i="1"/>
  <c r="M200" i="1"/>
  <c r="M232" i="1"/>
  <c r="M264" i="1"/>
  <c r="M296" i="1"/>
  <c r="M328" i="1"/>
  <c r="M360" i="1"/>
  <c r="M392" i="1"/>
  <c r="M424" i="1"/>
  <c r="M456" i="1"/>
  <c r="M488" i="1"/>
  <c r="M520" i="1"/>
  <c r="M536" i="1"/>
  <c r="M552" i="1"/>
  <c r="M568" i="1"/>
  <c r="M584" i="1"/>
  <c r="M600" i="1"/>
  <c r="M616" i="1"/>
  <c r="M632" i="1"/>
  <c r="M648" i="1"/>
  <c r="M664" i="1"/>
  <c r="M680" i="1"/>
  <c r="M696" i="1"/>
  <c r="M712" i="1"/>
  <c r="M728" i="1"/>
  <c r="M744" i="1"/>
  <c r="M760" i="1"/>
  <c r="M776" i="1"/>
  <c r="M792" i="1"/>
  <c r="M808" i="1"/>
  <c r="M824" i="1"/>
  <c r="M836" i="1"/>
  <c r="I847" i="1"/>
  <c r="I858" i="1"/>
  <c r="M868" i="1"/>
  <c r="I879" i="1"/>
  <c r="I890" i="1"/>
  <c r="M900" i="1"/>
  <c r="I911" i="1"/>
  <c r="E56" i="1"/>
  <c r="E62" i="1"/>
  <c r="E67" i="1"/>
  <c r="E72" i="1"/>
  <c r="E78" i="1"/>
  <c r="E83" i="1"/>
  <c r="E88" i="1"/>
  <c r="E94" i="1"/>
  <c r="E99" i="1"/>
  <c r="E104" i="1"/>
  <c r="E110" i="1"/>
  <c r="E115" i="1"/>
  <c r="E120" i="1"/>
  <c r="E126" i="1"/>
  <c r="E131" i="1"/>
  <c r="E136" i="1"/>
  <c r="E142" i="1"/>
  <c r="E147" i="1"/>
  <c r="E152" i="1"/>
  <c r="E158" i="1"/>
  <c r="E163" i="1"/>
  <c r="E168" i="1"/>
  <c r="E174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E543" i="1"/>
  <c r="E547" i="1"/>
  <c r="E551" i="1"/>
  <c r="E555" i="1"/>
  <c r="E559" i="1"/>
  <c r="E563" i="1"/>
  <c r="E567" i="1"/>
  <c r="E571" i="1"/>
  <c r="E575" i="1"/>
  <c r="E579" i="1"/>
  <c r="E583" i="1"/>
  <c r="E587" i="1"/>
  <c r="E591" i="1"/>
  <c r="E595" i="1"/>
  <c r="E599" i="1"/>
  <c r="E603" i="1"/>
  <c r="E607" i="1"/>
  <c r="E611" i="1"/>
  <c r="E615" i="1"/>
  <c r="E619" i="1"/>
  <c r="E623" i="1"/>
  <c r="E627" i="1"/>
  <c r="E631" i="1"/>
  <c r="E635" i="1"/>
  <c r="E639" i="1"/>
  <c r="E643" i="1"/>
  <c r="E647" i="1"/>
  <c r="E651" i="1"/>
  <c r="E655" i="1"/>
  <c r="E659" i="1"/>
  <c r="E663" i="1"/>
  <c r="E667" i="1"/>
  <c r="E671" i="1"/>
  <c r="E675" i="1"/>
  <c r="E679" i="1"/>
  <c r="E683" i="1"/>
  <c r="E687" i="1"/>
  <c r="E691" i="1"/>
  <c r="E695" i="1"/>
  <c r="E699" i="1"/>
  <c r="E703" i="1"/>
  <c r="E707" i="1"/>
  <c r="E711" i="1"/>
  <c r="E715" i="1"/>
  <c r="E719" i="1"/>
  <c r="E723" i="1"/>
  <c r="E727" i="1"/>
  <c r="E731" i="1"/>
  <c r="E735" i="1"/>
  <c r="E739" i="1"/>
  <c r="E743" i="1"/>
  <c r="E747" i="1"/>
  <c r="E751" i="1"/>
  <c r="E755" i="1"/>
  <c r="E759" i="1"/>
  <c r="E763" i="1"/>
  <c r="E767" i="1"/>
  <c r="E771" i="1"/>
  <c r="E775" i="1"/>
  <c r="E779" i="1"/>
  <c r="E783" i="1"/>
  <c r="E787" i="1"/>
  <c r="E791" i="1"/>
  <c r="E795" i="1"/>
  <c r="E799" i="1"/>
  <c r="E803" i="1"/>
  <c r="E807" i="1"/>
  <c r="E811" i="1"/>
  <c r="E815" i="1"/>
  <c r="E819" i="1"/>
  <c r="E823" i="1"/>
  <c r="E827" i="1"/>
  <c r="E831" i="1"/>
  <c r="E835" i="1"/>
  <c r="E839" i="1"/>
  <c r="E843" i="1"/>
  <c r="E847" i="1"/>
  <c r="E851" i="1"/>
  <c r="E855" i="1"/>
  <c r="E859" i="1"/>
  <c r="E863" i="1"/>
  <c r="E867" i="1"/>
  <c r="E871" i="1"/>
  <c r="E875" i="1"/>
  <c r="E879" i="1"/>
  <c r="E883" i="1"/>
  <c r="E887" i="1"/>
  <c r="E891" i="1"/>
  <c r="E895" i="1"/>
  <c r="E899" i="1"/>
  <c r="E903" i="1"/>
  <c r="E907" i="1"/>
  <c r="E911" i="1"/>
  <c r="E915" i="1"/>
  <c r="E919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M55" i="5"/>
  <c r="E71" i="5"/>
  <c r="I33" i="1"/>
  <c r="M75" i="1"/>
  <c r="M112" i="1"/>
  <c r="M144" i="1"/>
  <c r="M176" i="1"/>
  <c r="M208" i="1"/>
  <c r="M240" i="1"/>
  <c r="M272" i="1"/>
  <c r="M304" i="1"/>
  <c r="M336" i="1"/>
  <c r="M368" i="1"/>
  <c r="M400" i="1"/>
  <c r="M432" i="1"/>
  <c r="M464" i="1"/>
  <c r="M496" i="1"/>
  <c r="M524" i="1"/>
  <c r="M540" i="1"/>
  <c r="M556" i="1"/>
  <c r="M572" i="1"/>
  <c r="M588" i="1"/>
  <c r="M604" i="1"/>
  <c r="M620" i="1"/>
  <c r="M636" i="1"/>
  <c r="M652" i="1"/>
  <c r="M668" i="1"/>
  <c r="M684" i="1"/>
  <c r="M700" i="1"/>
  <c r="M716" i="1"/>
  <c r="M732" i="1"/>
  <c r="M748" i="1"/>
  <c r="M764" i="1"/>
  <c r="M780" i="1"/>
  <c r="M796" i="1"/>
  <c r="M812" i="1"/>
  <c r="M828" i="1"/>
  <c r="I839" i="1"/>
  <c r="I850" i="1"/>
  <c r="M860" i="1"/>
  <c r="I871" i="1"/>
  <c r="I882" i="1"/>
  <c r="M892" i="1"/>
  <c r="I903" i="1"/>
  <c r="I914" i="1"/>
  <c r="E58" i="1"/>
  <c r="E63" i="1"/>
  <c r="E68" i="1"/>
  <c r="E74" i="1"/>
  <c r="E79" i="1"/>
  <c r="E84" i="1"/>
  <c r="E90" i="1"/>
  <c r="E95" i="1"/>
  <c r="E100" i="1"/>
  <c r="E106" i="1"/>
  <c r="E111" i="1"/>
  <c r="E116" i="1"/>
  <c r="E122" i="1"/>
  <c r="E127" i="1"/>
  <c r="E132" i="1"/>
  <c r="E138" i="1"/>
  <c r="E143" i="1"/>
  <c r="E148" i="1"/>
  <c r="E154" i="1"/>
  <c r="E159" i="1"/>
  <c r="E164" i="1"/>
  <c r="E170" i="1"/>
  <c r="E175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E544" i="1"/>
  <c r="E548" i="1"/>
  <c r="E552" i="1"/>
  <c r="E556" i="1"/>
  <c r="E560" i="1"/>
  <c r="E564" i="1"/>
  <c r="E568" i="1"/>
  <c r="E572" i="1"/>
  <c r="E576" i="1"/>
  <c r="E580" i="1"/>
  <c r="E584" i="1"/>
  <c r="E588" i="1"/>
  <c r="E592" i="1"/>
  <c r="E596" i="1"/>
  <c r="E600" i="1"/>
  <c r="E604" i="1"/>
  <c r="E608" i="1"/>
  <c r="E612" i="1"/>
  <c r="E616" i="1"/>
  <c r="E620" i="1"/>
  <c r="E624" i="1"/>
  <c r="E628" i="1"/>
  <c r="E632" i="1"/>
  <c r="E636" i="1"/>
  <c r="E640" i="1"/>
  <c r="E644" i="1"/>
  <c r="E648" i="1"/>
  <c r="E652" i="1"/>
  <c r="E656" i="1"/>
  <c r="E660" i="1"/>
  <c r="E664" i="1"/>
  <c r="E668" i="1"/>
  <c r="E672" i="1"/>
  <c r="E676" i="1"/>
  <c r="E680" i="1"/>
  <c r="E684" i="1"/>
  <c r="E688" i="1"/>
  <c r="E692" i="1"/>
  <c r="E696" i="1"/>
  <c r="E700" i="1"/>
  <c r="E704" i="1"/>
  <c r="E708" i="1"/>
  <c r="E712" i="1"/>
  <c r="E716" i="1"/>
  <c r="E720" i="1"/>
  <c r="E724" i="1"/>
  <c r="E728" i="1"/>
  <c r="E732" i="1"/>
  <c r="E736" i="1"/>
  <c r="E740" i="1"/>
  <c r="E744" i="1"/>
  <c r="E748" i="1"/>
  <c r="E752" i="1"/>
  <c r="E756" i="1"/>
  <c r="E760" i="1"/>
  <c r="E764" i="1"/>
  <c r="E768" i="1"/>
  <c r="E772" i="1"/>
  <c r="E776" i="1"/>
  <c r="E780" i="1"/>
  <c r="E784" i="1"/>
  <c r="E788" i="1"/>
  <c r="E792" i="1"/>
  <c r="E796" i="1"/>
  <c r="E800" i="1"/>
  <c r="E804" i="1"/>
  <c r="E808" i="1"/>
  <c r="E812" i="1"/>
  <c r="E816" i="1"/>
  <c r="E820" i="1"/>
  <c r="E824" i="1"/>
  <c r="E828" i="1"/>
  <c r="E832" i="1"/>
  <c r="E836" i="1"/>
  <c r="E840" i="1"/>
  <c r="E844" i="1"/>
  <c r="E848" i="1"/>
  <c r="E852" i="1"/>
  <c r="E856" i="1"/>
  <c r="E860" i="1"/>
  <c r="E864" i="1"/>
  <c r="E868" i="1"/>
  <c r="E872" i="1"/>
  <c r="E876" i="1"/>
  <c r="E880" i="1"/>
  <c r="E884" i="1"/>
  <c r="E888" i="1"/>
  <c r="E892" i="1"/>
  <c r="E896" i="1"/>
  <c r="E900" i="1"/>
  <c r="E904" i="1"/>
  <c r="E908" i="1"/>
  <c r="E912" i="1"/>
  <c r="E916" i="1"/>
  <c r="E920" i="1"/>
  <c r="M43" i="1"/>
  <c r="M86" i="1"/>
  <c r="M120" i="1"/>
  <c r="M152" i="1"/>
  <c r="M184" i="1"/>
  <c r="M216" i="1"/>
  <c r="M248" i="1"/>
  <c r="M280" i="1"/>
  <c r="M312" i="1"/>
  <c r="M344" i="1"/>
  <c r="M376" i="1"/>
  <c r="M408" i="1"/>
  <c r="M440" i="1"/>
  <c r="M472" i="1"/>
  <c r="M504" i="1"/>
  <c r="M528" i="1"/>
  <c r="M544" i="1"/>
  <c r="M560" i="1"/>
  <c r="M576" i="1"/>
  <c r="M592" i="1"/>
  <c r="M608" i="1"/>
  <c r="M624" i="1"/>
  <c r="M640" i="1"/>
  <c r="M656" i="1"/>
  <c r="M672" i="1"/>
  <c r="M688" i="1"/>
  <c r="M704" i="1"/>
  <c r="M720" i="1"/>
  <c r="M736" i="1"/>
  <c r="M752" i="1"/>
  <c r="M768" i="1"/>
  <c r="M784" i="1"/>
  <c r="M800" i="1"/>
  <c r="M816" i="1"/>
  <c r="I831" i="1"/>
  <c r="I842" i="1"/>
  <c r="M852" i="1"/>
  <c r="I863" i="1"/>
  <c r="I874" i="1"/>
  <c r="M884" i="1"/>
  <c r="I895" i="1"/>
  <c r="I906" i="1"/>
  <c r="M916" i="1"/>
  <c r="E59" i="1"/>
  <c r="E64" i="1"/>
  <c r="E70" i="1"/>
  <c r="E75" i="1"/>
  <c r="E80" i="1"/>
  <c r="E86" i="1"/>
  <c r="E91" i="1"/>
  <c r="E96" i="1"/>
  <c r="E102" i="1"/>
  <c r="E107" i="1"/>
  <c r="E112" i="1"/>
  <c r="E118" i="1"/>
  <c r="E123" i="1"/>
  <c r="E128" i="1"/>
  <c r="E134" i="1"/>
  <c r="E139" i="1"/>
  <c r="E144" i="1"/>
  <c r="E150" i="1"/>
  <c r="E155" i="1"/>
  <c r="E160" i="1"/>
  <c r="E166" i="1"/>
  <c r="E171" i="1"/>
  <c r="E176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M128" i="1"/>
  <c r="M256" i="1"/>
  <c r="M384" i="1"/>
  <c r="M512" i="1"/>
  <c r="M580" i="1"/>
  <c r="M644" i="1"/>
  <c r="M708" i="1"/>
  <c r="M772" i="1"/>
  <c r="I834" i="1"/>
  <c r="M876" i="1"/>
  <c r="I919" i="1"/>
  <c r="E60" i="1"/>
  <c r="E82" i="1"/>
  <c r="E103" i="1"/>
  <c r="E124" i="1"/>
  <c r="E146" i="1"/>
  <c r="E167" i="1"/>
  <c r="E186" i="1"/>
  <c r="E202" i="1"/>
  <c r="E218" i="1"/>
  <c r="E234" i="1"/>
  <c r="E250" i="1"/>
  <c r="E266" i="1"/>
  <c r="E282" i="1"/>
  <c r="E298" i="1"/>
  <c r="E314" i="1"/>
  <c r="E330" i="1"/>
  <c r="E338" i="1"/>
  <c r="E346" i="1"/>
  <c r="E354" i="1"/>
  <c r="E362" i="1"/>
  <c r="E370" i="1"/>
  <c r="E378" i="1"/>
  <c r="E386" i="1"/>
  <c r="E394" i="1"/>
  <c r="E402" i="1"/>
  <c r="E410" i="1"/>
  <c r="E418" i="1"/>
  <c r="E426" i="1"/>
  <c r="E434" i="1"/>
  <c r="E442" i="1"/>
  <c r="E450" i="1"/>
  <c r="E458" i="1"/>
  <c r="E466" i="1"/>
  <c r="E474" i="1"/>
  <c r="E482" i="1"/>
  <c r="E490" i="1"/>
  <c r="E498" i="1"/>
  <c r="E506" i="1"/>
  <c r="E514" i="1"/>
  <c r="E522" i="1"/>
  <c r="E530" i="1"/>
  <c r="E538" i="1"/>
  <c r="E546" i="1"/>
  <c r="E554" i="1"/>
  <c r="E562" i="1"/>
  <c r="E570" i="1"/>
  <c r="E578" i="1"/>
  <c r="E586" i="1"/>
  <c r="E594" i="1"/>
  <c r="E602" i="1"/>
  <c r="E610" i="1"/>
  <c r="E618" i="1"/>
  <c r="E626" i="1"/>
  <c r="E634" i="1"/>
  <c r="E642" i="1"/>
  <c r="E650" i="1"/>
  <c r="E658" i="1"/>
  <c r="E666" i="1"/>
  <c r="E674" i="1"/>
  <c r="E682" i="1"/>
  <c r="E690" i="1"/>
  <c r="E698" i="1"/>
  <c r="E706" i="1"/>
  <c r="E714" i="1"/>
  <c r="E722" i="1"/>
  <c r="E730" i="1"/>
  <c r="E738" i="1"/>
  <c r="E746" i="1"/>
  <c r="E754" i="1"/>
  <c r="E762" i="1"/>
  <c r="E770" i="1"/>
  <c r="E778" i="1"/>
  <c r="E786" i="1"/>
  <c r="E794" i="1"/>
  <c r="E802" i="1"/>
  <c r="E810" i="1"/>
  <c r="E818" i="1"/>
  <c r="E826" i="1"/>
  <c r="E834" i="1"/>
  <c r="E842" i="1"/>
  <c r="E850" i="1"/>
  <c r="E858" i="1"/>
  <c r="E866" i="1"/>
  <c r="E874" i="1"/>
  <c r="E882" i="1"/>
  <c r="E890" i="1"/>
  <c r="E898" i="1"/>
  <c r="E906" i="1"/>
  <c r="E914" i="1"/>
  <c r="E8" i="1"/>
  <c r="E13" i="1"/>
  <c r="E18" i="1"/>
  <c r="E24" i="1"/>
  <c r="E29" i="1"/>
  <c r="E34" i="1"/>
  <c r="E40" i="1"/>
  <c r="E45" i="1"/>
  <c r="E50" i="1"/>
  <c r="E98" i="1"/>
  <c r="E162" i="1"/>
  <c r="E198" i="1"/>
  <c r="E246" i="1"/>
  <c r="E278" i="1"/>
  <c r="E310" i="1"/>
  <c r="E337" i="1"/>
  <c r="E361" i="1"/>
  <c r="E377" i="1"/>
  <c r="E393" i="1"/>
  <c r="E417" i="1"/>
  <c r="E433" i="1"/>
  <c r="E449" i="1"/>
  <c r="E473" i="1"/>
  <c r="E489" i="1"/>
  <c r="E505" i="1"/>
  <c r="E529" i="1"/>
  <c r="E545" i="1"/>
  <c r="E561" i="1"/>
  <c r="E585" i="1"/>
  <c r="E601" i="1"/>
  <c r="E617" i="1"/>
  <c r="E641" i="1"/>
  <c r="E657" i="1"/>
  <c r="E673" i="1"/>
  <c r="E697" i="1"/>
  <c r="E713" i="1"/>
  <c r="E737" i="1"/>
  <c r="E761" i="1"/>
  <c r="E777" i="1"/>
  <c r="E801" i="1"/>
  <c r="E817" i="1"/>
  <c r="E841" i="1"/>
  <c r="E865" i="1"/>
  <c r="E881" i="1"/>
  <c r="E905" i="1"/>
  <c r="E913" i="1"/>
  <c r="E22" i="1"/>
  <c r="E33" i="1"/>
  <c r="E49" i="1"/>
  <c r="M11" i="1"/>
  <c r="M160" i="1"/>
  <c r="M288" i="1"/>
  <c r="M416" i="1"/>
  <c r="M532" i="1"/>
  <c r="M596" i="1"/>
  <c r="M660" i="1"/>
  <c r="M724" i="1"/>
  <c r="M788" i="1"/>
  <c r="M844" i="1"/>
  <c r="I887" i="1"/>
  <c r="E66" i="1"/>
  <c r="E87" i="1"/>
  <c r="E108" i="1"/>
  <c r="E130" i="1"/>
  <c r="E151" i="1"/>
  <c r="E172" i="1"/>
  <c r="E190" i="1"/>
  <c r="E206" i="1"/>
  <c r="E222" i="1"/>
  <c r="E238" i="1"/>
  <c r="E254" i="1"/>
  <c r="E270" i="1"/>
  <c r="E286" i="1"/>
  <c r="E302" i="1"/>
  <c r="E318" i="1"/>
  <c r="E333" i="1"/>
  <c r="E341" i="1"/>
  <c r="E349" i="1"/>
  <c r="E357" i="1"/>
  <c r="E365" i="1"/>
  <c r="E373" i="1"/>
  <c r="E381" i="1"/>
  <c r="E389" i="1"/>
  <c r="E397" i="1"/>
  <c r="E405" i="1"/>
  <c r="E413" i="1"/>
  <c r="E421" i="1"/>
  <c r="E429" i="1"/>
  <c r="E437" i="1"/>
  <c r="E445" i="1"/>
  <c r="E453" i="1"/>
  <c r="E461" i="1"/>
  <c r="E469" i="1"/>
  <c r="E477" i="1"/>
  <c r="E485" i="1"/>
  <c r="E493" i="1"/>
  <c r="E501" i="1"/>
  <c r="E509" i="1"/>
  <c r="E517" i="1"/>
  <c r="E525" i="1"/>
  <c r="E533" i="1"/>
  <c r="E541" i="1"/>
  <c r="E549" i="1"/>
  <c r="E557" i="1"/>
  <c r="E565" i="1"/>
  <c r="E573" i="1"/>
  <c r="E581" i="1"/>
  <c r="E589" i="1"/>
  <c r="E597" i="1"/>
  <c r="E605" i="1"/>
  <c r="E613" i="1"/>
  <c r="E621" i="1"/>
  <c r="E629" i="1"/>
  <c r="E637" i="1"/>
  <c r="E645" i="1"/>
  <c r="E653" i="1"/>
  <c r="E661" i="1"/>
  <c r="E669" i="1"/>
  <c r="E677" i="1"/>
  <c r="E685" i="1"/>
  <c r="E693" i="1"/>
  <c r="E701" i="1"/>
  <c r="E709" i="1"/>
  <c r="E717" i="1"/>
  <c r="E725" i="1"/>
  <c r="E733" i="1"/>
  <c r="E741" i="1"/>
  <c r="E749" i="1"/>
  <c r="E757" i="1"/>
  <c r="E765" i="1"/>
  <c r="E773" i="1"/>
  <c r="E781" i="1"/>
  <c r="E789" i="1"/>
  <c r="E797" i="1"/>
  <c r="E805" i="1"/>
  <c r="E813" i="1"/>
  <c r="E821" i="1"/>
  <c r="E829" i="1"/>
  <c r="E837" i="1"/>
  <c r="E845" i="1"/>
  <c r="E853" i="1"/>
  <c r="E861" i="1"/>
  <c r="E869" i="1"/>
  <c r="E877" i="1"/>
  <c r="E885" i="1"/>
  <c r="E893" i="1"/>
  <c r="E901" i="1"/>
  <c r="E909" i="1"/>
  <c r="E917" i="1"/>
  <c r="E9" i="1"/>
  <c r="E14" i="1"/>
  <c r="E20" i="1"/>
  <c r="E25" i="1"/>
  <c r="E30" i="1"/>
  <c r="E36" i="1"/>
  <c r="E41" i="1"/>
  <c r="E46" i="1"/>
  <c r="E52" i="1"/>
  <c r="E10" i="1"/>
  <c r="E16" i="1"/>
  <c r="E26" i="1"/>
  <c r="E32" i="1"/>
  <c r="E37" i="1"/>
  <c r="E48" i="1"/>
  <c r="E53" i="1"/>
  <c r="E76" i="1"/>
  <c r="E140" i="1"/>
  <c r="E182" i="1"/>
  <c r="E214" i="1"/>
  <c r="E262" i="1"/>
  <c r="E294" i="1"/>
  <c r="E326" i="1"/>
  <c r="E353" i="1"/>
  <c r="E369" i="1"/>
  <c r="E385" i="1"/>
  <c r="E409" i="1"/>
  <c r="E425" i="1"/>
  <c r="E441" i="1"/>
  <c r="E457" i="1"/>
  <c r="E481" i="1"/>
  <c r="E497" i="1"/>
  <c r="E513" i="1"/>
  <c r="E537" i="1"/>
  <c r="E553" i="1"/>
  <c r="E569" i="1"/>
  <c r="E593" i="1"/>
  <c r="E609" i="1"/>
  <c r="E625" i="1"/>
  <c r="E649" i="1"/>
  <c r="E665" i="1"/>
  <c r="E681" i="1"/>
  <c r="E705" i="1"/>
  <c r="E721" i="1"/>
  <c r="E729" i="1"/>
  <c r="E753" i="1"/>
  <c r="E769" i="1"/>
  <c r="E785" i="1"/>
  <c r="E809" i="1"/>
  <c r="E825" i="1"/>
  <c r="E833" i="1"/>
  <c r="E857" i="1"/>
  <c r="E873" i="1"/>
  <c r="E889" i="1"/>
  <c r="E6" i="1"/>
  <c r="E12" i="1"/>
  <c r="E28" i="1"/>
  <c r="E38" i="1"/>
  <c r="E54" i="1"/>
  <c r="M221" i="5"/>
  <c r="M54" i="1"/>
  <c r="M192" i="1"/>
  <c r="M320" i="1"/>
  <c r="M448" i="1"/>
  <c r="M548" i="1"/>
  <c r="M612" i="1"/>
  <c r="M676" i="1"/>
  <c r="M740" i="1"/>
  <c r="M804" i="1"/>
  <c r="I855" i="1"/>
  <c r="I898" i="1"/>
  <c r="E71" i="1"/>
  <c r="E92" i="1"/>
  <c r="E114" i="1"/>
  <c r="E135" i="1"/>
  <c r="E156" i="1"/>
  <c r="E178" i="1"/>
  <c r="E194" i="1"/>
  <c r="E210" i="1"/>
  <c r="E226" i="1"/>
  <c r="E242" i="1"/>
  <c r="E258" i="1"/>
  <c r="E274" i="1"/>
  <c r="E290" i="1"/>
  <c r="E306" i="1"/>
  <c r="E322" i="1"/>
  <c r="E334" i="1"/>
  <c r="E342" i="1"/>
  <c r="E350" i="1"/>
  <c r="E358" i="1"/>
  <c r="E366" i="1"/>
  <c r="E374" i="1"/>
  <c r="E382" i="1"/>
  <c r="E390" i="1"/>
  <c r="E398" i="1"/>
  <c r="E406" i="1"/>
  <c r="E414" i="1"/>
  <c r="E422" i="1"/>
  <c r="E430" i="1"/>
  <c r="E438" i="1"/>
  <c r="E446" i="1"/>
  <c r="E454" i="1"/>
  <c r="E462" i="1"/>
  <c r="E470" i="1"/>
  <c r="E478" i="1"/>
  <c r="E486" i="1"/>
  <c r="E494" i="1"/>
  <c r="E502" i="1"/>
  <c r="E510" i="1"/>
  <c r="E518" i="1"/>
  <c r="E526" i="1"/>
  <c r="E534" i="1"/>
  <c r="E542" i="1"/>
  <c r="E550" i="1"/>
  <c r="E558" i="1"/>
  <c r="E566" i="1"/>
  <c r="E574" i="1"/>
  <c r="E582" i="1"/>
  <c r="E590" i="1"/>
  <c r="E598" i="1"/>
  <c r="E606" i="1"/>
  <c r="E614" i="1"/>
  <c r="E622" i="1"/>
  <c r="E630" i="1"/>
  <c r="E638" i="1"/>
  <c r="E646" i="1"/>
  <c r="E654" i="1"/>
  <c r="E662" i="1"/>
  <c r="E670" i="1"/>
  <c r="E678" i="1"/>
  <c r="E686" i="1"/>
  <c r="E694" i="1"/>
  <c r="E702" i="1"/>
  <c r="E710" i="1"/>
  <c r="E718" i="1"/>
  <c r="E726" i="1"/>
  <c r="E734" i="1"/>
  <c r="E742" i="1"/>
  <c r="E750" i="1"/>
  <c r="E758" i="1"/>
  <c r="E766" i="1"/>
  <c r="E774" i="1"/>
  <c r="E782" i="1"/>
  <c r="E790" i="1"/>
  <c r="E798" i="1"/>
  <c r="E806" i="1"/>
  <c r="E814" i="1"/>
  <c r="E822" i="1"/>
  <c r="E830" i="1"/>
  <c r="E838" i="1"/>
  <c r="E846" i="1"/>
  <c r="E854" i="1"/>
  <c r="E862" i="1"/>
  <c r="E870" i="1"/>
  <c r="E878" i="1"/>
  <c r="E886" i="1"/>
  <c r="E894" i="1"/>
  <c r="E902" i="1"/>
  <c r="E910" i="1"/>
  <c r="E918" i="1"/>
  <c r="E21" i="1"/>
  <c r="E42" i="1"/>
  <c r="M96" i="1"/>
  <c r="M224" i="1"/>
  <c r="M352" i="1"/>
  <c r="M480" i="1"/>
  <c r="M564" i="1"/>
  <c r="M628" i="1"/>
  <c r="M692" i="1"/>
  <c r="M756" i="1"/>
  <c r="M820" i="1"/>
  <c r="I866" i="1"/>
  <c r="M908" i="1"/>
  <c r="E119" i="1"/>
  <c r="E230" i="1"/>
  <c r="E345" i="1"/>
  <c r="E401" i="1"/>
  <c r="E465" i="1"/>
  <c r="E521" i="1"/>
  <c r="E577" i="1"/>
  <c r="E633" i="1"/>
  <c r="E689" i="1"/>
  <c r="E745" i="1"/>
  <c r="E793" i="1"/>
  <c r="E849" i="1"/>
  <c r="E897" i="1"/>
  <c r="E17" i="1"/>
  <c r="E44" i="1"/>
  <c r="K221" i="5" l="1"/>
  <c r="O104" i="5"/>
  <c r="O143" i="5"/>
  <c r="O149" i="5"/>
  <c r="O159" i="5"/>
  <c r="O199" i="5"/>
  <c r="O208" i="5"/>
  <c r="O228" i="5"/>
  <c r="O234" i="5"/>
  <c r="K63" i="5"/>
  <c r="K928" i="1"/>
  <c r="O925" i="1"/>
  <c r="O935" i="1"/>
  <c r="O931" i="1"/>
  <c r="K209" i="5"/>
  <c r="O119" i="5"/>
  <c r="O145" i="5"/>
  <c r="O152" i="5"/>
  <c r="O173" i="5"/>
  <c r="O179" i="5"/>
  <c r="O218" i="5"/>
  <c r="G929" i="1"/>
  <c r="K923" i="1"/>
  <c r="O926" i="1"/>
  <c r="O932" i="1"/>
  <c r="K930" i="1"/>
  <c r="G219" i="5"/>
  <c r="O82" i="5"/>
  <c r="O140" i="5"/>
  <c r="O203" i="5"/>
  <c r="G63" i="5"/>
  <c r="K927" i="1"/>
  <c r="O100" i="5"/>
  <c r="O182" i="5"/>
  <c r="O206" i="5"/>
  <c r="B6" i="3"/>
  <c r="G923" i="1"/>
  <c r="O927" i="1"/>
  <c r="G934" i="1"/>
  <c r="K931" i="1"/>
  <c r="G67" i="5"/>
  <c r="G65" i="5"/>
  <c r="G59" i="5"/>
  <c r="G57" i="5"/>
  <c r="G53" i="5"/>
  <c r="G51" i="5"/>
  <c r="G42" i="5"/>
  <c r="G34" i="5"/>
  <c r="G31" i="5"/>
  <c r="G30" i="5"/>
  <c r="G28" i="5"/>
  <c r="G27" i="5"/>
  <c r="G23" i="5"/>
  <c r="G18" i="5"/>
  <c r="G15" i="5"/>
  <c r="G11" i="5"/>
  <c r="G8" i="5"/>
  <c r="G7" i="5"/>
  <c r="K10" i="5"/>
  <c r="K12" i="5"/>
  <c r="K20" i="5"/>
  <c r="O13" i="5"/>
  <c r="O16" i="5"/>
  <c r="O17" i="5"/>
  <c r="O19" i="5"/>
  <c r="O22" i="5"/>
  <c r="O29" i="5"/>
  <c r="K36" i="5"/>
  <c r="K39" i="5"/>
  <c r="K40" i="5"/>
  <c r="O76" i="5"/>
  <c r="O131" i="5"/>
  <c r="O165" i="5"/>
  <c r="O224" i="5"/>
  <c r="O230" i="5"/>
  <c r="O63" i="5"/>
  <c r="O929" i="1"/>
  <c r="G933" i="1"/>
  <c r="O930" i="1"/>
  <c r="G71" i="5"/>
  <c r="G70" i="5"/>
  <c r="G64" i="5"/>
  <c r="G52" i="5"/>
  <c r="G50" i="5"/>
  <c r="G48" i="5"/>
  <c r="G44" i="5"/>
  <c r="G43" i="5"/>
  <c r="G40" i="5"/>
  <c r="G39" i="5"/>
  <c r="G36" i="5"/>
  <c r="G29" i="5"/>
  <c r="G22" i="5"/>
  <c r="G19" i="5"/>
  <c r="G17" i="5"/>
  <c r="G16" i="5"/>
  <c r="G13" i="5"/>
  <c r="O123" i="5"/>
  <c r="G66" i="5"/>
  <c r="G61" i="5"/>
  <c r="G54" i="5"/>
  <c r="G47" i="5"/>
  <c r="G41" i="5"/>
  <c r="G38" i="5"/>
  <c r="G35" i="5"/>
  <c r="G26" i="5"/>
  <c r="G24" i="5"/>
  <c r="G21" i="5"/>
  <c r="G14" i="5"/>
  <c r="K8" i="5"/>
  <c r="K13" i="5"/>
  <c r="K15" i="5"/>
  <c r="K17" i="5"/>
  <c r="K21" i="5"/>
  <c r="K22" i="5"/>
  <c r="K26" i="5"/>
  <c r="K27" i="5"/>
  <c r="O12" i="5"/>
  <c r="O14" i="5"/>
  <c r="O24" i="5"/>
  <c r="O28" i="5"/>
  <c r="K31" i="5"/>
  <c r="K33" i="5"/>
  <c r="K42" i="5"/>
  <c r="K51" i="5"/>
  <c r="K53" i="5"/>
  <c r="K57" i="5"/>
  <c r="K59" i="5"/>
  <c r="O30" i="5"/>
  <c r="O31" i="5"/>
  <c r="O34" i="5"/>
  <c r="O42" i="5"/>
  <c r="O51" i="5"/>
  <c r="O53" i="5"/>
  <c r="O57" i="5"/>
  <c r="O59" i="5"/>
  <c r="K65" i="5"/>
  <c r="K67" i="5"/>
  <c r="O65" i="5"/>
  <c r="O67" i="5"/>
  <c r="O69" i="5"/>
  <c r="K69" i="5"/>
  <c r="O80" i="5"/>
  <c r="O139" i="5"/>
  <c r="K925" i="1"/>
  <c r="O933" i="1"/>
  <c r="G60" i="5"/>
  <c r="G46" i="5"/>
  <c r="G33" i="5"/>
  <c r="G20" i="5"/>
  <c r="G10" i="5"/>
  <c r="K7" i="5"/>
  <c r="K9" i="5"/>
  <c r="K16" i="5"/>
  <c r="K18" i="5"/>
  <c r="K23" i="5"/>
  <c r="K25" i="5"/>
  <c r="K29" i="5"/>
  <c r="O8" i="5"/>
  <c r="O10" i="5"/>
  <c r="O15" i="5"/>
  <c r="O20" i="5"/>
  <c r="O27" i="5"/>
  <c r="K30" i="5"/>
  <c r="K32" i="5"/>
  <c r="K34" i="5"/>
  <c r="K37" i="5"/>
  <c r="K38" i="5"/>
  <c r="K46" i="5"/>
  <c r="K49" i="5"/>
  <c r="K55" i="5"/>
  <c r="K58" i="5"/>
  <c r="K60" i="5"/>
  <c r="O32" i="5"/>
  <c r="O33" i="5"/>
  <c r="O37" i="5"/>
  <c r="O46" i="5"/>
  <c r="O49" i="5"/>
  <c r="O55" i="5"/>
  <c r="O58" i="5"/>
  <c r="O60" i="5"/>
  <c r="K68" i="5"/>
  <c r="O68" i="5"/>
  <c r="K921" i="1"/>
  <c r="O921" i="1"/>
  <c r="O70" i="5"/>
  <c r="O71" i="5"/>
  <c r="K70" i="5"/>
  <c r="O90" i="5"/>
  <c r="O934" i="1"/>
  <c r="G69" i="5"/>
  <c r="G62" i="5"/>
  <c r="G56" i="5"/>
  <c r="G45" i="5"/>
  <c r="G25" i="5"/>
  <c r="G9" i="5"/>
  <c r="G6" i="5"/>
  <c r="K11" i="5"/>
  <c r="K14" i="5"/>
  <c r="K19" i="5"/>
  <c r="K24" i="5"/>
  <c r="O7" i="5"/>
  <c r="O18" i="5"/>
  <c r="O21" i="5"/>
  <c r="O23" i="5"/>
  <c r="O26" i="5"/>
  <c r="K45" i="5"/>
  <c r="K47" i="5"/>
  <c r="K54" i="5"/>
  <c r="K56" i="5"/>
  <c r="G55" i="5"/>
  <c r="G236" i="5"/>
  <c r="O11" i="5"/>
  <c r="O25" i="5"/>
  <c r="K41" i="5"/>
  <c r="K48" i="5"/>
  <c r="O40" i="5"/>
  <c r="O43" i="5"/>
  <c r="O50" i="5"/>
  <c r="O52" i="5"/>
  <c r="K64" i="5"/>
  <c r="G922" i="1"/>
  <c r="O922" i="1"/>
  <c r="O6" i="5"/>
  <c r="K236" i="5"/>
  <c r="G32" i="5"/>
  <c r="K28" i="5"/>
  <c r="K35" i="5"/>
  <c r="K43" i="5"/>
  <c r="K50" i="5"/>
  <c r="K52" i="5"/>
  <c r="O35" i="5"/>
  <c r="O38" i="5"/>
  <c r="O41" i="5"/>
  <c r="O47" i="5"/>
  <c r="O54" i="5"/>
  <c r="K62" i="5"/>
  <c r="O61" i="5"/>
  <c r="O66" i="5"/>
  <c r="O236" i="5"/>
  <c r="O10" i="1"/>
  <c r="O14" i="1"/>
  <c r="O18" i="1"/>
  <c r="O22" i="1"/>
  <c r="O26" i="1"/>
  <c r="O30" i="1"/>
  <c r="O34" i="1"/>
  <c r="O38" i="1"/>
  <c r="O42" i="1"/>
  <c r="O46" i="1"/>
  <c r="O50" i="1"/>
  <c r="O54" i="1"/>
  <c r="O58" i="1"/>
  <c r="O62" i="1"/>
  <c r="O66" i="1"/>
  <c r="O109" i="5"/>
  <c r="G68" i="5"/>
  <c r="G12" i="5"/>
  <c r="K44" i="5"/>
  <c r="O36" i="5"/>
  <c r="O39" i="5"/>
  <c r="O44" i="5"/>
  <c r="O48" i="5"/>
  <c r="O64" i="5"/>
  <c r="K922" i="1"/>
  <c r="O936" i="1"/>
  <c r="K6" i="5"/>
  <c r="K71" i="5"/>
  <c r="O9" i="5"/>
  <c r="K66" i="5"/>
  <c r="O8" i="1"/>
  <c r="O13" i="1"/>
  <c r="O19" i="1"/>
  <c r="O24" i="1"/>
  <c r="O29" i="1"/>
  <c r="O35" i="1"/>
  <c r="O40" i="1"/>
  <c r="O45" i="1"/>
  <c r="O51" i="1"/>
  <c r="O56" i="1"/>
  <c r="O61" i="1"/>
  <c r="O67" i="1"/>
  <c r="O71" i="1"/>
  <c r="O75" i="1"/>
  <c r="O79" i="1"/>
  <c r="O83" i="1"/>
  <c r="O87" i="1"/>
  <c r="O91" i="1"/>
  <c r="O95" i="1"/>
  <c r="O99" i="1"/>
  <c r="O103" i="1"/>
  <c r="O107" i="1"/>
  <c r="O111" i="1"/>
  <c r="O115" i="1"/>
  <c r="O119" i="1"/>
  <c r="O123" i="1"/>
  <c r="O127" i="1"/>
  <c r="O131" i="1"/>
  <c r="O135" i="1"/>
  <c r="O139" i="1"/>
  <c r="O143" i="1"/>
  <c r="O147" i="1"/>
  <c r="O151" i="1"/>
  <c r="O155" i="1"/>
  <c r="O159" i="1"/>
  <c r="O163" i="1"/>
  <c r="O167" i="1"/>
  <c r="O171" i="1"/>
  <c r="O175" i="1"/>
  <c r="O179" i="1"/>
  <c r="O183" i="1"/>
  <c r="O187" i="1"/>
  <c r="O191" i="1"/>
  <c r="O195" i="1"/>
  <c r="O199" i="1"/>
  <c r="O203" i="1"/>
  <c r="O207" i="1"/>
  <c r="O211" i="1"/>
  <c r="O215" i="1"/>
  <c r="O219" i="1"/>
  <c r="O223" i="1"/>
  <c r="O227" i="1"/>
  <c r="O231" i="1"/>
  <c r="O235" i="1"/>
  <c r="O239" i="1"/>
  <c r="O243" i="1"/>
  <c r="O247" i="1"/>
  <c r="O251" i="1"/>
  <c r="O255" i="1"/>
  <c r="O259" i="1"/>
  <c r="O263" i="1"/>
  <c r="O267" i="1"/>
  <c r="O271" i="1"/>
  <c r="O275" i="1"/>
  <c r="O279" i="1"/>
  <c r="O283" i="1"/>
  <c r="O287" i="1"/>
  <c r="O291" i="1"/>
  <c r="O295" i="1"/>
  <c r="O299" i="1"/>
  <c r="O303" i="1"/>
  <c r="O307" i="1"/>
  <c r="O311" i="1"/>
  <c r="O315" i="1"/>
  <c r="O319" i="1"/>
  <c r="O323" i="1"/>
  <c r="O327" i="1"/>
  <c r="O331" i="1"/>
  <c r="O335" i="1"/>
  <c r="O339" i="1"/>
  <c r="O343" i="1"/>
  <c r="O347" i="1"/>
  <c r="O351" i="1"/>
  <c r="O355" i="1"/>
  <c r="O359" i="1"/>
  <c r="O363" i="1"/>
  <c r="O367" i="1"/>
  <c r="O371" i="1"/>
  <c r="O375" i="1"/>
  <c r="O379" i="1"/>
  <c r="O383" i="1"/>
  <c r="O387" i="1"/>
  <c r="O391" i="1"/>
  <c r="O395" i="1"/>
  <c r="O399" i="1"/>
  <c r="O403" i="1"/>
  <c r="O407" i="1"/>
  <c r="O411" i="1"/>
  <c r="O415" i="1"/>
  <c r="O419" i="1"/>
  <c r="O423" i="1"/>
  <c r="O427" i="1"/>
  <c r="O431" i="1"/>
  <c r="O435" i="1"/>
  <c r="O439" i="1"/>
  <c r="O443" i="1"/>
  <c r="O447" i="1"/>
  <c r="O451" i="1"/>
  <c r="O455" i="1"/>
  <c r="O459" i="1"/>
  <c r="O463" i="1"/>
  <c r="O467" i="1"/>
  <c r="O471" i="1"/>
  <c r="O475" i="1"/>
  <c r="O479" i="1"/>
  <c r="O483" i="1"/>
  <c r="O487" i="1"/>
  <c r="O491" i="1"/>
  <c r="O495" i="1"/>
  <c r="O499" i="1"/>
  <c r="O503" i="1"/>
  <c r="O507" i="1"/>
  <c r="O511" i="1"/>
  <c r="O515" i="1"/>
  <c r="O519" i="1"/>
  <c r="O523" i="1"/>
  <c r="O527" i="1"/>
  <c r="O531" i="1"/>
  <c r="O535" i="1"/>
  <c r="O539" i="1"/>
  <c r="O543" i="1"/>
  <c r="O547" i="1"/>
  <c r="O551" i="1"/>
  <c r="O555" i="1"/>
  <c r="O559" i="1"/>
  <c r="O563" i="1"/>
  <c r="O567" i="1"/>
  <c r="O571" i="1"/>
  <c r="O575" i="1"/>
  <c r="O579" i="1"/>
  <c r="O583" i="1"/>
  <c r="O587" i="1"/>
  <c r="O591" i="1"/>
  <c r="O595" i="1"/>
  <c r="O599" i="1"/>
  <c r="O603" i="1"/>
  <c r="O607" i="1"/>
  <c r="O611" i="1"/>
  <c r="O615" i="1"/>
  <c r="O619" i="1"/>
  <c r="O623" i="1"/>
  <c r="O627" i="1"/>
  <c r="O631" i="1"/>
  <c r="O635" i="1"/>
  <c r="O639" i="1"/>
  <c r="O643" i="1"/>
  <c r="O647" i="1"/>
  <c r="O651" i="1"/>
  <c r="O655" i="1"/>
  <c r="O659" i="1"/>
  <c r="O663" i="1"/>
  <c r="O667" i="1"/>
  <c r="O671" i="1"/>
  <c r="O675" i="1"/>
  <c r="O679" i="1"/>
  <c r="O683" i="1"/>
  <c r="O687" i="1"/>
  <c r="O691" i="1"/>
  <c r="O695" i="1"/>
  <c r="O699" i="1"/>
  <c r="O703" i="1"/>
  <c r="O707" i="1"/>
  <c r="O711" i="1"/>
  <c r="O715" i="1"/>
  <c r="O719" i="1"/>
  <c r="O723" i="1"/>
  <c r="O727" i="1"/>
  <c r="O731" i="1"/>
  <c r="O735" i="1"/>
  <c r="O739" i="1"/>
  <c r="O743" i="1"/>
  <c r="O747" i="1"/>
  <c r="O751" i="1"/>
  <c r="O755" i="1"/>
  <c r="O759" i="1"/>
  <c r="O763" i="1"/>
  <c r="O767" i="1"/>
  <c r="O771" i="1"/>
  <c r="O775" i="1"/>
  <c r="O779" i="1"/>
  <c r="O783" i="1"/>
  <c r="O787" i="1"/>
  <c r="O791" i="1"/>
  <c r="O795" i="1"/>
  <c r="O799" i="1"/>
  <c r="O803" i="1"/>
  <c r="O807" i="1"/>
  <c r="O811" i="1"/>
  <c r="O815" i="1"/>
  <c r="O819" i="1"/>
  <c r="O823" i="1"/>
  <c r="O827" i="1"/>
  <c r="O831" i="1"/>
  <c r="O835" i="1"/>
  <c r="O839" i="1"/>
  <c r="O843" i="1"/>
  <c r="O847" i="1"/>
  <c r="O851" i="1"/>
  <c r="O855" i="1"/>
  <c r="O859" i="1"/>
  <c r="O863" i="1"/>
  <c r="O867" i="1"/>
  <c r="O871" i="1"/>
  <c r="O875" i="1"/>
  <c r="O879" i="1"/>
  <c r="O883" i="1"/>
  <c r="O887" i="1"/>
  <c r="O891" i="1"/>
  <c r="O895" i="1"/>
  <c r="O899" i="1"/>
  <c r="O903" i="1"/>
  <c r="O907" i="1"/>
  <c r="O911" i="1"/>
  <c r="O915" i="1"/>
  <c r="O919" i="1"/>
  <c r="K8" i="1"/>
  <c r="K12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72" i="1"/>
  <c r="K76" i="1"/>
  <c r="K80" i="1"/>
  <c r="K84" i="1"/>
  <c r="K88" i="1"/>
  <c r="K92" i="1"/>
  <c r="K96" i="1"/>
  <c r="K100" i="1"/>
  <c r="K104" i="1"/>
  <c r="K108" i="1"/>
  <c r="K112" i="1"/>
  <c r="K116" i="1"/>
  <c r="K120" i="1"/>
  <c r="K124" i="1"/>
  <c r="K128" i="1"/>
  <c r="K132" i="1"/>
  <c r="K136" i="1"/>
  <c r="K140" i="1"/>
  <c r="K144" i="1"/>
  <c r="K148" i="1"/>
  <c r="K152" i="1"/>
  <c r="K156" i="1"/>
  <c r="K160" i="1"/>
  <c r="K164" i="1"/>
  <c r="K168" i="1"/>
  <c r="K172" i="1"/>
  <c r="K176" i="1"/>
  <c r="K180" i="1"/>
  <c r="K184" i="1"/>
  <c r="K188" i="1"/>
  <c r="K192" i="1"/>
  <c r="K196" i="1"/>
  <c r="K200" i="1"/>
  <c r="K204" i="1"/>
  <c r="K208" i="1"/>
  <c r="K212" i="1"/>
  <c r="K216" i="1"/>
  <c r="K220" i="1"/>
  <c r="K224" i="1"/>
  <c r="K228" i="1"/>
  <c r="K232" i="1"/>
  <c r="K236" i="1"/>
  <c r="K240" i="1"/>
  <c r="K244" i="1"/>
  <c r="K248" i="1"/>
  <c r="K252" i="1"/>
  <c r="K256" i="1"/>
  <c r="K260" i="1"/>
  <c r="K264" i="1"/>
  <c r="K268" i="1"/>
  <c r="K272" i="1"/>
  <c r="K276" i="1"/>
  <c r="K280" i="1"/>
  <c r="K284" i="1"/>
  <c r="K288" i="1"/>
  <c r="K292" i="1"/>
  <c r="K296" i="1"/>
  <c r="K300" i="1"/>
  <c r="K304" i="1"/>
  <c r="K308" i="1"/>
  <c r="K312" i="1"/>
  <c r="K316" i="1"/>
  <c r="K320" i="1"/>
  <c r="K324" i="1"/>
  <c r="K328" i="1"/>
  <c r="K332" i="1"/>
  <c r="K336" i="1"/>
  <c r="K340" i="1"/>
  <c r="K344" i="1"/>
  <c r="K348" i="1"/>
  <c r="K352" i="1"/>
  <c r="K356" i="1"/>
  <c r="K360" i="1"/>
  <c r="K364" i="1"/>
  <c r="K368" i="1"/>
  <c r="K372" i="1"/>
  <c r="K376" i="1"/>
  <c r="K380" i="1"/>
  <c r="K384" i="1"/>
  <c r="K388" i="1"/>
  <c r="K392" i="1"/>
  <c r="K396" i="1"/>
  <c r="K400" i="1"/>
  <c r="K404" i="1"/>
  <c r="K408" i="1"/>
  <c r="K412" i="1"/>
  <c r="K416" i="1"/>
  <c r="K420" i="1"/>
  <c r="K424" i="1"/>
  <c r="K428" i="1"/>
  <c r="K432" i="1"/>
  <c r="K436" i="1"/>
  <c r="K440" i="1"/>
  <c r="K444" i="1"/>
  <c r="K448" i="1"/>
  <c r="K452" i="1"/>
  <c r="K456" i="1"/>
  <c r="K460" i="1"/>
  <c r="K464" i="1"/>
  <c r="K468" i="1"/>
  <c r="K472" i="1"/>
  <c r="K476" i="1"/>
  <c r="K480" i="1"/>
  <c r="K484" i="1"/>
  <c r="K488" i="1"/>
  <c r="K492" i="1"/>
  <c r="K496" i="1"/>
  <c r="K500" i="1"/>
  <c r="K504" i="1"/>
  <c r="K508" i="1"/>
  <c r="K512" i="1"/>
  <c r="K516" i="1"/>
  <c r="K520" i="1"/>
  <c r="K524" i="1"/>
  <c r="K528" i="1"/>
  <c r="K532" i="1"/>
  <c r="K536" i="1"/>
  <c r="K540" i="1"/>
  <c r="K544" i="1"/>
  <c r="K548" i="1"/>
  <c r="K552" i="1"/>
  <c r="K556" i="1"/>
  <c r="K560" i="1"/>
  <c r="K564" i="1"/>
  <c r="K568" i="1"/>
  <c r="K572" i="1"/>
  <c r="K576" i="1"/>
  <c r="K580" i="1"/>
  <c r="K584" i="1"/>
  <c r="K588" i="1"/>
  <c r="K592" i="1"/>
  <c r="K596" i="1"/>
  <c r="K600" i="1"/>
  <c r="K604" i="1"/>
  <c r="K608" i="1"/>
  <c r="K612" i="1"/>
  <c r="K616" i="1"/>
  <c r="K620" i="1"/>
  <c r="K624" i="1"/>
  <c r="K628" i="1"/>
  <c r="K632" i="1"/>
  <c r="K636" i="1"/>
  <c r="K640" i="1"/>
  <c r="K644" i="1"/>
  <c r="K648" i="1"/>
  <c r="K652" i="1"/>
  <c r="K656" i="1"/>
  <c r="K660" i="1"/>
  <c r="K664" i="1"/>
  <c r="K668" i="1"/>
  <c r="K672" i="1"/>
  <c r="K676" i="1"/>
  <c r="K680" i="1"/>
  <c r="K684" i="1"/>
  <c r="K688" i="1"/>
  <c r="K692" i="1"/>
  <c r="K696" i="1"/>
  <c r="K700" i="1"/>
  <c r="K704" i="1"/>
  <c r="K708" i="1"/>
  <c r="K712" i="1"/>
  <c r="K716" i="1"/>
  <c r="K720" i="1"/>
  <c r="K724" i="1"/>
  <c r="K728" i="1"/>
  <c r="K732" i="1"/>
  <c r="K736" i="1"/>
  <c r="K740" i="1"/>
  <c r="K744" i="1"/>
  <c r="K748" i="1"/>
  <c r="K752" i="1"/>
  <c r="K756" i="1"/>
  <c r="K760" i="1"/>
  <c r="K764" i="1"/>
  <c r="K768" i="1"/>
  <c r="K772" i="1"/>
  <c r="K776" i="1"/>
  <c r="K780" i="1"/>
  <c r="K784" i="1"/>
  <c r="K788" i="1"/>
  <c r="K792" i="1"/>
  <c r="K796" i="1"/>
  <c r="K800" i="1"/>
  <c r="K804" i="1"/>
  <c r="K808" i="1"/>
  <c r="K812" i="1"/>
  <c r="K816" i="1"/>
  <c r="K820" i="1"/>
  <c r="K824" i="1"/>
  <c r="K828" i="1"/>
  <c r="K832" i="1"/>
  <c r="K836" i="1"/>
  <c r="K840" i="1"/>
  <c r="K844" i="1"/>
  <c r="K848" i="1"/>
  <c r="K852" i="1"/>
  <c r="K856" i="1"/>
  <c r="K860" i="1"/>
  <c r="K864" i="1"/>
  <c r="K868" i="1"/>
  <c r="K872" i="1"/>
  <c r="K876" i="1"/>
  <c r="K880" i="1"/>
  <c r="K884" i="1"/>
  <c r="K888" i="1"/>
  <c r="K892" i="1"/>
  <c r="K896" i="1"/>
  <c r="K900" i="1"/>
  <c r="K904" i="1"/>
  <c r="K908" i="1"/>
  <c r="K912" i="1"/>
  <c r="K916" i="1"/>
  <c r="K920" i="1"/>
  <c r="G58" i="5"/>
  <c r="O45" i="5"/>
  <c r="O56" i="5"/>
  <c r="O62" i="5"/>
  <c r="O9" i="1"/>
  <c r="O15" i="1"/>
  <c r="O20" i="1"/>
  <c r="O25" i="1"/>
  <c r="O31" i="1"/>
  <c r="O36" i="1"/>
  <c r="O41" i="1"/>
  <c r="O47" i="1"/>
  <c r="O52" i="1"/>
  <c r="O57" i="1"/>
  <c r="O63" i="1"/>
  <c r="O68" i="1"/>
  <c r="O72" i="1"/>
  <c r="O76" i="1"/>
  <c r="O80" i="1"/>
  <c r="O84" i="1"/>
  <c r="O88" i="1"/>
  <c r="O92" i="1"/>
  <c r="O96" i="1"/>
  <c r="O100" i="1"/>
  <c r="O104" i="1"/>
  <c r="O108" i="1"/>
  <c r="O112" i="1"/>
  <c r="O116" i="1"/>
  <c r="O120" i="1"/>
  <c r="O124" i="1"/>
  <c r="O128" i="1"/>
  <c r="O132" i="1"/>
  <c r="O136" i="1"/>
  <c r="O140" i="1"/>
  <c r="O144" i="1"/>
  <c r="O148" i="1"/>
  <c r="O152" i="1"/>
  <c r="O156" i="1"/>
  <c r="O160" i="1"/>
  <c r="O164" i="1"/>
  <c r="O168" i="1"/>
  <c r="O172" i="1"/>
  <c r="O176" i="1"/>
  <c r="O180" i="1"/>
  <c r="O184" i="1"/>
  <c r="O188" i="1"/>
  <c r="O192" i="1"/>
  <c r="O196" i="1"/>
  <c r="O200" i="1"/>
  <c r="O204" i="1"/>
  <c r="O208" i="1"/>
  <c r="O212" i="1"/>
  <c r="O216" i="1"/>
  <c r="O220" i="1"/>
  <c r="O224" i="1"/>
  <c r="O228" i="1"/>
  <c r="O232" i="1"/>
  <c r="O236" i="1"/>
  <c r="O240" i="1"/>
  <c r="O244" i="1"/>
  <c r="O248" i="1"/>
  <c r="O252" i="1"/>
  <c r="O256" i="1"/>
  <c r="O260" i="1"/>
  <c r="O264" i="1"/>
  <c r="O268" i="1"/>
  <c r="O272" i="1"/>
  <c r="O276" i="1"/>
  <c r="O280" i="1"/>
  <c r="O284" i="1"/>
  <c r="O288" i="1"/>
  <c r="O292" i="1"/>
  <c r="O296" i="1"/>
  <c r="O300" i="1"/>
  <c r="O304" i="1"/>
  <c r="O308" i="1"/>
  <c r="O312" i="1"/>
  <c r="O316" i="1"/>
  <c r="O320" i="1"/>
  <c r="O324" i="1"/>
  <c r="O328" i="1"/>
  <c r="O332" i="1"/>
  <c r="O336" i="1"/>
  <c r="O340" i="1"/>
  <c r="O344" i="1"/>
  <c r="O348" i="1"/>
  <c r="O352" i="1"/>
  <c r="O356" i="1"/>
  <c r="O360" i="1"/>
  <c r="O364" i="1"/>
  <c r="O368" i="1"/>
  <c r="O372" i="1"/>
  <c r="O376" i="1"/>
  <c r="O380" i="1"/>
  <c r="O384" i="1"/>
  <c r="O388" i="1"/>
  <c r="O392" i="1"/>
  <c r="O396" i="1"/>
  <c r="O400" i="1"/>
  <c r="O404" i="1"/>
  <c r="O408" i="1"/>
  <c r="O412" i="1"/>
  <c r="O416" i="1"/>
  <c r="O420" i="1"/>
  <c r="O424" i="1"/>
  <c r="O428" i="1"/>
  <c r="O432" i="1"/>
  <c r="O436" i="1"/>
  <c r="O440" i="1"/>
  <c r="O444" i="1"/>
  <c r="O448" i="1"/>
  <c r="O452" i="1"/>
  <c r="O456" i="1"/>
  <c r="O460" i="1"/>
  <c r="O464" i="1"/>
  <c r="O468" i="1"/>
  <c r="O472" i="1"/>
  <c r="O476" i="1"/>
  <c r="O480" i="1"/>
  <c r="O484" i="1"/>
  <c r="O488" i="1"/>
  <c r="O492" i="1"/>
  <c r="O496" i="1"/>
  <c r="O500" i="1"/>
  <c r="O504" i="1"/>
  <c r="O508" i="1"/>
  <c r="O512" i="1"/>
  <c r="O516" i="1"/>
  <c r="O520" i="1"/>
  <c r="O524" i="1"/>
  <c r="O528" i="1"/>
  <c r="O532" i="1"/>
  <c r="O536" i="1"/>
  <c r="O540" i="1"/>
  <c r="O544" i="1"/>
  <c r="O548" i="1"/>
  <c r="O552" i="1"/>
  <c r="O556" i="1"/>
  <c r="O560" i="1"/>
  <c r="O564" i="1"/>
  <c r="O568" i="1"/>
  <c r="O572" i="1"/>
  <c r="O576" i="1"/>
  <c r="O580" i="1"/>
  <c r="O584" i="1"/>
  <c r="O588" i="1"/>
  <c r="O592" i="1"/>
  <c r="O596" i="1"/>
  <c r="O600" i="1"/>
  <c r="O604" i="1"/>
  <c r="O608" i="1"/>
  <c r="O612" i="1"/>
  <c r="O616" i="1"/>
  <c r="O620" i="1"/>
  <c r="O624" i="1"/>
  <c r="O628" i="1"/>
  <c r="O632" i="1"/>
  <c r="O636" i="1"/>
  <c r="O640" i="1"/>
  <c r="O644" i="1"/>
  <c r="O648" i="1"/>
  <c r="O652" i="1"/>
  <c r="O656" i="1"/>
  <c r="O660" i="1"/>
  <c r="O664" i="1"/>
  <c r="O668" i="1"/>
  <c r="O672" i="1"/>
  <c r="O676" i="1"/>
  <c r="O680" i="1"/>
  <c r="O684" i="1"/>
  <c r="O688" i="1"/>
  <c r="O692" i="1"/>
  <c r="O696" i="1"/>
  <c r="O700" i="1"/>
  <c r="O704" i="1"/>
  <c r="O708" i="1"/>
  <c r="O712" i="1"/>
  <c r="O716" i="1"/>
  <c r="O720" i="1"/>
  <c r="O724" i="1"/>
  <c r="O728" i="1"/>
  <c r="O732" i="1"/>
  <c r="O736" i="1"/>
  <c r="O740" i="1"/>
  <c r="O744" i="1"/>
  <c r="O748" i="1"/>
  <c r="O752" i="1"/>
  <c r="O756" i="1"/>
  <c r="O760" i="1"/>
  <c r="O764" i="1"/>
  <c r="O768" i="1"/>
  <c r="O772" i="1"/>
  <c r="O776" i="1"/>
  <c r="O780" i="1"/>
  <c r="O784" i="1"/>
  <c r="O788" i="1"/>
  <c r="O792" i="1"/>
  <c r="O796" i="1"/>
  <c r="O800" i="1"/>
  <c r="O804" i="1"/>
  <c r="O808" i="1"/>
  <c r="O812" i="1"/>
  <c r="O816" i="1"/>
  <c r="O820" i="1"/>
  <c r="O824" i="1"/>
  <c r="O828" i="1"/>
  <c r="O832" i="1"/>
  <c r="O836" i="1"/>
  <c r="O840" i="1"/>
  <c r="O844" i="1"/>
  <c r="O848" i="1"/>
  <c r="O852" i="1"/>
  <c r="O856" i="1"/>
  <c r="O860" i="1"/>
  <c r="O864" i="1"/>
  <c r="O868" i="1"/>
  <c r="O872" i="1"/>
  <c r="O876" i="1"/>
  <c r="O880" i="1"/>
  <c r="O884" i="1"/>
  <c r="O888" i="1"/>
  <c r="O892" i="1"/>
  <c r="O896" i="1"/>
  <c r="O900" i="1"/>
  <c r="O904" i="1"/>
  <c r="O908" i="1"/>
  <c r="O912" i="1"/>
  <c r="O916" i="1"/>
  <c r="O920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K73" i="1"/>
  <c r="K77" i="1"/>
  <c r="K81" i="1"/>
  <c r="K85" i="1"/>
  <c r="K89" i="1"/>
  <c r="K93" i="1"/>
  <c r="K97" i="1"/>
  <c r="K101" i="1"/>
  <c r="K105" i="1"/>
  <c r="K109" i="1"/>
  <c r="K113" i="1"/>
  <c r="K117" i="1"/>
  <c r="K121" i="1"/>
  <c r="K125" i="1"/>
  <c r="K129" i="1"/>
  <c r="K133" i="1"/>
  <c r="K137" i="1"/>
  <c r="K141" i="1"/>
  <c r="K145" i="1"/>
  <c r="K149" i="1"/>
  <c r="K153" i="1"/>
  <c r="K157" i="1"/>
  <c r="K161" i="1"/>
  <c r="K165" i="1"/>
  <c r="K169" i="1"/>
  <c r="K173" i="1"/>
  <c r="K177" i="1"/>
  <c r="K181" i="1"/>
  <c r="K185" i="1"/>
  <c r="K189" i="1"/>
  <c r="K193" i="1"/>
  <c r="K197" i="1"/>
  <c r="K201" i="1"/>
  <c r="K205" i="1"/>
  <c r="K209" i="1"/>
  <c r="K213" i="1"/>
  <c r="K217" i="1"/>
  <c r="K221" i="1"/>
  <c r="K225" i="1"/>
  <c r="K229" i="1"/>
  <c r="K233" i="1"/>
  <c r="K237" i="1"/>
  <c r="K241" i="1"/>
  <c r="K245" i="1"/>
  <c r="K249" i="1"/>
  <c r="K253" i="1"/>
  <c r="K257" i="1"/>
  <c r="K261" i="1"/>
  <c r="K265" i="1"/>
  <c r="K269" i="1"/>
  <c r="K273" i="1"/>
  <c r="K277" i="1"/>
  <c r="K281" i="1"/>
  <c r="K285" i="1"/>
  <c r="K289" i="1"/>
  <c r="K293" i="1"/>
  <c r="K297" i="1"/>
  <c r="K301" i="1"/>
  <c r="K305" i="1"/>
  <c r="K309" i="1"/>
  <c r="K313" i="1"/>
  <c r="K317" i="1"/>
  <c r="K321" i="1"/>
  <c r="K325" i="1"/>
  <c r="K329" i="1"/>
  <c r="K333" i="1"/>
  <c r="K337" i="1"/>
  <c r="K341" i="1"/>
  <c r="K345" i="1"/>
  <c r="K349" i="1"/>
  <c r="K353" i="1"/>
  <c r="K357" i="1"/>
  <c r="K361" i="1"/>
  <c r="K365" i="1"/>
  <c r="K369" i="1"/>
  <c r="K373" i="1"/>
  <c r="K377" i="1"/>
  <c r="K381" i="1"/>
  <c r="K385" i="1"/>
  <c r="K389" i="1"/>
  <c r="K393" i="1"/>
  <c r="K397" i="1"/>
  <c r="K401" i="1"/>
  <c r="K405" i="1"/>
  <c r="K409" i="1"/>
  <c r="K413" i="1"/>
  <c r="K417" i="1"/>
  <c r="K421" i="1"/>
  <c r="K425" i="1"/>
  <c r="K429" i="1"/>
  <c r="K433" i="1"/>
  <c r="K437" i="1"/>
  <c r="K441" i="1"/>
  <c r="K445" i="1"/>
  <c r="K449" i="1"/>
  <c r="K453" i="1"/>
  <c r="K457" i="1"/>
  <c r="K461" i="1"/>
  <c r="K465" i="1"/>
  <c r="K469" i="1"/>
  <c r="K473" i="1"/>
  <c r="K477" i="1"/>
  <c r="K481" i="1"/>
  <c r="K485" i="1"/>
  <c r="K489" i="1"/>
  <c r="K493" i="1"/>
  <c r="K497" i="1"/>
  <c r="K501" i="1"/>
  <c r="K505" i="1"/>
  <c r="K509" i="1"/>
  <c r="K513" i="1"/>
  <c r="K517" i="1"/>
  <c r="K521" i="1"/>
  <c r="K525" i="1"/>
  <c r="K529" i="1"/>
  <c r="K533" i="1"/>
  <c r="K537" i="1"/>
  <c r="K541" i="1"/>
  <c r="K545" i="1"/>
  <c r="K549" i="1"/>
  <c r="K553" i="1"/>
  <c r="K557" i="1"/>
  <c r="K561" i="1"/>
  <c r="K565" i="1"/>
  <c r="K569" i="1"/>
  <c r="K573" i="1"/>
  <c r="K577" i="1"/>
  <c r="K581" i="1"/>
  <c r="K585" i="1"/>
  <c r="K589" i="1"/>
  <c r="K593" i="1"/>
  <c r="K597" i="1"/>
  <c r="K601" i="1"/>
  <c r="K605" i="1"/>
  <c r="K609" i="1"/>
  <c r="K613" i="1"/>
  <c r="K617" i="1"/>
  <c r="K621" i="1"/>
  <c r="K625" i="1"/>
  <c r="K629" i="1"/>
  <c r="K633" i="1"/>
  <c r="K637" i="1"/>
  <c r="K641" i="1"/>
  <c r="K645" i="1"/>
  <c r="K649" i="1"/>
  <c r="K653" i="1"/>
  <c r="K657" i="1"/>
  <c r="K661" i="1"/>
  <c r="K665" i="1"/>
  <c r="K669" i="1"/>
  <c r="K673" i="1"/>
  <c r="K677" i="1"/>
  <c r="K681" i="1"/>
  <c r="K685" i="1"/>
  <c r="K689" i="1"/>
  <c r="K693" i="1"/>
  <c r="K697" i="1"/>
  <c r="K701" i="1"/>
  <c r="K705" i="1"/>
  <c r="K709" i="1"/>
  <c r="K713" i="1"/>
  <c r="K717" i="1"/>
  <c r="K721" i="1"/>
  <c r="K725" i="1"/>
  <c r="K729" i="1"/>
  <c r="K733" i="1"/>
  <c r="K737" i="1"/>
  <c r="K741" i="1"/>
  <c r="K745" i="1"/>
  <c r="K749" i="1"/>
  <c r="K753" i="1"/>
  <c r="K757" i="1"/>
  <c r="K761" i="1"/>
  <c r="K765" i="1"/>
  <c r="K769" i="1"/>
  <c r="K773" i="1"/>
  <c r="K777" i="1"/>
  <c r="K781" i="1"/>
  <c r="K785" i="1"/>
  <c r="K789" i="1"/>
  <c r="K793" i="1"/>
  <c r="K797" i="1"/>
  <c r="K801" i="1"/>
  <c r="K805" i="1"/>
  <c r="K809" i="1"/>
  <c r="K813" i="1"/>
  <c r="K817" i="1"/>
  <c r="K821" i="1"/>
  <c r="K825" i="1"/>
  <c r="K829" i="1"/>
  <c r="K833" i="1"/>
  <c r="K837" i="1"/>
  <c r="K841" i="1"/>
  <c r="K845" i="1"/>
  <c r="K849" i="1"/>
  <c r="K853" i="1"/>
  <c r="K857" i="1"/>
  <c r="K861" i="1"/>
  <c r="K865" i="1"/>
  <c r="K869" i="1"/>
  <c r="K873" i="1"/>
  <c r="K877" i="1"/>
  <c r="K881" i="1"/>
  <c r="K885" i="1"/>
  <c r="K889" i="1"/>
  <c r="K893" i="1"/>
  <c r="K897" i="1"/>
  <c r="K901" i="1"/>
  <c r="K905" i="1"/>
  <c r="K909" i="1"/>
  <c r="K913" i="1"/>
  <c r="K917" i="1"/>
  <c r="K6" i="1"/>
  <c r="G49" i="5"/>
  <c r="K61" i="5"/>
  <c r="K936" i="1"/>
  <c r="O11" i="1"/>
  <c r="O16" i="1"/>
  <c r="O21" i="1"/>
  <c r="O27" i="1"/>
  <c r="O32" i="1"/>
  <c r="O37" i="1"/>
  <c r="O43" i="1"/>
  <c r="O48" i="1"/>
  <c r="O53" i="1"/>
  <c r="O59" i="1"/>
  <c r="O64" i="1"/>
  <c r="O69" i="1"/>
  <c r="O73" i="1"/>
  <c r="O77" i="1"/>
  <c r="O81" i="1"/>
  <c r="O85" i="1"/>
  <c r="O89" i="1"/>
  <c r="O93" i="1"/>
  <c r="O97" i="1"/>
  <c r="O101" i="1"/>
  <c r="O105" i="1"/>
  <c r="O109" i="1"/>
  <c r="O113" i="1"/>
  <c r="O117" i="1"/>
  <c r="O121" i="1"/>
  <c r="O125" i="1"/>
  <c r="O129" i="1"/>
  <c r="O133" i="1"/>
  <c r="O137" i="1"/>
  <c r="O141" i="1"/>
  <c r="O145" i="1"/>
  <c r="O149" i="1"/>
  <c r="O153" i="1"/>
  <c r="O157" i="1"/>
  <c r="O161" i="1"/>
  <c r="O165" i="1"/>
  <c r="O169" i="1"/>
  <c r="O173" i="1"/>
  <c r="O177" i="1"/>
  <c r="O181" i="1"/>
  <c r="O185" i="1"/>
  <c r="O189" i="1"/>
  <c r="O193" i="1"/>
  <c r="O197" i="1"/>
  <c r="O201" i="1"/>
  <c r="O205" i="1"/>
  <c r="O209" i="1"/>
  <c r="O213" i="1"/>
  <c r="O217" i="1"/>
  <c r="O221" i="1"/>
  <c r="O225" i="1"/>
  <c r="O229" i="1"/>
  <c r="O233" i="1"/>
  <c r="O237" i="1"/>
  <c r="O241" i="1"/>
  <c r="O245" i="1"/>
  <c r="O249" i="1"/>
  <c r="O253" i="1"/>
  <c r="O257" i="1"/>
  <c r="O261" i="1"/>
  <c r="O265" i="1"/>
  <c r="O269" i="1"/>
  <c r="O273" i="1"/>
  <c r="O277" i="1"/>
  <c r="O281" i="1"/>
  <c r="O285" i="1"/>
  <c r="O289" i="1"/>
  <c r="O293" i="1"/>
  <c r="O297" i="1"/>
  <c r="O301" i="1"/>
  <c r="O305" i="1"/>
  <c r="O309" i="1"/>
  <c r="O313" i="1"/>
  <c r="O317" i="1"/>
  <c r="O321" i="1"/>
  <c r="O325" i="1"/>
  <c r="O329" i="1"/>
  <c r="O333" i="1"/>
  <c r="O337" i="1"/>
  <c r="O341" i="1"/>
  <c r="O345" i="1"/>
  <c r="O349" i="1"/>
  <c r="O353" i="1"/>
  <c r="O357" i="1"/>
  <c r="O361" i="1"/>
  <c r="O365" i="1"/>
  <c r="O369" i="1"/>
  <c r="O373" i="1"/>
  <c r="O377" i="1"/>
  <c r="O381" i="1"/>
  <c r="O385" i="1"/>
  <c r="O389" i="1"/>
  <c r="O393" i="1"/>
  <c r="O397" i="1"/>
  <c r="O401" i="1"/>
  <c r="O405" i="1"/>
  <c r="O409" i="1"/>
  <c r="O413" i="1"/>
  <c r="O417" i="1"/>
  <c r="O421" i="1"/>
  <c r="O425" i="1"/>
  <c r="O429" i="1"/>
  <c r="O433" i="1"/>
  <c r="O437" i="1"/>
  <c r="O441" i="1"/>
  <c r="O445" i="1"/>
  <c r="O449" i="1"/>
  <c r="O453" i="1"/>
  <c r="O457" i="1"/>
  <c r="O461" i="1"/>
  <c r="O465" i="1"/>
  <c r="O469" i="1"/>
  <c r="O473" i="1"/>
  <c r="O477" i="1"/>
  <c r="O481" i="1"/>
  <c r="O485" i="1"/>
  <c r="O489" i="1"/>
  <c r="O493" i="1"/>
  <c r="O497" i="1"/>
  <c r="O501" i="1"/>
  <c r="O505" i="1"/>
  <c r="O509" i="1"/>
  <c r="O513" i="1"/>
  <c r="O517" i="1"/>
  <c r="O521" i="1"/>
  <c r="O525" i="1"/>
  <c r="O529" i="1"/>
  <c r="O533" i="1"/>
  <c r="O537" i="1"/>
  <c r="O541" i="1"/>
  <c r="O545" i="1"/>
  <c r="O549" i="1"/>
  <c r="O553" i="1"/>
  <c r="O557" i="1"/>
  <c r="O561" i="1"/>
  <c r="O565" i="1"/>
  <c r="O569" i="1"/>
  <c r="O573" i="1"/>
  <c r="O577" i="1"/>
  <c r="O581" i="1"/>
  <c r="O585" i="1"/>
  <c r="O589" i="1"/>
  <c r="O593" i="1"/>
  <c r="O597" i="1"/>
  <c r="O601" i="1"/>
  <c r="O605" i="1"/>
  <c r="O609" i="1"/>
  <c r="O613" i="1"/>
  <c r="O617" i="1"/>
  <c r="O621" i="1"/>
  <c r="O625" i="1"/>
  <c r="O629" i="1"/>
  <c r="O633" i="1"/>
  <c r="O637" i="1"/>
  <c r="O641" i="1"/>
  <c r="O645" i="1"/>
  <c r="O649" i="1"/>
  <c r="O653" i="1"/>
  <c r="O657" i="1"/>
  <c r="O661" i="1"/>
  <c r="O665" i="1"/>
  <c r="O669" i="1"/>
  <c r="O673" i="1"/>
  <c r="O677" i="1"/>
  <c r="O681" i="1"/>
  <c r="O685" i="1"/>
  <c r="O689" i="1"/>
  <c r="O693" i="1"/>
  <c r="O697" i="1"/>
  <c r="O701" i="1"/>
  <c r="O705" i="1"/>
  <c r="O709" i="1"/>
  <c r="O713" i="1"/>
  <c r="O717" i="1"/>
  <c r="O721" i="1"/>
  <c r="O725" i="1"/>
  <c r="O729" i="1"/>
  <c r="O733" i="1"/>
  <c r="O737" i="1"/>
  <c r="O741" i="1"/>
  <c r="O745" i="1"/>
  <c r="O749" i="1"/>
  <c r="O753" i="1"/>
  <c r="O757" i="1"/>
  <c r="O761" i="1"/>
  <c r="O765" i="1"/>
  <c r="O769" i="1"/>
  <c r="O773" i="1"/>
  <c r="O777" i="1"/>
  <c r="O781" i="1"/>
  <c r="O785" i="1"/>
  <c r="O789" i="1"/>
  <c r="O793" i="1"/>
  <c r="O797" i="1"/>
  <c r="O801" i="1"/>
  <c r="O805" i="1"/>
  <c r="O809" i="1"/>
  <c r="O813" i="1"/>
  <c r="O817" i="1"/>
  <c r="O821" i="1"/>
  <c r="O825" i="1"/>
  <c r="O829" i="1"/>
  <c r="O833" i="1"/>
  <c r="O837" i="1"/>
  <c r="O841" i="1"/>
  <c r="O845" i="1"/>
  <c r="O849" i="1"/>
  <c r="O853" i="1"/>
  <c r="O857" i="1"/>
  <c r="O861" i="1"/>
  <c r="O865" i="1"/>
  <c r="O869" i="1"/>
  <c r="O873" i="1"/>
  <c r="O877" i="1"/>
  <c r="O881" i="1"/>
  <c r="O885" i="1"/>
  <c r="O889" i="1"/>
  <c r="O893" i="1"/>
  <c r="O897" i="1"/>
  <c r="O901" i="1"/>
  <c r="O905" i="1"/>
  <c r="O909" i="1"/>
  <c r="O913" i="1"/>
  <c r="O917" i="1"/>
  <c r="O6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66" i="1"/>
  <c r="K70" i="1"/>
  <c r="K74" i="1"/>
  <c r="K78" i="1"/>
  <c r="K82" i="1"/>
  <c r="K86" i="1"/>
  <c r="K90" i="1"/>
  <c r="K94" i="1"/>
  <c r="K98" i="1"/>
  <c r="K102" i="1"/>
  <c r="K106" i="1"/>
  <c r="K110" i="1"/>
  <c r="K114" i="1"/>
  <c r="K118" i="1"/>
  <c r="K122" i="1"/>
  <c r="K126" i="1"/>
  <c r="K130" i="1"/>
  <c r="K134" i="1"/>
  <c r="K138" i="1"/>
  <c r="K142" i="1"/>
  <c r="K146" i="1"/>
  <c r="K150" i="1"/>
  <c r="K154" i="1"/>
  <c r="K158" i="1"/>
  <c r="K162" i="1"/>
  <c r="K166" i="1"/>
  <c r="K170" i="1"/>
  <c r="K174" i="1"/>
  <c r="K178" i="1"/>
  <c r="K182" i="1"/>
  <c r="K186" i="1"/>
  <c r="K190" i="1"/>
  <c r="K194" i="1"/>
  <c r="K198" i="1"/>
  <c r="K202" i="1"/>
  <c r="K206" i="1"/>
  <c r="K210" i="1"/>
  <c r="K214" i="1"/>
  <c r="K218" i="1"/>
  <c r="K222" i="1"/>
  <c r="K226" i="1"/>
  <c r="K230" i="1"/>
  <c r="K234" i="1"/>
  <c r="K238" i="1"/>
  <c r="K242" i="1"/>
  <c r="K246" i="1"/>
  <c r="K250" i="1"/>
  <c r="K254" i="1"/>
  <c r="K258" i="1"/>
  <c r="K262" i="1"/>
  <c r="K266" i="1"/>
  <c r="K270" i="1"/>
  <c r="K274" i="1"/>
  <c r="K278" i="1"/>
  <c r="K282" i="1"/>
  <c r="K286" i="1"/>
  <c r="K290" i="1"/>
  <c r="K294" i="1"/>
  <c r="K298" i="1"/>
  <c r="K302" i="1"/>
  <c r="K306" i="1"/>
  <c r="K310" i="1"/>
  <c r="K314" i="1"/>
  <c r="K318" i="1"/>
  <c r="K322" i="1"/>
  <c r="K326" i="1"/>
  <c r="K330" i="1"/>
  <c r="K334" i="1"/>
  <c r="K338" i="1"/>
  <c r="K342" i="1"/>
  <c r="K346" i="1"/>
  <c r="K350" i="1"/>
  <c r="K354" i="1"/>
  <c r="K358" i="1"/>
  <c r="K362" i="1"/>
  <c r="K366" i="1"/>
  <c r="K370" i="1"/>
  <c r="K374" i="1"/>
  <c r="K378" i="1"/>
  <c r="K382" i="1"/>
  <c r="K386" i="1"/>
  <c r="K390" i="1"/>
  <c r="K394" i="1"/>
  <c r="K398" i="1"/>
  <c r="K402" i="1"/>
  <c r="K406" i="1"/>
  <c r="K410" i="1"/>
  <c r="K414" i="1"/>
  <c r="K418" i="1"/>
  <c r="K422" i="1"/>
  <c r="K426" i="1"/>
  <c r="K430" i="1"/>
  <c r="K434" i="1"/>
  <c r="K438" i="1"/>
  <c r="K442" i="1"/>
  <c r="K446" i="1"/>
  <c r="K450" i="1"/>
  <c r="K454" i="1"/>
  <c r="K458" i="1"/>
  <c r="K462" i="1"/>
  <c r="K466" i="1"/>
  <c r="K470" i="1"/>
  <c r="K474" i="1"/>
  <c r="K478" i="1"/>
  <c r="K482" i="1"/>
  <c r="K486" i="1"/>
  <c r="K490" i="1"/>
  <c r="K494" i="1"/>
  <c r="K498" i="1"/>
  <c r="K502" i="1"/>
  <c r="K506" i="1"/>
  <c r="K510" i="1"/>
  <c r="K514" i="1"/>
  <c r="K518" i="1"/>
  <c r="K522" i="1"/>
  <c r="K526" i="1"/>
  <c r="K530" i="1"/>
  <c r="K534" i="1"/>
  <c r="K538" i="1"/>
  <c r="K542" i="1"/>
  <c r="K546" i="1"/>
  <c r="K550" i="1"/>
  <c r="K554" i="1"/>
  <c r="K558" i="1"/>
  <c r="K562" i="1"/>
  <c r="K566" i="1"/>
  <c r="K570" i="1"/>
  <c r="K574" i="1"/>
  <c r="K578" i="1"/>
  <c r="K582" i="1"/>
  <c r="K586" i="1"/>
  <c r="K590" i="1"/>
  <c r="K594" i="1"/>
  <c r="K598" i="1"/>
  <c r="K602" i="1"/>
  <c r="K606" i="1"/>
  <c r="K610" i="1"/>
  <c r="K614" i="1"/>
  <c r="K618" i="1"/>
  <c r="K622" i="1"/>
  <c r="K626" i="1"/>
  <c r="K630" i="1"/>
  <c r="K634" i="1"/>
  <c r="K638" i="1"/>
  <c r="K642" i="1"/>
  <c r="K646" i="1"/>
  <c r="K650" i="1"/>
  <c r="K654" i="1"/>
  <c r="K658" i="1"/>
  <c r="K662" i="1"/>
  <c r="K666" i="1"/>
  <c r="K670" i="1"/>
  <c r="K674" i="1"/>
  <c r="K678" i="1"/>
  <c r="K682" i="1"/>
  <c r="K686" i="1"/>
  <c r="K690" i="1"/>
  <c r="K694" i="1"/>
  <c r="K698" i="1"/>
  <c r="K702" i="1"/>
  <c r="K706" i="1"/>
  <c r="K710" i="1"/>
  <c r="K714" i="1"/>
  <c r="K718" i="1"/>
  <c r="K722" i="1"/>
  <c r="K726" i="1"/>
  <c r="K730" i="1"/>
  <c r="K734" i="1"/>
  <c r="K738" i="1"/>
  <c r="K742" i="1"/>
  <c r="K746" i="1"/>
  <c r="K750" i="1"/>
  <c r="K754" i="1"/>
  <c r="K758" i="1"/>
  <c r="K762" i="1"/>
  <c r="K766" i="1"/>
  <c r="K770" i="1"/>
  <c r="K774" i="1"/>
  <c r="K778" i="1"/>
  <c r="K782" i="1"/>
  <c r="K786" i="1"/>
  <c r="K790" i="1"/>
  <c r="K794" i="1"/>
  <c r="K798" i="1"/>
  <c r="K802" i="1"/>
  <c r="K806" i="1"/>
  <c r="K810" i="1"/>
  <c r="K814" i="1"/>
  <c r="K818" i="1"/>
  <c r="K822" i="1"/>
  <c r="K826" i="1"/>
  <c r="K830" i="1"/>
  <c r="K834" i="1"/>
  <c r="K838" i="1"/>
  <c r="K842" i="1"/>
  <c r="K846" i="1"/>
  <c r="K850" i="1"/>
  <c r="K854" i="1"/>
  <c r="K858" i="1"/>
  <c r="K862" i="1"/>
  <c r="K866" i="1"/>
  <c r="K870" i="1"/>
  <c r="K874" i="1"/>
  <c r="K878" i="1"/>
  <c r="K882" i="1"/>
  <c r="K886" i="1"/>
  <c r="K890" i="1"/>
  <c r="K894" i="1"/>
  <c r="K898" i="1"/>
  <c r="K902" i="1"/>
  <c r="K906" i="1"/>
  <c r="K910" i="1"/>
  <c r="K914" i="1"/>
  <c r="K918" i="1"/>
  <c r="O7" i="1"/>
  <c r="O28" i="1"/>
  <c r="O49" i="1"/>
  <c r="O70" i="1"/>
  <c r="O86" i="1"/>
  <c r="O102" i="1"/>
  <c r="O118" i="1"/>
  <c r="O134" i="1"/>
  <c r="O150" i="1"/>
  <c r="O166" i="1"/>
  <c r="O182" i="1"/>
  <c r="O198" i="1"/>
  <c r="O214" i="1"/>
  <c r="O230" i="1"/>
  <c r="O246" i="1"/>
  <c r="O262" i="1"/>
  <c r="O278" i="1"/>
  <c r="O294" i="1"/>
  <c r="O310" i="1"/>
  <c r="O326" i="1"/>
  <c r="O342" i="1"/>
  <c r="O358" i="1"/>
  <c r="O374" i="1"/>
  <c r="O390" i="1"/>
  <c r="O406" i="1"/>
  <c r="O422" i="1"/>
  <c r="O438" i="1"/>
  <c r="O454" i="1"/>
  <c r="O470" i="1"/>
  <c r="O486" i="1"/>
  <c r="O502" i="1"/>
  <c r="O518" i="1"/>
  <c r="O534" i="1"/>
  <c r="O550" i="1"/>
  <c r="O566" i="1"/>
  <c r="O582" i="1"/>
  <c r="O598" i="1"/>
  <c r="O614" i="1"/>
  <c r="O630" i="1"/>
  <c r="O646" i="1"/>
  <c r="O662" i="1"/>
  <c r="O678" i="1"/>
  <c r="O694" i="1"/>
  <c r="O710" i="1"/>
  <c r="O726" i="1"/>
  <c r="O742" i="1"/>
  <c r="O758" i="1"/>
  <c r="O774" i="1"/>
  <c r="O790" i="1"/>
  <c r="O806" i="1"/>
  <c r="O822" i="1"/>
  <c r="O838" i="1"/>
  <c r="O854" i="1"/>
  <c r="O870" i="1"/>
  <c r="O886" i="1"/>
  <c r="O902" i="1"/>
  <c r="O918" i="1"/>
  <c r="K19" i="1"/>
  <c r="K35" i="1"/>
  <c r="K51" i="1"/>
  <c r="K67" i="1"/>
  <c r="K83" i="1"/>
  <c r="K99" i="1"/>
  <c r="K115" i="1"/>
  <c r="K131" i="1"/>
  <c r="K147" i="1"/>
  <c r="K163" i="1"/>
  <c r="K179" i="1"/>
  <c r="K195" i="1"/>
  <c r="K211" i="1"/>
  <c r="K227" i="1"/>
  <c r="K243" i="1"/>
  <c r="K259" i="1"/>
  <c r="K275" i="1"/>
  <c r="K291" i="1"/>
  <c r="K307" i="1"/>
  <c r="K323" i="1"/>
  <c r="K339" i="1"/>
  <c r="K355" i="1"/>
  <c r="K371" i="1"/>
  <c r="K387" i="1"/>
  <c r="K403" i="1"/>
  <c r="K419" i="1"/>
  <c r="K435" i="1"/>
  <c r="K451" i="1"/>
  <c r="K467" i="1"/>
  <c r="K483" i="1"/>
  <c r="K499" i="1"/>
  <c r="K515" i="1"/>
  <c r="K531" i="1"/>
  <c r="K547" i="1"/>
  <c r="K563" i="1"/>
  <c r="K579" i="1"/>
  <c r="K595" i="1"/>
  <c r="K611" i="1"/>
  <c r="K627" i="1"/>
  <c r="K643" i="1"/>
  <c r="K659" i="1"/>
  <c r="K675" i="1"/>
  <c r="K691" i="1"/>
  <c r="K707" i="1"/>
  <c r="K723" i="1"/>
  <c r="K739" i="1"/>
  <c r="K755" i="1"/>
  <c r="K771" i="1"/>
  <c r="K787" i="1"/>
  <c r="K803" i="1"/>
  <c r="K819" i="1"/>
  <c r="K835" i="1"/>
  <c r="K851" i="1"/>
  <c r="K867" i="1"/>
  <c r="K883" i="1"/>
  <c r="K899" i="1"/>
  <c r="K915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G314" i="1"/>
  <c r="G318" i="1"/>
  <c r="G322" i="1"/>
  <c r="G326" i="1"/>
  <c r="G330" i="1"/>
  <c r="G334" i="1"/>
  <c r="G338" i="1"/>
  <c r="G342" i="1"/>
  <c r="G346" i="1"/>
  <c r="G350" i="1"/>
  <c r="G354" i="1"/>
  <c r="G358" i="1"/>
  <c r="G362" i="1"/>
  <c r="G366" i="1"/>
  <c r="G370" i="1"/>
  <c r="G374" i="1"/>
  <c r="G378" i="1"/>
  <c r="G382" i="1"/>
  <c r="G386" i="1"/>
  <c r="G390" i="1"/>
  <c r="G394" i="1"/>
  <c r="G398" i="1"/>
  <c r="G402" i="1"/>
  <c r="G406" i="1"/>
  <c r="G410" i="1"/>
  <c r="G414" i="1"/>
  <c r="G418" i="1"/>
  <c r="G422" i="1"/>
  <c r="G426" i="1"/>
  <c r="G430" i="1"/>
  <c r="G434" i="1"/>
  <c r="G438" i="1"/>
  <c r="G442" i="1"/>
  <c r="G446" i="1"/>
  <c r="G450" i="1"/>
  <c r="G454" i="1"/>
  <c r="G458" i="1"/>
  <c r="G462" i="1"/>
  <c r="G466" i="1"/>
  <c r="G470" i="1"/>
  <c r="G474" i="1"/>
  <c r="G478" i="1"/>
  <c r="G482" i="1"/>
  <c r="G486" i="1"/>
  <c r="G490" i="1"/>
  <c r="G494" i="1"/>
  <c r="G498" i="1"/>
  <c r="G502" i="1"/>
  <c r="G506" i="1"/>
  <c r="G510" i="1"/>
  <c r="G514" i="1"/>
  <c r="G518" i="1"/>
  <c r="G522" i="1"/>
  <c r="G526" i="1"/>
  <c r="G530" i="1"/>
  <c r="G534" i="1"/>
  <c r="G538" i="1"/>
  <c r="G542" i="1"/>
  <c r="G546" i="1"/>
  <c r="G550" i="1"/>
  <c r="G554" i="1"/>
  <c r="G558" i="1"/>
  <c r="G562" i="1"/>
  <c r="G566" i="1"/>
  <c r="G570" i="1"/>
  <c r="G574" i="1"/>
  <c r="G578" i="1"/>
  <c r="G582" i="1"/>
  <c r="G586" i="1"/>
  <c r="G590" i="1"/>
  <c r="G594" i="1"/>
  <c r="G598" i="1"/>
  <c r="G602" i="1"/>
  <c r="G606" i="1"/>
  <c r="G610" i="1"/>
  <c r="G614" i="1"/>
  <c r="G618" i="1"/>
  <c r="G622" i="1"/>
  <c r="G626" i="1"/>
  <c r="G630" i="1"/>
  <c r="G634" i="1"/>
  <c r="G638" i="1"/>
  <c r="G642" i="1"/>
  <c r="G646" i="1"/>
  <c r="G650" i="1"/>
  <c r="G654" i="1"/>
  <c r="G658" i="1"/>
  <c r="G662" i="1"/>
  <c r="G666" i="1"/>
  <c r="G670" i="1"/>
  <c r="G674" i="1"/>
  <c r="G678" i="1"/>
  <c r="G682" i="1"/>
  <c r="G686" i="1"/>
  <c r="G690" i="1"/>
  <c r="G694" i="1"/>
  <c r="G698" i="1"/>
  <c r="G702" i="1"/>
  <c r="G706" i="1"/>
  <c r="G710" i="1"/>
  <c r="G714" i="1"/>
  <c r="G718" i="1"/>
  <c r="G722" i="1"/>
  <c r="G726" i="1"/>
  <c r="G730" i="1"/>
  <c r="G734" i="1"/>
  <c r="G738" i="1"/>
  <c r="G742" i="1"/>
  <c r="G746" i="1"/>
  <c r="G750" i="1"/>
  <c r="G754" i="1"/>
  <c r="G758" i="1"/>
  <c r="G762" i="1"/>
  <c r="G766" i="1"/>
  <c r="G770" i="1"/>
  <c r="G774" i="1"/>
  <c r="G778" i="1"/>
  <c r="G782" i="1"/>
  <c r="G786" i="1"/>
  <c r="G790" i="1"/>
  <c r="G794" i="1"/>
  <c r="G798" i="1"/>
  <c r="G802" i="1"/>
  <c r="G806" i="1"/>
  <c r="G810" i="1"/>
  <c r="G814" i="1"/>
  <c r="G818" i="1"/>
  <c r="G822" i="1"/>
  <c r="G826" i="1"/>
  <c r="G830" i="1"/>
  <c r="G834" i="1"/>
  <c r="G838" i="1"/>
  <c r="G842" i="1"/>
  <c r="G846" i="1"/>
  <c r="G850" i="1"/>
  <c r="G854" i="1"/>
  <c r="G858" i="1"/>
  <c r="G862" i="1"/>
  <c r="G866" i="1"/>
  <c r="G870" i="1"/>
  <c r="G874" i="1"/>
  <c r="G878" i="1"/>
  <c r="G882" i="1"/>
  <c r="G886" i="1"/>
  <c r="G890" i="1"/>
  <c r="G894" i="1"/>
  <c r="G898" i="1"/>
  <c r="G902" i="1"/>
  <c r="G906" i="1"/>
  <c r="G910" i="1"/>
  <c r="G914" i="1"/>
  <c r="G918" i="1"/>
  <c r="G52" i="1"/>
  <c r="G48" i="1"/>
  <c r="G44" i="1"/>
  <c r="G40" i="1"/>
  <c r="G36" i="1"/>
  <c r="G32" i="1"/>
  <c r="G8" i="1"/>
  <c r="G12" i="1"/>
  <c r="G16" i="1"/>
  <c r="G20" i="1"/>
  <c r="G24" i="1"/>
  <c r="G28" i="1"/>
  <c r="O12" i="1"/>
  <c r="O33" i="1"/>
  <c r="O55" i="1"/>
  <c r="O74" i="1"/>
  <c r="O90" i="1"/>
  <c r="O106" i="1"/>
  <c r="O122" i="1"/>
  <c r="O138" i="1"/>
  <c r="O154" i="1"/>
  <c r="O170" i="1"/>
  <c r="O186" i="1"/>
  <c r="O202" i="1"/>
  <c r="O218" i="1"/>
  <c r="O234" i="1"/>
  <c r="O250" i="1"/>
  <c r="O266" i="1"/>
  <c r="O282" i="1"/>
  <c r="O298" i="1"/>
  <c r="O314" i="1"/>
  <c r="O330" i="1"/>
  <c r="O346" i="1"/>
  <c r="O362" i="1"/>
  <c r="O378" i="1"/>
  <c r="O394" i="1"/>
  <c r="O410" i="1"/>
  <c r="O426" i="1"/>
  <c r="O442" i="1"/>
  <c r="O458" i="1"/>
  <c r="O474" i="1"/>
  <c r="O490" i="1"/>
  <c r="O506" i="1"/>
  <c r="O522" i="1"/>
  <c r="O538" i="1"/>
  <c r="O554" i="1"/>
  <c r="O570" i="1"/>
  <c r="O586" i="1"/>
  <c r="O602" i="1"/>
  <c r="O618" i="1"/>
  <c r="O634" i="1"/>
  <c r="O650" i="1"/>
  <c r="O666" i="1"/>
  <c r="O682" i="1"/>
  <c r="O698" i="1"/>
  <c r="O714" i="1"/>
  <c r="O730" i="1"/>
  <c r="O746" i="1"/>
  <c r="O762" i="1"/>
  <c r="O778" i="1"/>
  <c r="O794" i="1"/>
  <c r="O810" i="1"/>
  <c r="O826" i="1"/>
  <c r="O842" i="1"/>
  <c r="O858" i="1"/>
  <c r="O874" i="1"/>
  <c r="O890" i="1"/>
  <c r="O906" i="1"/>
  <c r="K7" i="1"/>
  <c r="K23" i="1"/>
  <c r="K39" i="1"/>
  <c r="K55" i="1"/>
  <c r="K71" i="1"/>
  <c r="K87" i="1"/>
  <c r="K103" i="1"/>
  <c r="K119" i="1"/>
  <c r="K135" i="1"/>
  <c r="K151" i="1"/>
  <c r="K167" i="1"/>
  <c r="K183" i="1"/>
  <c r="K199" i="1"/>
  <c r="K215" i="1"/>
  <c r="K231" i="1"/>
  <c r="K247" i="1"/>
  <c r="K263" i="1"/>
  <c r="K279" i="1"/>
  <c r="K295" i="1"/>
  <c r="K311" i="1"/>
  <c r="K327" i="1"/>
  <c r="K343" i="1"/>
  <c r="K359" i="1"/>
  <c r="K375" i="1"/>
  <c r="K391" i="1"/>
  <c r="K407" i="1"/>
  <c r="K423" i="1"/>
  <c r="K439" i="1"/>
  <c r="K455" i="1"/>
  <c r="K471" i="1"/>
  <c r="K487" i="1"/>
  <c r="K503" i="1"/>
  <c r="K519" i="1"/>
  <c r="K535" i="1"/>
  <c r="K551" i="1"/>
  <c r="K567" i="1"/>
  <c r="K583" i="1"/>
  <c r="K599" i="1"/>
  <c r="K615" i="1"/>
  <c r="K631" i="1"/>
  <c r="K647" i="1"/>
  <c r="K663" i="1"/>
  <c r="K679" i="1"/>
  <c r="K695" i="1"/>
  <c r="K711" i="1"/>
  <c r="K727" i="1"/>
  <c r="K743" i="1"/>
  <c r="K759" i="1"/>
  <c r="K775" i="1"/>
  <c r="K791" i="1"/>
  <c r="K807" i="1"/>
  <c r="K823" i="1"/>
  <c r="K839" i="1"/>
  <c r="K855" i="1"/>
  <c r="K871" i="1"/>
  <c r="K887" i="1"/>
  <c r="K903" i="1"/>
  <c r="K919" i="1"/>
  <c r="O17" i="1"/>
  <c r="O39" i="1"/>
  <c r="O60" i="1"/>
  <c r="O78" i="1"/>
  <c r="O94" i="1"/>
  <c r="O110" i="1"/>
  <c r="O126" i="1"/>
  <c r="O142" i="1"/>
  <c r="O158" i="1"/>
  <c r="O174" i="1"/>
  <c r="O190" i="1"/>
  <c r="O206" i="1"/>
  <c r="O222" i="1"/>
  <c r="O238" i="1"/>
  <c r="O254" i="1"/>
  <c r="O270" i="1"/>
  <c r="O286" i="1"/>
  <c r="O302" i="1"/>
  <c r="O318" i="1"/>
  <c r="O334" i="1"/>
  <c r="O350" i="1"/>
  <c r="O366" i="1"/>
  <c r="O382" i="1"/>
  <c r="O398" i="1"/>
  <c r="O414" i="1"/>
  <c r="O430" i="1"/>
  <c r="O446" i="1"/>
  <c r="O462" i="1"/>
  <c r="O478" i="1"/>
  <c r="O494" i="1"/>
  <c r="O510" i="1"/>
  <c r="O526" i="1"/>
  <c r="O542" i="1"/>
  <c r="O558" i="1"/>
  <c r="O574" i="1"/>
  <c r="O590" i="1"/>
  <c r="O606" i="1"/>
  <c r="O622" i="1"/>
  <c r="O638" i="1"/>
  <c r="O654" i="1"/>
  <c r="O670" i="1"/>
  <c r="O686" i="1"/>
  <c r="O702" i="1"/>
  <c r="O718" i="1"/>
  <c r="O734" i="1"/>
  <c r="O750" i="1"/>
  <c r="O766" i="1"/>
  <c r="O782" i="1"/>
  <c r="O798" i="1"/>
  <c r="O814" i="1"/>
  <c r="O830" i="1"/>
  <c r="O846" i="1"/>
  <c r="O862" i="1"/>
  <c r="O878" i="1"/>
  <c r="O894" i="1"/>
  <c r="O910" i="1"/>
  <c r="K11" i="1"/>
  <c r="K27" i="1"/>
  <c r="K43" i="1"/>
  <c r="K59" i="1"/>
  <c r="K75" i="1"/>
  <c r="K91" i="1"/>
  <c r="K107" i="1"/>
  <c r="K123" i="1"/>
  <c r="K139" i="1"/>
  <c r="K155" i="1"/>
  <c r="K171" i="1"/>
  <c r="K187" i="1"/>
  <c r="K203" i="1"/>
  <c r="K219" i="1"/>
  <c r="K235" i="1"/>
  <c r="K251" i="1"/>
  <c r="K267" i="1"/>
  <c r="K283" i="1"/>
  <c r="K299" i="1"/>
  <c r="K315" i="1"/>
  <c r="K331" i="1"/>
  <c r="K347" i="1"/>
  <c r="K363" i="1"/>
  <c r="K379" i="1"/>
  <c r="K395" i="1"/>
  <c r="K411" i="1"/>
  <c r="K427" i="1"/>
  <c r="K443" i="1"/>
  <c r="K459" i="1"/>
  <c r="K475" i="1"/>
  <c r="K491" i="1"/>
  <c r="K507" i="1"/>
  <c r="K523" i="1"/>
  <c r="K539" i="1"/>
  <c r="K555" i="1"/>
  <c r="K571" i="1"/>
  <c r="K587" i="1"/>
  <c r="K603" i="1"/>
  <c r="K619" i="1"/>
  <c r="K635" i="1"/>
  <c r="K651" i="1"/>
  <c r="K667" i="1"/>
  <c r="K683" i="1"/>
  <c r="K699" i="1"/>
  <c r="K715" i="1"/>
  <c r="K731" i="1"/>
  <c r="K747" i="1"/>
  <c r="K763" i="1"/>
  <c r="K779" i="1"/>
  <c r="K795" i="1"/>
  <c r="K811" i="1"/>
  <c r="K827" i="1"/>
  <c r="K843" i="1"/>
  <c r="K859" i="1"/>
  <c r="K875" i="1"/>
  <c r="K891" i="1"/>
  <c r="K907" i="1"/>
  <c r="O82" i="1"/>
  <c r="O146" i="1"/>
  <c r="O210" i="1"/>
  <c r="O274" i="1"/>
  <c r="O338" i="1"/>
  <c r="O402" i="1"/>
  <c r="O466" i="1"/>
  <c r="O530" i="1"/>
  <c r="O594" i="1"/>
  <c r="O658" i="1"/>
  <c r="O722" i="1"/>
  <c r="O786" i="1"/>
  <c r="O850" i="1"/>
  <c r="O914" i="1"/>
  <c r="K63" i="1"/>
  <c r="K127" i="1"/>
  <c r="K191" i="1"/>
  <c r="K255" i="1"/>
  <c r="K319" i="1"/>
  <c r="K383" i="1"/>
  <c r="K447" i="1"/>
  <c r="K511" i="1"/>
  <c r="K575" i="1"/>
  <c r="K639" i="1"/>
  <c r="K703" i="1"/>
  <c r="K767" i="1"/>
  <c r="K831" i="1"/>
  <c r="K895" i="1"/>
  <c r="G57" i="1"/>
  <c r="G65" i="1"/>
  <c r="G73" i="1"/>
  <c r="G81" i="1"/>
  <c r="G89" i="1"/>
  <c r="G97" i="1"/>
  <c r="G105" i="1"/>
  <c r="G113" i="1"/>
  <c r="G121" i="1"/>
  <c r="G129" i="1"/>
  <c r="G137" i="1"/>
  <c r="G145" i="1"/>
  <c r="G153" i="1"/>
  <c r="G161" i="1"/>
  <c r="G169" i="1"/>
  <c r="G177" i="1"/>
  <c r="G185" i="1"/>
  <c r="G193" i="1"/>
  <c r="G201" i="1"/>
  <c r="G209" i="1"/>
  <c r="G217" i="1"/>
  <c r="G225" i="1"/>
  <c r="G233" i="1"/>
  <c r="G241" i="1"/>
  <c r="G249" i="1"/>
  <c r="G257" i="1"/>
  <c r="G265" i="1"/>
  <c r="G273" i="1"/>
  <c r="G281" i="1"/>
  <c r="G289" i="1"/>
  <c r="G297" i="1"/>
  <c r="G305" i="1"/>
  <c r="G313" i="1"/>
  <c r="G321" i="1"/>
  <c r="G329" i="1"/>
  <c r="G337" i="1"/>
  <c r="G345" i="1"/>
  <c r="G353" i="1"/>
  <c r="G361" i="1"/>
  <c r="G369" i="1"/>
  <c r="G377" i="1"/>
  <c r="G385" i="1"/>
  <c r="G393" i="1"/>
  <c r="G401" i="1"/>
  <c r="G409" i="1"/>
  <c r="G417" i="1"/>
  <c r="G425" i="1"/>
  <c r="G433" i="1"/>
  <c r="G441" i="1"/>
  <c r="G449" i="1"/>
  <c r="G457" i="1"/>
  <c r="G465" i="1"/>
  <c r="G473" i="1"/>
  <c r="G481" i="1"/>
  <c r="G489" i="1"/>
  <c r="G497" i="1"/>
  <c r="G505" i="1"/>
  <c r="G513" i="1"/>
  <c r="G521" i="1"/>
  <c r="G529" i="1"/>
  <c r="G537" i="1"/>
  <c r="G545" i="1"/>
  <c r="G553" i="1"/>
  <c r="G561" i="1"/>
  <c r="G569" i="1"/>
  <c r="G577" i="1"/>
  <c r="G585" i="1"/>
  <c r="G593" i="1"/>
  <c r="G601" i="1"/>
  <c r="G609" i="1"/>
  <c r="G617" i="1"/>
  <c r="G625" i="1"/>
  <c r="G633" i="1"/>
  <c r="G641" i="1"/>
  <c r="G649" i="1"/>
  <c r="G657" i="1"/>
  <c r="G665" i="1"/>
  <c r="G673" i="1"/>
  <c r="G681" i="1"/>
  <c r="G689" i="1"/>
  <c r="G697" i="1"/>
  <c r="G705" i="1"/>
  <c r="G713" i="1"/>
  <c r="G721" i="1"/>
  <c r="G729" i="1"/>
  <c r="G737" i="1"/>
  <c r="G745" i="1"/>
  <c r="G752" i="1"/>
  <c r="G757" i="1"/>
  <c r="G768" i="1"/>
  <c r="G773" i="1"/>
  <c r="G784" i="1"/>
  <c r="G789" i="1"/>
  <c r="G800" i="1"/>
  <c r="G805" i="1"/>
  <c r="G816" i="1"/>
  <c r="G821" i="1"/>
  <c r="G832" i="1"/>
  <c r="G837" i="1"/>
  <c r="G848" i="1"/>
  <c r="G853" i="1"/>
  <c r="G864" i="1"/>
  <c r="G869" i="1"/>
  <c r="G880" i="1"/>
  <c r="G885" i="1"/>
  <c r="G896" i="1"/>
  <c r="G901" i="1"/>
  <c r="G912" i="1"/>
  <c r="G917" i="1"/>
  <c r="G55" i="1"/>
  <c r="G50" i="1"/>
  <c r="G45" i="1"/>
  <c r="G39" i="1"/>
  <c r="G34" i="1"/>
  <c r="G7" i="1"/>
  <c r="G13" i="1"/>
  <c r="G18" i="1"/>
  <c r="G23" i="1"/>
  <c r="G29" i="1"/>
  <c r="G56" i="1"/>
  <c r="G80" i="1"/>
  <c r="G96" i="1"/>
  <c r="G120" i="1"/>
  <c r="G136" i="1"/>
  <c r="G160" i="1"/>
  <c r="G184" i="1"/>
  <c r="G200" i="1"/>
  <c r="G224" i="1"/>
  <c r="G240" i="1"/>
  <c r="G264" i="1"/>
  <c r="G288" i="1"/>
  <c r="G304" i="1"/>
  <c r="G328" i="1"/>
  <c r="G352" i="1"/>
  <c r="G368" i="1"/>
  <c r="G392" i="1"/>
  <c r="G416" i="1"/>
  <c r="G440" i="1"/>
  <c r="G456" i="1"/>
  <c r="G480" i="1"/>
  <c r="G504" i="1"/>
  <c r="G528" i="1"/>
  <c r="G544" i="1"/>
  <c r="G568" i="1"/>
  <c r="G592" i="1"/>
  <c r="G608" i="1"/>
  <c r="G632" i="1"/>
  <c r="G664" i="1"/>
  <c r="G688" i="1"/>
  <c r="G712" i="1"/>
  <c r="G728" i="1"/>
  <c r="G751" i="1"/>
  <c r="G767" i="1"/>
  <c r="G772" i="1"/>
  <c r="G788" i="1"/>
  <c r="G799" i="1"/>
  <c r="G815" i="1"/>
  <c r="G825" i="1"/>
  <c r="G841" i="1"/>
  <c r="G857" i="1"/>
  <c r="G873" i="1"/>
  <c r="G884" i="1"/>
  <c r="G900" i="1"/>
  <c r="G916" i="1"/>
  <c r="G51" i="1"/>
  <c r="G35" i="1"/>
  <c r="G11" i="1"/>
  <c r="G27" i="1"/>
  <c r="G37" i="5"/>
  <c r="O23" i="1"/>
  <c r="O98" i="1"/>
  <c r="O162" i="1"/>
  <c r="O226" i="1"/>
  <c r="O290" i="1"/>
  <c r="O354" i="1"/>
  <c r="O418" i="1"/>
  <c r="O482" i="1"/>
  <c r="O546" i="1"/>
  <c r="O610" i="1"/>
  <c r="O674" i="1"/>
  <c r="O738" i="1"/>
  <c r="O802" i="1"/>
  <c r="O866" i="1"/>
  <c r="K15" i="1"/>
  <c r="K79" i="1"/>
  <c r="K143" i="1"/>
  <c r="K207" i="1"/>
  <c r="K271" i="1"/>
  <c r="K335" i="1"/>
  <c r="K399" i="1"/>
  <c r="K463" i="1"/>
  <c r="K527" i="1"/>
  <c r="K591" i="1"/>
  <c r="K655" i="1"/>
  <c r="K719" i="1"/>
  <c r="K783" i="1"/>
  <c r="K847" i="1"/>
  <c r="K911" i="1"/>
  <c r="G60" i="1"/>
  <c r="G68" i="1"/>
  <c r="G76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2" i="1"/>
  <c r="G220" i="1"/>
  <c r="G228" i="1"/>
  <c r="G236" i="1"/>
  <c r="G244" i="1"/>
  <c r="G252" i="1"/>
  <c r="G260" i="1"/>
  <c r="G268" i="1"/>
  <c r="G276" i="1"/>
  <c r="G284" i="1"/>
  <c r="G292" i="1"/>
  <c r="G300" i="1"/>
  <c r="G308" i="1"/>
  <c r="G316" i="1"/>
  <c r="G324" i="1"/>
  <c r="G332" i="1"/>
  <c r="G340" i="1"/>
  <c r="G348" i="1"/>
  <c r="G356" i="1"/>
  <c r="G364" i="1"/>
  <c r="G372" i="1"/>
  <c r="G380" i="1"/>
  <c r="G388" i="1"/>
  <c r="G396" i="1"/>
  <c r="G404" i="1"/>
  <c r="G412" i="1"/>
  <c r="G420" i="1"/>
  <c r="G428" i="1"/>
  <c r="G436" i="1"/>
  <c r="G444" i="1"/>
  <c r="G452" i="1"/>
  <c r="G460" i="1"/>
  <c r="G468" i="1"/>
  <c r="G476" i="1"/>
  <c r="G484" i="1"/>
  <c r="G492" i="1"/>
  <c r="G500" i="1"/>
  <c r="G508" i="1"/>
  <c r="G516" i="1"/>
  <c r="G524" i="1"/>
  <c r="G532" i="1"/>
  <c r="G540" i="1"/>
  <c r="G548" i="1"/>
  <c r="G556" i="1"/>
  <c r="G564" i="1"/>
  <c r="G572" i="1"/>
  <c r="G580" i="1"/>
  <c r="G588" i="1"/>
  <c r="G596" i="1"/>
  <c r="G604" i="1"/>
  <c r="G612" i="1"/>
  <c r="G620" i="1"/>
  <c r="G628" i="1"/>
  <c r="G636" i="1"/>
  <c r="G644" i="1"/>
  <c r="G652" i="1"/>
  <c r="G660" i="1"/>
  <c r="G668" i="1"/>
  <c r="G676" i="1"/>
  <c r="G684" i="1"/>
  <c r="G692" i="1"/>
  <c r="G700" i="1"/>
  <c r="G708" i="1"/>
  <c r="G716" i="1"/>
  <c r="G724" i="1"/>
  <c r="G732" i="1"/>
  <c r="G740" i="1"/>
  <c r="G748" i="1"/>
  <c r="G753" i="1"/>
  <c r="G764" i="1"/>
  <c r="G769" i="1"/>
  <c r="G780" i="1"/>
  <c r="G785" i="1"/>
  <c r="G796" i="1"/>
  <c r="G801" i="1"/>
  <c r="G812" i="1"/>
  <c r="G817" i="1"/>
  <c r="G828" i="1"/>
  <c r="G833" i="1"/>
  <c r="G844" i="1"/>
  <c r="G849" i="1"/>
  <c r="G860" i="1"/>
  <c r="G865" i="1"/>
  <c r="G876" i="1"/>
  <c r="G881" i="1"/>
  <c r="G892" i="1"/>
  <c r="G897" i="1"/>
  <c r="G908" i="1"/>
  <c r="G913" i="1"/>
  <c r="G54" i="1"/>
  <c r="G49" i="1"/>
  <c r="G38" i="1"/>
  <c r="G33" i="1"/>
  <c r="G9" i="1"/>
  <c r="G14" i="1"/>
  <c r="G25" i="1"/>
  <c r="G30" i="1"/>
  <c r="G760" i="1"/>
  <c r="G781" i="1"/>
  <c r="G792" i="1"/>
  <c r="G797" i="1"/>
  <c r="G808" i="1"/>
  <c r="G829" i="1"/>
  <c r="G845" i="1"/>
  <c r="G856" i="1"/>
  <c r="G877" i="1"/>
  <c r="G888" i="1"/>
  <c r="G893" i="1"/>
  <c r="G904" i="1"/>
  <c r="G53" i="1"/>
  <c r="G42" i="1"/>
  <c r="G37" i="1"/>
  <c r="G10" i="1"/>
  <c r="G21" i="1"/>
  <c r="K303" i="1"/>
  <c r="G64" i="1"/>
  <c r="G88" i="1"/>
  <c r="G104" i="1"/>
  <c r="G128" i="1"/>
  <c r="G152" i="1"/>
  <c r="G168" i="1"/>
  <c r="G192" i="1"/>
  <c r="G208" i="1"/>
  <c r="G232" i="1"/>
  <c r="G256" i="1"/>
  <c r="G272" i="1"/>
  <c r="G296" i="1"/>
  <c r="G320" i="1"/>
  <c r="G336" i="1"/>
  <c r="G360" i="1"/>
  <c r="G384" i="1"/>
  <c r="G400" i="1"/>
  <c r="G424" i="1"/>
  <c r="G448" i="1"/>
  <c r="G464" i="1"/>
  <c r="G488" i="1"/>
  <c r="G512" i="1"/>
  <c r="G536" i="1"/>
  <c r="G560" i="1"/>
  <c r="G576" i="1"/>
  <c r="G600" i="1"/>
  <c r="G616" i="1"/>
  <c r="G640" i="1"/>
  <c r="G656" i="1"/>
  <c r="G680" i="1"/>
  <c r="G704" i="1"/>
  <c r="G720" i="1"/>
  <c r="G744" i="1"/>
  <c r="G756" i="1"/>
  <c r="G777" i="1"/>
  <c r="G793" i="1"/>
  <c r="G804" i="1"/>
  <c r="G820" i="1"/>
  <c r="G836" i="1"/>
  <c r="G847" i="1"/>
  <c r="G863" i="1"/>
  <c r="G879" i="1"/>
  <c r="G889" i="1"/>
  <c r="G905" i="1"/>
  <c r="G46" i="1"/>
  <c r="G6" i="1"/>
  <c r="G22" i="1"/>
  <c r="O44" i="1"/>
  <c r="O114" i="1"/>
  <c r="O178" i="1"/>
  <c r="O242" i="1"/>
  <c r="O306" i="1"/>
  <c r="O370" i="1"/>
  <c r="O434" i="1"/>
  <c r="O498" i="1"/>
  <c r="O562" i="1"/>
  <c r="O626" i="1"/>
  <c r="O690" i="1"/>
  <c r="O754" i="1"/>
  <c r="O818" i="1"/>
  <c r="O882" i="1"/>
  <c r="K31" i="1"/>
  <c r="K95" i="1"/>
  <c r="K159" i="1"/>
  <c r="K223" i="1"/>
  <c r="K287" i="1"/>
  <c r="K351" i="1"/>
  <c r="K415" i="1"/>
  <c r="K479" i="1"/>
  <c r="K543" i="1"/>
  <c r="K607" i="1"/>
  <c r="K671" i="1"/>
  <c r="K735" i="1"/>
  <c r="K799" i="1"/>
  <c r="K863" i="1"/>
  <c r="G61" i="1"/>
  <c r="G69" i="1"/>
  <c r="G77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89" i="1"/>
  <c r="G197" i="1"/>
  <c r="G205" i="1"/>
  <c r="G213" i="1"/>
  <c r="G221" i="1"/>
  <c r="G229" i="1"/>
  <c r="G237" i="1"/>
  <c r="G245" i="1"/>
  <c r="G253" i="1"/>
  <c r="G261" i="1"/>
  <c r="G269" i="1"/>
  <c r="G277" i="1"/>
  <c r="G285" i="1"/>
  <c r="G293" i="1"/>
  <c r="G301" i="1"/>
  <c r="G309" i="1"/>
  <c r="G317" i="1"/>
  <c r="G325" i="1"/>
  <c r="G333" i="1"/>
  <c r="G341" i="1"/>
  <c r="G349" i="1"/>
  <c r="G357" i="1"/>
  <c r="G365" i="1"/>
  <c r="G373" i="1"/>
  <c r="G381" i="1"/>
  <c r="G389" i="1"/>
  <c r="G397" i="1"/>
  <c r="G405" i="1"/>
  <c r="G413" i="1"/>
  <c r="G421" i="1"/>
  <c r="G429" i="1"/>
  <c r="G437" i="1"/>
  <c r="G445" i="1"/>
  <c r="G453" i="1"/>
  <c r="G461" i="1"/>
  <c r="G469" i="1"/>
  <c r="G477" i="1"/>
  <c r="G485" i="1"/>
  <c r="G493" i="1"/>
  <c r="G501" i="1"/>
  <c r="G509" i="1"/>
  <c r="G517" i="1"/>
  <c r="G525" i="1"/>
  <c r="G533" i="1"/>
  <c r="G541" i="1"/>
  <c r="G549" i="1"/>
  <c r="G557" i="1"/>
  <c r="G565" i="1"/>
  <c r="G573" i="1"/>
  <c r="G581" i="1"/>
  <c r="G589" i="1"/>
  <c r="G597" i="1"/>
  <c r="G605" i="1"/>
  <c r="G613" i="1"/>
  <c r="G621" i="1"/>
  <c r="G629" i="1"/>
  <c r="G637" i="1"/>
  <c r="G645" i="1"/>
  <c r="G653" i="1"/>
  <c r="G661" i="1"/>
  <c r="G669" i="1"/>
  <c r="G677" i="1"/>
  <c r="G685" i="1"/>
  <c r="G693" i="1"/>
  <c r="G701" i="1"/>
  <c r="G709" i="1"/>
  <c r="G717" i="1"/>
  <c r="G725" i="1"/>
  <c r="G733" i="1"/>
  <c r="G741" i="1"/>
  <c r="G749" i="1"/>
  <c r="G765" i="1"/>
  <c r="G776" i="1"/>
  <c r="G813" i="1"/>
  <c r="G824" i="1"/>
  <c r="G840" i="1"/>
  <c r="G861" i="1"/>
  <c r="G872" i="1"/>
  <c r="G909" i="1"/>
  <c r="G920" i="1"/>
  <c r="G26" i="1"/>
  <c r="O65" i="1"/>
  <c r="O130" i="1"/>
  <c r="O194" i="1"/>
  <c r="O258" i="1"/>
  <c r="O322" i="1"/>
  <c r="O386" i="1"/>
  <c r="O450" i="1"/>
  <c r="O514" i="1"/>
  <c r="O578" i="1"/>
  <c r="O642" i="1"/>
  <c r="O706" i="1"/>
  <c r="O770" i="1"/>
  <c r="O834" i="1"/>
  <c r="O898" i="1"/>
  <c r="K47" i="1"/>
  <c r="K111" i="1"/>
  <c r="K175" i="1"/>
  <c r="K239" i="1"/>
  <c r="K367" i="1"/>
  <c r="K431" i="1"/>
  <c r="K495" i="1"/>
  <c r="K559" i="1"/>
  <c r="K623" i="1"/>
  <c r="K687" i="1"/>
  <c r="K751" i="1"/>
  <c r="K815" i="1"/>
  <c r="K879" i="1"/>
  <c r="G72" i="1"/>
  <c r="G112" i="1"/>
  <c r="G144" i="1"/>
  <c r="G176" i="1"/>
  <c r="G216" i="1"/>
  <c r="G248" i="1"/>
  <c r="G280" i="1"/>
  <c r="G312" i="1"/>
  <c r="G344" i="1"/>
  <c r="G376" i="1"/>
  <c r="G408" i="1"/>
  <c r="G432" i="1"/>
  <c r="G472" i="1"/>
  <c r="G496" i="1"/>
  <c r="G520" i="1"/>
  <c r="G552" i="1"/>
  <c r="G584" i="1"/>
  <c r="G624" i="1"/>
  <c r="G648" i="1"/>
  <c r="G672" i="1"/>
  <c r="G696" i="1"/>
  <c r="G736" i="1"/>
  <c r="G761" i="1"/>
  <c r="G783" i="1"/>
  <c r="G809" i="1"/>
  <c r="G831" i="1"/>
  <c r="G852" i="1"/>
  <c r="G868" i="1"/>
  <c r="G895" i="1"/>
  <c r="G911" i="1"/>
  <c r="G41" i="1"/>
  <c r="G17" i="1"/>
  <c r="G919" i="1"/>
  <c r="G899" i="1"/>
  <c r="G875" i="1"/>
  <c r="G855" i="1"/>
  <c r="G835" i="1"/>
  <c r="G811" i="1"/>
  <c r="G791" i="1"/>
  <c r="G771" i="1"/>
  <c r="G47" i="1"/>
  <c r="G15" i="1"/>
  <c r="G703" i="1"/>
  <c r="G655" i="1"/>
  <c r="G607" i="1"/>
  <c r="G559" i="1"/>
  <c r="G503" i="1"/>
  <c r="G451" i="1"/>
  <c r="G411" i="1"/>
  <c r="G379" i="1"/>
  <c r="G347" i="1"/>
  <c r="G319" i="1"/>
  <c r="G283" i="1"/>
  <c r="G247" i="1"/>
  <c r="G215" i="1"/>
  <c r="G183" i="1"/>
  <c r="G151" i="1"/>
  <c r="G119" i="1"/>
  <c r="G87" i="1"/>
  <c r="G739" i="1"/>
  <c r="G695" i="1"/>
  <c r="G647" i="1"/>
  <c r="G603" i="1"/>
  <c r="G555" i="1"/>
  <c r="G511" i="1"/>
  <c r="G459" i="1"/>
  <c r="G415" i="1"/>
  <c r="G383" i="1"/>
  <c r="G351" i="1"/>
  <c r="G315" i="1"/>
  <c r="G279" i="1"/>
  <c r="G251" i="1"/>
  <c r="G219" i="1"/>
  <c r="G187" i="1"/>
  <c r="G155" i="1"/>
  <c r="G123" i="1"/>
  <c r="G91" i="1"/>
  <c r="G59" i="1"/>
  <c r="G711" i="1"/>
  <c r="G663" i="1"/>
  <c r="G615" i="1"/>
  <c r="G567" i="1"/>
  <c r="G519" i="1"/>
  <c r="G475" i="1"/>
  <c r="G427" i="1"/>
  <c r="G930" i="1"/>
  <c r="G80" i="5"/>
  <c r="G90" i="5"/>
  <c r="G100" i="5"/>
  <c r="G104" i="5"/>
  <c r="G109" i="5"/>
  <c r="G123" i="5"/>
  <c r="G139" i="5"/>
  <c r="G143" i="5"/>
  <c r="G72" i="5"/>
  <c r="G95" i="5"/>
  <c r="G107" i="5"/>
  <c r="G114" i="5"/>
  <c r="G74" i="5"/>
  <c r="G91" i="5"/>
  <c r="G101" i="5"/>
  <c r="G116" i="5"/>
  <c r="G161" i="5"/>
  <c r="G164" i="5"/>
  <c r="G85" i="5"/>
  <c r="G108" i="5"/>
  <c r="G122" i="5"/>
  <c r="G128" i="5"/>
  <c r="G171" i="5"/>
  <c r="G189" i="5"/>
  <c r="G111" i="5"/>
  <c r="G142" i="5"/>
  <c r="G174" i="5"/>
  <c r="G180" i="5"/>
  <c r="G208" i="5"/>
  <c r="G228" i="5"/>
  <c r="G234" i="5"/>
  <c r="K81" i="5"/>
  <c r="K84" i="5"/>
  <c r="K92" i="5"/>
  <c r="K112" i="5"/>
  <c r="K127" i="5"/>
  <c r="G134" i="5"/>
  <c r="G221" i="5"/>
  <c r="K72" i="5"/>
  <c r="K95" i="5"/>
  <c r="K107" i="5"/>
  <c r="K114" i="5"/>
  <c r="G179" i="5"/>
  <c r="K97" i="5"/>
  <c r="K132" i="5"/>
  <c r="K153" i="5"/>
  <c r="K177" i="5"/>
  <c r="K192" i="5"/>
  <c r="K197" i="5"/>
  <c r="K227" i="5"/>
  <c r="G156" i="5"/>
  <c r="G191" i="5"/>
  <c r="G214" i="5"/>
  <c r="G232" i="5"/>
  <c r="K94" i="5"/>
  <c r="K103" i="5"/>
  <c r="K129" i="5"/>
  <c r="K142" i="5"/>
  <c r="K184" i="5"/>
  <c r="K187" i="5"/>
  <c r="K190" i="5"/>
  <c r="K212" i="5"/>
  <c r="K219" i="5"/>
  <c r="G106" i="5"/>
  <c r="G159" i="5"/>
  <c r="G215" i="5"/>
  <c r="K87" i="5"/>
  <c r="K111" i="5"/>
  <c r="K156" i="5"/>
  <c r="K166" i="5"/>
  <c r="K185" i="5"/>
  <c r="K191" i="5"/>
  <c r="K201" i="5"/>
  <c r="K220" i="5"/>
  <c r="K93" i="5"/>
  <c r="K125" i="5"/>
  <c r="K137" i="5"/>
  <c r="K163" i="5"/>
  <c r="K199" i="5"/>
  <c r="K208" i="5"/>
  <c r="K149" i="5"/>
  <c r="K203" i="5"/>
  <c r="O77" i="5"/>
  <c r="O79" i="5"/>
  <c r="O83" i="5"/>
  <c r="O113" i="5"/>
  <c r="O120" i="5"/>
  <c r="O132" i="5"/>
  <c r="O141" i="5"/>
  <c r="O156" i="5"/>
  <c r="O166" i="5"/>
  <c r="O185" i="5"/>
  <c r="O188" i="5"/>
  <c r="O191" i="5"/>
  <c r="O201" i="5"/>
  <c r="O205" i="5"/>
  <c r="O220" i="5"/>
  <c r="O229" i="5"/>
  <c r="K160" i="5"/>
  <c r="K196" i="5"/>
  <c r="K222" i="5"/>
  <c r="O97" i="5"/>
  <c r="O134" i="5"/>
  <c r="O170" i="5"/>
  <c r="O178" i="5"/>
  <c r="O195" i="5"/>
  <c r="O204" i="5"/>
  <c r="O214" i="5"/>
  <c r="O217" i="5"/>
  <c r="O231" i="5"/>
  <c r="G928" i="1"/>
  <c r="K126" i="5"/>
  <c r="K165" i="5"/>
  <c r="O88" i="5"/>
  <c r="O98" i="5"/>
  <c r="O106" i="5"/>
  <c r="O184" i="5"/>
  <c r="O187" i="5"/>
  <c r="O190" i="5"/>
  <c r="O180" i="5"/>
  <c r="K934" i="1"/>
  <c r="K929" i="1"/>
  <c r="O212" i="5"/>
  <c r="O127" i="5"/>
  <c r="O112" i="5"/>
  <c r="O84" i="5"/>
  <c r="K198" i="5"/>
  <c r="O137" i="5"/>
  <c r="O161" i="5"/>
  <c r="O200" i="5"/>
  <c r="O215" i="5"/>
  <c r="O223" i="5"/>
  <c r="O235" i="5"/>
  <c r="G198" i="5"/>
  <c r="K88" i="5"/>
  <c r="K173" i="5"/>
  <c r="O133" i="5"/>
  <c r="O157" i="5"/>
  <c r="O167" i="5"/>
  <c r="O186" i="5"/>
  <c r="K935" i="1"/>
  <c r="O81" i="5"/>
  <c r="K181" i="5"/>
  <c r="G151" i="5"/>
  <c r="G172" i="5"/>
  <c r="G224" i="5"/>
  <c r="G230" i="5"/>
  <c r="K104" i="5"/>
  <c r="K123" i="5"/>
  <c r="K143" i="5"/>
  <c r="G155" i="5"/>
  <c r="K79" i="5"/>
  <c r="K113" i="5"/>
  <c r="K161" i="5"/>
  <c r="K211" i="5"/>
  <c r="K223" i="5"/>
  <c r="G226" i="5"/>
  <c r="K101" i="5"/>
  <c r="K136" i="5"/>
  <c r="K226" i="5"/>
  <c r="G149" i="5"/>
  <c r="G915" i="1"/>
  <c r="G891" i="1"/>
  <c r="G871" i="1"/>
  <c r="G851" i="1"/>
  <c r="G827" i="1"/>
  <c r="G807" i="1"/>
  <c r="G787" i="1"/>
  <c r="G763" i="1"/>
  <c r="G43" i="1"/>
  <c r="G747" i="1"/>
  <c r="G691" i="1"/>
  <c r="G643" i="1"/>
  <c r="G595" i="1"/>
  <c r="G539" i="1"/>
  <c r="G491" i="1"/>
  <c r="G439" i="1"/>
  <c r="G403" i="1"/>
  <c r="G371" i="1"/>
  <c r="G339" i="1"/>
  <c r="G311" i="1"/>
  <c r="G271" i="1"/>
  <c r="G239" i="1"/>
  <c r="G207" i="1"/>
  <c r="G175" i="1"/>
  <c r="G143" i="1"/>
  <c r="G111" i="1"/>
  <c r="G79" i="1"/>
  <c r="G727" i="1"/>
  <c r="G683" i="1"/>
  <c r="G635" i="1"/>
  <c r="G587" i="1"/>
  <c r="G543" i="1"/>
  <c r="G499" i="1"/>
  <c r="G447" i="1"/>
  <c r="G407" i="1"/>
  <c r="G375" i="1"/>
  <c r="G343" i="1"/>
  <c r="G307" i="1"/>
  <c r="G275" i="1"/>
  <c r="G243" i="1"/>
  <c r="G211" i="1"/>
  <c r="G179" i="1"/>
  <c r="G147" i="1"/>
  <c r="G115" i="1"/>
  <c r="G83" i="1"/>
  <c r="G743" i="1"/>
  <c r="G699" i="1"/>
  <c r="G651" i="1"/>
  <c r="G599" i="1"/>
  <c r="G551" i="1"/>
  <c r="G507" i="1"/>
  <c r="G467" i="1"/>
  <c r="G299" i="1"/>
  <c r="G926" i="1"/>
  <c r="G81" i="5"/>
  <c r="G84" i="5"/>
  <c r="G92" i="5"/>
  <c r="G112" i="5"/>
  <c r="G127" i="5"/>
  <c r="G115" i="5"/>
  <c r="G124" i="5"/>
  <c r="G144" i="5"/>
  <c r="G94" i="5"/>
  <c r="G103" i="5"/>
  <c r="G133" i="5"/>
  <c r="G153" i="5"/>
  <c r="G177" i="5"/>
  <c r="G192" i="5"/>
  <c r="G93" i="5"/>
  <c r="G102" i="5"/>
  <c r="G125" i="5"/>
  <c r="G130" i="5"/>
  <c r="G184" i="5"/>
  <c r="G187" i="5"/>
  <c r="G190" i="5"/>
  <c r="G212" i="5"/>
  <c r="G73" i="5"/>
  <c r="G99" i="5"/>
  <c r="G147" i="5"/>
  <c r="G163" i="5"/>
  <c r="K76" i="5"/>
  <c r="K82" i="5"/>
  <c r="K119" i="5"/>
  <c r="K131" i="5"/>
  <c r="K140" i="5"/>
  <c r="K145" i="5"/>
  <c r="G160" i="5"/>
  <c r="G196" i="5"/>
  <c r="G225" i="5"/>
  <c r="K115" i="5"/>
  <c r="K124" i="5"/>
  <c r="G165" i="5"/>
  <c r="K89" i="5"/>
  <c r="K148" i="5"/>
  <c r="K158" i="5"/>
  <c r="K169" i="5"/>
  <c r="K193" i="5"/>
  <c r="K207" i="5"/>
  <c r="K233" i="5"/>
  <c r="G110" i="5"/>
  <c r="K78" i="5"/>
  <c r="K157" i="5"/>
  <c r="K162" i="5"/>
  <c r="K167" i="5"/>
  <c r="K186" i="5"/>
  <c r="K202" i="5"/>
  <c r="G200" i="5"/>
  <c r="K108" i="5"/>
  <c r="G89" i="5"/>
  <c r="G150" i="5"/>
  <c r="K73" i="5"/>
  <c r="K99" i="5"/>
  <c r="K150" i="5"/>
  <c r="K216" i="5"/>
  <c r="G182" i="5"/>
  <c r="G223" i="5"/>
  <c r="G235" i="5"/>
  <c r="K168" i="5"/>
  <c r="K98" i="5"/>
  <c r="K228" i="5"/>
  <c r="O72" i="5"/>
  <c r="O95" i="5"/>
  <c r="O107" i="5"/>
  <c r="O114" i="5"/>
  <c r="O181" i="5"/>
  <c r="O198" i="5"/>
  <c r="O209" i="5"/>
  <c r="O213" i="5"/>
  <c r="O221" i="5"/>
  <c r="K183" i="5"/>
  <c r="K230" i="5"/>
  <c r="O93" i="5"/>
  <c r="O102" i="5"/>
  <c r="O125" i="5"/>
  <c r="O130" i="5"/>
  <c r="O164" i="5"/>
  <c r="O211" i="5"/>
  <c r="K926" i="1"/>
  <c r="K130" i="5"/>
  <c r="K152" i="5"/>
  <c r="K218" i="5"/>
  <c r="O94" i="5"/>
  <c r="O103" i="5"/>
  <c r="O121" i="5"/>
  <c r="O162" i="5"/>
  <c r="G176" i="5"/>
  <c r="K924" i="1"/>
  <c r="O210" i="5"/>
  <c r="O92" i="5"/>
  <c r="G170" i="5"/>
  <c r="G207" i="5"/>
  <c r="K80" i="5"/>
  <c r="K90" i="5"/>
  <c r="K109" i="5"/>
  <c r="K139" i="5"/>
  <c r="G183" i="5"/>
  <c r="G220" i="5"/>
  <c r="G229" i="5"/>
  <c r="K77" i="5"/>
  <c r="G227" i="5"/>
  <c r="K164" i="5"/>
  <c r="K235" i="5"/>
  <c r="G188" i="5"/>
  <c r="K74" i="5"/>
  <c r="K147" i="5"/>
  <c r="K171" i="5"/>
  <c r="K189" i="5"/>
  <c r="G88" i="5"/>
  <c r="K134" i="5"/>
  <c r="K225" i="5"/>
  <c r="G216" i="5"/>
  <c r="K133" i="5"/>
  <c r="K180" i="5"/>
  <c r="G146" i="5"/>
  <c r="K122" i="5"/>
  <c r="K224" i="5"/>
  <c r="K234" i="5"/>
  <c r="O86" i="5"/>
  <c r="O118" i="5"/>
  <c r="O136" i="5"/>
  <c r="O160" i="5"/>
  <c r="O196" i="5"/>
  <c r="O222" i="5"/>
  <c r="G213" i="5"/>
  <c r="O85" i="5"/>
  <c r="O108" i="5"/>
  <c r="O122" i="5"/>
  <c r="O128" i="5"/>
  <c r="O169" i="5"/>
  <c r="O193" i="5"/>
  <c r="O233" i="5"/>
  <c r="K179" i="5"/>
  <c r="O74" i="5"/>
  <c r="O91" i="5"/>
  <c r="O101" i="5"/>
  <c r="O116" i="5"/>
  <c r="O171" i="5"/>
  <c r="O226" i="5"/>
  <c r="O168" i="5"/>
  <c r="G907" i="1"/>
  <c r="G887" i="1"/>
  <c r="G867" i="1"/>
  <c r="G843" i="1"/>
  <c r="G823" i="1"/>
  <c r="G803" i="1"/>
  <c r="G779" i="1"/>
  <c r="G759" i="1"/>
  <c r="G31" i="1"/>
  <c r="G731" i="1"/>
  <c r="G679" i="1"/>
  <c r="G631" i="1"/>
  <c r="G583" i="1"/>
  <c r="G527" i="1"/>
  <c r="G479" i="1"/>
  <c r="G431" i="1"/>
  <c r="G395" i="1"/>
  <c r="G363" i="1"/>
  <c r="G335" i="1"/>
  <c r="G303" i="1"/>
  <c r="G263" i="1"/>
  <c r="G231" i="1"/>
  <c r="G199" i="1"/>
  <c r="G167" i="1"/>
  <c r="G135" i="1"/>
  <c r="G103" i="1"/>
  <c r="G71" i="1"/>
  <c r="G719" i="1"/>
  <c r="G671" i="1"/>
  <c r="G623" i="1"/>
  <c r="G575" i="1"/>
  <c r="G531" i="1"/>
  <c r="G483" i="1"/>
  <c r="G435" i="1"/>
  <c r="G399" i="1"/>
  <c r="G367" i="1"/>
  <c r="G331" i="1"/>
  <c r="G295" i="1"/>
  <c r="G267" i="1"/>
  <c r="G235" i="1"/>
  <c r="G203" i="1"/>
  <c r="G171" i="1"/>
  <c r="G139" i="1"/>
  <c r="G107" i="1"/>
  <c r="G75" i="1"/>
  <c r="G735" i="1"/>
  <c r="G687" i="1"/>
  <c r="G639" i="1"/>
  <c r="G591" i="1"/>
  <c r="G547" i="1"/>
  <c r="G495" i="1"/>
  <c r="G455" i="1"/>
  <c r="G936" i="1"/>
  <c r="G932" i="1"/>
  <c r="G935" i="1"/>
  <c r="G76" i="5"/>
  <c r="G82" i="5"/>
  <c r="G119" i="5"/>
  <c r="G131" i="5"/>
  <c r="G140" i="5"/>
  <c r="G145" i="5"/>
  <c r="G75" i="5"/>
  <c r="G86" i="5"/>
  <c r="G105" i="5"/>
  <c r="G118" i="5"/>
  <c r="G129" i="5"/>
  <c r="G136" i="5"/>
  <c r="G78" i="5"/>
  <c r="G135" i="5"/>
  <c r="G148" i="5"/>
  <c r="G158" i="5"/>
  <c r="G169" i="5"/>
  <c r="G193" i="5"/>
  <c r="G87" i="5"/>
  <c r="G96" i="5"/>
  <c r="G126" i="5"/>
  <c r="G157" i="5"/>
  <c r="G162" i="5"/>
  <c r="G167" i="5"/>
  <c r="G186" i="5"/>
  <c r="G202" i="5"/>
  <c r="G117" i="5"/>
  <c r="G168" i="5"/>
  <c r="G199" i="5"/>
  <c r="G205" i="5"/>
  <c r="K138" i="5"/>
  <c r="G97" i="5"/>
  <c r="G181" i="5"/>
  <c r="G197" i="5"/>
  <c r="G203" i="5"/>
  <c r="G222" i="5"/>
  <c r="K75" i="5"/>
  <c r="K86" i="5"/>
  <c r="K105" i="5"/>
  <c r="K118" i="5"/>
  <c r="G152" i="5"/>
  <c r="G173" i="5"/>
  <c r="G211" i="5"/>
  <c r="G231" i="5"/>
  <c r="K128" i="5"/>
  <c r="K135" i="5"/>
  <c r="K141" i="5"/>
  <c r="K170" i="5"/>
  <c r="K178" i="5"/>
  <c r="K195" i="5"/>
  <c r="K204" i="5"/>
  <c r="K214" i="5"/>
  <c r="K217" i="5"/>
  <c r="K231" i="5"/>
  <c r="G166" i="5"/>
  <c r="G185" i="5"/>
  <c r="G209" i="5"/>
  <c r="G218" i="5"/>
  <c r="K121" i="5"/>
  <c r="K146" i="5"/>
  <c r="K154" i="5"/>
  <c r="K175" i="5"/>
  <c r="K194" i="5"/>
  <c r="K210" i="5"/>
  <c r="G206" i="5"/>
  <c r="G233" i="5"/>
  <c r="K96" i="5"/>
  <c r="K117" i="5"/>
  <c r="K188" i="5"/>
  <c r="K205" i="5"/>
  <c r="G98" i="5"/>
  <c r="K102" i="5"/>
  <c r="K151" i="5"/>
  <c r="K172" i="5"/>
  <c r="K159" i="5"/>
  <c r="K229" i="5"/>
  <c r="O115" i="5"/>
  <c r="O124" i="5"/>
  <c r="O144" i="5"/>
  <c r="O150" i="5"/>
  <c r="O176" i="5"/>
  <c r="O216" i="5"/>
  <c r="O225" i="5"/>
  <c r="O89" i="5"/>
  <c r="O110" i="5"/>
  <c r="O146" i="5"/>
  <c r="O153" i="5"/>
  <c r="O177" i="5"/>
  <c r="O192" i="5"/>
  <c r="O197" i="5"/>
  <c r="O227" i="5"/>
  <c r="O924" i="1"/>
  <c r="G217" i="5"/>
  <c r="K106" i="5"/>
  <c r="O73" i="5"/>
  <c r="O99" i="5"/>
  <c r="O111" i="5"/>
  <c r="O117" i="5"/>
  <c r="O142" i="5"/>
  <c r="O147" i="5"/>
  <c r="O154" i="5"/>
  <c r="O175" i="5"/>
  <c r="O194" i="5"/>
  <c r="O232" i="5"/>
  <c r="O202" i="5"/>
  <c r="O174" i="5"/>
  <c r="O138" i="5"/>
  <c r="G204" i="5"/>
  <c r="K932" i="1"/>
  <c r="O928" i="1"/>
  <c r="G925" i="1"/>
  <c r="O219" i="5"/>
  <c r="O172" i="5"/>
  <c r="O151" i="5"/>
  <c r="G903" i="1"/>
  <c r="G883" i="1"/>
  <c r="G859" i="1"/>
  <c r="G839" i="1"/>
  <c r="G819" i="1"/>
  <c r="G795" i="1"/>
  <c r="G775" i="1"/>
  <c r="G755" i="1"/>
  <c r="G19" i="1"/>
  <c r="G715" i="1"/>
  <c r="G667" i="1"/>
  <c r="G619" i="1"/>
  <c r="G571" i="1"/>
  <c r="G515" i="1"/>
  <c r="G463" i="1"/>
  <c r="G419" i="1"/>
  <c r="G387" i="1"/>
  <c r="G355" i="1"/>
  <c r="G327" i="1"/>
  <c r="G291" i="1"/>
  <c r="G255" i="1"/>
  <c r="G223" i="1"/>
  <c r="G191" i="1"/>
  <c r="G159" i="1"/>
  <c r="G127" i="1"/>
  <c r="G95" i="1"/>
  <c r="G63" i="1"/>
  <c r="G707" i="1"/>
  <c r="G659" i="1"/>
  <c r="G611" i="1"/>
  <c r="G563" i="1"/>
  <c r="G523" i="1"/>
  <c r="G471" i="1"/>
  <c r="G423" i="1"/>
  <c r="G391" i="1"/>
  <c r="G359" i="1"/>
  <c r="G323" i="1"/>
  <c r="G287" i="1"/>
  <c r="G259" i="1"/>
  <c r="G227" i="1"/>
  <c r="G195" i="1"/>
  <c r="G163" i="1"/>
  <c r="G131" i="1"/>
  <c r="G99" i="1"/>
  <c r="G67" i="1"/>
  <c r="G723" i="1"/>
  <c r="G675" i="1"/>
  <c r="G627" i="1"/>
  <c r="G579" i="1"/>
  <c r="G535" i="1"/>
  <c r="G487" i="1"/>
  <c r="G443" i="1"/>
  <c r="G921" i="1"/>
  <c r="G931" i="1"/>
  <c r="G927" i="1"/>
  <c r="G138" i="5"/>
  <c r="G77" i="5"/>
  <c r="G79" i="5"/>
  <c r="G83" i="5"/>
  <c r="G113" i="5"/>
  <c r="G120" i="5"/>
  <c r="G132" i="5"/>
  <c r="G141" i="5"/>
  <c r="G121" i="5"/>
  <c r="G178" i="5"/>
  <c r="G195" i="5"/>
  <c r="G137" i="5"/>
  <c r="G154" i="5"/>
  <c r="G175" i="5"/>
  <c r="G194" i="5"/>
  <c r="G210" i="5"/>
  <c r="G201" i="5"/>
  <c r="K100" i="5"/>
  <c r="K83" i="5"/>
  <c r="K120" i="5"/>
  <c r="K110" i="5"/>
  <c r="K200" i="5"/>
  <c r="K215" i="5"/>
  <c r="K91" i="5"/>
  <c r="K116" i="5"/>
  <c r="K85" i="5"/>
  <c r="K176" i="5"/>
  <c r="K174" i="5"/>
  <c r="K206" i="5"/>
  <c r="K182" i="5"/>
  <c r="O75" i="5"/>
  <c r="O105" i="5"/>
  <c r="O129" i="5"/>
  <c r="O155" i="5"/>
  <c r="O183" i="5"/>
  <c r="K155" i="5"/>
  <c r="K232" i="5"/>
  <c r="O87" i="5"/>
  <c r="O96" i="5"/>
  <c r="O126" i="5"/>
  <c r="O148" i="5"/>
  <c r="O158" i="5"/>
  <c r="O207" i="5"/>
  <c r="G924" i="1"/>
  <c r="K144" i="5"/>
  <c r="O78" i="5"/>
  <c r="O135" i="5"/>
  <c r="O189" i="5"/>
  <c r="K933" i="1"/>
  <c r="O923" i="1"/>
  <c r="O163" i="5"/>
  <c r="K213" i="5"/>
</calcChain>
</file>

<file path=xl/sharedStrings.xml><?xml version="1.0" encoding="utf-8"?>
<sst xmlns="http://schemas.openxmlformats.org/spreadsheetml/2006/main" count="4289" uniqueCount="212">
  <si>
    <t>CGS 16-245ee</t>
  </si>
  <si>
    <t>C&amp;LM Compliance Item</t>
  </si>
  <si>
    <t xml:space="preserve">Equitable Distribution </t>
  </si>
  <si>
    <t>Instructions:</t>
  </si>
  <si>
    <t>1.) Please fill out the yellow highlighted sections below</t>
  </si>
  <si>
    <t xml:space="preserve">2.) Please fill out the tabs in order of occurrence </t>
  </si>
  <si>
    <t>Contact:</t>
  </si>
  <si>
    <t>Mike Malmrose</t>
  </si>
  <si>
    <t xml:space="preserve">Bureau of Energy and Technology Policy </t>
  </si>
  <si>
    <t>Michael.Malmrose@ct.gov</t>
  </si>
  <si>
    <t>(860)827-2933</t>
  </si>
  <si>
    <t xml:space="preserve"> </t>
  </si>
  <si>
    <t>Company:</t>
  </si>
  <si>
    <t>Eversource - CT (CL&amp;P)</t>
  </si>
  <si>
    <t>Year:</t>
  </si>
  <si>
    <t>Submission Date:</t>
  </si>
  <si>
    <t>Eversource CT 2020</t>
  </si>
  <si>
    <t>Totals</t>
  </si>
  <si>
    <t xml:space="preserve">All Customers </t>
  </si>
  <si>
    <t>Customers &lt; 100kW</t>
  </si>
  <si>
    <t>Customers &gt; 100kW</t>
  </si>
  <si>
    <t>Combined</t>
  </si>
  <si>
    <t>Residential</t>
  </si>
  <si>
    <t>C&amp;I</t>
  </si>
  <si>
    <t>CLM Collections</t>
  </si>
  <si>
    <t>Incentives Disbursements</t>
  </si>
  <si>
    <t>As Collected</t>
  </si>
  <si>
    <t>1. Distressed Tracts are tracts that are less than or equal to 60% of the State Median Income and 100% Distressed (Source - Experian).</t>
  </si>
  <si>
    <t>2. CLM $ Collected equals the Conservation Adjustment Mechanism (CAM) Charge.</t>
  </si>
  <si>
    <t>EQUITABLE DISTRIBUTION OF FUNDS</t>
  </si>
  <si>
    <t>Census Tract</t>
  </si>
  <si>
    <t>Town</t>
  </si>
  <si>
    <r>
      <t>Distressed Tract</t>
    </r>
    <r>
      <rPr>
        <b/>
        <vertAlign val="superscript"/>
        <sz val="12"/>
        <color theme="1"/>
        <rFont val="Calibri"/>
        <family val="2"/>
      </rPr>
      <t>1</t>
    </r>
  </si>
  <si>
    <t xml:space="preserve">CLM $ Collected </t>
  </si>
  <si>
    <t xml:space="preserve">% of Total CLM $ Collected </t>
  </si>
  <si>
    <t>Incentive Disbursements</t>
  </si>
  <si>
    <t>% of Total Incentive Disbursements</t>
  </si>
  <si>
    <t>Residential CLM $ Collected</t>
  </si>
  <si>
    <t>% of Total Residential CLM $ Collected</t>
  </si>
  <si>
    <t>Residential Incentive Disbursements</t>
  </si>
  <si>
    <t xml:space="preserve">% of Total Residential Incentive Disbursements </t>
  </si>
  <si>
    <t>C&amp;I CLM $ Collected</t>
  </si>
  <si>
    <t>% of Total C&amp;I CLM $ Collected</t>
  </si>
  <si>
    <t>C&amp;I Incentive Disbursements</t>
  </si>
  <si>
    <t xml:space="preserve">% of TotalC&amp;I Incentive Disbursements </t>
  </si>
  <si>
    <t>ANDOVER</t>
  </si>
  <si>
    <t>No</t>
  </si>
  <si>
    <t>ASHFORD</t>
  </si>
  <si>
    <t>AVON</t>
  </si>
  <si>
    <t>BARKHAMSTED</t>
  </si>
  <si>
    <t>BEACON FALLS</t>
  </si>
  <si>
    <t>BERLIN</t>
  </si>
  <si>
    <t>BETHANY</t>
  </si>
  <si>
    <t>BETHEL</t>
  </si>
  <si>
    <t>BETHLEHEM</t>
  </si>
  <si>
    <t>BLOOMFIELD</t>
  </si>
  <si>
    <t>BOLTON</t>
  </si>
  <si>
    <t>BRANFORD</t>
  </si>
  <si>
    <t>BRIDGEWATER</t>
  </si>
  <si>
    <t>BRISTOL</t>
  </si>
  <si>
    <t>BROOKFIELD</t>
  </si>
  <si>
    <t>BROOKLYN</t>
  </si>
  <si>
    <t>BURLINGTON</t>
  </si>
  <si>
    <t>CANAAN</t>
  </si>
  <si>
    <t>CANTERBURY</t>
  </si>
  <si>
    <t>CANTON</t>
  </si>
  <si>
    <t>CHAPLIN</t>
  </si>
  <si>
    <t>CHESHIRE</t>
  </si>
  <si>
    <t>CHESTER</t>
  </si>
  <si>
    <t>CLINTON</t>
  </si>
  <si>
    <t>COLCHESTER</t>
  </si>
  <si>
    <t>COLEBROOK</t>
  </si>
  <si>
    <t>COLUMBIA</t>
  </si>
  <si>
    <t>CORNWALL</t>
  </si>
  <si>
    <t>COVENTRY</t>
  </si>
  <si>
    <t>CROMWELL</t>
  </si>
  <si>
    <t>DANBURY</t>
  </si>
  <si>
    <t>DARIEN</t>
  </si>
  <si>
    <t>DEEP RIVER</t>
  </si>
  <si>
    <t>DURHAM</t>
  </si>
  <si>
    <t>EAST GRANBY</t>
  </si>
  <si>
    <t>EAST HADDAM</t>
  </si>
  <si>
    <t>EAST HAMPTON</t>
  </si>
  <si>
    <t>EAST HARTFORD</t>
  </si>
  <si>
    <t>EAST LYME</t>
  </si>
  <si>
    <t>EAST WINDSOR</t>
  </si>
  <si>
    <t>EASTFORD</t>
  </si>
  <si>
    <t>ELLINGTON</t>
  </si>
  <si>
    <t>ENFIELD</t>
  </si>
  <si>
    <t>ESSEX</t>
  </si>
  <si>
    <t>FARMINGTON</t>
  </si>
  <si>
    <t>FRANKLIN</t>
  </si>
  <si>
    <t>GLASTONBURY</t>
  </si>
  <si>
    <t>GOSHEN</t>
  </si>
  <si>
    <t>GRANBY</t>
  </si>
  <si>
    <t>GREENWICH</t>
  </si>
  <si>
    <t>GRISWOLD</t>
  </si>
  <si>
    <t>GROTON</t>
  </si>
  <si>
    <t>GUILFORD</t>
  </si>
  <si>
    <t>HADDAM</t>
  </si>
  <si>
    <t>HAMPTON</t>
  </si>
  <si>
    <t>HARTFORD</t>
  </si>
  <si>
    <t>Yes</t>
  </si>
  <si>
    <t>HARTLAND</t>
  </si>
  <si>
    <t>HARWINTON</t>
  </si>
  <si>
    <t>HEBRON</t>
  </si>
  <si>
    <t>KENT</t>
  </si>
  <si>
    <t>KILLINGLY</t>
  </si>
  <si>
    <t>KILLINGWORTH</t>
  </si>
  <si>
    <t>LEBANON</t>
  </si>
  <si>
    <t>LEDYARD</t>
  </si>
  <si>
    <t>LISBON</t>
  </si>
  <si>
    <t>LITCHFIELD</t>
  </si>
  <si>
    <t>LYME</t>
  </si>
  <si>
    <t>MADISON</t>
  </si>
  <si>
    <t>MANCHESTER</t>
  </si>
  <si>
    <t>MANSFIELD</t>
  </si>
  <si>
    <t>MARLBOROUGH</t>
  </si>
  <si>
    <t>MERIDEN</t>
  </si>
  <si>
    <t>MIDDLEBURY</t>
  </si>
  <si>
    <t>MIDDLEFIELD</t>
  </si>
  <si>
    <t>MIDDLETOWN</t>
  </si>
  <si>
    <t>MONROE</t>
  </si>
  <si>
    <t>MONTVILLE</t>
  </si>
  <si>
    <t>MORRIS</t>
  </si>
  <si>
    <t>NAUGATUCK</t>
  </si>
  <si>
    <t>NEW BRITAIN</t>
  </si>
  <si>
    <t>NEW CANAAN</t>
  </si>
  <si>
    <t>NEW FAIRFIELD</t>
  </si>
  <si>
    <t>NEW HARTFORD</t>
  </si>
  <si>
    <t>NEW LONDON</t>
  </si>
  <si>
    <t>NEW MILFORD</t>
  </si>
  <si>
    <t>NEWINGTON</t>
  </si>
  <si>
    <t>NEWTOWN</t>
  </si>
  <si>
    <t>NORFOLK</t>
  </si>
  <si>
    <t>NORTH CANAAN</t>
  </si>
  <si>
    <t>NORTH STONINGTON</t>
  </si>
  <si>
    <t>NORWALK</t>
  </si>
  <si>
    <t>OLD LYME</t>
  </si>
  <si>
    <t>OLD SAYBROOK</t>
  </si>
  <si>
    <t>OXFORD</t>
  </si>
  <si>
    <t>PLAINFIELD</t>
  </si>
  <si>
    <t>PLAINVILLE</t>
  </si>
  <si>
    <t>PLYMOUTH</t>
  </si>
  <si>
    <t>POMFRET</t>
  </si>
  <si>
    <t>PORTLAND</t>
  </si>
  <si>
    <t>PRESTON</t>
  </si>
  <si>
    <t>PROSPECT</t>
  </si>
  <si>
    <t>PUTNAM</t>
  </si>
  <si>
    <t>REDDING</t>
  </si>
  <si>
    <t>RIDGEFIELD</t>
  </si>
  <si>
    <t>ROCKY HILL</t>
  </si>
  <si>
    <t>ROXBURY</t>
  </si>
  <si>
    <t>SALEM</t>
  </si>
  <si>
    <t>SALISBURY</t>
  </si>
  <si>
    <t>SCOTLAND</t>
  </si>
  <si>
    <t>SEYMOUR</t>
  </si>
  <si>
    <t>SHARON</t>
  </si>
  <si>
    <t>SHERMAN</t>
  </si>
  <si>
    <t>SIMSBURY</t>
  </si>
  <si>
    <t>SOMERS</t>
  </si>
  <si>
    <t>SOUTH WINDSOR</t>
  </si>
  <si>
    <t>SOUTHBURY</t>
  </si>
  <si>
    <t>SOUTHINGTON</t>
  </si>
  <si>
    <t>SPRAGUE</t>
  </si>
  <si>
    <t>STAFFORD</t>
  </si>
  <si>
    <t>STAMFORD</t>
  </si>
  <si>
    <t>STERLING</t>
  </si>
  <si>
    <t>STONINGTON</t>
  </si>
  <si>
    <t>SUFFIELD</t>
  </si>
  <si>
    <t>THOMASTON</t>
  </si>
  <si>
    <t>THOMPSON</t>
  </si>
  <si>
    <t>TOLLAND</t>
  </si>
  <si>
    <t>TORRINGTON</t>
  </si>
  <si>
    <t>UNION</t>
  </si>
  <si>
    <t>VERNON</t>
  </si>
  <si>
    <t>VOLUNTOWN</t>
  </si>
  <si>
    <t>WARREN</t>
  </si>
  <si>
    <t>WASHINGTON</t>
  </si>
  <si>
    <t>WATERBURY</t>
  </si>
  <si>
    <t>WATERFORD</t>
  </si>
  <si>
    <t>WATERTOWN</t>
  </si>
  <si>
    <t>WEST HARTFORD</t>
  </si>
  <si>
    <t>WESTBROOK</t>
  </si>
  <si>
    <t>WESTON</t>
  </si>
  <si>
    <t>WESTPORT</t>
  </si>
  <si>
    <t>WETHERSFIELD</t>
  </si>
  <si>
    <t>WILLINGTON</t>
  </si>
  <si>
    <t>WILTON</t>
  </si>
  <si>
    <t>WINCHESTER</t>
  </si>
  <si>
    <t>WINDHAM</t>
  </si>
  <si>
    <t>WINDSOR</t>
  </si>
  <si>
    <t>WINDSOR LOCKS</t>
  </si>
  <si>
    <t>WOLCOTT</t>
  </si>
  <si>
    <t>WOODBURY</t>
  </si>
  <si>
    <t>WOODSTOCK</t>
  </si>
  <si>
    <t>Customers &gt;100kW</t>
  </si>
  <si>
    <t>Residential Customers</t>
  </si>
  <si>
    <t>HES</t>
  </si>
  <si>
    <t>HES-IE</t>
  </si>
  <si>
    <t>Total Units</t>
  </si>
  <si>
    <t>Single Family</t>
  </si>
  <si>
    <t>2-4 Units</t>
  </si>
  <si>
    <t>&gt;4 Units</t>
  </si>
  <si>
    <t>Incentives</t>
  </si>
  <si>
    <t>Total Units2</t>
  </si>
  <si>
    <t xml:space="preserve">Single Family </t>
  </si>
  <si>
    <t xml:space="preserve"> 2-4 Units</t>
  </si>
  <si>
    <t xml:space="preserve">&gt;4 Units </t>
  </si>
  <si>
    <t xml:space="preserve">Incentives </t>
  </si>
  <si>
    <t xml:space="preserve">Total </t>
  </si>
  <si>
    <t xml:space="preserve">3. Incentives include all residential incentives and is not just inclusive of HES and HES-IE.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</si>
</sst>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%"/>
    <numFmt numFmtId="166" formatCode="mm/dd/yyyy\ hh:mm"/>
    <numFmt numFmtId="167" formatCode="00"/>
    <numFmt numFmtId="168" formatCode="&quot;$&quot;#,##0.00"/>
    <numFmt numFmtId="169" formatCode="&quot;$&quot;#,##0"/>
    <numFmt numFmtId="170" formatCode="0000000000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0"/>
      <name val="Arial"/>
      <family val="2"/>
    </font>
    <font>
      <sz val="10"/>
      <name val="Verdana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b/>
      <sz val="8"/>
      <color indexed="32"/>
      <name val="Verdana"/>
      <family val="2"/>
    </font>
    <font>
      <b/>
      <sz val="8"/>
      <color indexed="9"/>
      <name val="Verdana"/>
      <family val="2"/>
    </font>
    <font>
      <sz val="8"/>
      <color indexed="31"/>
      <name val="Verdana"/>
      <family val="2"/>
    </font>
    <font>
      <sz val="8"/>
      <color indexed="32"/>
      <name val="Verdana"/>
      <family val="2"/>
    </font>
    <font>
      <sz val="9"/>
      <color rgb="FF000000"/>
      <name val="Arial"/>
      <family val="2"/>
    </font>
    <font>
      <b/>
      <vertAlign val="superscript"/>
      <sz val="12"/>
      <color theme="1"/>
      <name val="Calibri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12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13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2" fillId="5" borderId="11" applyNumberFormat="0" applyFont="0" applyAlignment="0" applyProtection="0"/>
    <xf numFmtId="0" fontId="12" fillId="5" borderId="11" applyNumberFormat="0" applyFont="0" applyAlignment="0" applyProtection="0"/>
    <xf numFmtId="0" fontId="12" fillId="5" borderId="11" applyNumberFormat="0" applyFont="0" applyAlignment="0" applyProtection="0"/>
    <xf numFmtId="0" fontId="12" fillId="5" borderId="11" applyNumberFormat="0" applyFont="0" applyAlignment="0" applyProtection="0"/>
    <xf numFmtId="0" fontId="12" fillId="5" borderId="11" applyNumberFormat="0" applyFont="0" applyAlignment="0" applyProtection="0"/>
    <xf numFmtId="0" fontId="12" fillId="5" borderId="11" applyNumberFormat="0" applyFont="0" applyAlignment="0" applyProtection="0"/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6" fillId="8" borderId="0" applyNumberFormat="0" applyBorder="0" applyProtection="0">
      <alignment horizontal="left" vertical="center" wrapText="1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0" fontId="14" fillId="8" borderId="0" applyNumberFormat="0" applyBorder="0" applyProtection="0">
      <alignment horizontal="left" vertical="center"/>
    </xf>
    <xf numFmtId="0" fontId="14" fillId="8" borderId="0" applyNumberFormat="0" applyBorder="0" applyProtection="0">
      <alignment horizontal="left" vertical="center"/>
    </xf>
    <xf numFmtId="0" fontId="14" fillId="8" borderId="0" applyNumberFormat="0" applyBorder="0" applyProtection="0">
      <alignment horizontal="left" vertical="center"/>
    </xf>
    <xf numFmtId="0" fontId="14" fillId="8" borderId="0" applyNumberFormat="0" applyBorder="0" applyProtection="0">
      <alignment horizontal="left" vertical="center"/>
    </xf>
    <xf numFmtId="0" fontId="14" fillId="8" borderId="0" applyNumberFormat="0" applyBorder="0" applyProtection="0">
      <alignment horizontal="right" vertical="center"/>
    </xf>
    <xf numFmtId="0" fontId="14" fillId="8" borderId="0" applyNumberFormat="0" applyBorder="0" applyProtection="0">
      <alignment horizontal="right" vertical="center"/>
    </xf>
    <xf numFmtId="0" fontId="14" fillId="8" borderId="0" applyNumberFormat="0" applyBorder="0" applyProtection="0">
      <alignment horizontal="right" vertical="center"/>
    </xf>
    <xf numFmtId="0" fontId="14" fillId="8" borderId="0" applyNumberFormat="0" applyBorder="0" applyProtection="0">
      <alignment horizontal="right" vertical="center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21" fillId="0" borderId="0" applyNumberFormat="0" applyFill="0" applyBorder="0" applyAlignment="0" applyProtection="0"/>
  </cellStyleXfs>
  <cellXfs count="142">
    <xf numFmtId="0" fontId="0" fillId="0" borderId="0" xfId="0"/>
    <xf numFmtId="0" fontId="0" fillId="0" borderId="0" xfId="0"/>
    <xf numFmtId="0" fontId="0" fillId="0" borderId="0" xfId="0" applyAlignment="1"/>
    <xf numFmtId="0" fontId="8" fillId="0" borderId="13" xfId="0" applyFont="1" applyBorder="1" applyAlignment="1">
      <alignment horizontal="center" vertical="center"/>
    </xf>
    <xf numFmtId="9" fontId="0" fillId="0" borderId="0" xfId="2" applyFont="1"/>
    <xf numFmtId="168" fontId="0" fillId="0" borderId="0" xfId="0" applyNumberFormat="1"/>
    <xf numFmtId="0" fontId="2" fillId="0" borderId="0" xfId="0" applyFont="1" applyAlignment="1">
      <alignment horizontal="right"/>
    </xf>
    <xf numFmtId="0" fontId="0" fillId="13" borderId="0" xfId="0" applyFill="1"/>
    <xf numFmtId="0" fontId="21" fillId="0" borderId="0" xfId="1122"/>
    <xf numFmtId="0" fontId="2" fillId="13" borderId="10" xfId="0" applyFont="1" applyFill="1" applyBorder="1" applyAlignment="1">
      <alignment horizontal="left"/>
    </xf>
    <xf numFmtId="0" fontId="8" fillId="0" borderId="5" xfId="0" applyFont="1" applyBorder="1" applyAlignment="1">
      <alignment horizontal="center" vertical="center"/>
    </xf>
    <xf numFmtId="164" fontId="25" fillId="0" borderId="1" xfId="1" applyNumberFormat="1" applyFont="1" applyFill="1" applyBorder="1" applyAlignment="1">
      <alignment horizontal="center" vertical="center"/>
    </xf>
    <xf numFmtId="164" fontId="25" fillId="0" borderId="10" xfId="1" applyNumberFormat="1" applyFont="1" applyFill="1" applyBorder="1" applyAlignment="1">
      <alignment horizontal="center" vertical="center"/>
    </xf>
    <xf numFmtId="164" fontId="25" fillId="0" borderId="3" xfId="1" applyNumberFormat="1" applyFont="1" applyFill="1" applyBorder="1" applyAlignment="1">
      <alignment horizontal="center" vertical="center"/>
    </xf>
    <xf numFmtId="164" fontId="25" fillId="0" borderId="2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right"/>
    </xf>
    <xf numFmtId="14" fontId="0" fillId="13" borderId="0" xfId="0" applyNumberFormat="1" applyFill="1"/>
    <xf numFmtId="42" fontId="18" fillId="0" borderId="13" xfId="0" applyNumberFormat="1" applyFont="1" applyBorder="1"/>
    <xf numFmtId="42" fontId="0" fillId="0" borderId="26" xfId="0" applyNumberFormat="1" applyBorder="1"/>
    <xf numFmtId="42" fontId="0" fillId="0" borderId="14" xfId="0" applyNumberFormat="1" applyBorder="1"/>
    <xf numFmtId="42" fontId="0" fillId="0" borderId="27" xfId="0" applyNumberFormat="1" applyBorder="1"/>
    <xf numFmtId="42" fontId="18" fillId="0" borderId="28" xfId="0" applyNumberFormat="1" applyFont="1" applyBorder="1"/>
    <xf numFmtId="42" fontId="0" fillId="0" borderId="29" xfId="0" applyNumberFormat="1" applyBorder="1"/>
    <xf numFmtId="42" fontId="0" fillId="0" borderId="30" xfId="0" applyNumberFormat="1" applyBorder="1"/>
    <xf numFmtId="42" fontId="0" fillId="0" borderId="31" xfId="0" applyNumberFormat="1" applyBorder="1"/>
    <xf numFmtId="0" fontId="0" fillId="0" borderId="10" xfId="0" applyFont="1" applyBorder="1"/>
    <xf numFmtId="0" fontId="0" fillId="0" borderId="0" xfId="0" applyAlignment="1">
      <alignment horizontal="right"/>
    </xf>
    <xf numFmtId="42" fontId="0" fillId="0" borderId="0" xfId="0" applyNumberFormat="1"/>
    <xf numFmtId="42" fontId="20" fillId="0" borderId="13" xfId="0" applyNumberFormat="1" applyFont="1" applyBorder="1" applyAlignment="1">
      <alignment horizontal="center" vertical="center" wrapText="1"/>
    </xf>
    <xf numFmtId="9" fontId="0" fillId="0" borderId="0" xfId="0" applyNumberFormat="1"/>
    <xf numFmtId="0" fontId="3" fillId="0" borderId="16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NumberFormat="1" applyFont="1" applyBorder="1" applyAlignment="1">
      <alignment horizontal="center" vertical="center" wrapText="1"/>
    </xf>
    <xf numFmtId="0" fontId="26" fillId="0" borderId="0" xfId="0" applyFont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5" fontId="0" fillId="0" borderId="0" xfId="0" applyNumberFormat="1"/>
    <xf numFmtId="42" fontId="4" fillId="9" borderId="23" xfId="1" applyNumberFormat="1" applyFont="1" applyFill="1" applyBorder="1" applyAlignment="1">
      <alignment horizontal="center"/>
    </xf>
    <xf numFmtId="3" fontId="0" fillId="9" borderId="23" xfId="0" applyNumberFormat="1" applyFont="1" applyFill="1" applyBorder="1"/>
    <xf numFmtId="42" fontId="0" fillId="9" borderId="9" xfId="0" applyNumberFormat="1" applyFont="1" applyFill="1" applyBorder="1" applyAlignment="1">
      <alignment horizontal="center"/>
    </xf>
    <xf numFmtId="49" fontId="0" fillId="0" borderId="10" xfId="0" applyNumberFormat="1" applyFont="1" applyBorder="1"/>
    <xf numFmtId="42" fontId="0" fillId="9" borderId="9" xfId="0" applyNumberFormat="1" applyFont="1" applyFill="1" applyBorder="1"/>
    <xf numFmtId="42" fontId="4" fillId="0" borderId="0" xfId="1" applyNumberFormat="1" applyFont="1" applyFill="1" applyBorder="1" applyAlignment="1">
      <alignment horizontal="center"/>
    </xf>
    <xf numFmtId="0" fontId="0" fillId="0" borderId="0" xfId="0" applyNumberFormat="1" applyFont="1" applyFill="1" applyBorder="1"/>
    <xf numFmtId="42" fontId="0" fillId="0" borderId="6" xfId="1" applyNumberFormat="1" applyFont="1" applyFill="1" applyBorder="1"/>
    <xf numFmtId="0" fontId="8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42" fontId="20" fillId="0" borderId="10" xfId="0" applyNumberFormat="1" applyFont="1" applyBorder="1" applyAlignment="1">
      <alignment horizontal="center" vertical="center" wrapText="1"/>
    </xf>
    <xf numFmtId="9" fontId="20" fillId="0" borderId="10" xfId="2" applyFont="1" applyBorder="1" applyAlignment="1">
      <alignment horizontal="center" vertical="center" wrapText="1"/>
    </xf>
    <xf numFmtId="9" fontId="3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42" fontId="4" fillId="0" borderId="10" xfId="1" applyNumberFormat="1" applyFont="1" applyBorder="1" applyAlignment="1">
      <alignment horizontal="right"/>
    </xf>
    <xf numFmtId="165" fontId="4" fillId="0" borderId="10" xfId="2" applyNumberFormat="1" applyFont="1" applyBorder="1" applyAlignment="1">
      <alignment horizontal="center"/>
    </xf>
    <xf numFmtId="42" fontId="4" fillId="0" borderId="10" xfId="1" applyNumberFormat="1" applyFont="1" applyBorder="1" applyAlignment="1">
      <alignment horizontal="center"/>
    </xf>
    <xf numFmtId="42" fontId="4" fillId="0" borderId="10" xfId="1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/>
    </xf>
    <xf numFmtId="169" fontId="4" fillId="0" borderId="10" xfId="1" applyNumberFormat="1" applyFont="1" applyBorder="1" applyAlignment="1">
      <alignment horizontal="right"/>
    </xf>
    <xf numFmtId="0" fontId="8" fillId="0" borderId="31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168" fontId="20" fillId="0" borderId="29" xfId="0" applyNumberFormat="1" applyFont="1" applyBorder="1" applyAlignment="1">
      <alignment horizontal="center" vertical="center" wrapText="1"/>
    </xf>
    <xf numFmtId="165" fontId="20" fillId="0" borderId="29" xfId="0" applyNumberFormat="1" applyFont="1" applyBorder="1" applyAlignment="1">
      <alignment horizontal="center" vertical="center" wrapText="1"/>
    </xf>
    <xf numFmtId="42" fontId="3" fillId="0" borderId="29" xfId="0" applyNumberFormat="1" applyFont="1" applyBorder="1" applyAlignment="1">
      <alignment horizontal="center" vertical="center" wrapText="1"/>
    </xf>
    <xf numFmtId="165" fontId="3" fillId="0" borderId="29" xfId="0" applyNumberFormat="1" applyFont="1" applyBorder="1" applyAlignment="1">
      <alignment horizontal="center" vertical="center" wrapText="1"/>
    </xf>
    <xf numFmtId="165" fontId="3" fillId="0" borderId="28" xfId="0" applyNumberFormat="1" applyFont="1" applyBorder="1" applyAlignment="1">
      <alignment horizontal="center" vertical="center" wrapText="1"/>
    </xf>
    <xf numFmtId="49" fontId="0" fillId="0" borderId="27" xfId="0" applyNumberFormat="1" applyFont="1" applyBorder="1"/>
    <xf numFmtId="0" fontId="0" fillId="0" borderId="26" xfId="0" applyFont="1" applyBorder="1"/>
    <xf numFmtId="49" fontId="2" fillId="0" borderId="26" xfId="0" applyNumberFormat="1" applyFont="1" applyBorder="1" applyAlignment="1">
      <alignment horizontal="center"/>
    </xf>
    <xf numFmtId="42" fontId="4" fillId="0" borderId="26" xfId="1" applyNumberFormat="1" applyFont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Font="1" applyFill="1" applyBorder="1"/>
    <xf numFmtId="49" fontId="0" fillId="9" borderId="35" xfId="0" applyNumberFormat="1" applyFont="1" applyFill="1" applyBorder="1"/>
    <xf numFmtId="42" fontId="20" fillId="0" borderId="14" xfId="0" applyNumberFormat="1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42" fontId="0" fillId="0" borderId="6" xfId="1" applyNumberFormat="1" applyFont="1" applyBorder="1"/>
    <xf numFmtId="165" fontId="4" fillId="0" borderId="1" xfId="2" applyNumberFormat="1" applyFont="1" applyBorder="1" applyAlignment="1">
      <alignment horizontal="center"/>
    </xf>
    <xf numFmtId="42" fontId="0" fillId="0" borderId="10" xfId="1" applyNumberFormat="1" applyFont="1" applyBorder="1"/>
    <xf numFmtId="0" fontId="0" fillId="9" borderId="36" xfId="0" applyFont="1" applyFill="1" applyBorder="1"/>
    <xf numFmtId="49" fontId="4" fillId="0" borderId="0" xfId="0" applyNumberFormat="1" applyFont="1" applyFill="1" applyBorder="1" applyProtection="1">
      <protection hidden="1"/>
    </xf>
    <xf numFmtId="0" fontId="2" fillId="0" borderId="0" xfId="0" applyFont="1"/>
    <xf numFmtId="170" fontId="0" fillId="0" borderId="0" xfId="0" applyNumberFormat="1"/>
    <xf numFmtId="0" fontId="0" fillId="0" borderId="34" xfId="0" applyBorder="1"/>
    <xf numFmtId="49" fontId="2" fillId="9" borderId="36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22" fillId="0" borderId="16" xfId="0" applyFont="1" applyBorder="1" applyAlignment="1">
      <alignment horizontal="center"/>
    </xf>
    <xf numFmtId="0" fontId="22" fillId="0" borderId="17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25" xfId="0" applyFont="1" applyBorder="1" applyAlignment="1">
      <alignment horizontal="center"/>
    </xf>
    <xf numFmtId="0" fontId="22" fillId="0" borderId="24" xfId="0" applyFont="1" applyBorder="1" applyAlignment="1">
      <alignment horizontal="center"/>
    </xf>
    <xf numFmtId="0" fontId="23" fillId="4" borderId="3" xfId="0" applyFont="1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164" fontId="24" fillId="2" borderId="1" xfId="1" applyNumberFormat="1" applyFont="1" applyFill="1" applyBorder="1" applyAlignment="1">
      <alignment horizontal="center" vertical="center"/>
    </xf>
    <xf numFmtId="164" fontId="24" fillId="2" borderId="3" xfId="1" applyNumberFormat="1" applyFont="1" applyFill="1" applyBorder="1" applyAlignment="1">
      <alignment horizontal="center" vertical="center"/>
    </xf>
    <xf numFmtId="164" fontId="24" fillId="3" borderId="1" xfId="1" applyNumberFormat="1" applyFont="1" applyFill="1" applyBorder="1" applyAlignment="1">
      <alignment horizontal="center" vertical="center"/>
    </xf>
    <xf numFmtId="164" fontId="24" fillId="3" borderId="3" xfId="1" applyNumberFormat="1" applyFont="1" applyFill="1" applyBorder="1" applyAlignment="1">
      <alignment horizontal="center" vertical="center"/>
    </xf>
    <xf numFmtId="164" fontId="24" fillId="3" borderId="2" xfId="1" applyNumberFormat="1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top"/>
    </xf>
    <xf numFmtId="0" fontId="0" fillId="0" borderId="29" xfId="0" applyBorder="1" applyAlignment="1">
      <alignment horizontal="center" vertical="top"/>
    </xf>
    <xf numFmtId="164" fontId="8" fillId="12" borderId="20" xfId="1" applyNumberFormat="1" applyFont="1" applyFill="1" applyBorder="1" applyAlignment="1">
      <alignment horizontal="center" vertical="center"/>
    </xf>
    <xf numFmtId="164" fontId="8" fillId="12" borderId="21" xfId="1" applyNumberFormat="1" applyFont="1" applyFill="1" applyBorder="1" applyAlignment="1">
      <alignment horizontal="center" vertical="center"/>
    </xf>
    <xf numFmtId="164" fontId="8" fillId="12" borderId="19" xfId="1" applyNumberFormat="1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164" fontId="6" fillId="10" borderId="16" xfId="1" applyNumberFormat="1" applyFont="1" applyFill="1" applyBorder="1" applyAlignment="1">
      <alignment horizontal="center" vertical="center"/>
    </xf>
    <xf numFmtId="164" fontId="6" fillId="10" borderId="17" xfId="1" applyNumberFormat="1" applyFont="1" applyFill="1" applyBorder="1" applyAlignment="1">
      <alignment horizontal="center" vertical="center"/>
    </xf>
    <xf numFmtId="164" fontId="6" fillId="10" borderId="18" xfId="1" applyNumberFormat="1" applyFont="1" applyFill="1" applyBorder="1" applyAlignment="1">
      <alignment horizontal="center" vertical="center"/>
    </xf>
    <xf numFmtId="164" fontId="6" fillId="4" borderId="7" xfId="1" applyNumberFormat="1" applyFont="1" applyFill="1" applyBorder="1" applyAlignment="1">
      <alignment horizontal="center" vertical="center"/>
    </xf>
    <xf numFmtId="164" fontId="6" fillId="4" borderId="0" xfId="1" applyNumberFormat="1" applyFont="1" applyFill="1" applyBorder="1" applyAlignment="1">
      <alignment horizontal="center" vertical="center"/>
    </xf>
    <xf numFmtId="164" fontId="6" fillId="11" borderId="7" xfId="1" applyNumberFormat="1" applyFont="1" applyFill="1" applyBorder="1" applyAlignment="1">
      <alignment horizontal="center" vertical="center"/>
    </xf>
    <xf numFmtId="164" fontId="6" fillId="11" borderId="0" xfId="1" applyNumberFormat="1" applyFont="1" applyFill="1" applyBorder="1" applyAlignment="1">
      <alignment horizontal="center" vertical="center"/>
    </xf>
    <xf numFmtId="0" fontId="7" fillId="13" borderId="15" xfId="0" applyFont="1" applyFill="1" applyBorder="1" applyAlignment="1">
      <alignment horizontal="center"/>
    </xf>
    <xf numFmtId="0" fontId="7" fillId="13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3" xfId="0" applyFont="1" applyFill="1" applyBorder="1" applyAlignment="1">
      <alignment horizontal="center"/>
    </xf>
    <xf numFmtId="164" fontId="8" fillId="12" borderId="17" xfId="1" applyNumberFormat="1" applyFont="1" applyFill="1" applyBorder="1" applyAlignment="1">
      <alignment horizontal="center" vertical="center"/>
    </xf>
    <xf numFmtId="164" fontId="6" fillId="11" borderId="16" xfId="1" applyNumberFormat="1" applyFont="1" applyFill="1" applyBorder="1" applyAlignment="1">
      <alignment horizontal="center" vertical="center"/>
    </xf>
    <xf numFmtId="164" fontId="6" fillId="11" borderId="17" xfId="1" applyNumberFormat="1" applyFont="1" applyFill="1" applyBorder="1" applyAlignment="1">
      <alignment horizontal="center" vertical="center"/>
    </xf>
    <xf numFmtId="164" fontId="6" fillId="11" borderId="18" xfId="1" applyNumberFormat="1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42" fontId="6" fillId="4" borderId="8" xfId="1" applyNumberFormat="1" applyFont="1" applyFill="1" applyBorder="1" applyAlignment="1">
      <alignment horizontal="center" vertical="center"/>
    </xf>
    <xf numFmtId="42" fontId="6" fillId="4" borderId="25" xfId="1" applyNumberFormat="1" applyFont="1" applyFill="1" applyBorder="1" applyAlignment="1">
      <alignment horizontal="center" vertical="center"/>
    </xf>
    <xf numFmtId="164" fontId="6" fillId="10" borderId="21" xfId="1" applyNumberFormat="1" applyFont="1" applyFill="1" applyBorder="1" applyAlignment="1">
      <alignment horizontal="center" vertical="center"/>
    </xf>
    <xf numFmtId="164" fontId="6" fillId="10" borderId="19" xfId="1" applyNumberFormat="1" applyFont="1" applyFill="1" applyBorder="1" applyAlignment="1">
      <alignment horizontal="center" vertical="center"/>
    </xf>
    <xf numFmtId="164" fontId="6" fillId="11" borderId="20" xfId="1" applyNumberFormat="1" applyFont="1" applyFill="1" applyBorder="1" applyAlignment="1">
      <alignment horizontal="center" vertical="center"/>
    </xf>
    <xf numFmtId="164" fontId="6" fillId="11" borderId="21" xfId="1" applyNumberFormat="1" applyFont="1" applyFill="1" applyBorder="1" applyAlignment="1">
      <alignment horizontal="center" vertical="center"/>
    </xf>
    <xf numFmtId="164" fontId="6" fillId="11" borderId="19" xfId="1" applyNumberFormat="1" applyFont="1" applyFill="1" applyBorder="1" applyAlignment="1">
      <alignment horizontal="center" vertical="center"/>
    </xf>
    <xf numFmtId="42" fontId="4" fillId="0" borderId="26" xfId="1" applyNumberFormat="1" applyFont="1" applyBorder="1" applyAlignment="1">
      <alignment horizontal="right"/>
    </xf>
    <xf numFmtId="165" fontId="4" fillId="0" borderId="26" xfId="2" applyNumberFormat="1" applyFont="1" applyBorder="1" applyAlignment="1">
      <alignment horizontal="center"/>
    </xf>
    <xf numFmtId="165" fontId="4" fillId="0" borderId="13" xfId="2" applyNumberFormat="1" applyFont="1" applyBorder="1" applyAlignment="1">
      <alignment horizontal="center"/>
    </xf>
  </cellXfs>
  <cellStyles count="1123">
    <cellStyle name="Comma 2" xfId="3" xr:uid="{00000000-0005-0000-0000-000000000000}"/>
    <cellStyle name="Comma 2 2" xfId="4" xr:uid="{00000000-0005-0000-0000-000001000000}"/>
    <cellStyle name="Comma 2 2 2" xfId="5" xr:uid="{00000000-0005-0000-0000-000002000000}"/>
    <cellStyle name="Comma 2 3" xfId="6" xr:uid="{00000000-0005-0000-0000-000003000000}"/>
    <cellStyle name="Comma 2 3 2" xfId="7" xr:uid="{00000000-0005-0000-0000-000004000000}"/>
    <cellStyle name="Comma 2 4" xfId="8" xr:uid="{00000000-0005-0000-0000-000005000000}"/>
    <cellStyle name="Comma 2 4 2" xfId="9" xr:uid="{00000000-0005-0000-0000-000006000000}"/>
    <cellStyle name="Comma 2 5" xfId="10" xr:uid="{00000000-0005-0000-0000-000007000000}"/>
    <cellStyle name="Comma 2 5 2" xfId="11" xr:uid="{00000000-0005-0000-0000-000008000000}"/>
    <cellStyle name="Comma 2 6" xfId="12" xr:uid="{00000000-0005-0000-0000-000009000000}"/>
    <cellStyle name="Comma 3" xfId="13" xr:uid="{00000000-0005-0000-0000-00000A000000}"/>
    <cellStyle name="Comma 4" xfId="14" xr:uid="{00000000-0005-0000-0000-00000B000000}"/>
    <cellStyle name="Comma 4 2" xfId="15" xr:uid="{00000000-0005-0000-0000-00000C000000}"/>
    <cellStyle name="Comma 5" xfId="16" xr:uid="{00000000-0005-0000-0000-00000D000000}"/>
    <cellStyle name="Comma 6" xfId="17" xr:uid="{00000000-0005-0000-0000-00000E000000}"/>
    <cellStyle name="Currency" xfId="1" builtinId="4"/>
    <cellStyle name="Currency 2" xfId="18" xr:uid="{00000000-0005-0000-0000-000010000000}"/>
    <cellStyle name="Currency 2 2" xfId="19" xr:uid="{00000000-0005-0000-0000-000011000000}"/>
    <cellStyle name="Currency 2 2 2" xfId="20" xr:uid="{00000000-0005-0000-0000-000012000000}"/>
    <cellStyle name="Currency 2 3" xfId="21" xr:uid="{00000000-0005-0000-0000-000013000000}"/>
    <cellStyle name="Currency 2 3 2" xfId="22" xr:uid="{00000000-0005-0000-0000-000014000000}"/>
    <cellStyle name="Currency 2 4" xfId="23" xr:uid="{00000000-0005-0000-0000-000015000000}"/>
    <cellStyle name="Currency 2 4 2" xfId="24" xr:uid="{00000000-0005-0000-0000-000016000000}"/>
    <cellStyle name="Currency 2 5" xfId="25" xr:uid="{00000000-0005-0000-0000-000017000000}"/>
    <cellStyle name="Currency 2 5 2" xfId="26" xr:uid="{00000000-0005-0000-0000-000018000000}"/>
    <cellStyle name="Currency 2 6" xfId="27" xr:uid="{00000000-0005-0000-0000-000019000000}"/>
    <cellStyle name="Currency 3" xfId="28" xr:uid="{00000000-0005-0000-0000-00001A000000}"/>
    <cellStyle name="Hyperlink" xfId="1122" builtinId="8"/>
    <cellStyle name="Hyperlink 2" xfId="29" xr:uid="{00000000-0005-0000-0000-00001C000000}"/>
    <cellStyle name="Normal" xfId="0" builtinId="0"/>
    <cellStyle name="Normal 10" xfId="30" xr:uid="{00000000-0005-0000-0000-00001E000000}"/>
    <cellStyle name="Normal 10 2" xfId="31" xr:uid="{00000000-0005-0000-0000-00001F000000}"/>
    <cellStyle name="Normal 11" xfId="32" xr:uid="{00000000-0005-0000-0000-000020000000}"/>
    <cellStyle name="Normal 11 2" xfId="33" xr:uid="{00000000-0005-0000-0000-000021000000}"/>
    <cellStyle name="Normal 12" xfId="34" xr:uid="{00000000-0005-0000-0000-000022000000}"/>
    <cellStyle name="Normal 12 2" xfId="35" xr:uid="{00000000-0005-0000-0000-000023000000}"/>
    <cellStyle name="Normal 13" xfId="36" xr:uid="{00000000-0005-0000-0000-000024000000}"/>
    <cellStyle name="Normal 13 2" xfId="37" xr:uid="{00000000-0005-0000-0000-000025000000}"/>
    <cellStyle name="Normal 14" xfId="38" xr:uid="{00000000-0005-0000-0000-000026000000}"/>
    <cellStyle name="Normal 15" xfId="39" xr:uid="{00000000-0005-0000-0000-000027000000}"/>
    <cellStyle name="Normal 15 2" xfId="40" xr:uid="{00000000-0005-0000-0000-000028000000}"/>
    <cellStyle name="Normal 16" xfId="41" xr:uid="{00000000-0005-0000-0000-000029000000}"/>
    <cellStyle name="Normal 16 2" xfId="42" xr:uid="{00000000-0005-0000-0000-00002A000000}"/>
    <cellStyle name="Normal 16_Final CMEEC CT Leg Rpt" xfId="43" xr:uid="{00000000-0005-0000-0000-00002B000000}"/>
    <cellStyle name="Normal 17" xfId="44" xr:uid="{00000000-0005-0000-0000-00002C000000}"/>
    <cellStyle name="Normal 18" xfId="45" xr:uid="{00000000-0005-0000-0000-00002D000000}"/>
    <cellStyle name="Normal 19" xfId="46" xr:uid="{00000000-0005-0000-0000-00002E000000}"/>
    <cellStyle name="Normal 2" xfId="47" xr:uid="{00000000-0005-0000-0000-00002F000000}"/>
    <cellStyle name="Normal 2 10" xfId="48" xr:uid="{00000000-0005-0000-0000-000030000000}"/>
    <cellStyle name="Normal 2 10 2" xfId="49" xr:uid="{00000000-0005-0000-0000-000031000000}"/>
    <cellStyle name="Normal 2 11" xfId="50" xr:uid="{00000000-0005-0000-0000-000032000000}"/>
    <cellStyle name="Normal 2 11 2" xfId="51" xr:uid="{00000000-0005-0000-0000-000033000000}"/>
    <cellStyle name="Normal 2 12" xfId="52" xr:uid="{00000000-0005-0000-0000-000034000000}"/>
    <cellStyle name="Normal 2 12 2" xfId="53" xr:uid="{00000000-0005-0000-0000-000035000000}"/>
    <cellStyle name="Normal 2 13" xfId="54" xr:uid="{00000000-0005-0000-0000-000036000000}"/>
    <cellStyle name="Normal 2 13 2" xfId="55" xr:uid="{00000000-0005-0000-0000-000037000000}"/>
    <cellStyle name="Normal 2 14" xfId="56" xr:uid="{00000000-0005-0000-0000-000038000000}"/>
    <cellStyle name="Normal 2 14 2" xfId="57" xr:uid="{00000000-0005-0000-0000-000039000000}"/>
    <cellStyle name="Normal 2 15" xfId="58" xr:uid="{00000000-0005-0000-0000-00003A000000}"/>
    <cellStyle name="Normal 2 2" xfId="59" xr:uid="{00000000-0005-0000-0000-00003B000000}"/>
    <cellStyle name="Normal 2 2 2" xfId="60" xr:uid="{00000000-0005-0000-0000-00003C000000}"/>
    <cellStyle name="Normal 2 3" xfId="61" xr:uid="{00000000-0005-0000-0000-00003D000000}"/>
    <cellStyle name="Normal 2 3 2" xfId="62" xr:uid="{00000000-0005-0000-0000-00003E000000}"/>
    <cellStyle name="Normal 2 4" xfId="63" xr:uid="{00000000-0005-0000-0000-00003F000000}"/>
    <cellStyle name="Normal 2 4 2" xfId="64" xr:uid="{00000000-0005-0000-0000-000040000000}"/>
    <cellStyle name="Normal 2 5" xfId="65" xr:uid="{00000000-0005-0000-0000-000041000000}"/>
    <cellStyle name="Normal 2 5 2" xfId="66" xr:uid="{00000000-0005-0000-0000-000042000000}"/>
    <cellStyle name="Normal 2 6" xfId="67" xr:uid="{00000000-0005-0000-0000-000043000000}"/>
    <cellStyle name="Normal 2 6 2" xfId="68" xr:uid="{00000000-0005-0000-0000-000044000000}"/>
    <cellStyle name="Normal 2 6 2 2" xfId="69" xr:uid="{00000000-0005-0000-0000-000045000000}"/>
    <cellStyle name="Normal 2 6 3" xfId="70" xr:uid="{00000000-0005-0000-0000-000046000000}"/>
    <cellStyle name="Normal 2 7" xfId="71" xr:uid="{00000000-0005-0000-0000-000047000000}"/>
    <cellStyle name="Normal 2 7 2" xfId="72" xr:uid="{00000000-0005-0000-0000-000048000000}"/>
    <cellStyle name="Normal 2 8" xfId="73" xr:uid="{00000000-0005-0000-0000-000049000000}"/>
    <cellStyle name="Normal 2 8 2" xfId="74" xr:uid="{00000000-0005-0000-0000-00004A000000}"/>
    <cellStyle name="Normal 2 9" xfId="75" xr:uid="{00000000-0005-0000-0000-00004B000000}"/>
    <cellStyle name="Normal 2 9 2" xfId="76" xr:uid="{00000000-0005-0000-0000-00004C000000}"/>
    <cellStyle name="Normal 3" xfId="77" xr:uid="{00000000-0005-0000-0000-00004D000000}"/>
    <cellStyle name="Normal 3 2" xfId="78" xr:uid="{00000000-0005-0000-0000-00004E000000}"/>
    <cellStyle name="Normal 4" xfId="79" xr:uid="{00000000-0005-0000-0000-00004F000000}"/>
    <cellStyle name="Normal 4 2" xfId="80" xr:uid="{00000000-0005-0000-0000-000050000000}"/>
    <cellStyle name="Normal 4 2 2" xfId="81" xr:uid="{00000000-0005-0000-0000-000051000000}"/>
    <cellStyle name="Normal 4 3" xfId="82" xr:uid="{00000000-0005-0000-0000-000052000000}"/>
    <cellStyle name="Normal 5" xfId="83" xr:uid="{00000000-0005-0000-0000-000053000000}"/>
    <cellStyle name="Normal 5 2" xfId="84" xr:uid="{00000000-0005-0000-0000-000054000000}"/>
    <cellStyle name="Normal 6" xfId="85" xr:uid="{00000000-0005-0000-0000-000055000000}"/>
    <cellStyle name="Normal 7" xfId="86" xr:uid="{00000000-0005-0000-0000-000056000000}"/>
    <cellStyle name="Normal 7 2" xfId="87" xr:uid="{00000000-0005-0000-0000-000057000000}"/>
    <cellStyle name="Normal 8" xfId="88" xr:uid="{00000000-0005-0000-0000-000058000000}"/>
    <cellStyle name="Normal 9" xfId="89" xr:uid="{00000000-0005-0000-0000-000059000000}"/>
    <cellStyle name="Normal 9 2" xfId="90" xr:uid="{00000000-0005-0000-0000-00005A000000}"/>
    <cellStyle name="Note 2" xfId="91" xr:uid="{00000000-0005-0000-0000-00005B000000}"/>
    <cellStyle name="Note 2 2" xfId="92" xr:uid="{00000000-0005-0000-0000-00005C000000}"/>
    <cellStyle name="Note 2 2 2" xfId="93" xr:uid="{00000000-0005-0000-0000-00005D000000}"/>
    <cellStyle name="Note 2 3" xfId="94" xr:uid="{00000000-0005-0000-0000-00005E000000}"/>
    <cellStyle name="Note 2 4" xfId="95" xr:uid="{00000000-0005-0000-0000-00005F000000}"/>
    <cellStyle name="Note 2_Final CMEEC CT Leg Rpt" xfId="96" xr:uid="{00000000-0005-0000-0000-000060000000}"/>
    <cellStyle name="Percent" xfId="2" builtinId="5"/>
    <cellStyle name="Style 40" xfId="97" xr:uid="{00000000-0005-0000-0000-000062000000}"/>
    <cellStyle name="Style 40 2" xfId="98" xr:uid="{00000000-0005-0000-0000-000063000000}"/>
    <cellStyle name="Style 40 2 2" xfId="99" xr:uid="{00000000-0005-0000-0000-000064000000}"/>
    <cellStyle name="Style 40 3" xfId="100" xr:uid="{00000000-0005-0000-0000-000065000000}"/>
    <cellStyle name="Style 40 3 2" xfId="101" xr:uid="{00000000-0005-0000-0000-000066000000}"/>
    <cellStyle name="Style 40 4" xfId="102" xr:uid="{00000000-0005-0000-0000-000067000000}"/>
    <cellStyle name="Style 40 5" xfId="103" xr:uid="{00000000-0005-0000-0000-000068000000}"/>
    <cellStyle name="Style 40 5 2" xfId="104" xr:uid="{00000000-0005-0000-0000-000069000000}"/>
    <cellStyle name="Style 40 6" xfId="105" xr:uid="{00000000-0005-0000-0000-00006A000000}"/>
    <cellStyle name="Style 40 6 2" xfId="106" xr:uid="{00000000-0005-0000-0000-00006B000000}"/>
    <cellStyle name="Style 40_Final CMEEC CT Leg Rpt" xfId="107" xr:uid="{00000000-0005-0000-0000-00006C000000}"/>
    <cellStyle name="Style 44" xfId="108" xr:uid="{00000000-0005-0000-0000-00006D000000}"/>
    <cellStyle name="Style 44 2" xfId="109" xr:uid="{00000000-0005-0000-0000-00006E000000}"/>
    <cellStyle name="Style 44 2 2" xfId="110" xr:uid="{00000000-0005-0000-0000-00006F000000}"/>
    <cellStyle name="Style 44 2 2 2" xfId="111" xr:uid="{00000000-0005-0000-0000-000070000000}"/>
    <cellStyle name="Style 44 2 3" xfId="112" xr:uid="{00000000-0005-0000-0000-000071000000}"/>
    <cellStyle name="Style 44 2 3 2" xfId="113" xr:uid="{00000000-0005-0000-0000-000072000000}"/>
    <cellStyle name="Style 44 2 4" xfId="114" xr:uid="{00000000-0005-0000-0000-000073000000}"/>
    <cellStyle name="Style 44 2 5" xfId="115" xr:uid="{00000000-0005-0000-0000-000074000000}"/>
    <cellStyle name="Style 44 2 5 2" xfId="116" xr:uid="{00000000-0005-0000-0000-000075000000}"/>
    <cellStyle name="Style 44 2 6" xfId="117" xr:uid="{00000000-0005-0000-0000-000076000000}"/>
    <cellStyle name="Style 44 2 6 2" xfId="118" xr:uid="{00000000-0005-0000-0000-000077000000}"/>
    <cellStyle name="Style 44 3" xfId="119" xr:uid="{00000000-0005-0000-0000-000078000000}"/>
    <cellStyle name="Style 44 3 2" xfId="120" xr:uid="{00000000-0005-0000-0000-000079000000}"/>
    <cellStyle name="Style 44 3 2 2" xfId="121" xr:uid="{00000000-0005-0000-0000-00007A000000}"/>
    <cellStyle name="Style 44 3 3" xfId="122" xr:uid="{00000000-0005-0000-0000-00007B000000}"/>
    <cellStyle name="Style 44 3 3 2" xfId="123" xr:uid="{00000000-0005-0000-0000-00007C000000}"/>
    <cellStyle name="Style 44 3 4" xfId="124" xr:uid="{00000000-0005-0000-0000-00007D000000}"/>
    <cellStyle name="Style 44 3 5" xfId="125" xr:uid="{00000000-0005-0000-0000-00007E000000}"/>
    <cellStyle name="Style 44 3 5 2" xfId="126" xr:uid="{00000000-0005-0000-0000-00007F000000}"/>
    <cellStyle name="Style 44 3 6" xfId="127" xr:uid="{00000000-0005-0000-0000-000080000000}"/>
    <cellStyle name="Style 44 3 6 2" xfId="128" xr:uid="{00000000-0005-0000-0000-000081000000}"/>
    <cellStyle name="Style 44 4" xfId="129" xr:uid="{00000000-0005-0000-0000-000082000000}"/>
    <cellStyle name="Style 44 4 2" xfId="130" xr:uid="{00000000-0005-0000-0000-000083000000}"/>
    <cellStyle name="Style 44 4 2 2" xfId="131" xr:uid="{00000000-0005-0000-0000-000084000000}"/>
    <cellStyle name="Style 44 4 3" xfId="132" xr:uid="{00000000-0005-0000-0000-000085000000}"/>
    <cellStyle name="Style 44 4 3 2" xfId="133" xr:uid="{00000000-0005-0000-0000-000086000000}"/>
    <cellStyle name="Style 44 4 4" xfId="134" xr:uid="{00000000-0005-0000-0000-000087000000}"/>
    <cellStyle name="Style 44 4 5" xfId="135" xr:uid="{00000000-0005-0000-0000-000088000000}"/>
    <cellStyle name="Style 44 4 5 2" xfId="136" xr:uid="{00000000-0005-0000-0000-000089000000}"/>
    <cellStyle name="Style 44 4 6" xfId="137" xr:uid="{00000000-0005-0000-0000-00008A000000}"/>
    <cellStyle name="Style 44 4 6 2" xfId="138" xr:uid="{00000000-0005-0000-0000-00008B000000}"/>
    <cellStyle name="Style 44 5" xfId="139" xr:uid="{00000000-0005-0000-0000-00008C000000}"/>
    <cellStyle name="Style 44 5 2" xfId="140" xr:uid="{00000000-0005-0000-0000-00008D000000}"/>
    <cellStyle name="Style 44 6" xfId="141" xr:uid="{00000000-0005-0000-0000-00008E000000}"/>
    <cellStyle name="Style 44 6 2" xfId="142" xr:uid="{00000000-0005-0000-0000-00008F000000}"/>
    <cellStyle name="Style 44 7" xfId="143" xr:uid="{00000000-0005-0000-0000-000090000000}"/>
    <cellStyle name="Style 44 8" xfId="144" xr:uid="{00000000-0005-0000-0000-000091000000}"/>
    <cellStyle name="Style 44 8 2" xfId="145" xr:uid="{00000000-0005-0000-0000-000092000000}"/>
    <cellStyle name="Style 44 9" xfId="146" xr:uid="{00000000-0005-0000-0000-000093000000}"/>
    <cellStyle name="Style 44 9 2" xfId="147" xr:uid="{00000000-0005-0000-0000-000094000000}"/>
    <cellStyle name="Style 66" xfId="148" xr:uid="{00000000-0005-0000-0000-000095000000}"/>
    <cellStyle name="Style 69" xfId="149" xr:uid="{00000000-0005-0000-0000-000096000000}"/>
    <cellStyle name="Style 69 10" xfId="150" xr:uid="{00000000-0005-0000-0000-000097000000}"/>
    <cellStyle name="Style 69 10 2" xfId="151" xr:uid="{00000000-0005-0000-0000-000098000000}"/>
    <cellStyle name="Style 69 2" xfId="152" xr:uid="{00000000-0005-0000-0000-000099000000}"/>
    <cellStyle name="Style 69 2 2" xfId="153" xr:uid="{00000000-0005-0000-0000-00009A000000}"/>
    <cellStyle name="Style 69 2 2 2" xfId="154" xr:uid="{00000000-0005-0000-0000-00009B000000}"/>
    <cellStyle name="Style 69 2 2 2 2" xfId="155" xr:uid="{00000000-0005-0000-0000-00009C000000}"/>
    <cellStyle name="Style 69 2 2 3" xfId="156" xr:uid="{00000000-0005-0000-0000-00009D000000}"/>
    <cellStyle name="Style 69 2 2 3 2" xfId="157" xr:uid="{00000000-0005-0000-0000-00009E000000}"/>
    <cellStyle name="Style 69 2 2 4" xfId="158" xr:uid="{00000000-0005-0000-0000-00009F000000}"/>
    <cellStyle name="Style 69 2 2 5" xfId="159" xr:uid="{00000000-0005-0000-0000-0000A0000000}"/>
    <cellStyle name="Style 69 2 2 5 2" xfId="160" xr:uid="{00000000-0005-0000-0000-0000A1000000}"/>
    <cellStyle name="Style 69 2 2 6" xfId="161" xr:uid="{00000000-0005-0000-0000-0000A2000000}"/>
    <cellStyle name="Style 69 2 2 6 2" xfId="162" xr:uid="{00000000-0005-0000-0000-0000A3000000}"/>
    <cellStyle name="Style 69 2 3" xfId="163" xr:uid="{00000000-0005-0000-0000-0000A4000000}"/>
    <cellStyle name="Style 69 2 3 2" xfId="164" xr:uid="{00000000-0005-0000-0000-0000A5000000}"/>
    <cellStyle name="Style 69 2 3 2 2" xfId="165" xr:uid="{00000000-0005-0000-0000-0000A6000000}"/>
    <cellStyle name="Style 69 2 3 3" xfId="166" xr:uid="{00000000-0005-0000-0000-0000A7000000}"/>
    <cellStyle name="Style 69 2 3 3 2" xfId="167" xr:uid="{00000000-0005-0000-0000-0000A8000000}"/>
    <cellStyle name="Style 69 2 3 4" xfId="168" xr:uid="{00000000-0005-0000-0000-0000A9000000}"/>
    <cellStyle name="Style 69 2 3 5" xfId="169" xr:uid="{00000000-0005-0000-0000-0000AA000000}"/>
    <cellStyle name="Style 69 2 3 5 2" xfId="170" xr:uid="{00000000-0005-0000-0000-0000AB000000}"/>
    <cellStyle name="Style 69 2 3 6" xfId="171" xr:uid="{00000000-0005-0000-0000-0000AC000000}"/>
    <cellStyle name="Style 69 2 3 6 2" xfId="172" xr:uid="{00000000-0005-0000-0000-0000AD000000}"/>
    <cellStyle name="Style 69 2 4" xfId="173" xr:uid="{00000000-0005-0000-0000-0000AE000000}"/>
    <cellStyle name="Style 69 2 4 2" xfId="174" xr:uid="{00000000-0005-0000-0000-0000AF000000}"/>
    <cellStyle name="Style 69 2 4 2 2" xfId="175" xr:uid="{00000000-0005-0000-0000-0000B0000000}"/>
    <cellStyle name="Style 69 2 4 3" xfId="176" xr:uid="{00000000-0005-0000-0000-0000B1000000}"/>
    <cellStyle name="Style 69 2 4 3 2" xfId="177" xr:uid="{00000000-0005-0000-0000-0000B2000000}"/>
    <cellStyle name="Style 69 2 4 4" xfId="178" xr:uid="{00000000-0005-0000-0000-0000B3000000}"/>
    <cellStyle name="Style 69 2 4 5" xfId="179" xr:uid="{00000000-0005-0000-0000-0000B4000000}"/>
    <cellStyle name="Style 69 2 4 5 2" xfId="180" xr:uid="{00000000-0005-0000-0000-0000B5000000}"/>
    <cellStyle name="Style 69 2 4 6" xfId="181" xr:uid="{00000000-0005-0000-0000-0000B6000000}"/>
    <cellStyle name="Style 69 2 4 6 2" xfId="182" xr:uid="{00000000-0005-0000-0000-0000B7000000}"/>
    <cellStyle name="Style 69 2 5" xfId="183" xr:uid="{00000000-0005-0000-0000-0000B8000000}"/>
    <cellStyle name="Style 69 2 5 2" xfId="184" xr:uid="{00000000-0005-0000-0000-0000B9000000}"/>
    <cellStyle name="Style 69 2 6" xfId="185" xr:uid="{00000000-0005-0000-0000-0000BA000000}"/>
    <cellStyle name="Style 69 2 6 2" xfId="186" xr:uid="{00000000-0005-0000-0000-0000BB000000}"/>
    <cellStyle name="Style 69 2 7" xfId="187" xr:uid="{00000000-0005-0000-0000-0000BC000000}"/>
    <cellStyle name="Style 69 2 8" xfId="188" xr:uid="{00000000-0005-0000-0000-0000BD000000}"/>
    <cellStyle name="Style 69 2 8 2" xfId="189" xr:uid="{00000000-0005-0000-0000-0000BE000000}"/>
    <cellStyle name="Style 69 2 9" xfId="190" xr:uid="{00000000-0005-0000-0000-0000BF000000}"/>
    <cellStyle name="Style 69 2 9 2" xfId="191" xr:uid="{00000000-0005-0000-0000-0000C0000000}"/>
    <cellStyle name="Style 69 3" xfId="192" xr:uid="{00000000-0005-0000-0000-0000C1000000}"/>
    <cellStyle name="Style 69 3 2" xfId="193" xr:uid="{00000000-0005-0000-0000-0000C2000000}"/>
    <cellStyle name="Style 69 3 2 2" xfId="194" xr:uid="{00000000-0005-0000-0000-0000C3000000}"/>
    <cellStyle name="Style 69 3 3" xfId="195" xr:uid="{00000000-0005-0000-0000-0000C4000000}"/>
    <cellStyle name="Style 69 3 3 2" xfId="196" xr:uid="{00000000-0005-0000-0000-0000C5000000}"/>
    <cellStyle name="Style 69 3 4" xfId="197" xr:uid="{00000000-0005-0000-0000-0000C6000000}"/>
    <cellStyle name="Style 69 3 5" xfId="198" xr:uid="{00000000-0005-0000-0000-0000C7000000}"/>
    <cellStyle name="Style 69 3 5 2" xfId="199" xr:uid="{00000000-0005-0000-0000-0000C8000000}"/>
    <cellStyle name="Style 69 3 6" xfId="200" xr:uid="{00000000-0005-0000-0000-0000C9000000}"/>
    <cellStyle name="Style 69 3 6 2" xfId="201" xr:uid="{00000000-0005-0000-0000-0000CA000000}"/>
    <cellStyle name="Style 69 4" xfId="202" xr:uid="{00000000-0005-0000-0000-0000CB000000}"/>
    <cellStyle name="Style 69 4 2" xfId="203" xr:uid="{00000000-0005-0000-0000-0000CC000000}"/>
    <cellStyle name="Style 69 4 2 2" xfId="204" xr:uid="{00000000-0005-0000-0000-0000CD000000}"/>
    <cellStyle name="Style 69 4 3" xfId="205" xr:uid="{00000000-0005-0000-0000-0000CE000000}"/>
    <cellStyle name="Style 69 4 3 2" xfId="206" xr:uid="{00000000-0005-0000-0000-0000CF000000}"/>
    <cellStyle name="Style 69 4 4" xfId="207" xr:uid="{00000000-0005-0000-0000-0000D0000000}"/>
    <cellStyle name="Style 69 4 5" xfId="208" xr:uid="{00000000-0005-0000-0000-0000D1000000}"/>
    <cellStyle name="Style 69 4 5 2" xfId="209" xr:uid="{00000000-0005-0000-0000-0000D2000000}"/>
    <cellStyle name="Style 69 4 6" xfId="210" xr:uid="{00000000-0005-0000-0000-0000D3000000}"/>
    <cellStyle name="Style 69 4 6 2" xfId="211" xr:uid="{00000000-0005-0000-0000-0000D4000000}"/>
    <cellStyle name="Style 69 5" xfId="212" xr:uid="{00000000-0005-0000-0000-0000D5000000}"/>
    <cellStyle name="Style 69 5 2" xfId="213" xr:uid="{00000000-0005-0000-0000-0000D6000000}"/>
    <cellStyle name="Style 69 5 2 2" xfId="214" xr:uid="{00000000-0005-0000-0000-0000D7000000}"/>
    <cellStyle name="Style 69 5 2 2 2" xfId="215" xr:uid="{00000000-0005-0000-0000-0000D8000000}"/>
    <cellStyle name="Style 69 5 2 3" xfId="216" xr:uid="{00000000-0005-0000-0000-0000D9000000}"/>
    <cellStyle name="Style 69 5 2 3 2" xfId="217" xr:uid="{00000000-0005-0000-0000-0000DA000000}"/>
    <cellStyle name="Style 69 5 2 4" xfId="218" xr:uid="{00000000-0005-0000-0000-0000DB000000}"/>
    <cellStyle name="Style 69 5 3" xfId="219" xr:uid="{00000000-0005-0000-0000-0000DC000000}"/>
    <cellStyle name="Style 69 5 3 2" xfId="220" xr:uid="{00000000-0005-0000-0000-0000DD000000}"/>
    <cellStyle name="Style 69 5 4" xfId="221" xr:uid="{00000000-0005-0000-0000-0000DE000000}"/>
    <cellStyle name="Style 69 5 5" xfId="222" xr:uid="{00000000-0005-0000-0000-0000DF000000}"/>
    <cellStyle name="Style 69 5 5 2" xfId="223" xr:uid="{00000000-0005-0000-0000-0000E0000000}"/>
    <cellStyle name="Style 69 5 6" xfId="224" xr:uid="{00000000-0005-0000-0000-0000E1000000}"/>
    <cellStyle name="Style 69 5 6 2" xfId="225" xr:uid="{00000000-0005-0000-0000-0000E2000000}"/>
    <cellStyle name="Style 69 6" xfId="226" xr:uid="{00000000-0005-0000-0000-0000E3000000}"/>
    <cellStyle name="Style 69 6 2" xfId="227" xr:uid="{00000000-0005-0000-0000-0000E4000000}"/>
    <cellStyle name="Style 69 7" xfId="228" xr:uid="{00000000-0005-0000-0000-0000E5000000}"/>
    <cellStyle name="Style 69 7 2" xfId="229" xr:uid="{00000000-0005-0000-0000-0000E6000000}"/>
    <cellStyle name="Style 69 8" xfId="230" xr:uid="{00000000-0005-0000-0000-0000E7000000}"/>
    <cellStyle name="Style 69 9" xfId="231" xr:uid="{00000000-0005-0000-0000-0000E8000000}"/>
    <cellStyle name="Style 69 9 2" xfId="232" xr:uid="{00000000-0005-0000-0000-0000E9000000}"/>
    <cellStyle name="Style 70" xfId="233" xr:uid="{00000000-0005-0000-0000-0000EA000000}"/>
    <cellStyle name="Style 70 2" xfId="234" xr:uid="{00000000-0005-0000-0000-0000EB000000}"/>
    <cellStyle name="Style 70 2 2" xfId="235" xr:uid="{00000000-0005-0000-0000-0000EC000000}"/>
    <cellStyle name="Style 70 2 2 2" xfId="236" xr:uid="{00000000-0005-0000-0000-0000ED000000}"/>
    <cellStyle name="Style 70 2 3" xfId="237" xr:uid="{00000000-0005-0000-0000-0000EE000000}"/>
    <cellStyle name="Style 70 2 3 2" xfId="238" xr:uid="{00000000-0005-0000-0000-0000EF000000}"/>
    <cellStyle name="Style 70 2 4" xfId="239" xr:uid="{00000000-0005-0000-0000-0000F0000000}"/>
    <cellStyle name="Style 70 2 5" xfId="240" xr:uid="{00000000-0005-0000-0000-0000F1000000}"/>
    <cellStyle name="Style 70 2 5 2" xfId="241" xr:uid="{00000000-0005-0000-0000-0000F2000000}"/>
    <cellStyle name="Style 70 2 6" xfId="242" xr:uid="{00000000-0005-0000-0000-0000F3000000}"/>
    <cellStyle name="Style 70 2 6 2" xfId="243" xr:uid="{00000000-0005-0000-0000-0000F4000000}"/>
    <cellStyle name="Style 70 3" xfId="244" xr:uid="{00000000-0005-0000-0000-0000F5000000}"/>
    <cellStyle name="Style 70 3 2" xfId="245" xr:uid="{00000000-0005-0000-0000-0000F6000000}"/>
    <cellStyle name="Style 70 3 2 2" xfId="246" xr:uid="{00000000-0005-0000-0000-0000F7000000}"/>
    <cellStyle name="Style 70 3 3" xfId="247" xr:uid="{00000000-0005-0000-0000-0000F8000000}"/>
    <cellStyle name="Style 70 3 3 2" xfId="248" xr:uid="{00000000-0005-0000-0000-0000F9000000}"/>
    <cellStyle name="Style 70 3 4" xfId="249" xr:uid="{00000000-0005-0000-0000-0000FA000000}"/>
    <cellStyle name="Style 70 3 5" xfId="250" xr:uid="{00000000-0005-0000-0000-0000FB000000}"/>
    <cellStyle name="Style 70 3 5 2" xfId="251" xr:uid="{00000000-0005-0000-0000-0000FC000000}"/>
    <cellStyle name="Style 70 3 6" xfId="252" xr:uid="{00000000-0005-0000-0000-0000FD000000}"/>
    <cellStyle name="Style 70 3 6 2" xfId="253" xr:uid="{00000000-0005-0000-0000-0000FE000000}"/>
    <cellStyle name="Style 70 4" xfId="254" xr:uid="{00000000-0005-0000-0000-0000FF000000}"/>
    <cellStyle name="Style 70 4 2" xfId="255" xr:uid="{00000000-0005-0000-0000-000000010000}"/>
    <cellStyle name="Style 70 4 2 2" xfId="256" xr:uid="{00000000-0005-0000-0000-000001010000}"/>
    <cellStyle name="Style 70 4 3" xfId="257" xr:uid="{00000000-0005-0000-0000-000002010000}"/>
    <cellStyle name="Style 70 4 3 2" xfId="258" xr:uid="{00000000-0005-0000-0000-000003010000}"/>
    <cellStyle name="Style 70 4 4" xfId="259" xr:uid="{00000000-0005-0000-0000-000004010000}"/>
    <cellStyle name="Style 70 4 5" xfId="260" xr:uid="{00000000-0005-0000-0000-000005010000}"/>
    <cellStyle name="Style 70 4 5 2" xfId="261" xr:uid="{00000000-0005-0000-0000-000006010000}"/>
    <cellStyle name="Style 70 4 6" xfId="262" xr:uid="{00000000-0005-0000-0000-000007010000}"/>
    <cellStyle name="Style 70 4 6 2" xfId="263" xr:uid="{00000000-0005-0000-0000-000008010000}"/>
    <cellStyle name="Style 70 5" xfId="264" xr:uid="{00000000-0005-0000-0000-000009010000}"/>
    <cellStyle name="Style 70 5 2" xfId="265" xr:uid="{00000000-0005-0000-0000-00000A010000}"/>
    <cellStyle name="Style 70 6" xfId="266" xr:uid="{00000000-0005-0000-0000-00000B010000}"/>
    <cellStyle name="Style 70 6 2" xfId="267" xr:uid="{00000000-0005-0000-0000-00000C010000}"/>
    <cellStyle name="Style 70 7" xfId="268" xr:uid="{00000000-0005-0000-0000-00000D010000}"/>
    <cellStyle name="Style 70 8" xfId="269" xr:uid="{00000000-0005-0000-0000-00000E010000}"/>
    <cellStyle name="Style 70 8 2" xfId="270" xr:uid="{00000000-0005-0000-0000-00000F010000}"/>
    <cellStyle name="Style 70 9" xfId="271" xr:uid="{00000000-0005-0000-0000-000010010000}"/>
    <cellStyle name="Style 70 9 2" xfId="272" xr:uid="{00000000-0005-0000-0000-000011010000}"/>
    <cellStyle name="Style 71" xfId="273" xr:uid="{00000000-0005-0000-0000-000012010000}"/>
    <cellStyle name="Style 71 2" xfId="274" xr:uid="{00000000-0005-0000-0000-000013010000}"/>
    <cellStyle name="Style 71 2 2" xfId="275" xr:uid="{00000000-0005-0000-0000-000014010000}"/>
    <cellStyle name="Style 71 2 2 2" xfId="276" xr:uid="{00000000-0005-0000-0000-000015010000}"/>
    <cellStyle name="Style 71 2 3" xfId="277" xr:uid="{00000000-0005-0000-0000-000016010000}"/>
    <cellStyle name="Style 71 2 3 2" xfId="278" xr:uid="{00000000-0005-0000-0000-000017010000}"/>
    <cellStyle name="Style 71 2 4" xfId="279" xr:uid="{00000000-0005-0000-0000-000018010000}"/>
    <cellStyle name="Style 71 2 5" xfId="280" xr:uid="{00000000-0005-0000-0000-000019010000}"/>
    <cellStyle name="Style 71 2 5 2" xfId="281" xr:uid="{00000000-0005-0000-0000-00001A010000}"/>
    <cellStyle name="Style 71 2 6" xfId="282" xr:uid="{00000000-0005-0000-0000-00001B010000}"/>
    <cellStyle name="Style 71 2 6 2" xfId="283" xr:uid="{00000000-0005-0000-0000-00001C010000}"/>
    <cellStyle name="Style 71 3" xfId="284" xr:uid="{00000000-0005-0000-0000-00001D010000}"/>
    <cellStyle name="Style 71 3 2" xfId="285" xr:uid="{00000000-0005-0000-0000-00001E010000}"/>
    <cellStyle name="Style 71 3 2 2" xfId="286" xr:uid="{00000000-0005-0000-0000-00001F010000}"/>
    <cellStyle name="Style 71 3 3" xfId="287" xr:uid="{00000000-0005-0000-0000-000020010000}"/>
    <cellStyle name="Style 71 3 3 2" xfId="288" xr:uid="{00000000-0005-0000-0000-000021010000}"/>
    <cellStyle name="Style 71 3 4" xfId="289" xr:uid="{00000000-0005-0000-0000-000022010000}"/>
    <cellStyle name="Style 71 3 5" xfId="290" xr:uid="{00000000-0005-0000-0000-000023010000}"/>
    <cellStyle name="Style 71 3 5 2" xfId="291" xr:uid="{00000000-0005-0000-0000-000024010000}"/>
    <cellStyle name="Style 71 3 6" xfId="292" xr:uid="{00000000-0005-0000-0000-000025010000}"/>
    <cellStyle name="Style 71 3 6 2" xfId="293" xr:uid="{00000000-0005-0000-0000-000026010000}"/>
    <cellStyle name="Style 71 4" xfId="294" xr:uid="{00000000-0005-0000-0000-000027010000}"/>
    <cellStyle name="Style 71 4 2" xfId="295" xr:uid="{00000000-0005-0000-0000-000028010000}"/>
    <cellStyle name="Style 71 4 2 2" xfId="296" xr:uid="{00000000-0005-0000-0000-000029010000}"/>
    <cellStyle name="Style 71 4 3" xfId="297" xr:uid="{00000000-0005-0000-0000-00002A010000}"/>
    <cellStyle name="Style 71 4 3 2" xfId="298" xr:uid="{00000000-0005-0000-0000-00002B010000}"/>
    <cellStyle name="Style 71 4 4" xfId="299" xr:uid="{00000000-0005-0000-0000-00002C010000}"/>
    <cellStyle name="Style 71 4 5" xfId="300" xr:uid="{00000000-0005-0000-0000-00002D010000}"/>
    <cellStyle name="Style 71 4 5 2" xfId="301" xr:uid="{00000000-0005-0000-0000-00002E010000}"/>
    <cellStyle name="Style 71 4 6" xfId="302" xr:uid="{00000000-0005-0000-0000-00002F010000}"/>
    <cellStyle name="Style 71 4 6 2" xfId="303" xr:uid="{00000000-0005-0000-0000-000030010000}"/>
    <cellStyle name="Style 71 5" xfId="304" xr:uid="{00000000-0005-0000-0000-000031010000}"/>
    <cellStyle name="Style 71 5 2" xfId="305" xr:uid="{00000000-0005-0000-0000-000032010000}"/>
    <cellStyle name="Style 71 6" xfId="306" xr:uid="{00000000-0005-0000-0000-000033010000}"/>
    <cellStyle name="Style 71 6 2" xfId="307" xr:uid="{00000000-0005-0000-0000-000034010000}"/>
    <cellStyle name="Style 71 7" xfId="308" xr:uid="{00000000-0005-0000-0000-000035010000}"/>
    <cellStyle name="Style 71 8" xfId="309" xr:uid="{00000000-0005-0000-0000-000036010000}"/>
    <cellStyle name="Style 71 8 2" xfId="310" xr:uid="{00000000-0005-0000-0000-000037010000}"/>
    <cellStyle name="Style 71 9" xfId="311" xr:uid="{00000000-0005-0000-0000-000038010000}"/>
    <cellStyle name="Style 71 9 2" xfId="312" xr:uid="{00000000-0005-0000-0000-000039010000}"/>
    <cellStyle name="Style 72" xfId="313" xr:uid="{00000000-0005-0000-0000-00003A010000}"/>
    <cellStyle name="Style 72 2" xfId="314" xr:uid="{00000000-0005-0000-0000-00003B010000}"/>
    <cellStyle name="Style 72 2 2" xfId="315" xr:uid="{00000000-0005-0000-0000-00003C010000}"/>
    <cellStyle name="Style 72 2 2 2" xfId="316" xr:uid="{00000000-0005-0000-0000-00003D010000}"/>
    <cellStyle name="Style 72 2 3" xfId="317" xr:uid="{00000000-0005-0000-0000-00003E010000}"/>
    <cellStyle name="Style 72 2 3 2" xfId="318" xr:uid="{00000000-0005-0000-0000-00003F010000}"/>
    <cellStyle name="Style 72 2 4" xfId="319" xr:uid="{00000000-0005-0000-0000-000040010000}"/>
    <cellStyle name="Style 72 2 5" xfId="320" xr:uid="{00000000-0005-0000-0000-000041010000}"/>
    <cellStyle name="Style 72 2 5 2" xfId="321" xr:uid="{00000000-0005-0000-0000-000042010000}"/>
    <cellStyle name="Style 72 2 6" xfId="322" xr:uid="{00000000-0005-0000-0000-000043010000}"/>
    <cellStyle name="Style 72 2 6 2" xfId="323" xr:uid="{00000000-0005-0000-0000-000044010000}"/>
    <cellStyle name="Style 72 3" xfId="324" xr:uid="{00000000-0005-0000-0000-000045010000}"/>
    <cellStyle name="Style 72 3 2" xfId="325" xr:uid="{00000000-0005-0000-0000-000046010000}"/>
    <cellStyle name="Style 72 3 2 2" xfId="326" xr:uid="{00000000-0005-0000-0000-000047010000}"/>
    <cellStyle name="Style 72 3 3" xfId="327" xr:uid="{00000000-0005-0000-0000-000048010000}"/>
    <cellStyle name="Style 72 3 3 2" xfId="328" xr:uid="{00000000-0005-0000-0000-000049010000}"/>
    <cellStyle name="Style 72 3 4" xfId="329" xr:uid="{00000000-0005-0000-0000-00004A010000}"/>
    <cellStyle name="Style 72 3 5" xfId="330" xr:uid="{00000000-0005-0000-0000-00004B010000}"/>
    <cellStyle name="Style 72 3 5 2" xfId="331" xr:uid="{00000000-0005-0000-0000-00004C010000}"/>
    <cellStyle name="Style 72 3 6" xfId="332" xr:uid="{00000000-0005-0000-0000-00004D010000}"/>
    <cellStyle name="Style 72 3 6 2" xfId="333" xr:uid="{00000000-0005-0000-0000-00004E010000}"/>
    <cellStyle name="Style 72 4" xfId="334" xr:uid="{00000000-0005-0000-0000-00004F010000}"/>
    <cellStyle name="Style 72 4 2" xfId="335" xr:uid="{00000000-0005-0000-0000-000050010000}"/>
    <cellStyle name="Style 72 4 2 2" xfId="336" xr:uid="{00000000-0005-0000-0000-000051010000}"/>
    <cellStyle name="Style 72 4 3" xfId="337" xr:uid="{00000000-0005-0000-0000-000052010000}"/>
    <cellStyle name="Style 72 4 3 2" xfId="338" xr:uid="{00000000-0005-0000-0000-000053010000}"/>
    <cellStyle name="Style 72 4 4" xfId="339" xr:uid="{00000000-0005-0000-0000-000054010000}"/>
    <cellStyle name="Style 72 4 5" xfId="340" xr:uid="{00000000-0005-0000-0000-000055010000}"/>
    <cellStyle name="Style 72 4 5 2" xfId="341" xr:uid="{00000000-0005-0000-0000-000056010000}"/>
    <cellStyle name="Style 72 4 6" xfId="342" xr:uid="{00000000-0005-0000-0000-000057010000}"/>
    <cellStyle name="Style 72 4 6 2" xfId="343" xr:uid="{00000000-0005-0000-0000-000058010000}"/>
    <cellStyle name="Style 72 5" xfId="344" xr:uid="{00000000-0005-0000-0000-000059010000}"/>
    <cellStyle name="Style 72 5 2" xfId="345" xr:uid="{00000000-0005-0000-0000-00005A010000}"/>
    <cellStyle name="Style 72 6" xfId="346" xr:uid="{00000000-0005-0000-0000-00005B010000}"/>
    <cellStyle name="Style 72 6 2" xfId="347" xr:uid="{00000000-0005-0000-0000-00005C010000}"/>
    <cellStyle name="Style 72 7" xfId="348" xr:uid="{00000000-0005-0000-0000-00005D010000}"/>
    <cellStyle name="Style 72 8" xfId="349" xr:uid="{00000000-0005-0000-0000-00005E010000}"/>
    <cellStyle name="Style 72 8 2" xfId="350" xr:uid="{00000000-0005-0000-0000-00005F010000}"/>
    <cellStyle name="Style 72 9" xfId="351" xr:uid="{00000000-0005-0000-0000-000060010000}"/>
    <cellStyle name="Style 72 9 2" xfId="352" xr:uid="{00000000-0005-0000-0000-000061010000}"/>
    <cellStyle name="Style 73" xfId="353" xr:uid="{00000000-0005-0000-0000-000062010000}"/>
    <cellStyle name="Style 73 2" xfId="354" xr:uid="{00000000-0005-0000-0000-000063010000}"/>
    <cellStyle name="Style 73 2 2" xfId="355" xr:uid="{00000000-0005-0000-0000-000064010000}"/>
    <cellStyle name="Style 73 2 2 2" xfId="356" xr:uid="{00000000-0005-0000-0000-000065010000}"/>
    <cellStyle name="Style 73 2 3" xfId="357" xr:uid="{00000000-0005-0000-0000-000066010000}"/>
    <cellStyle name="Style 73 2 3 2" xfId="358" xr:uid="{00000000-0005-0000-0000-000067010000}"/>
    <cellStyle name="Style 73 2 4" xfId="359" xr:uid="{00000000-0005-0000-0000-000068010000}"/>
    <cellStyle name="Style 73 2 5" xfId="360" xr:uid="{00000000-0005-0000-0000-000069010000}"/>
    <cellStyle name="Style 73 2 5 2" xfId="361" xr:uid="{00000000-0005-0000-0000-00006A010000}"/>
    <cellStyle name="Style 73 2 6" xfId="362" xr:uid="{00000000-0005-0000-0000-00006B010000}"/>
    <cellStyle name="Style 73 2 6 2" xfId="363" xr:uid="{00000000-0005-0000-0000-00006C010000}"/>
    <cellStyle name="Style 73 3" xfId="364" xr:uid="{00000000-0005-0000-0000-00006D010000}"/>
    <cellStyle name="Style 73 3 2" xfId="365" xr:uid="{00000000-0005-0000-0000-00006E010000}"/>
    <cellStyle name="Style 73 3 2 2" xfId="366" xr:uid="{00000000-0005-0000-0000-00006F010000}"/>
    <cellStyle name="Style 73 3 3" xfId="367" xr:uid="{00000000-0005-0000-0000-000070010000}"/>
    <cellStyle name="Style 73 3 3 2" xfId="368" xr:uid="{00000000-0005-0000-0000-000071010000}"/>
    <cellStyle name="Style 73 3 4" xfId="369" xr:uid="{00000000-0005-0000-0000-000072010000}"/>
    <cellStyle name="Style 73 3 5" xfId="370" xr:uid="{00000000-0005-0000-0000-000073010000}"/>
    <cellStyle name="Style 73 3 5 2" xfId="371" xr:uid="{00000000-0005-0000-0000-000074010000}"/>
    <cellStyle name="Style 73 3 6" xfId="372" xr:uid="{00000000-0005-0000-0000-000075010000}"/>
    <cellStyle name="Style 73 3 6 2" xfId="373" xr:uid="{00000000-0005-0000-0000-000076010000}"/>
    <cellStyle name="Style 73 4" xfId="374" xr:uid="{00000000-0005-0000-0000-000077010000}"/>
    <cellStyle name="Style 73 4 2" xfId="375" xr:uid="{00000000-0005-0000-0000-000078010000}"/>
    <cellStyle name="Style 73 4 2 2" xfId="376" xr:uid="{00000000-0005-0000-0000-000079010000}"/>
    <cellStyle name="Style 73 4 3" xfId="377" xr:uid="{00000000-0005-0000-0000-00007A010000}"/>
    <cellStyle name="Style 73 4 3 2" xfId="378" xr:uid="{00000000-0005-0000-0000-00007B010000}"/>
    <cellStyle name="Style 73 4 4" xfId="379" xr:uid="{00000000-0005-0000-0000-00007C010000}"/>
    <cellStyle name="Style 73 4 5" xfId="380" xr:uid="{00000000-0005-0000-0000-00007D010000}"/>
    <cellStyle name="Style 73 4 5 2" xfId="381" xr:uid="{00000000-0005-0000-0000-00007E010000}"/>
    <cellStyle name="Style 73 4 6" xfId="382" xr:uid="{00000000-0005-0000-0000-00007F010000}"/>
    <cellStyle name="Style 73 4 6 2" xfId="383" xr:uid="{00000000-0005-0000-0000-000080010000}"/>
    <cellStyle name="Style 73 5" xfId="384" xr:uid="{00000000-0005-0000-0000-000081010000}"/>
    <cellStyle name="Style 73 5 2" xfId="385" xr:uid="{00000000-0005-0000-0000-000082010000}"/>
    <cellStyle name="Style 73 6" xfId="386" xr:uid="{00000000-0005-0000-0000-000083010000}"/>
    <cellStyle name="Style 73 6 2" xfId="387" xr:uid="{00000000-0005-0000-0000-000084010000}"/>
    <cellStyle name="Style 73 7" xfId="388" xr:uid="{00000000-0005-0000-0000-000085010000}"/>
    <cellStyle name="Style 73 8" xfId="389" xr:uid="{00000000-0005-0000-0000-000086010000}"/>
    <cellStyle name="Style 73 8 2" xfId="390" xr:uid="{00000000-0005-0000-0000-000087010000}"/>
    <cellStyle name="Style 73 9" xfId="391" xr:uid="{00000000-0005-0000-0000-000088010000}"/>
    <cellStyle name="Style 73 9 2" xfId="392" xr:uid="{00000000-0005-0000-0000-000089010000}"/>
    <cellStyle name="Style 74" xfId="393" xr:uid="{00000000-0005-0000-0000-00008A010000}"/>
    <cellStyle name="Style 74 2" xfId="394" xr:uid="{00000000-0005-0000-0000-00008B010000}"/>
    <cellStyle name="Style 74 2 2" xfId="395" xr:uid="{00000000-0005-0000-0000-00008C010000}"/>
    <cellStyle name="Style 74 2 2 2" xfId="396" xr:uid="{00000000-0005-0000-0000-00008D010000}"/>
    <cellStyle name="Style 74 2 3" xfId="397" xr:uid="{00000000-0005-0000-0000-00008E010000}"/>
    <cellStyle name="Style 74 2 3 2" xfId="398" xr:uid="{00000000-0005-0000-0000-00008F010000}"/>
    <cellStyle name="Style 74 2 4" xfId="399" xr:uid="{00000000-0005-0000-0000-000090010000}"/>
    <cellStyle name="Style 74 2 5" xfId="400" xr:uid="{00000000-0005-0000-0000-000091010000}"/>
    <cellStyle name="Style 74 2 5 2" xfId="401" xr:uid="{00000000-0005-0000-0000-000092010000}"/>
    <cellStyle name="Style 74 2 6" xfId="402" xr:uid="{00000000-0005-0000-0000-000093010000}"/>
    <cellStyle name="Style 74 2 6 2" xfId="403" xr:uid="{00000000-0005-0000-0000-000094010000}"/>
    <cellStyle name="Style 74 3" xfId="404" xr:uid="{00000000-0005-0000-0000-000095010000}"/>
    <cellStyle name="Style 74 3 2" xfId="405" xr:uid="{00000000-0005-0000-0000-000096010000}"/>
    <cellStyle name="Style 74 3 2 2" xfId="406" xr:uid="{00000000-0005-0000-0000-000097010000}"/>
    <cellStyle name="Style 74 3 3" xfId="407" xr:uid="{00000000-0005-0000-0000-000098010000}"/>
    <cellStyle name="Style 74 3 3 2" xfId="408" xr:uid="{00000000-0005-0000-0000-000099010000}"/>
    <cellStyle name="Style 74 3 4" xfId="409" xr:uid="{00000000-0005-0000-0000-00009A010000}"/>
    <cellStyle name="Style 74 3 5" xfId="410" xr:uid="{00000000-0005-0000-0000-00009B010000}"/>
    <cellStyle name="Style 74 3 5 2" xfId="411" xr:uid="{00000000-0005-0000-0000-00009C010000}"/>
    <cellStyle name="Style 74 3 6" xfId="412" xr:uid="{00000000-0005-0000-0000-00009D010000}"/>
    <cellStyle name="Style 74 3 6 2" xfId="413" xr:uid="{00000000-0005-0000-0000-00009E010000}"/>
    <cellStyle name="Style 74 4" xfId="414" xr:uid="{00000000-0005-0000-0000-00009F010000}"/>
    <cellStyle name="Style 74 4 2" xfId="415" xr:uid="{00000000-0005-0000-0000-0000A0010000}"/>
    <cellStyle name="Style 74 4 2 2" xfId="416" xr:uid="{00000000-0005-0000-0000-0000A1010000}"/>
    <cellStyle name="Style 74 4 3" xfId="417" xr:uid="{00000000-0005-0000-0000-0000A2010000}"/>
    <cellStyle name="Style 74 4 3 2" xfId="418" xr:uid="{00000000-0005-0000-0000-0000A3010000}"/>
    <cellStyle name="Style 74 4 4" xfId="419" xr:uid="{00000000-0005-0000-0000-0000A4010000}"/>
    <cellStyle name="Style 74 4 5" xfId="420" xr:uid="{00000000-0005-0000-0000-0000A5010000}"/>
    <cellStyle name="Style 74 4 5 2" xfId="421" xr:uid="{00000000-0005-0000-0000-0000A6010000}"/>
    <cellStyle name="Style 74 4 6" xfId="422" xr:uid="{00000000-0005-0000-0000-0000A7010000}"/>
    <cellStyle name="Style 74 4 6 2" xfId="423" xr:uid="{00000000-0005-0000-0000-0000A8010000}"/>
    <cellStyle name="Style 74 5" xfId="424" xr:uid="{00000000-0005-0000-0000-0000A9010000}"/>
    <cellStyle name="Style 74 5 2" xfId="425" xr:uid="{00000000-0005-0000-0000-0000AA010000}"/>
    <cellStyle name="Style 74 6" xfId="426" xr:uid="{00000000-0005-0000-0000-0000AB010000}"/>
    <cellStyle name="Style 74 6 2" xfId="427" xr:uid="{00000000-0005-0000-0000-0000AC010000}"/>
    <cellStyle name="Style 74 7" xfId="428" xr:uid="{00000000-0005-0000-0000-0000AD010000}"/>
    <cellStyle name="Style 74 8" xfId="429" xr:uid="{00000000-0005-0000-0000-0000AE010000}"/>
    <cellStyle name="Style 74 8 2" xfId="430" xr:uid="{00000000-0005-0000-0000-0000AF010000}"/>
    <cellStyle name="Style 74 9" xfId="431" xr:uid="{00000000-0005-0000-0000-0000B0010000}"/>
    <cellStyle name="Style 74 9 2" xfId="432" xr:uid="{00000000-0005-0000-0000-0000B1010000}"/>
    <cellStyle name="Style 75" xfId="433" xr:uid="{00000000-0005-0000-0000-0000B2010000}"/>
    <cellStyle name="Style 75 2" xfId="434" xr:uid="{00000000-0005-0000-0000-0000B3010000}"/>
    <cellStyle name="Style 75 2 2" xfId="435" xr:uid="{00000000-0005-0000-0000-0000B4010000}"/>
    <cellStyle name="Style 75 2 2 2" xfId="436" xr:uid="{00000000-0005-0000-0000-0000B5010000}"/>
    <cellStyle name="Style 75 2 3" xfId="437" xr:uid="{00000000-0005-0000-0000-0000B6010000}"/>
    <cellStyle name="Style 75 2 3 2" xfId="438" xr:uid="{00000000-0005-0000-0000-0000B7010000}"/>
    <cellStyle name="Style 75 2 4" xfId="439" xr:uid="{00000000-0005-0000-0000-0000B8010000}"/>
    <cellStyle name="Style 75 2 5" xfId="440" xr:uid="{00000000-0005-0000-0000-0000B9010000}"/>
    <cellStyle name="Style 75 2 5 2" xfId="441" xr:uid="{00000000-0005-0000-0000-0000BA010000}"/>
    <cellStyle name="Style 75 2 6" xfId="442" xr:uid="{00000000-0005-0000-0000-0000BB010000}"/>
    <cellStyle name="Style 75 2 6 2" xfId="443" xr:uid="{00000000-0005-0000-0000-0000BC010000}"/>
    <cellStyle name="Style 75 3" xfId="444" xr:uid="{00000000-0005-0000-0000-0000BD010000}"/>
    <cellStyle name="Style 75 3 2" xfId="445" xr:uid="{00000000-0005-0000-0000-0000BE010000}"/>
    <cellStyle name="Style 75 3 2 2" xfId="446" xr:uid="{00000000-0005-0000-0000-0000BF010000}"/>
    <cellStyle name="Style 75 3 3" xfId="447" xr:uid="{00000000-0005-0000-0000-0000C0010000}"/>
    <cellStyle name="Style 75 3 3 2" xfId="448" xr:uid="{00000000-0005-0000-0000-0000C1010000}"/>
    <cellStyle name="Style 75 3 4" xfId="449" xr:uid="{00000000-0005-0000-0000-0000C2010000}"/>
    <cellStyle name="Style 75 3 5" xfId="450" xr:uid="{00000000-0005-0000-0000-0000C3010000}"/>
    <cellStyle name="Style 75 3 5 2" xfId="451" xr:uid="{00000000-0005-0000-0000-0000C4010000}"/>
    <cellStyle name="Style 75 3 6" xfId="452" xr:uid="{00000000-0005-0000-0000-0000C5010000}"/>
    <cellStyle name="Style 75 3 6 2" xfId="453" xr:uid="{00000000-0005-0000-0000-0000C6010000}"/>
    <cellStyle name="Style 75 4" xfId="454" xr:uid="{00000000-0005-0000-0000-0000C7010000}"/>
    <cellStyle name="Style 75 4 2" xfId="455" xr:uid="{00000000-0005-0000-0000-0000C8010000}"/>
    <cellStyle name="Style 75 4 2 2" xfId="456" xr:uid="{00000000-0005-0000-0000-0000C9010000}"/>
    <cellStyle name="Style 75 4 3" xfId="457" xr:uid="{00000000-0005-0000-0000-0000CA010000}"/>
    <cellStyle name="Style 75 4 3 2" xfId="458" xr:uid="{00000000-0005-0000-0000-0000CB010000}"/>
    <cellStyle name="Style 75 4 4" xfId="459" xr:uid="{00000000-0005-0000-0000-0000CC010000}"/>
    <cellStyle name="Style 75 4 5" xfId="460" xr:uid="{00000000-0005-0000-0000-0000CD010000}"/>
    <cellStyle name="Style 75 4 5 2" xfId="461" xr:uid="{00000000-0005-0000-0000-0000CE010000}"/>
    <cellStyle name="Style 75 4 6" xfId="462" xr:uid="{00000000-0005-0000-0000-0000CF010000}"/>
    <cellStyle name="Style 75 4 6 2" xfId="463" xr:uid="{00000000-0005-0000-0000-0000D0010000}"/>
    <cellStyle name="Style 75 5" xfId="464" xr:uid="{00000000-0005-0000-0000-0000D1010000}"/>
    <cellStyle name="Style 75 5 2" xfId="465" xr:uid="{00000000-0005-0000-0000-0000D2010000}"/>
    <cellStyle name="Style 75 6" xfId="466" xr:uid="{00000000-0005-0000-0000-0000D3010000}"/>
    <cellStyle name="Style 75 6 2" xfId="467" xr:uid="{00000000-0005-0000-0000-0000D4010000}"/>
    <cellStyle name="Style 75 7" xfId="468" xr:uid="{00000000-0005-0000-0000-0000D5010000}"/>
    <cellStyle name="Style 75 8" xfId="469" xr:uid="{00000000-0005-0000-0000-0000D6010000}"/>
    <cellStyle name="Style 75 8 2" xfId="470" xr:uid="{00000000-0005-0000-0000-0000D7010000}"/>
    <cellStyle name="Style 75 9" xfId="471" xr:uid="{00000000-0005-0000-0000-0000D8010000}"/>
    <cellStyle name="Style 75 9 2" xfId="472" xr:uid="{00000000-0005-0000-0000-0000D9010000}"/>
    <cellStyle name="Style 76" xfId="473" xr:uid="{00000000-0005-0000-0000-0000DA010000}"/>
    <cellStyle name="Style 76 2" xfId="474" xr:uid="{00000000-0005-0000-0000-0000DB010000}"/>
    <cellStyle name="Style 76 2 2" xfId="475" xr:uid="{00000000-0005-0000-0000-0000DC010000}"/>
    <cellStyle name="Style 76 2 2 2" xfId="476" xr:uid="{00000000-0005-0000-0000-0000DD010000}"/>
    <cellStyle name="Style 76 2 3" xfId="477" xr:uid="{00000000-0005-0000-0000-0000DE010000}"/>
    <cellStyle name="Style 76 2 3 2" xfId="478" xr:uid="{00000000-0005-0000-0000-0000DF010000}"/>
    <cellStyle name="Style 76 2 4" xfId="479" xr:uid="{00000000-0005-0000-0000-0000E0010000}"/>
    <cellStyle name="Style 76 2 5" xfId="480" xr:uid="{00000000-0005-0000-0000-0000E1010000}"/>
    <cellStyle name="Style 76 2 5 2" xfId="481" xr:uid="{00000000-0005-0000-0000-0000E2010000}"/>
    <cellStyle name="Style 76 2 6" xfId="482" xr:uid="{00000000-0005-0000-0000-0000E3010000}"/>
    <cellStyle name="Style 76 2 6 2" xfId="483" xr:uid="{00000000-0005-0000-0000-0000E4010000}"/>
    <cellStyle name="Style 76 3" xfId="484" xr:uid="{00000000-0005-0000-0000-0000E5010000}"/>
    <cellStyle name="Style 76 3 2" xfId="485" xr:uid="{00000000-0005-0000-0000-0000E6010000}"/>
    <cellStyle name="Style 76 3 2 2" xfId="486" xr:uid="{00000000-0005-0000-0000-0000E7010000}"/>
    <cellStyle name="Style 76 3 3" xfId="487" xr:uid="{00000000-0005-0000-0000-0000E8010000}"/>
    <cellStyle name="Style 76 3 3 2" xfId="488" xr:uid="{00000000-0005-0000-0000-0000E9010000}"/>
    <cellStyle name="Style 76 3 4" xfId="489" xr:uid="{00000000-0005-0000-0000-0000EA010000}"/>
    <cellStyle name="Style 76 3 5" xfId="490" xr:uid="{00000000-0005-0000-0000-0000EB010000}"/>
    <cellStyle name="Style 76 3 5 2" xfId="491" xr:uid="{00000000-0005-0000-0000-0000EC010000}"/>
    <cellStyle name="Style 76 3 6" xfId="492" xr:uid="{00000000-0005-0000-0000-0000ED010000}"/>
    <cellStyle name="Style 76 3 6 2" xfId="493" xr:uid="{00000000-0005-0000-0000-0000EE010000}"/>
    <cellStyle name="Style 76 4" xfId="494" xr:uid="{00000000-0005-0000-0000-0000EF010000}"/>
    <cellStyle name="Style 76 4 2" xfId="495" xr:uid="{00000000-0005-0000-0000-0000F0010000}"/>
    <cellStyle name="Style 76 4 2 2" xfId="496" xr:uid="{00000000-0005-0000-0000-0000F1010000}"/>
    <cellStyle name="Style 76 4 3" xfId="497" xr:uid="{00000000-0005-0000-0000-0000F2010000}"/>
    <cellStyle name="Style 76 4 3 2" xfId="498" xr:uid="{00000000-0005-0000-0000-0000F3010000}"/>
    <cellStyle name="Style 76 4 4" xfId="499" xr:uid="{00000000-0005-0000-0000-0000F4010000}"/>
    <cellStyle name="Style 76 4 5" xfId="500" xr:uid="{00000000-0005-0000-0000-0000F5010000}"/>
    <cellStyle name="Style 76 4 5 2" xfId="501" xr:uid="{00000000-0005-0000-0000-0000F6010000}"/>
    <cellStyle name="Style 76 4 6" xfId="502" xr:uid="{00000000-0005-0000-0000-0000F7010000}"/>
    <cellStyle name="Style 76 4 6 2" xfId="503" xr:uid="{00000000-0005-0000-0000-0000F8010000}"/>
    <cellStyle name="Style 76 5" xfId="504" xr:uid="{00000000-0005-0000-0000-0000F9010000}"/>
    <cellStyle name="Style 76 5 2" xfId="505" xr:uid="{00000000-0005-0000-0000-0000FA010000}"/>
    <cellStyle name="Style 76 6" xfId="506" xr:uid="{00000000-0005-0000-0000-0000FB010000}"/>
    <cellStyle name="Style 76 6 2" xfId="507" xr:uid="{00000000-0005-0000-0000-0000FC010000}"/>
    <cellStyle name="Style 76 7" xfId="508" xr:uid="{00000000-0005-0000-0000-0000FD010000}"/>
    <cellStyle name="Style 76 8" xfId="509" xr:uid="{00000000-0005-0000-0000-0000FE010000}"/>
    <cellStyle name="Style 76 8 2" xfId="510" xr:uid="{00000000-0005-0000-0000-0000FF010000}"/>
    <cellStyle name="Style 76 9" xfId="511" xr:uid="{00000000-0005-0000-0000-000000020000}"/>
    <cellStyle name="Style 76 9 2" xfId="512" xr:uid="{00000000-0005-0000-0000-000001020000}"/>
    <cellStyle name="Style 77" xfId="513" xr:uid="{00000000-0005-0000-0000-000002020000}"/>
    <cellStyle name="Style 77 2" xfId="514" xr:uid="{00000000-0005-0000-0000-000003020000}"/>
    <cellStyle name="Style 77 2 2" xfId="515" xr:uid="{00000000-0005-0000-0000-000004020000}"/>
    <cellStyle name="Style 77 2 2 2" xfId="516" xr:uid="{00000000-0005-0000-0000-000005020000}"/>
    <cellStyle name="Style 77 2 3" xfId="517" xr:uid="{00000000-0005-0000-0000-000006020000}"/>
    <cellStyle name="Style 77 2 3 2" xfId="518" xr:uid="{00000000-0005-0000-0000-000007020000}"/>
    <cellStyle name="Style 77 2 4" xfId="519" xr:uid="{00000000-0005-0000-0000-000008020000}"/>
    <cellStyle name="Style 77 2 5" xfId="520" xr:uid="{00000000-0005-0000-0000-000009020000}"/>
    <cellStyle name="Style 77 2 5 2" xfId="521" xr:uid="{00000000-0005-0000-0000-00000A020000}"/>
    <cellStyle name="Style 77 2 6" xfId="522" xr:uid="{00000000-0005-0000-0000-00000B020000}"/>
    <cellStyle name="Style 77 2 6 2" xfId="523" xr:uid="{00000000-0005-0000-0000-00000C020000}"/>
    <cellStyle name="Style 77 3" xfId="524" xr:uid="{00000000-0005-0000-0000-00000D020000}"/>
    <cellStyle name="Style 77 3 2" xfId="525" xr:uid="{00000000-0005-0000-0000-00000E020000}"/>
    <cellStyle name="Style 77 3 2 2" xfId="526" xr:uid="{00000000-0005-0000-0000-00000F020000}"/>
    <cellStyle name="Style 77 3 3" xfId="527" xr:uid="{00000000-0005-0000-0000-000010020000}"/>
    <cellStyle name="Style 77 3 3 2" xfId="528" xr:uid="{00000000-0005-0000-0000-000011020000}"/>
    <cellStyle name="Style 77 3 4" xfId="529" xr:uid="{00000000-0005-0000-0000-000012020000}"/>
    <cellStyle name="Style 77 3 5" xfId="530" xr:uid="{00000000-0005-0000-0000-000013020000}"/>
    <cellStyle name="Style 77 3 5 2" xfId="531" xr:uid="{00000000-0005-0000-0000-000014020000}"/>
    <cellStyle name="Style 77 3 6" xfId="532" xr:uid="{00000000-0005-0000-0000-000015020000}"/>
    <cellStyle name="Style 77 3 6 2" xfId="533" xr:uid="{00000000-0005-0000-0000-000016020000}"/>
    <cellStyle name="Style 77 4" xfId="534" xr:uid="{00000000-0005-0000-0000-000017020000}"/>
    <cellStyle name="Style 77 4 2" xfId="535" xr:uid="{00000000-0005-0000-0000-000018020000}"/>
    <cellStyle name="Style 77 4 2 2" xfId="536" xr:uid="{00000000-0005-0000-0000-000019020000}"/>
    <cellStyle name="Style 77 4 3" xfId="537" xr:uid="{00000000-0005-0000-0000-00001A020000}"/>
    <cellStyle name="Style 77 4 3 2" xfId="538" xr:uid="{00000000-0005-0000-0000-00001B020000}"/>
    <cellStyle name="Style 77 4 4" xfId="539" xr:uid="{00000000-0005-0000-0000-00001C020000}"/>
    <cellStyle name="Style 77 4 5" xfId="540" xr:uid="{00000000-0005-0000-0000-00001D020000}"/>
    <cellStyle name="Style 77 4 5 2" xfId="541" xr:uid="{00000000-0005-0000-0000-00001E020000}"/>
    <cellStyle name="Style 77 4 6" xfId="542" xr:uid="{00000000-0005-0000-0000-00001F020000}"/>
    <cellStyle name="Style 77 4 6 2" xfId="543" xr:uid="{00000000-0005-0000-0000-000020020000}"/>
    <cellStyle name="Style 77 5" xfId="544" xr:uid="{00000000-0005-0000-0000-000021020000}"/>
    <cellStyle name="Style 77 5 2" xfId="545" xr:uid="{00000000-0005-0000-0000-000022020000}"/>
    <cellStyle name="Style 77 6" xfId="546" xr:uid="{00000000-0005-0000-0000-000023020000}"/>
    <cellStyle name="Style 77 6 2" xfId="547" xr:uid="{00000000-0005-0000-0000-000024020000}"/>
    <cellStyle name="Style 77 7" xfId="548" xr:uid="{00000000-0005-0000-0000-000025020000}"/>
    <cellStyle name="Style 77 8" xfId="549" xr:uid="{00000000-0005-0000-0000-000026020000}"/>
    <cellStyle name="Style 77 8 2" xfId="550" xr:uid="{00000000-0005-0000-0000-000027020000}"/>
    <cellStyle name="Style 77 9" xfId="551" xr:uid="{00000000-0005-0000-0000-000028020000}"/>
    <cellStyle name="Style 77 9 2" xfId="552" xr:uid="{00000000-0005-0000-0000-000029020000}"/>
    <cellStyle name="Style 78" xfId="553" xr:uid="{00000000-0005-0000-0000-00002A020000}"/>
    <cellStyle name="Style 78 2" xfId="554" xr:uid="{00000000-0005-0000-0000-00002B020000}"/>
    <cellStyle name="Style 78 2 2" xfId="555" xr:uid="{00000000-0005-0000-0000-00002C020000}"/>
    <cellStyle name="Style 78 2 2 2" xfId="556" xr:uid="{00000000-0005-0000-0000-00002D020000}"/>
    <cellStyle name="Style 78 2 3" xfId="557" xr:uid="{00000000-0005-0000-0000-00002E020000}"/>
    <cellStyle name="Style 78 2 3 2" xfId="558" xr:uid="{00000000-0005-0000-0000-00002F020000}"/>
    <cellStyle name="Style 78 2 4" xfId="559" xr:uid="{00000000-0005-0000-0000-000030020000}"/>
    <cellStyle name="Style 78 2 5" xfId="560" xr:uid="{00000000-0005-0000-0000-000031020000}"/>
    <cellStyle name="Style 78 2 5 2" xfId="561" xr:uid="{00000000-0005-0000-0000-000032020000}"/>
    <cellStyle name="Style 78 2 6" xfId="562" xr:uid="{00000000-0005-0000-0000-000033020000}"/>
    <cellStyle name="Style 78 2 6 2" xfId="563" xr:uid="{00000000-0005-0000-0000-000034020000}"/>
    <cellStyle name="Style 78 3" xfId="564" xr:uid="{00000000-0005-0000-0000-000035020000}"/>
    <cellStyle name="Style 78 3 2" xfId="565" xr:uid="{00000000-0005-0000-0000-000036020000}"/>
    <cellStyle name="Style 78 3 2 2" xfId="566" xr:uid="{00000000-0005-0000-0000-000037020000}"/>
    <cellStyle name="Style 78 3 3" xfId="567" xr:uid="{00000000-0005-0000-0000-000038020000}"/>
    <cellStyle name="Style 78 3 3 2" xfId="568" xr:uid="{00000000-0005-0000-0000-000039020000}"/>
    <cellStyle name="Style 78 3 4" xfId="569" xr:uid="{00000000-0005-0000-0000-00003A020000}"/>
    <cellStyle name="Style 78 3 5" xfId="570" xr:uid="{00000000-0005-0000-0000-00003B020000}"/>
    <cellStyle name="Style 78 3 5 2" xfId="571" xr:uid="{00000000-0005-0000-0000-00003C020000}"/>
    <cellStyle name="Style 78 3 6" xfId="572" xr:uid="{00000000-0005-0000-0000-00003D020000}"/>
    <cellStyle name="Style 78 3 6 2" xfId="573" xr:uid="{00000000-0005-0000-0000-00003E020000}"/>
    <cellStyle name="Style 78 4" xfId="574" xr:uid="{00000000-0005-0000-0000-00003F020000}"/>
    <cellStyle name="Style 78 4 2" xfId="575" xr:uid="{00000000-0005-0000-0000-000040020000}"/>
    <cellStyle name="Style 78 4 2 2" xfId="576" xr:uid="{00000000-0005-0000-0000-000041020000}"/>
    <cellStyle name="Style 78 4 3" xfId="577" xr:uid="{00000000-0005-0000-0000-000042020000}"/>
    <cellStyle name="Style 78 4 3 2" xfId="578" xr:uid="{00000000-0005-0000-0000-000043020000}"/>
    <cellStyle name="Style 78 4 4" xfId="579" xr:uid="{00000000-0005-0000-0000-000044020000}"/>
    <cellStyle name="Style 78 4 5" xfId="580" xr:uid="{00000000-0005-0000-0000-000045020000}"/>
    <cellStyle name="Style 78 4 5 2" xfId="581" xr:uid="{00000000-0005-0000-0000-000046020000}"/>
    <cellStyle name="Style 78 4 6" xfId="582" xr:uid="{00000000-0005-0000-0000-000047020000}"/>
    <cellStyle name="Style 78 4 6 2" xfId="583" xr:uid="{00000000-0005-0000-0000-000048020000}"/>
    <cellStyle name="Style 78 5" xfId="584" xr:uid="{00000000-0005-0000-0000-000049020000}"/>
    <cellStyle name="Style 78 5 2" xfId="585" xr:uid="{00000000-0005-0000-0000-00004A020000}"/>
    <cellStyle name="Style 78 6" xfId="586" xr:uid="{00000000-0005-0000-0000-00004B020000}"/>
    <cellStyle name="Style 78 6 2" xfId="587" xr:uid="{00000000-0005-0000-0000-00004C020000}"/>
    <cellStyle name="Style 78 7" xfId="588" xr:uid="{00000000-0005-0000-0000-00004D020000}"/>
    <cellStyle name="Style 78 8" xfId="589" xr:uid="{00000000-0005-0000-0000-00004E020000}"/>
    <cellStyle name="Style 78 8 2" xfId="590" xr:uid="{00000000-0005-0000-0000-00004F020000}"/>
    <cellStyle name="Style 78 9" xfId="591" xr:uid="{00000000-0005-0000-0000-000050020000}"/>
    <cellStyle name="Style 78 9 2" xfId="592" xr:uid="{00000000-0005-0000-0000-000051020000}"/>
    <cellStyle name="Style 79" xfId="593" xr:uid="{00000000-0005-0000-0000-000052020000}"/>
    <cellStyle name="Style 79 2" xfId="594" xr:uid="{00000000-0005-0000-0000-000053020000}"/>
    <cellStyle name="Style 79 2 2" xfId="595" xr:uid="{00000000-0005-0000-0000-000054020000}"/>
    <cellStyle name="Style 79 2 2 2" xfId="596" xr:uid="{00000000-0005-0000-0000-000055020000}"/>
    <cellStyle name="Style 79 2 3" xfId="597" xr:uid="{00000000-0005-0000-0000-000056020000}"/>
    <cellStyle name="Style 79 2 3 2" xfId="598" xr:uid="{00000000-0005-0000-0000-000057020000}"/>
    <cellStyle name="Style 79 2 4" xfId="599" xr:uid="{00000000-0005-0000-0000-000058020000}"/>
    <cellStyle name="Style 79 2 5" xfId="600" xr:uid="{00000000-0005-0000-0000-000059020000}"/>
    <cellStyle name="Style 79 2 5 2" xfId="601" xr:uid="{00000000-0005-0000-0000-00005A020000}"/>
    <cellStyle name="Style 79 2 6" xfId="602" xr:uid="{00000000-0005-0000-0000-00005B020000}"/>
    <cellStyle name="Style 79 2 6 2" xfId="603" xr:uid="{00000000-0005-0000-0000-00005C020000}"/>
    <cellStyle name="Style 79 3" xfId="604" xr:uid="{00000000-0005-0000-0000-00005D020000}"/>
    <cellStyle name="Style 79 3 2" xfId="605" xr:uid="{00000000-0005-0000-0000-00005E020000}"/>
    <cellStyle name="Style 79 3 2 2" xfId="606" xr:uid="{00000000-0005-0000-0000-00005F020000}"/>
    <cellStyle name="Style 79 3 3" xfId="607" xr:uid="{00000000-0005-0000-0000-000060020000}"/>
    <cellStyle name="Style 79 3 3 2" xfId="608" xr:uid="{00000000-0005-0000-0000-000061020000}"/>
    <cellStyle name="Style 79 3 4" xfId="609" xr:uid="{00000000-0005-0000-0000-000062020000}"/>
    <cellStyle name="Style 79 3 5" xfId="610" xr:uid="{00000000-0005-0000-0000-000063020000}"/>
    <cellStyle name="Style 79 3 5 2" xfId="611" xr:uid="{00000000-0005-0000-0000-000064020000}"/>
    <cellStyle name="Style 79 3 6" xfId="612" xr:uid="{00000000-0005-0000-0000-000065020000}"/>
    <cellStyle name="Style 79 3 6 2" xfId="613" xr:uid="{00000000-0005-0000-0000-000066020000}"/>
    <cellStyle name="Style 79 4" xfId="614" xr:uid="{00000000-0005-0000-0000-000067020000}"/>
    <cellStyle name="Style 79 4 2" xfId="615" xr:uid="{00000000-0005-0000-0000-000068020000}"/>
    <cellStyle name="Style 79 4 2 2" xfId="616" xr:uid="{00000000-0005-0000-0000-000069020000}"/>
    <cellStyle name="Style 79 4 3" xfId="617" xr:uid="{00000000-0005-0000-0000-00006A020000}"/>
    <cellStyle name="Style 79 4 3 2" xfId="618" xr:uid="{00000000-0005-0000-0000-00006B020000}"/>
    <cellStyle name="Style 79 4 4" xfId="619" xr:uid="{00000000-0005-0000-0000-00006C020000}"/>
    <cellStyle name="Style 79 4 5" xfId="620" xr:uid="{00000000-0005-0000-0000-00006D020000}"/>
    <cellStyle name="Style 79 4 5 2" xfId="621" xr:uid="{00000000-0005-0000-0000-00006E020000}"/>
    <cellStyle name="Style 79 4 6" xfId="622" xr:uid="{00000000-0005-0000-0000-00006F020000}"/>
    <cellStyle name="Style 79 4 6 2" xfId="623" xr:uid="{00000000-0005-0000-0000-000070020000}"/>
    <cellStyle name="Style 79 5" xfId="624" xr:uid="{00000000-0005-0000-0000-000071020000}"/>
    <cellStyle name="Style 79 5 2" xfId="625" xr:uid="{00000000-0005-0000-0000-000072020000}"/>
    <cellStyle name="Style 79 6" xfId="626" xr:uid="{00000000-0005-0000-0000-000073020000}"/>
    <cellStyle name="Style 79 6 2" xfId="627" xr:uid="{00000000-0005-0000-0000-000074020000}"/>
    <cellStyle name="Style 79 7" xfId="628" xr:uid="{00000000-0005-0000-0000-000075020000}"/>
    <cellStyle name="Style 79 8" xfId="629" xr:uid="{00000000-0005-0000-0000-000076020000}"/>
    <cellStyle name="Style 79 8 2" xfId="630" xr:uid="{00000000-0005-0000-0000-000077020000}"/>
    <cellStyle name="Style 79 9" xfId="631" xr:uid="{00000000-0005-0000-0000-000078020000}"/>
    <cellStyle name="Style 79 9 2" xfId="632" xr:uid="{00000000-0005-0000-0000-000079020000}"/>
    <cellStyle name="Style 80" xfId="633" xr:uid="{00000000-0005-0000-0000-00007A020000}"/>
    <cellStyle name="Style 80 10" xfId="634" xr:uid="{00000000-0005-0000-0000-00007B020000}"/>
    <cellStyle name="Style 80 10 2" xfId="635" xr:uid="{00000000-0005-0000-0000-00007C020000}"/>
    <cellStyle name="Style 80 10 2 2" xfId="636" xr:uid="{00000000-0005-0000-0000-00007D020000}"/>
    <cellStyle name="Style 80 10 3" xfId="637" xr:uid="{00000000-0005-0000-0000-00007E020000}"/>
    <cellStyle name="Style 80 10 3 2" xfId="638" xr:uid="{00000000-0005-0000-0000-00007F020000}"/>
    <cellStyle name="Style 80 10 4" xfId="639" xr:uid="{00000000-0005-0000-0000-000080020000}"/>
    <cellStyle name="Style 80 10 5" xfId="640" xr:uid="{00000000-0005-0000-0000-000081020000}"/>
    <cellStyle name="Style 80 10 5 2" xfId="641" xr:uid="{00000000-0005-0000-0000-000082020000}"/>
    <cellStyle name="Style 80 10 6" xfId="642" xr:uid="{00000000-0005-0000-0000-000083020000}"/>
    <cellStyle name="Style 80 10 6 2" xfId="643" xr:uid="{00000000-0005-0000-0000-000084020000}"/>
    <cellStyle name="Style 80 11" xfId="644" xr:uid="{00000000-0005-0000-0000-000085020000}"/>
    <cellStyle name="Style 80 11 2" xfId="645" xr:uid="{00000000-0005-0000-0000-000086020000}"/>
    <cellStyle name="Style 80 11 2 2" xfId="646" xr:uid="{00000000-0005-0000-0000-000087020000}"/>
    <cellStyle name="Style 80 11 3" xfId="647" xr:uid="{00000000-0005-0000-0000-000088020000}"/>
    <cellStyle name="Style 80 11 3 2" xfId="648" xr:uid="{00000000-0005-0000-0000-000089020000}"/>
    <cellStyle name="Style 80 11 4" xfId="649" xr:uid="{00000000-0005-0000-0000-00008A020000}"/>
    <cellStyle name="Style 80 11 5" xfId="650" xr:uid="{00000000-0005-0000-0000-00008B020000}"/>
    <cellStyle name="Style 80 11 5 2" xfId="651" xr:uid="{00000000-0005-0000-0000-00008C020000}"/>
    <cellStyle name="Style 80 11 6" xfId="652" xr:uid="{00000000-0005-0000-0000-00008D020000}"/>
    <cellStyle name="Style 80 11 6 2" xfId="653" xr:uid="{00000000-0005-0000-0000-00008E020000}"/>
    <cellStyle name="Style 80 12" xfId="654" xr:uid="{00000000-0005-0000-0000-00008F020000}"/>
    <cellStyle name="Style 80 12 2" xfId="655" xr:uid="{00000000-0005-0000-0000-000090020000}"/>
    <cellStyle name="Style 80 12 2 2" xfId="656" xr:uid="{00000000-0005-0000-0000-000091020000}"/>
    <cellStyle name="Style 80 12 3" xfId="657" xr:uid="{00000000-0005-0000-0000-000092020000}"/>
    <cellStyle name="Style 80 12 3 2" xfId="658" xr:uid="{00000000-0005-0000-0000-000093020000}"/>
    <cellStyle name="Style 80 12 4" xfId="659" xr:uid="{00000000-0005-0000-0000-000094020000}"/>
    <cellStyle name="Style 80 12 5" xfId="660" xr:uid="{00000000-0005-0000-0000-000095020000}"/>
    <cellStyle name="Style 80 12 5 2" xfId="661" xr:uid="{00000000-0005-0000-0000-000096020000}"/>
    <cellStyle name="Style 80 12 6" xfId="662" xr:uid="{00000000-0005-0000-0000-000097020000}"/>
    <cellStyle name="Style 80 12 6 2" xfId="663" xr:uid="{00000000-0005-0000-0000-000098020000}"/>
    <cellStyle name="Style 80 13" xfId="664" xr:uid="{00000000-0005-0000-0000-000099020000}"/>
    <cellStyle name="Style 80 13 2" xfId="665" xr:uid="{00000000-0005-0000-0000-00009A020000}"/>
    <cellStyle name="Style 80 13 2 2" xfId="666" xr:uid="{00000000-0005-0000-0000-00009B020000}"/>
    <cellStyle name="Style 80 13 3" xfId="667" xr:uid="{00000000-0005-0000-0000-00009C020000}"/>
    <cellStyle name="Style 80 13 3 2" xfId="668" xr:uid="{00000000-0005-0000-0000-00009D020000}"/>
    <cellStyle name="Style 80 13 4" xfId="669" xr:uid="{00000000-0005-0000-0000-00009E020000}"/>
    <cellStyle name="Style 80 13 5" xfId="670" xr:uid="{00000000-0005-0000-0000-00009F020000}"/>
    <cellStyle name="Style 80 13 5 2" xfId="671" xr:uid="{00000000-0005-0000-0000-0000A0020000}"/>
    <cellStyle name="Style 80 13 6" xfId="672" xr:uid="{00000000-0005-0000-0000-0000A1020000}"/>
    <cellStyle name="Style 80 13 6 2" xfId="673" xr:uid="{00000000-0005-0000-0000-0000A2020000}"/>
    <cellStyle name="Style 80 14" xfId="674" xr:uid="{00000000-0005-0000-0000-0000A3020000}"/>
    <cellStyle name="Style 80 14 2" xfId="675" xr:uid="{00000000-0005-0000-0000-0000A4020000}"/>
    <cellStyle name="Style 80 14 2 2" xfId="676" xr:uid="{00000000-0005-0000-0000-0000A5020000}"/>
    <cellStyle name="Style 80 14 3" xfId="677" xr:uid="{00000000-0005-0000-0000-0000A6020000}"/>
    <cellStyle name="Style 80 14 3 2" xfId="678" xr:uid="{00000000-0005-0000-0000-0000A7020000}"/>
    <cellStyle name="Style 80 14 4" xfId="679" xr:uid="{00000000-0005-0000-0000-0000A8020000}"/>
    <cellStyle name="Style 80 14 5" xfId="680" xr:uid="{00000000-0005-0000-0000-0000A9020000}"/>
    <cellStyle name="Style 80 14 5 2" xfId="681" xr:uid="{00000000-0005-0000-0000-0000AA020000}"/>
    <cellStyle name="Style 80 14 6" xfId="682" xr:uid="{00000000-0005-0000-0000-0000AB020000}"/>
    <cellStyle name="Style 80 14 6 2" xfId="683" xr:uid="{00000000-0005-0000-0000-0000AC020000}"/>
    <cellStyle name="Style 80 15" xfId="684" xr:uid="{00000000-0005-0000-0000-0000AD020000}"/>
    <cellStyle name="Style 80 15 2" xfId="685" xr:uid="{00000000-0005-0000-0000-0000AE020000}"/>
    <cellStyle name="Style 80 15 2 2" xfId="686" xr:uid="{00000000-0005-0000-0000-0000AF020000}"/>
    <cellStyle name="Style 80 15 3" xfId="687" xr:uid="{00000000-0005-0000-0000-0000B0020000}"/>
    <cellStyle name="Style 80 15 3 2" xfId="688" xr:uid="{00000000-0005-0000-0000-0000B1020000}"/>
    <cellStyle name="Style 80 15 4" xfId="689" xr:uid="{00000000-0005-0000-0000-0000B2020000}"/>
    <cellStyle name="Style 80 15 5" xfId="690" xr:uid="{00000000-0005-0000-0000-0000B3020000}"/>
    <cellStyle name="Style 80 15 5 2" xfId="691" xr:uid="{00000000-0005-0000-0000-0000B4020000}"/>
    <cellStyle name="Style 80 15 6" xfId="692" xr:uid="{00000000-0005-0000-0000-0000B5020000}"/>
    <cellStyle name="Style 80 15 6 2" xfId="693" xr:uid="{00000000-0005-0000-0000-0000B6020000}"/>
    <cellStyle name="Style 80 16" xfId="694" xr:uid="{00000000-0005-0000-0000-0000B7020000}"/>
    <cellStyle name="Style 80 16 2" xfId="695" xr:uid="{00000000-0005-0000-0000-0000B8020000}"/>
    <cellStyle name="Style 80 16 2 2" xfId="696" xr:uid="{00000000-0005-0000-0000-0000B9020000}"/>
    <cellStyle name="Style 80 16 3" xfId="697" xr:uid="{00000000-0005-0000-0000-0000BA020000}"/>
    <cellStyle name="Style 80 16 3 2" xfId="698" xr:uid="{00000000-0005-0000-0000-0000BB020000}"/>
    <cellStyle name="Style 80 16 4" xfId="699" xr:uid="{00000000-0005-0000-0000-0000BC020000}"/>
    <cellStyle name="Style 80 16 5" xfId="700" xr:uid="{00000000-0005-0000-0000-0000BD020000}"/>
    <cellStyle name="Style 80 16 5 2" xfId="701" xr:uid="{00000000-0005-0000-0000-0000BE020000}"/>
    <cellStyle name="Style 80 16 6" xfId="702" xr:uid="{00000000-0005-0000-0000-0000BF020000}"/>
    <cellStyle name="Style 80 16 6 2" xfId="703" xr:uid="{00000000-0005-0000-0000-0000C0020000}"/>
    <cellStyle name="Style 80 17" xfId="704" xr:uid="{00000000-0005-0000-0000-0000C1020000}"/>
    <cellStyle name="Style 80 17 2" xfId="705" xr:uid="{00000000-0005-0000-0000-0000C2020000}"/>
    <cellStyle name="Style 80 17 2 2" xfId="706" xr:uid="{00000000-0005-0000-0000-0000C3020000}"/>
    <cellStyle name="Style 80 17 3" xfId="707" xr:uid="{00000000-0005-0000-0000-0000C4020000}"/>
    <cellStyle name="Style 80 17 3 2" xfId="708" xr:uid="{00000000-0005-0000-0000-0000C5020000}"/>
    <cellStyle name="Style 80 17 4" xfId="709" xr:uid="{00000000-0005-0000-0000-0000C6020000}"/>
    <cellStyle name="Style 80 17 5" xfId="710" xr:uid="{00000000-0005-0000-0000-0000C7020000}"/>
    <cellStyle name="Style 80 17 5 2" xfId="711" xr:uid="{00000000-0005-0000-0000-0000C8020000}"/>
    <cellStyle name="Style 80 17 6" xfId="712" xr:uid="{00000000-0005-0000-0000-0000C9020000}"/>
    <cellStyle name="Style 80 17 6 2" xfId="713" xr:uid="{00000000-0005-0000-0000-0000CA020000}"/>
    <cellStyle name="Style 80 18" xfId="714" xr:uid="{00000000-0005-0000-0000-0000CB020000}"/>
    <cellStyle name="Style 80 18 2" xfId="715" xr:uid="{00000000-0005-0000-0000-0000CC020000}"/>
    <cellStyle name="Style 80 18 2 2" xfId="716" xr:uid="{00000000-0005-0000-0000-0000CD020000}"/>
    <cellStyle name="Style 80 18 3" xfId="717" xr:uid="{00000000-0005-0000-0000-0000CE020000}"/>
    <cellStyle name="Style 80 18 3 2" xfId="718" xr:uid="{00000000-0005-0000-0000-0000CF020000}"/>
    <cellStyle name="Style 80 18 4" xfId="719" xr:uid="{00000000-0005-0000-0000-0000D0020000}"/>
    <cellStyle name="Style 80 18 5" xfId="720" xr:uid="{00000000-0005-0000-0000-0000D1020000}"/>
    <cellStyle name="Style 80 18 5 2" xfId="721" xr:uid="{00000000-0005-0000-0000-0000D2020000}"/>
    <cellStyle name="Style 80 18 6" xfId="722" xr:uid="{00000000-0005-0000-0000-0000D3020000}"/>
    <cellStyle name="Style 80 18 6 2" xfId="723" xr:uid="{00000000-0005-0000-0000-0000D4020000}"/>
    <cellStyle name="Style 80 19" xfId="724" xr:uid="{00000000-0005-0000-0000-0000D5020000}"/>
    <cellStyle name="Style 80 19 2" xfId="725" xr:uid="{00000000-0005-0000-0000-0000D6020000}"/>
    <cellStyle name="Style 80 19 2 2" xfId="726" xr:uid="{00000000-0005-0000-0000-0000D7020000}"/>
    <cellStyle name="Style 80 19 3" xfId="727" xr:uid="{00000000-0005-0000-0000-0000D8020000}"/>
    <cellStyle name="Style 80 19 3 2" xfId="728" xr:uid="{00000000-0005-0000-0000-0000D9020000}"/>
    <cellStyle name="Style 80 19 4" xfId="729" xr:uid="{00000000-0005-0000-0000-0000DA020000}"/>
    <cellStyle name="Style 80 19 5" xfId="730" xr:uid="{00000000-0005-0000-0000-0000DB020000}"/>
    <cellStyle name="Style 80 19 5 2" xfId="731" xr:uid="{00000000-0005-0000-0000-0000DC020000}"/>
    <cellStyle name="Style 80 19 6" xfId="732" xr:uid="{00000000-0005-0000-0000-0000DD020000}"/>
    <cellStyle name="Style 80 19 6 2" xfId="733" xr:uid="{00000000-0005-0000-0000-0000DE020000}"/>
    <cellStyle name="Style 80 2" xfId="734" xr:uid="{00000000-0005-0000-0000-0000DF020000}"/>
    <cellStyle name="Style 80 2 2" xfId="735" xr:uid="{00000000-0005-0000-0000-0000E0020000}"/>
    <cellStyle name="Style 80 2 2 2" xfId="736" xr:uid="{00000000-0005-0000-0000-0000E1020000}"/>
    <cellStyle name="Style 80 2 3" xfId="737" xr:uid="{00000000-0005-0000-0000-0000E2020000}"/>
    <cellStyle name="Style 80 2 3 2" xfId="738" xr:uid="{00000000-0005-0000-0000-0000E3020000}"/>
    <cellStyle name="Style 80 2 4" xfId="739" xr:uid="{00000000-0005-0000-0000-0000E4020000}"/>
    <cellStyle name="Style 80 2 5" xfId="740" xr:uid="{00000000-0005-0000-0000-0000E5020000}"/>
    <cellStyle name="Style 80 2 5 2" xfId="741" xr:uid="{00000000-0005-0000-0000-0000E6020000}"/>
    <cellStyle name="Style 80 2 6" xfId="742" xr:uid="{00000000-0005-0000-0000-0000E7020000}"/>
    <cellStyle name="Style 80 2 6 2" xfId="743" xr:uid="{00000000-0005-0000-0000-0000E8020000}"/>
    <cellStyle name="Style 80 20" xfId="744" xr:uid="{00000000-0005-0000-0000-0000E9020000}"/>
    <cellStyle name="Style 80 20 2" xfId="745" xr:uid="{00000000-0005-0000-0000-0000EA020000}"/>
    <cellStyle name="Style 80 20 2 2" xfId="746" xr:uid="{00000000-0005-0000-0000-0000EB020000}"/>
    <cellStyle name="Style 80 20 3" xfId="747" xr:uid="{00000000-0005-0000-0000-0000EC020000}"/>
    <cellStyle name="Style 80 20 3 2" xfId="748" xr:uid="{00000000-0005-0000-0000-0000ED020000}"/>
    <cellStyle name="Style 80 20 4" xfId="749" xr:uid="{00000000-0005-0000-0000-0000EE020000}"/>
    <cellStyle name="Style 80 20 5" xfId="750" xr:uid="{00000000-0005-0000-0000-0000EF020000}"/>
    <cellStyle name="Style 80 20 5 2" xfId="751" xr:uid="{00000000-0005-0000-0000-0000F0020000}"/>
    <cellStyle name="Style 80 20 6" xfId="752" xr:uid="{00000000-0005-0000-0000-0000F1020000}"/>
    <cellStyle name="Style 80 20 6 2" xfId="753" xr:uid="{00000000-0005-0000-0000-0000F2020000}"/>
    <cellStyle name="Style 80 21" xfId="754" xr:uid="{00000000-0005-0000-0000-0000F3020000}"/>
    <cellStyle name="Style 80 21 2" xfId="755" xr:uid="{00000000-0005-0000-0000-0000F4020000}"/>
    <cellStyle name="Style 80 21 2 2" xfId="756" xr:uid="{00000000-0005-0000-0000-0000F5020000}"/>
    <cellStyle name="Style 80 21 3" xfId="757" xr:uid="{00000000-0005-0000-0000-0000F6020000}"/>
    <cellStyle name="Style 80 21 3 2" xfId="758" xr:uid="{00000000-0005-0000-0000-0000F7020000}"/>
    <cellStyle name="Style 80 21 4" xfId="759" xr:uid="{00000000-0005-0000-0000-0000F8020000}"/>
    <cellStyle name="Style 80 21 5" xfId="760" xr:uid="{00000000-0005-0000-0000-0000F9020000}"/>
    <cellStyle name="Style 80 21 5 2" xfId="761" xr:uid="{00000000-0005-0000-0000-0000FA020000}"/>
    <cellStyle name="Style 80 21 6" xfId="762" xr:uid="{00000000-0005-0000-0000-0000FB020000}"/>
    <cellStyle name="Style 80 21 6 2" xfId="763" xr:uid="{00000000-0005-0000-0000-0000FC020000}"/>
    <cellStyle name="Style 80 22" xfId="764" xr:uid="{00000000-0005-0000-0000-0000FD020000}"/>
    <cellStyle name="Style 80 22 2" xfId="765" xr:uid="{00000000-0005-0000-0000-0000FE020000}"/>
    <cellStyle name="Style 80 22 2 2" xfId="766" xr:uid="{00000000-0005-0000-0000-0000FF020000}"/>
    <cellStyle name="Style 80 22 3" xfId="767" xr:uid="{00000000-0005-0000-0000-000000030000}"/>
    <cellStyle name="Style 80 22 3 2" xfId="768" xr:uid="{00000000-0005-0000-0000-000001030000}"/>
    <cellStyle name="Style 80 22 4" xfId="769" xr:uid="{00000000-0005-0000-0000-000002030000}"/>
    <cellStyle name="Style 80 22 5" xfId="770" xr:uid="{00000000-0005-0000-0000-000003030000}"/>
    <cellStyle name="Style 80 22 5 2" xfId="771" xr:uid="{00000000-0005-0000-0000-000004030000}"/>
    <cellStyle name="Style 80 22 6" xfId="772" xr:uid="{00000000-0005-0000-0000-000005030000}"/>
    <cellStyle name="Style 80 22 6 2" xfId="773" xr:uid="{00000000-0005-0000-0000-000006030000}"/>
    <cellStyle name="Style 80 23" xfId="774" xr:uid="{00000000-0005-0000-0000-000007030000}"/>
    <cellStyle name="Style 80 23 2" xfId="775" xr:uid="{00000000-0005-0000-0000-000008030000}"/>
    <cellStyle name="Style 80 23 2 2" xfId="776" xr:uid="{00000000-0005-0000-0000-000009030000}"/>
    <cellStyle name="Style 80 23 3" xfId="777" xr:uid="{00000000-0005-0000-0000-00000A030000}"/>
    <cellStyle name="Style 80 23 3 2" xfId="778" xr:uid="{00000000-0005-0000-0000-00000B030000}"/>
    <cellStyle name="Style 80 23 4" xfId="779" xr:uid="{00000000-0005-0000-0000-00000C030000}"/>
    <cellStyle name="Style 80 23 5" xfId="780" xr:uid="{00000000-0005-0000-0000-00000D030000}"/>
    <cellStyle name="Style 80 23 5 2" xfId="781" xr:uid="{00000000-0005-0000-0000-00000E030000}"/>
    <cellStyle name="Style 80 23 6" xfId="782" xr:uid="{00000000-0005-0000-0000-00000F030000}"/>
    <cellStyle name="Style 80 23 6 2" xfId="783" xr:uid="{00000000-0005-0000-0000-000010030000}"/>
    <cellStyle name="Style 80 24" xfId="784" xr:uid="{00000000-0005-0000-0000-000011030000}"/>
    <cellStyle name="Style 80 24 2" xfId="785" xr:uid="{00000000-0005-0000-0000-000012030000}"/>
    <cellStyle name="Style 80 24 2 2" xfId="786" xr:uid="{00000000-0005-0000-0000-000013030000}"/>
    <cellStyle name="Style 80 24 3" xfId="787" xr:uid="{00000000-0005-0000-0000-000014030000}"/>
    <cellStyle name="Style 80 24 3 2" xfId="788" xr:uid="{00000000-0005-0000-0000-000015030000}"/>
    <cellStyle name="Style 80 24 4" xfId="789" xr:uid="{00000000-0005-0000-0000-000016030000}"/>
    <cellStyle name="Style 80 24 5" xfId="790" xr:uid="{00000000-0005-0000-0000-000017030000}"/>
    <cellStyle name="Style 80 24 5 2" xfId="791" xr:uid="{00000000-0005-0000-0000-000018030000}"/>
    <cellStyle name="Style 80 24 6" xfId="792" xr:uid="{00000000-0005-0000-0000-000019030000}"/>
    <cellStyle name="Style 80 24 6 2" xfId="793" xr:uid="{00000000-0005-0000-0000-00001A030000}"/>
    <cellStyle name="Style 80 25" xfId="794" xr:uid="{00000000-0005-0000-0000-00001B030000}"/>
    <cellStyle name="Style 80 25 2" xfId="795" xr:uid="{00000000-0005-0000-0000-00001C030000}"/>
    <cellStyle name="Style 80 26" xfId="796" xr:uid="{00000000-0005-0000-0000-00001D030000}"/>
    <cellStyle name="Style 80 26 2" xfId="797" xr:uid="{00000000-0005-0000-0000-00001E030000}"/>
    <cellStyle name="Style 80 27" xfId="798" xr:uid="{00000000-0005-0000-0000-00001F030000}"/>
    <cellStyle name="Style 80 28" xfId="799" xr:uid="{00000000-0005-0000-0000-000020030000}"/>
    <cellStyle name="Style 80 28 2" xfId="800" xr:uid="{00000000-0005-0000-0000-000021030000}"/>
    <cellStyle name="Style 80 29" xfId="801" xr:uid="{00000000-0005-0000-0000-000022030000}"/>
    <cellStyle name="Style 80 29 2" xfId="802" xr:uid="{00000000-0005-0000-0000-000023030000}"/>
    <cellStyle name="Style 80 3" xfId="803" xr:uid="{00000000-0005-0000-0000-000024030000}"/>
    <cellStyle name="Style 80 3 2" xfId="804" xr:uid="{00000000-0005-0000-0000-000025030000}"/>
    <cellStyle name="Style 80 3 2 2" xfId="805" xr:uid="{00000000-0005-0000-0000-000026030000}"/>
    <cellStyle name="Style 80 3 3" xfId="806" xr:uid="{00000000-0005-0000-0000-000027030000}"/>
    <cellStyle name="Style 80 3 3 2" xfId="807" xr:uid="{00000000-0005-0000-0000-000028030000}"/>
    <cellStyle name="Style 80 3 4" xfId="808" xr:uid="{00000000-0005-0000-0000-000029030000}"/>
    <cellStyle name="Style 80 3 5" xfId="809" xr:uid="{00000000-0005-0000-0000-00002A030000}"/>
    <cellStyle name="Style 80 3 5 2" xfId="810" xr:uid="{00000000-0005-0000-0000-00002B030000}"/>
    <cellStyle name="Style 80 3 6" xfId="811" xr:uid="{00000000-0005-0000-0000-00002C030000}"/>
    <cellStyle name="Style 80 3 6 2" xfId="812" xr:uid="{00000000-0005-0000-0000-00002D030000}"/>
    <cellStyle name="Style 80 4" xfId="813" xr:uid="{00000000-0005-0000-0000-00002E030000}"/>
    <cellStyle name="Style 80 4 2" xfId="814" xr:uid="{00000000-0005-0000-0000-00002F030000}"/>
    <cellStyle name="Style 80 4 2 2" xfId="815" xr:uid="{00000000-0005-0000-0000-000030030000}"/>
    <cellStyle name="Style 80 4 3" xfId="816" xr:uid="{00000000-0005-0000-0000-000031030000}"/>
    <cellStyle name="Style 80 4 3 2" xfId="817" xr:uid="{00000000-0005-0000-0000-000032030000}"/>
    <cellStyle name="Style 80 4 4" xfId="818" xr:uid="{00000000-0005-0000-0000-000033030000}"/>
    <cellStyle name="Style 80 4 5" xfId="819" xr:uid="{00000000-0005-0000-0000-000034030000}"/>
    <cellStyle name="Style 80 4 5 2" xfId="820" xr:uid="{00000000-0005-0000-0000-000035030000}"/>
    <cellStyle name="Style 80 4 6" xfId="821" xr:uid="{00000000-0005-0000-0000-000036030000}"/>
    <cellStyle name="Style 80 4 6 2" xfId="822" xr:uid="{00000000-0005-0000-0000-000037030000}"/>
    <cellStyle name="Style 80 5" xfId="823" xr:uid="{00000000-0005-0000-0000-000038030000}"/>
    <cellStyle name="Style 80 5 2" xfId="824" xr:uid="{00000000-0005-0000-0000-000039030000}"/>
    <cellStyle name="Style 80 5 2 2" xfId="825" xr:uid="{00000000-0005-0000-0000-00003A030000}"/>
    <cellStyle name="Style 80 5 3" xfId="826" xr:uid="{00000000-0005-0000-0000-00003B030000}"/>
    <cellStyle name="Style 80 5 3 2" xfId="827" xr:uid="{00000000-0005-0000-0000-00003C030000}"/>
    <cellStyle name="Style 80 5 4" xfId="828" xr:uid="{00000000-0005-0000-0000-00003D030000}"/>
    <cellStyle name="Style 80 5 5" xfId="829" xr:uid="{00000000-0005-0000-0000-00003E030000}"/>
    <cellStyle name="Style 80 5 5 2" xfId="830" xr:uid="{00000000-0005-0000-0000-00003F030000}"/>
    <cellStyle name="Style 80 5 6" xfId="831" xr:uid="{00000000-0005-0000-0000-000040030000}"/>
    <cellStyle name="Style 80 5 6 2" xfId="832" xr:uid="{00000000-0005-0000-0000-000041030000}"/>
    <cellStyle name="Style 80 6" xfId="833" xr:uid="{00000000-0005-0000-0000-000042030000}"/>
    <cellStyle name="Style 80 6 2" xfId="834" xr:uid="{00000000-0005-0000-0000-000043030000}"/>
    <cellStyle name="Style 80 6 2 2" xfId="835" xr:uid="{00000000-0005-0000-0000-000044030000}"/>
    <cellStyle name="Style 80 6 3" xfId="836" xr:uid="{00000000-0005-0000-0000-000045030000}"/>
    <cellStyle name="Style 80 6 3 2" xfId="837" xr:uid="{00000000-0005-0000-0000-000046030000}"/>
    <cellStyle name="Style 80 6 4" xfId="838" xr:uid="{00000000-0005-0000-0000-000047030000}"/>
    <cellStyle name="Style 80 6 5" xfId="839" xr:uid="{00000000-0005-0000-0000-000048030000}"/>
    <cellStyle name="Style 80 6 5 2" xfId="840" xr:uid="{00000000-0005-0000-0000-000049030000}"/>
    <cellStyle name="Style 80 6 6" xfId="841" xr:uid="{00000000-0005-0000-0000-00004A030000}"/>
    <cellStyle name="Style 80 6 6 2" xfId="842" xr:uid="{00000000-0005-0000-0000-00004B030000}"/>
    <cellStyle name="Style 80 7" xfId="843" xr:uid="{00000000-0005-0000-0000-00004C030000}"/>
    <cellStyle name="Style 80 7 2" xfId="844" xr:uid="{00000000-0005-0000-0000-00004D030000}"/>
    <cellStyle name="Style 80 7 2 2" xfId="845" xr:uid="{00000000-0005-0000-0000-00004E030000}"/>
    <cellStyle name="Style 80 7 3" xfId="846" xr:uid="{00000000-0005-0000-0000-00004F030000}"/>
    <cellStyle name="Style 80 7 3 2" xfId="847" xr:uid="{00000000-0005-0000-0000-000050030000}"/>
    <cellStyle name="Style 80 7 4" xfId="848" xr:uid="{00000000-0005-0000-0000-000051030000}"/>
    <cellStyle name="Style 80 7 5" xfId="849" xr:uid="{00000000-0005-0000-0000-000052030000}"/>
    <cellStyle name="Style 80 7 5 2" xfId="850" xr:uid="{00000000-0005-0000-0000-000053030000}"/>
    <cellStyle name="Style 80 7 6" xfId="851" xr:uid="{00000000-0005-0000-0000-000054030000}"/>
    <cellStyle name="Style 80 7 6 2" xfId="852" xr:uid="{00000000-0005-0000-0000-000055030000}"/>
    <cellStyle name="Style 80 8" xfId="853" xr:uid="{00000000-0005-0000-0000-000056030000}"/>
    <cellStyle name="Style 80 8 2" xfId="854" xr:uid="{00000000-0005-0000-0000-000057030000}"/>
    <cellStyle name="Style 80 8 2 2" xfId="855" xr:uid="{00000000-0005-0000-0000-000058030000}"/>
    <cellStyle name="Style 80 8 3" xfId="856" xr:uid="{00000000-0005-0000-0000-000059030000}"/>
    <cellStyle name="Style 80 8 3 2" xfId="857" xr:uid="{00000000-0005-0000-0000-00005A030000}"/>
    <cellStyle name="Style 80 8 4" xfId="858" xr:uid="{00000000-0005-0000-0000-00005B030000}"/>
    <cellStyle name="Style 80 8 5" xfId="859" xr:uid="{00000000-0005-0000-0000-00005C030000}"/>
    <cellStyle name="Style 80 8 5 2" xfId="860" xr:uid="{00000000-0005-0000-0000-00005D030000}"/>
    <cellStyle name="Style 80 8 6" xfId="861" xr:uid="{00000000-0005-0000-0000-00005E030000}"/>
    <cellStyle name="Style 80 8 6 2" xfId="862" xr:uid="{00000000-0005-0000-0000-00005F030000}"/>
    <cellStyle name="Style 80 9" xfId="863" xr:uid="{00000000-0005-0000-0000-000060030000}"/>
    <cellStyle name="Style 80 9 2" xfId="864" xr:uid="{00000000-0005-0000-0000-000061030000}"/>
    <cellStyle name="Style 80 9 2 2" xfId="865" xr:uid="{00000000-0005-0000-0000-000062030000}"/>
    <cellStyle name="Style 80 9 3" xfId="866" xr:uid="{00000000-0005-0000-0000-000063030000}"/>
    <cellStyle name="Style 80 9 3 2" xfId="867" xr:uid="{00000000-0005-0000-0000-000064030000}"/>
    <cellStyle name="Style 80 9 4" xfId="868" xr:uid="{00000000-0005-0000-0000-000065030000}"/>
    <cellStyle name="Style 80 9 5" xfId="869" xr:uid="{00000000-0005-0000-0000-000066030000}"/>
    <cellStyle name="Style 80 9 5 2" xfId="870" xr:uid="{00000000-0005-0000-0000-000067030000}"/>
    <cellStyle name="Style 80 9 6" xfId="871" xr:uid="{00000000-0005-0000-0000-000068030000}"/>
    <cellStyle name="Style 80 9 6 2" xfId="872" xr:uid="{00000000-0005-0000-0000-000069030000}"/>
    <cellStyle name="Style 80_Final CMEEC CT Leg Rpt" xfId="873" xr:uid="{00000000-0005-0000-0000-00006A030000}"/>
    <cellStyle name="Style 81" xfId="874" xr:uid="{00000000-0005-0000-0000-00006B030000}"/>
    <cellStyle name="Style 81 2" xfId="875" xr:uid="{00000000-0005-0000-0000-00006C030000}"/>
    <cellStyle name="Style 81 2 2" xfId="876" xr:uid="{00000000-0005-0000-0000-00006D030000}"/>
    <cellStyle name="Style 81 2 2 2" xfId="877" xr:uid="{00000000-0005-0000-0000-00006E030000}"/>
    <cellStyle name="Style 81 2 3" xfId="878" xr:uid="{00000000-0005-0000-0000-00006F030000}"/>
    <cellStyle name="Style 81 2 3 2" xfId="879" xr:uid="{00000000-0005-0000-0000-000070030000}"/>
    <cellStyle name="Style 81 2 4" xfId="880" xr:uid="{00000000-0005-0000-0000-000071030000}"/>
    <cellStyle name="Style 81 2 5" xfId="881" xr:uid="{00000000-0005-0000-0000-000072030000}"/>
    <cellStyle name="Style 81 2 5 2" xfId="882" xr:uid="{00000000-0005-0000-0000-000073030000}"/>
    <cellStyle name="Style 81 2 6" xfId="883" xr:uid="{00000000-0005-0000-0000-000074030000}"/>
    <cellStyle name="Style 81 2 6 2" xfId="884" xr:uid="{00000000-0005-0000-0000-000075030000}"/>
    <cellStyle name="Style 81 3" xfId="885" xr:uid="{00000000-0005-0000-0000-000076030000}"/>
    <cellStyle name="Style 81 3 2" xfId="886" xr:uid="{00000000-0005-0000-0000-000077030000}"/>
    <cellStyle name="Style 81 3 2 2" xfId="887" xr:uid="{00000000-0005-0000-0000-000078030000}"/>
    <cellStyle name="Style 81 3 3" xfId="888" xr:uid="{00000000-0005-0000-0000-000079030000}"/>
    <cellStyle name="Style 81 3 3 2" xfId="889" xr:uid="{00000000-0005-0000-0000-00007A030000}"/>
    <cellStyle name="Style 81 3 4" xfId="890" xr:uid="{00000000-0005-0000-0000-00007B030000}"/>
    <cellStyle name="Style 81 3 5" xfId="891" xr:uid="{00000000-0005-0000-0000-00007C030000}"/>
    <cellStyle name="Style 81 3 5 2" xfId="892" xr:uid="{00000000-0005-0000-0000-00007D030000}"/>
    <cellStyle name="Style 81 3 6" xfId="893" xr:uid="{00000000-0005-0000-0000-00007E030000}"/>
    <cellStyle name="Style 81 3 6 2" xfId="894" xr:uid="{00000000-0005-0000-0000-00007F030000}"/>
    <cellStyle name="Style 81 4" xfId="895" xr:uid="{00000000-0005-0000-0000-000080030000}"/>
    <cellStyle name="Style 81 4 2" xfId="896" xr:uid="{00000000-0005-0000-0000-000081030000}"/>
    <cellStyle name="Style 81 4 2 2" xfId="897" xr:uid="{00000000-0005-0000-0000-000082030000}"/>
    <cellStyle name="Style 81 4 3" xfId="898" xr:uid="{00000000-0005-0000-0000-000083030000}"/>
    <cellStyle name="Style 81 4 3 2" xfId="899" xr:uid="{00000000-0005-0000-0000-000084030000}"/>
    <cellStyle name="Style 81 4 4" xfId="900" xr:uid="{00000000-0005-0000-0000-000085030000}"/>
    <cellStyle name="Style 81 4 5" xfId="901" xr:uid="{00000000-0005-0000-0000-000086030000}"/>
    <cellStyle name="Style 81 4 5 2" xfId="902" xr:uid="{00000000-0005-0000-0000-000087030000}"/>
    <cellStyle name="Style 81 4 6" xfId="903" xr:uid="{00000000-0005-0000-0000-000088030000}"/>
    <cellStyle name="Style 81 4 6 2" xfId="904" xr:uid="{00000000-0005-0000-0000-000089030000}"/>
    <cellStyle name="Style 81 5" xfId="905" xr:uid="{00000000-0005-0000-0000-00008A030000}"/>
    <cellStyle name="Style 81 5 2" xfId="906" xr:uid="{00000000-0005-0000-0000-00008B030000}"/>
    <cellStyle name="Style 81 6" xfId="907" xr:uid="{00000000-0005-0000-0000-00008C030000}"/>
    <cellStyle name="Style 81 6 2" xfId="908" xr:uid="{00000000-0005-0000-0000-00008D030000}"/>
    <cellStyle name="Style 81 7" xfId="909" xr:uid="{00000000-0005-0000-0000-00008E030000}"/>
    <cellStyle name="Style 81 8" xfId="910" xr:uid="{00000000-0005-0000-0000-00008F030000}"/>
    <cellStyle name="Style 81 8 2" xfId="911" xr:uid="{00000000-0005-0000-0000-000090030000}"/>
    <cellStyle name="Style 81 9" xfId="912" xr:uid="{00000000-0005-0000-0000-000091030000}"/>
    <cellStyle name="Style 81 9 2" xfId="913" xr:uid="{00000000-0005-0000-0000-000092030000}"/>
    <cellStyle name="Style 82" xfId="914" xr:uid="{00000000-0005-0000-0000-000093030000}"/>
    <cellStyle name="Style 82 2" xfId="915" xr:uid="{00000000-0005-0000-0000-000094030000}"/>
    <cellStyle name="Style 82 2 2" xfId="916" xr:uid="{00000000-0005-0000-0000-000095030000}"/>
    <cellStyle name="Style 82 2 2 2" xfId="917" xr:uid="{00000000-0005-0000-0000-000096030000}"/>
    <cellStyle name="Style 82 2 3" xfId="918" xr:uid="{00000000-0005-0000-0000-000097030000}"/>
    <cellStyle name="Style 82 2 3 2" xfId="919" xr:uid="{00000000-0005-0000-0000-000098030000}"/>
    <cellStyle name="Style 82 2 4" xfId="920" xr:uid="{00000000-0005-0000-0000-000099030000}"/>
    <cellStyle name="Style 82 2 5" xfId="921" xr:uid="{00000000-0005-0000-0000-00009A030000}"/>
    <cellStyle name="Style 82 2 5 2" xfId="922" xr:uid="{00000000-0005-0000-0000-00009B030000}"/>
    <cellStyle name="Style 82 2 6" xfId="923" xr:uid="{00000000-0005-0000-0000-00009C030000}"/>
    <cellStyle name="Style 82 2 6 2" xfId="924" xr:uid="{00000000-0005-0000-0000-00009D030000}"/>
    <cellStyle name="Style 82 3" xfId="925" xr:uid="{00000000-0005-0000-0000-00009E030000}"/>
    <cellStyle name="Style 82 3 2" xfId="926" xr:uid="{00000000-0005-0000-0000-00009F030000}"/>
    <cellStyle name="Style 82 3 2 2" xfId="927" xr:uid="{00000000-0005-0000-0000-0000A0030000}"/>
    <cellStyle name="Style 82 3 3" xfId="928" xr:uid="{00000000-0005-0000-0000-0000A1030000}"/>
    <cellStyle name="Style 82 3 3 2" xfId="929" xr:uid="{00000000-0005-0000-0000-0000A2030000}"/>
    <cellStyle name="Style 82 3 4" xfId="930" xr:uid="{00000000-0005-0000-0000-0000A3030000}"/>
    <cellStyle name="Style 82 3 5" xfId="931" xr:uid="{00000000-0005-0000-0000-0000A4030000}"/>
    <cellStyle name="Style 82 3 5 2" xfId="932" xr:uid="{00000000-0005-0000-0000-0000A5030000}"/>
    <cellStyle name="Style 82 3 6" xfId="933" xr:uid="{00000000-0005-0000-0000-0000A6030000}"/>
    <cellStyle name="Style 82 3 6 2" xfId="934" xr:uid="{00000000-0005-0000-0000-0000A7030000}"/>
    <cellStyle name="Style 82 4" xfId="935" xr:uid="{00000000-0005-0000-0000-0000A8030000}"/>
    <cellStyle name="Style 82 4 2" xfId="936" xr:uid="{00000000-0005-0000-0000-0000A9030000}"/>
    <cellStyle name="Style 82 4 2 2" xfId="937" xr:uid="{00000000-0005-0000-0000-0000AA030000}"/>
    <cellStyle name="Style 82 4 3" xfId="938" xr:uid="{00000000-0005-0000-0000-0000AB030000}"/>
    <cellStyle name="Style 82 4 3 2" xfId="939" xr:uid="{00000000-0005-0000-0000-0000AC030000}"/>
    <cellStyle name="Style 82 4 4" xfId="940" xr:uid="{00000000-0005-0000-0000-0000AD030000}"/>
    <cellStyle name="Style 82 4 5" xfId="941" xr:uid="{00000000-0005-0000-0000-0000AE030000}"/>
    <cellStyle name="Style 82 4 5 2" xfId="942" xr:uid="{00000000-0005-0000-0000-0000AF030000}"/>
    <cellStyle name="Style 82 4 6" xfId="943" xr:uid="{00000000-0005-0000-0000-0000B0030000}"/>
    <cellStyle name="Style 82 4 6 2" xfId="944" xr:uid="{00000000-0005-0000-0000-0000B1030000}"/>
    <cellStyle name="Style 82 5" xfId="945" xr:uid="{00000000-0005-0000-0000-0000B2030000}"/>
    <cellStyle name="Style 82 5 2" xfId="946" xr:uid="{00000000-0005-0000-0000-0000B3030000}"/>
    <cellStyle name="Style 82 6" xfId="947" xr:uid="{00000000-0005-0000-0000-0000B4030000}"/>
    <cellStyle name="Style 82 6 2" xfId="948" xr:uid="{00000000-0005-0000-0000-0000B5030000}"/>
    <cellStyle name="Style 82 7" xfId="949" xr:uid="{00000000-0005-0000-0000-0000B6030000}"/>
    <cellStyle name="Style 82 8" xfId="950" xr:uid="{00000000-0005-0000-0000-0000B7030000}"/>
    <cellStyle name="Style 82 8 2" xfId="951" xr:uid="{00000000-0005-0000-0000-0000B8030000}"/>
    <cellStyle name="Style 82 9" xfId="952" xr:uid="{00000000-0005-0000-0000-0000B9030000}"/>
    <cellStyle name="Style 82 9 2" xfId="953" xr:uid="{00000000-0005-0000-0000-0000BA030000}"/>
    <cellStyle name="Style 83" xfId="954" xr:uid="{00000000-0005-0000-0000-0000BB030000}"/>
    <cellStyle name="Style 83 2" xfId="955" xr:uid="{00000000-0005-0000-0000-0000BC030000}"/>
    <cellStyle name="Style 83 2 2" xfId="956" xr:uid="{00000000-0005-0000-0000-0000BD030000}"/>
    <cellStyle name="Style 83 2 2 2" xfId="957" xr:uid="{00000000-0005-0000-0000-0000BE030000}"/>
    <cellStyle name="Style 83 2 3" xfId="958" xr:uid="{00000000-0005-0000-0000-0000BF030000}"/>
    <cellStyle name="Style 83 2 3 2" xfId="959" xr:uid="{00000000-0005-0000-0000-0000C0030000}"/>
    <cellStyle name="Style 83 2 4" xfId="960" xr:uid="{00000000-0005-0000-0000-0000C1030000}"/>
    <cellStyle name="Style 83 2 5" xfId="961" xr:uid="{00000000-0005-0000-0000-0000C2030000}"/>
    <cellStyle name="Style 83 2 5 2" xfId="962" xr:uid="{00000000-0005-0000-0000-0000C3030000}"/>
    <cellStyle name="Style 83 2 6" xfId="963" xr:uid="{00000000-0005-0000-0000-0000C4030000}"/>
    <cellStyle name="Style 83 2 6 2" xfId="964" xr:uid="{00000000-0005-0000-0000-0000C5030000}"/>
    <cellStyle name="Style 83 3" xfId="965" xr:uid="{00000000-0005-0000-0000-0000C6030000}"/>
    <cellStyle name="Style 83 3 2" xfId="966" xr:uid="{00000000-0005-0000-0000-0000C7030000}"/>
    <cellStyle name="Style 83 3 2 2" xfId="967" xr:uid="{00000000-0005-0000-0000-0000C8030000}"/>
    <cellStyle name="Style 83 3 3" xfId="968" xr:uid="{00000000-0005-0000-0000-0000C9030000}"/>
    <cellStyle name="Style 83 3 3 2" xfId="969" xr:uid="{00000000-0005-0000-0000-0000CA030000}"/>
    <cellStyle name="Style 83 3 4" xfId="970" xr:uid="{00000000-0005-0000-0000-0000CB030000}"/>
    <cellStyle name="Style 83 3 5" xfId="971" xr:uid="{00000000-0005-0000-0000-0000CC030000}"/>
    <cellStyle name="Style 83 3 5 2" xfId="972" xr:uid="{00000000-0005-0000-0000-0000CD030000}"/>
    <cellStyle name="Style 83 3 6" xfId="973" xr:uid="{00000000-0005-0000-0000-0000CE030000}"/>
    <cellStyle name="Style 83 3 6 2" xfId="974" xr:uid="{00000000-0005-0000-0000-0000CF030000}"/>
    <cellStyle name="Style 83 4" xfId="975" xr:uid="{00000000-0005-0000-0000-0000D0030000}"/>
    <cellStyle name="Style 83 4 2" xfId="976" xr:uid="{00000000-0005-0000-0000-0000D1030000}"/>
    <cellStyle name="Style 83 4 2 2" xfId="977" xr:uid="{00000000-0005-0000-0000-0000D2030000}"/>
    <cellStyle name="Style 83 4 3" xfId="978" xr:uid="{00000000-0005-0000-0000-0000D3030000}"/>
    <cellStyle name="Style 83 4 3 2" xfId="979" xr:uid="{00000000-0005-0000-0000-0000D4030000}"/>
    <cellStyle name="Style 83 4 4" xfId="980" xr:uid="{00000000-0005-0000-0000-0000D5030000}"/>
    <cellStyle name="Style 83 4 5" xfId="981" xr:uid="{00000000-0005-0000-0000-0000D6030000}"/>
    <cellStyle name="Style 83 4 5 2" xfId="982" xr:uid="{00000000-0005-0000-0000-0000D7030000}"/>
    <cellStyle name="Style 83 4 6" xfId="983" xr:uid="{00000000-0005-0000-0000-0000D8030000}"/>
    <cellStyle name="Style 83 4 6 2" xfId="984" xr:uid="{00000000-0005-0000-0000-0000D9030000}"/>
    <cellStyle name="Style 83 5" xfId="985" xr:uid="{00000000-0005-0000-0000-0000DA030000}"/>
    <cellStyle name="Style 83 5 2" xfId="986" xr:uid="{00000000-0005-0000-0000-0000DB030000}"/>
    <cellStyle name="Style 83 6" xfId="987" xr:uid="{00000000-0005-0000-0000-0000DC030000}"/>
    <cellStyle name="Style 83 6 2" xfId="988" xr:uid="{00000000-0005-0000-0000-0000DD030000}"/>
    <cellStyle name="Style 83 7" xfId="989" xr:uid="{00000000-0005-0000-0000-0000DE030000}"/>
    <cellStyle name="Style 83 8" xfId="990" xr:uid="{00000000-0005-0000-0000-0000DF030000}"/>
    <cellStyle name="Style 83 8 2" xfId="991" xr:uid="{00000000-0005-0000-0000-0000E0030000}"/>
    <cellStyle name="Style 83 9" xfId="992" xr:uid="{00000000-0005-0000-0000-0000E1030000}"/>
    <cellStyle name="Style 83 9 2" xfId="993" xr:uid="{00000000-0005-0000-0000-0000E2030000}"/>
    <cellStyle name="Style 84" xfId="994" xr:uid="{00000000-0005-0000-0000-0000E3030000}"/>
    <cellStyle name="Style 84 2" xfId="995" xr:uid="{00000000-0005-0000-0000-0000E4030000}"/>
    <cellStyle name="Style 84 2 2" xfId="996" xr:uid="{00000000-0005-0000-0000-0000E5030000}"/>
    <cellStyle name="Style 84 2 2 2" xfId="997" xr:uid="{00000000-0005-0000-0000-0000E6030000}"/>
    <cellStyle name="Style 84 2 3" xfId="998" xr:uid="{00000000-0005-0000-0000-0000E7030000}"/>
    <cellStyle name="Style 84 2 3 2" xfId="999" xr:uid="{00000000-0005-0000-0000-0000E8030000}"/>
    <cellStyle name="Style 84 2 4" xfId="1000" xr:uid="{00000000-0005-0000-0000-0000E9030000}"/>
    <cellStyle name="Style 84 2 5" xfId="1001" xr:uid="{00000000-0005-0000-0000-0000EA030000}"/>
    <cellStyle name="Style 84 2 5 2" xfId="1002" xr:uid="{00000000-0005-0000-0000-0000EB030000}"/>
    <cellStyle name="Style 84 2 6" xfId="1003" xr:uid="{00000000-0005-0000-0000-0000EC030000}"/>
    <cellStyle name="Style 84 2 6 2" xfId="1004" xr:uid="{00000000-0005-0000-0000-0000ED030000}"/>
    <cellStyle name="Style 84 3" xfId="1005" xr:uid="{00000000-0005-0000-0000-0000EE030000}"/>
    <cellStyle name="Style 84 3 2" xfId="1006" xr:uid="{00000000-0005-0000-0000-0000EF030000}"/>
    <cellStyle name="Style 84 3 2 2" xfId="1007" xr:uid="{00000000-0005-0000-0000-0000F0030000}"/>
    <cellStyle name="Style 84 3 3" xfId="1008" xr:uid="{00000000-0005-0000-0000-0000F1030000}"/>
    <cellStyle name="Style 84 3 3 2" xfId="1009" xr:uid="{00000000-0005-0000-0000-0000F2030000}"/>
    <cellStyle name="Style 84 3 4" xfId="1010" xr:uid="{00000000-0005-0000-0000-0000F3030000}"/>
    <cellStyle name="Style 84 3 5" xfId="1011" xr:uid="{00000000-0005-0000-0000-0000F4030000}"/>
    <cellStyle name="Style 84 3 5 2" xfId="1012" xr:uid="{00000000-0005-0000-0000-0000F5030000}"/>
    <cellStyle name="Style 84 3 6" xfId="1013" xr:uid="{00000000-0005-0000-0000-0000F6030000}"/>
    <cellStyle name="Style 84 3 6 2" xfId="1014" xr:uid="{00000000-0005-0000-0000-0000F7030000}"/>
    <cellStyle name="Style 84 4" xfId="1015" xr:uid="{00000000-0005-0000-0000-0000F8030000}"/>
    <cellStyle name="Style 84 4 2" xfId="1016" xr:uid="{00000000-0005-0000-0000-0000F9030000}"/>
    <cellStyle name="Style 84 4 2 2" xfId="1017" xr:uid="{00000000-0005-0000-0000-0000FA030000}"/>
    <cellStyle name="Style 84 4 3" xfId="1018" xr:uid="{00000000-0005-0000-0000-0000FB030000}"/>
    <cellStyle name="Style 84 4 3 2" xfId="1019" xr:uid="{00000000-0005-0000-0000-0000FC030000}"/>
    <cellStyle name="Style 84 4 4" xfId="1020" xr:uid="{00000000-0005-0000-0000-0000FD030000}"/>
    <cellStyle name="Style 84 4 5" xfId="1021" xr:uid="{00000000-0005-0000-0000-0000FE030000}"/>
    <cellStyle name="Style 84 4 5 2" xfId="1022" xr:uid="{00000000-0005-0000-0000-0000FF030000}"/>
    <cellStyle name="Style 84 4 6" xfId="1023" xr:uid="{00000000-0005-0000-0000-000000040000}"/>
    <cellStyle name="Style 84 4 6 2" xfId="1024" xr:uid="{00000000-0005-0000-0000-000001040000}"/>
    <cellStyle name="Style 84 5" xfId="1025" xr:uid="{00000000-0005-0000-0000-000002040000}"/>
    <cellStyle name="Style 84 5 2" xfId="1026" xr:uid="{00000000-0005-0000-0000-000003040000}"/>
    <cellStyle name="Style 84 6" xfId="1027" xr:uid="{00000000-0005-0000-0000-000004040000}"/>
    <cellStyle name="Style 84 6 2" xfId="1028" xr:uid="{00000000-0005-0000-0000-000005040000}"/>
    <cellStyle name="Style 84 7" xfId="1029" xr:uid="{00000000-0005-0000-0000-000006040000}"/>
    <cellStyle name="Style 84 8" xfId="1030" xr:uid="{00000000-0005-0000-0000-000007040000}"/>
    <cellStyle name="Style 84 8 2" xfId="1031" xr:uid="{00000000-0005-0000-0000-000008040000}"/>
    <cellStyle name="Style 84 9" xfId="1032" xr:uid="{00000000-0005-0000-0000-000009040000}"/>
    <cellStyle name="Style 84 9 2" xfId="1033" xr:uid="{00000000-0005-0000-0000-00000A040000}"/>
    <cellStyle name="Style 85" xfId="1034" xr:uid="{00000000-0005-0000-0000-00000B040000}"/>
    <cellStyle name="Style 85 2" xfId="1035" xr:uid="{00000000-0005-0000-0000-00000C040000}"/>
    <cellStyle name="Style 85 2 2" xfId="1036" xr:uid="{00000000-0005-0000-0000-00000D040000}"/>
    <cellStyle name="Style 85 2 2 2" xfId="1037" xr:uid="{00000000-0005-0000-0000-00000E040000}"/>
    <cellStyle name="Style 85 2 3" xfId="1038" xr:uid="{00000000-0005-0000-0000-00000F040000}"/>
    <cellStyle name="Style 85 2 3 2" xfId="1039" xr:uid="{00000000-0005-0000-0000-000010040000}"/>
    <cellStyle name="Style 85 2 4" xfId="1040" xr:uid="{00000000-0005-0000-0000-000011040000}"/>
    <cellStyle name="Style 85 2 5" xfId="1041" xr:uid="{00000000-0005-0000-0000-000012040000}"/>
    <cellStyle name="Style 85 2 5 2" xfId="1042" xr:uid="{00000000-0005-0000-0000-000013040000}"/>
    <cellStyle name="Style 85 2 6" xfId="1043" xr:uid="{00000000-0005-0000-0000-000014040000}"/>
    <cellStyle name="Style 85 2 6 2" xfId="1044" xr:uid="{00000000-0005-0000-0000-000015040000}"/>
    <cellStyle name="Style 85 3" xfId="1045" xr:uid="{00000000-0005-0000-0000-000016040000}"/>
    <cellStyle name="Style 85 3 2" xfId="1046" xr:uid="{00000000-0005-0000-0000-000017040000}"/>
    <cellStyle name="Style 85 3 2 2" xfId="1047" xr:uid="{00000000-0005-0000-0000-000018040000}"/>
    <cellStyle name="Style 85 3 3" xfId="1048" xr:uid="{00000000-0005-0000-0000-000019040000}"/>
    <cellStyle name="Style 85 3 3 2" xfId="1049" xr:uid="{00000000-0005-0000-0000-00001A040000}"/>
    <cellStyle name="Style 85 3 4" xfId="1050" xr:uid="{00000000-0005-0000-0000-00001B040000}"/>
    <cellStyle name="Style 85 3 5" xfId="1051" xr:uid="{00000000-0005-0000-0000-00001C040000}"/>
    <cellStyle name="Style 85 3 5 2" xfId="1052" xr:uid="{00000000-0005-0000-0000-00001D040000}"/>
    <cellStyle name="Style 85 3 6" xfId="1053" xr:uid="{00000000-0005-0000-0000-00001E040000}"/>
    <cellStyle name="Style 85 3 6 2" xfId="1054" xr:uid="{00000000-0005-0000-0000-00001F040000}"/>
    <cellStyle name="Style 85 4" xfId="1055" xr:uid="{00000000-0005-0000-0000-000020040000}"/>
    <cellStyle name="Style 85 4 2" xfId="1056" xr:uid="{00000000-0005-0000-0000-000021040000}"/>
    <cellStyle name="Style 85 4 2 2" xfId="1057" xr:uid="{00000000-0005-0000-0000-000022040000}"/>
    <cellStyle name="Style 85 4 3" xfId="1058" xr:uid="{00000000-0005-0000-0000-000023040000}"/>
    <cellStyle name="Style 85 4 3 2" xfId="1059" xr:uid="{00000000-0005-0000-0000-000024040000}"/>
    <cellStyle name="Style 85 4 4" xfId="1060" xr:uid="{00000000-0005-0000-0000-000025040000}"/>
    <cellStyle name="Style 85 4 5" xfId="1061" xr:uid="{00000000-0005-0000-0000-000026040000}"/>
    <cellStyle name="Style 85 4 5 2" xfId="1062" xr:uid="{00000000-0005-0000-0000-000027040000}"/>
    <cellStyle name="Style 85 4 6" xfId="1063" xr:uid="{00000000-0005-0000-0000-000028040000}"/>
    <cellStyle name="Style 85 4 6 2" xfId="1064" xr:uid="{00000000-0005-0000-0000-000029040000}"/>
    <cellStyle name="Style 85 5" xfId="1065" xr:uid="{00000000-0005-0000-0000-00002A040000}"/>
    <cellStyle name="Style 85 5 2" xfId="1066" xr:uid="{00000000-0005-0000-0000-00002B040000}"/>
    <cellStyle name="Style 85 6" xfId="1067" xr:uid="{00000000-0005-0000-0000-00002C040000}"/>
    <cellStyle name="Style 85 6 2" xfId="1068" xr:uid="{00000000-0005-0000-0000-00002D040000}"/>
    <cellStyle name="Style 85 7" xfId="1069" xr:uid="{00000000-0005-0000-0000-00002E040000}"/>
    <cellStyle name="Style 85 8" xfId="1070" xr:uid="{00000000-0005-0000-0000-00002F040000}"/>
    <cellStyle name="Style 85 8 2" xfId="1071" xr:uid="{00000000-0005-0000-0000-000030040000}"/>
    <cellStyle name="Style 85 9" xfId="1072" xr:uid="{00000000-0005-0000-0000-000031040000}"/>
    <cellStyle name="Style 85 9 2" xfId="1073" xr:uid="{00000000-0005-0000-0000-000032040000}"/>
    <cellStyle name="Style 86" xfId="1074" xr:uid="{00000000-0005-0000-0000-000033040000}"/>
    <cellStyle name="Style 86 2" xfId="1075" xr:uid="{00000000-0005-0000-0000-000034040000}"/>
    <cellStyle name="Style 86 3" xfId="1076" xr:uid="{00000000-0005-0000-0000-000035040000}"/>
    <cellStyle name="Style 86 4" xfId="1077" xr:uid="{00000000-0005-0000-0000-000036040000}"/>
    <cellStyle name="Style 87" xfId="1078" xr:uid="{00000000-0005-0000-0000-000037040000}"/>
    <cellStyle name="Style 87 2" xfId="1079" xr:uid="{00000000-0005-0000-0000-000038040000}"/>
    <cellStyle name="Style 87 3" xfId="1080" xr:uid="{00000000-0005-0000-0000-000039040000}"/>
    <cellStyle name="Style 87 4" xfId="1081" xr:uid="{00000000-0005-0000-0000-00003A040000}"/>
    <cellStyle name="Style 88" xfId="1082" xr:uid="{00000000-0005-0000-0000-00003B040000}"/>
    <cellStyle name="Style 88 2" xfId="1083" xr:uid="{00000000-0005-0000-0000-00003C040000}"/>
    <cellStyle name="Style 88 2 2" xfId="1084" xr:uid="{00000000-0005-0000-0000-00003D040000}"/>
    <cellStyle name="Style 88 2 2 2" xfId="1085" xr:uid="{00000000-0005-0000-0000-00003E040000}"/>
    <cellStyle name="Style 88 2 3" xfId="1086" xr:uid="{00000000-0005-0000-0000-00003F040000}"/>
    <cellStyle name="Style 88 2 3 2" xfId="1087" xr:uid="{00000000-0005-0000-0000-000040040000}"/>
    <cellStyle name="Style 88 2 4" xfId="1088" xr:uid="{00000000-0005-0000-0000-000041040000}"/>
    <cellStyle name="Style 88 2 5" xfId="1089" xr:uid="{00000000-0005-0000-0000-000042040000}"/>
    <cellStyle name="Style 88 2 5 2" xfId="1090" xr:uid="{00000000-0005-0000-0000-000043040000}"/>
    <cellStyle name="Style 88 2 6" xfId="1091" xr:uid="{00000000-0005-0000-0000-000044040000}"/>
    <cellStyle name="Style 88 2 6 2" xfId="1092" xr:uid="{00000000-0005-0000-0000-000045040000}"/>
    <cellStyle name="Style 88 3" xfId="1093" xr:uid="{00000000-0005-0000-0000-000046040000}"/>
    <cellStyle name="Style 88 3 2" xfId="1094" xr:uid="{00000000-0005-0000-0000-000047040000}"/>
    <cellStyle name="Style 88 3 2 2" xfId="1095" xr:uid="{00000000-0005-0000-0000-000048040000}"/>
    <cellStyle name="Style 88 3 3" xfId="1096" xr:uid="{00000000-0005-0000-0000-000049040000}"/>
    <cellStyle name="Style 88 3 3 2" xfId="1097" xr:uid="{00000000-0005-0000-0000-00004A040000}"/>
    <cellStyle name="Style 88 3 4" xfId="1098" xr:uid="{00000000-0005-0000-0000-00004B040000}"/>
    <cellStyle name="Style 88 3 5" xfId="1099" xr:uid="{00000000-0005-0000-0000-00004C040000}"/>
    <cellStyle name="Style 88 3 5 2" xfId="1100" xr:uid="{00000000-0005-0000-0000-00004D040000}"/>
    <cellStyle name="Style 88 3 6" xfId="1101" xr:uid="{00000000-0005-0000-0000-00004E040000}"/>
    <cellStyle name="Style 88 3 6 2" xfId="1102" xr:uid="{00000000-0005-0000-0000-00004F040000}"/>
    <cellStyle name="Style 88 4" xfId="1103" xr:uid="{00000000-0005-0000-0000-000050040000}"/>
    <cellStyle name="Style 88 4 2" xfId="1104" xr:uid="{00000000-0005-0000-0000-000051040000}"/>
    <cellStyle name="Style 88 4 2 2" xfId="1105" xr:uid="{00000000-0005-0000-0000-000052040000}"/>
    <cellStyle name="Style 88 4 3" xfId="1106" xr:uid="{00000000-0005-0000-0000-000053040000}"/>
    <cellStyle name="Style 88 4 3 2" xfId="1107" xr:uid="{00000000-0005-0000-0000-000054040000}"/>
    <cellStyle name="Style 88 4 4" xfId="1108" xr:uid="{00000000-0005-0000-0000-000055040000}"/>
    <cellStyle name="Style 88 4 5" xfId="1109" xr:uid="{00000000-0005-0000-0000-000056040000}"/>
    <cellStyle name="Style 88 4 5 2" xfId="1110" xr:uid="{00000000-0005-0000-0000-000057040000}"/>
    <cellStyle name="Style 88 4 6" xfId="1111" xr:uid="{00000000-0005-0000-0000-000058040000}"/>
    <cellStyle name="Style 88 4 6 2" xfId="1112" xr:uid="{00000000-0005-0000-0000-000059040000}"/>
    <cellStyle name="Style 88 5" xfId="1113" xr:uid="{00000000-0005-0000-0000-00005A040000}"/>
    <cellStyle name="Style 88 5 2" xfId="1114" xr:uid="{00000000-0005-0000-0000-00005B040000}"/>
    <cellStyle name="Style 88 6" xfId="1115" xr:uid="{00000000-0005-0000-0000-00005C040000}"/>
    <cellStyle name="Style 88 6 2" xfId="1116" xr:uid="{00000000-0005-0000-0000-00005D040000}"/>
    <cellStyle name="Style 88 7" xfId="1117" xr:uid="{00000000-0005-0000-0000-00005E040000}"/>
    <cellStyle name="Style 88 8" xfId="1118" xr:uid="{00000000-0005-0000-0000-00005F040000}"/>
    <cellStyle name="Style 88 8 2" xfId="1119" xr:uid="{00000000-0005-0000-0000-000060040000}"/>
    <cellStyle name="Style 88 9" xfId="1120" xr:uid="{00000000-0005-0000-0000-000061040000}"/>
    <cellStyle name="Style 88 9 2" xfId="1121" xr:uid="{00000000-0005-0000-0000-000062040000}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bgColor auto="1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auto="1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1" formatCode="0##########"/>
      <fill>
        <patternFill patternType="none">
          <bgColor auto="1"/>
        </patternFill>
      </fill>
      <border diagonalUp="0" diagonalDown="0">
        <right style="thin">
          <color auto="1"/>
        </right>
        <vertical style="thin">
          <color auto="1"/>
        </vertical>
      </border>
    </dxf>
    <dxf>
      <border outline="0">
        <left style="thin">
          <color rgb="FF000000"/>
        </left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0000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1" formatCode="0##########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5:O935" totalsRowShown="0" headerRowDxfId="53" tableBorderDxfId="52">
  <autoFilter ref="A5:O935" xr:uid="{00000000-0009-0000-0100-000003000000}"/>
  <tableColumns count="15">
    <tableColumn id="1" xr3:uid="{00000000-0010-0000-0000-000001000000}" name="Census Tract" dataDxfId="51"/>
    <tableColumn id="2" xr3:uid="{00000000-0010-0000-0000-000002000000}" name="Town" dataDxfId="50"/>
    <tableColumn id="3" xr3:uid="{00000000-0010-0000-0000-000003000000}" name="Distressed Tract1" dataDxfId="49"/>
    <tableColumn id="4" xr3:uid="{00000000-0010-0000-0000-000004000000}" name="CLM $ Collected " dataDxfId="48" dataCellStyle="Currency">
      <calculatedColumnFormula>Table3[[#This Row],[Residential CLM $ Collected]]+Table3[[#This Row],[C&amp;I CLM $ Collected]]</calculatedColumnFormula>
    </tableColumn>
    <tableColumn id="5" xr3:uid="{00000000-0010-0000-0000-000005000000}" name="% of Total CLM $ Collected " dataDxfId="47" dataCellStyle="Percent">
      <calculatedColumnFormula>Table3[[#This Row],[CLM $ Collected ]]/'1.) CLM Reference'!$B$4</calculatedColumnFormula>
    </tableColumn>
    <tableColumn id="6" xr3:uid="{00000000-0010-0000-0000-000006000000}" name="Incentive Disbursements" dataDxfId="46" dataCellStyle="Currency">
      <calculatedColumnFormula>Table3[[#This Row],[Residential Incentive Disbursements]]+Table3[[#This Row],[C&amp;I Incentive Disbursements]]</calculatedColumnFormula>
    </tableColumn>
    <tableColumn id="7" xr3:uid="{00000000-0010-0000-0000-000007000000}" name="% of Total Incentive Disbursements" dataDxfId="45" dataCellStyle="Percent">
      <calculatedColumnFormula>Table3[[#This Row],[Incentive Disbursements]]/'1.) CLM Reference'!$B$5</calculatedColumnFormula>
    </tableColumn>
    <tableColumn id="9" xr3:uid="{00000000-0010-0000-0000-000009000000}" name="Residential CLM $ Collected" dataDxfId="44" dataCellStyle="Currency"/>
    <tableColumn id="10" xr3:uid="{00000000-0010-0000-0000-00000A000000}" name="% of Total Residential CLM $ Collected" dataDxfId="43" dataCellStyle="Percent">
      <calculatedColumnFormula>Table3[[#This Row],[Residential CLM $ Collected]]/'1.) CLM Reference'!$B$4</calculatedColumnFormula>
    </tableColumn>
    <tableColumn id="11" xr3:uid="{00000000-0010-0000-0000-00000B000000}" name="Residential Incentive Disbursements" dataDxfId="42" dataCellStyle="Currency"/>
    <tableColumn id="12" xr3:uid="{00000000-0010-0000-0000-00000C000000}" name="% of Total Residential Incentive Disbursements " dataDxfId="41" dataCellStyle="Percent">
      <calculatedColumnFormula>Table3[[#This Row],[Residential Incentive Disbursements]]/'1.) CLM Reference'!$B$5</calculatedColumnFormula>
    </tableColumn>
    <tableColumn id="14" xr3:uid="{00000000-0010-0000-0000-00000E000000}" name="C&amp;I CLM $ Collected" dataDxfId="40" dataCellStyle="Currency"/>
    <tableColumn id="15" xr3:uid="{00000000-0010-0000-0000-00000F000000}" name="% of Total C&amp;I CLM $ Collected" dataDxfId="39" dataCellStyle="Percent">
      <calculatedColumnFormula>Table3[[#This Row],[C&amp;I CLM $ Collected]]/'1.) CLM Reference'!$B$4</calculatedColumnFormula>
    </tableColumn>
    <tableColumn id="16" xr3:uid="{00000000-0010-0000-0000-000010000000}" name="C&amp;I Incentive Disbursements" dataDxfId="38" dataCellStyle="Currency"/>
    <tableColumn id="17" xr3:uid="{00000000-0010-0000-0000-000011000000}" name="% of TotalC&amp;I Incentive Disbursements " dataDxfId="37" dataCellStyle="Percent">
      <calculatedColumnFormula>Table3[[#This Row],[C&amp;I Incentive Disbursements]]/'1.) CLM Reference'!$B$5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32" displayName="Table32" ref="A5:O236" totalsRowShown="0" headerRowDxfId="36" headerRowBorderDxfId="34" tableBorderDxfId="35" totalsRowBorderDxfId="33">
  <autoFilter ref="A5:O236" xr:uid="{00000000-0009-0000-0100-000001000000}"/>
  <tableColumns count="15">
    <tableColumn id="1" xr3:uid="{00000000-0010-0000-0100-000001000000}" name="Census Tract" dataDxfId="32"/>
    <tableColumn id="2" xr3:uid="{00000000-0010-0000-0100-000002000000}" name="Town" dataDxfId="31"/>
    <tableColumn id="3" xr3:uid="{00000000-0010-0000-0100-000003000000}" name="Distressed Tract1" dataDxfId="30"/>
    <tableColumn id="4" xr3:uid="{00000000-0010-0000-0100-000004000000}" name="CLM $ Collected " dataDxfId="29" dataCellStyle="Currency"/>
    <tableColumn id="5" xr3:uid="{00000000-0010-0000-0100-000005000000}" name="% of Total CLM $ Collected " dataDxfId="28" dataCellStyle="Percent">
      <calculatedColumnFormula>Table32[[#This Row],[CLM $ Collected ]]/'1.) CLM Reference'!$B$4</calculatedColumnFormula>
    </tableColumn>
    <tableColumn id="6" xr3:uid="{00000000-0010-0000-0100-000006000000}" name="Incentive Disbursements" dataDxfId="27" dataCellStyle="Currency"/>
    <tableColumn id="7" xr3:uid="{00000000-0010-0000-0100-000007000000}" name="% of Total Incentive Disbursements" dataDxfId="26" dataCellStyle="Percent">
      <calculatedColumnFormula>Table32[[#This Row],[Incentive Disbursements]]/'1.) CLM Reference'!$B$5</calculatedColumnFormula>
    </tableColumn>
    <tableColumn id="9" xr3:uid="{00000000-0010-0000-0100-000009000000}" name="Residential CLM $ Collected" dataDxfId="25" dataCellStyle="Currency"/>
    <tableColumn id="10" xr3:uid="{00000000-0010-0000-0100-00000A000000}" name="% of Total Residential CLM $ Collected" dataDxfId="24" dataCellStyle="Percent">
      <calculatedColumnFormula>Table32[[#This Row],[Residential CLM $ Collected]]/'1.) CLM Reference'!$B$4</calculatedColumnFormula>
    </tableColumn>
    <tableColumn id="11" xr3:uid="{00000000-0010-0000-0100-00000B000000}" name="Residential Incentive Disbursements" dataDxfId="23" dataCellStyle="Currency"/>
    <tableColumn id="12" xr3:uid="{00000000-0010-0000-0100-00000C000000}" name="% of Total Residential Incentive Disbursements " dataDxfId="22" dataCellStyle="Percent">
      <calculatedColumnFormula>Table32[[#This Row],[Residential Incentive Disbursements]]/'1.) CLM Reference'!$B$5</calculatedColumnFormula>
    </tableColumn>
    <tableColumn id="14" xr3:uid="{00000000-0010-0000-0100-00000E000000}" name="C&amp;I CLM $ Collected" dataDxfId="21" dataCellStyle="Currency"/>
    <tableColumn id="15" xr3:uid="{00000000-0010-0000-0100-00000F000000}" name="% of Total C&amp;I CLM $ Collected" dataDxfId="20" dataCellStyle="Percent">
      <calculatedColumnFormula>Table32[[#This Row],[C&amp;I CLM $ Collected]]/'1.) CLM Reference'!$B$4</calculatedColumnFormula>
    </tableColumn>
    <tableColumn id="16" xr3:uid="{00000000-0010-0000-0100-000010000000}" name="C&amp;I Incentive Disbursements" dataDxfId="19" dataCellStyle="Currency"/>
    <tableColumn id="17" xr3:uid="{00000000-0010-0000-0100-000011000000}" name="% of TotalC&amp;I Incentive Disbursements " dataDxfId="18" dataCellStyle="Percent">
      <calculatedColumnFormula>Table32[[#This Row],[C&amp;I Incentive Disbursements]]/'1.) CLM Reference'!$B$5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323" displayName="Table323" ref="A5:O935" totalsRowShown="0" headerRowDxfId="17" dataDxfId="16" tableBorderDxfId="15">
  <autoFilter ref="A5:O935" xr:uid="{00000000-0009-0000-0100-000002000000}"/>
  <tableColumns count="15">
    <tableColumn id="1" xr3:uid="{00000000-0010-0000-0200-000001000000}" name="Census Tract" dataDxfId="14"/>
    <tableColumn id="2" xr3:uid="{00000000-0010-0000-0200-000002000000}" name="Town" dataDxfId="13"/>
    <tableColumn id="3" xr3:uid="{00000000-0010-0000-0200-000003000000}" name="Distressed Tract1" dataDxfId="12"/>
    <tableColumn id="4" xr3:uid="{00000000-0010-0000-0200-000004000000}" name="CLM $ Collected " dataDxfId="11" dataCellStyle="Currency"/>
    <tableColumn id="6" xr3:uid="{00000000-0010-0000-0200-000006000000}" name="Incentive Disbursements" dataDxfId="10" dataCellStyle="Currency"/>
    <tableColumn id="9" xr3:uid="{00000000-0010-0000-0200-000009000000}" name="Total Units" dataDxfId="9"/>
    <tableColumn id="11" xr3:uid="{00000000-0010-0000-0200-00000B000000}" name="Single Family" dataDxfId="8"/>
    <tableColumn id="10" xr3:uid="{00000000-0010-0000-0200-00000A000000}" name="2-4 Units" dataDxfId="7"/>
    <tableColumn id="8" xr3:uid="{00000000-0010-0000-0200-000008000000}" name="&gt;4 Units" dataDxfId="6"/>
    <tableColumn id="7" xr3:uid="{00000000-0010-0000-0200-000007000000}" name="Incentives" dataDxfId="5" dataCellStyle="Currency"/>
    <tableColumn id="14" xr3:uid="{00000000-0010-0000-0200-00000E000000}" name="Total Units2" dataDxfId="4"/>
    <tableColumn id="15" xr3:uid="{00000000-0010-0000-0200-00000F000000}" name="Single Family " dataDxfId="3"/>
    <tableColumn id="13" xr3:uid="{00000000-0010-0000-0200-00000D000000}" name=" 2-4 Units" dataDxfId="2"/>
    <tableColumn id="12" xr3:uid="{00000000-0010-0000-0200-00000C000000}" name="&gt;4 Units " dataDxfId="1"/>
    <tableColumn id="16" xr3:uid="{00000000-0010-0000-0200-000010000000}" name="Incentives 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ichael.Malmrose@ct.gov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sqref="A1:C1"/>
    </sheetView>
  </sheetViews>
  <sheetFormatPr defaultRowHeight="15"/>
  <cols>
    <col min="1" max="1" width="16.5703125" customWidth="1"/>
    <col min="2" max="2" width="26" customWidth="1"/>
  </cols>
  <sheetData>
    <row r="1" spans="1:3" ht="23.25">
      <c r="A1" s="87" t="s">
        <v>0</v>
      </c>
      <c r="B1" s="88"/>
      <c r="C1" s="89"/>
    </row>
    <row r="2" spans="1:3" ht="23.25">
      <c r="A2" s="90" t="s">
        <v>1</v>
      </c>
      <c r="B2" s="91"/>
      <c r="C2" s="92"/>
    </row>
    <row r="3" spans="1:3" ht="24" thickBot="1">
      <c r="A3" s="93" t="s">
        <v>2</v>
      </c>
      <c r="B3" s="94"/>
      <c r="C3" s="95"/>
    </row>
    <row r="5" spans="1:3">
      <c r="A5" s="6" t="s">
        <v>3</v>
      </c>
      <c r="B5" s="1" t="s">
        <v>4</v>
      </c>
      <c r="C5" s="1"/>
    </row>
    <row r="7" spans="1:3">
      <c r="A7" s="1"/>
      <c r="B7" s="1" t="s">
        <v>5</v>
      </c>
      <c r="C7" s="1"/>
    </row>
    <row r="9" spans="1:3">
      <c r="A9" s="6" t="s">
        <v>6</v>
      </c>
      <c r="B9" s="1" t="s">
        <v>7</v>
      </c>
      <c r="C9" s="1"/>
    </row>
    <row r="10" spans="1:3">
      <c r="A10" s="1"/>
      <c r="B10" s="86" t="s">
        <v>8</v>
      </c>
      <c r="C10" s="86"/>
    </row>
    <row r="11" spans="1:3">
      <c r="A11" s="1"/>
      <c r="B11" s="8" t="s">
        <v>9</v>
      </c>
      <c r="C11" s="1"/>
    </row>
    <row r="12" spans="1:3">
      <c r="A12" s="1"/>
      <c r="B12" s="1" t="s">
        <v>10</v>
      </c>
      <c r="C12" s="82" t="s">
        <v>11</v>
      </c>
    </row>
    <row r="15" spans="1:3">
      <c r="A15" s="6" t="s">
        <v>12</v>
      </c>
      <c r="B15" s="7" t="s">
        <v>13</v>
      </c>
      <c r="C15" s="1"/>
    </row>
    <row r="17" spans="1:2">
      <c r="A17" s="6" t="s">
        <v>14</v>
      </c>
      <c r="B17" s="7">
        <v>2020</v>
      </c>
    </row>
    <row r="19" spans="1:2">
      <c r="A19" s="6" t="s">
        <v>15</v>
      </c>
      <c r="B19" s="16">
        <v>44376</v>
      </c>
    </row>
  </sheetData>
  <mergeCells count="4">
    <mergeCell ref="B10:C10"/>
    <mergeCell ref="A1:C1"/>
    <mergeCell ref="A2:C2"/>
    <mergeCell ref="A3:C3"/>
  </mergeCells>
  <hyperlinks>
    <hyperlink ref="B11" r:id="rId1" xr:uid="{00000000-0004-0000-0000-00000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4"/>
  <sheetViews>
    <sheetView tabSelected="1" workbookViewId="0">
      <pane xSplit="1" topLeftCell="B1" activePane="topRight" state="frozen"/>
      <selection pane="topRight"/>
    </sheetView>
  </sheetViews>
  <sheetFormatPr defaultRowHeight="15"/>
  <cols>
    <col min="1" max="1" width="27.42578125" customWidth="1"/>
    <col min="2" max="10" width="13.7109375" customWidth="1"/>
  </cols>
  <sheetData>
    <row r="1" spans="1:16" s="1" customFormat="1">
      <c r="A1" s="9" t="s">
        <v>16</v>
      </c>
    </row>
    <row r="2" spans="1:16">
      <c r="A2" s="103" t="s">
        <v>17</v>
      </c>
      <c r="B2" s="96" t="s">
        <v>18</v>
      </c>
      <c r="C2" s="96"/>
      <c r="D2" s="97"/>
      <c r="E2" s="98" t="s">
        <v>19</v>
      </c>
      <c r="F2" s="99"/>
      <c r="G2" s="99"/>
      <c r="H2" s="100" t="s">
        <v>20</v>
      </c>
      <c r="I2" s="101"/>
      <c r="J2" s="102"/>
      <c r="K2" s="1"/>
      <c r="L2" s="1"/>
      <c r="M2" s="1"/>
      <c r="N2" s="1"/>
      <c r="O2" s="1"/>
      <c r="P2" s="1"/>
    </row>
    <row r="3" spans="1:16">
      <c r="A3" s="104"/>
      <c r="B3" s="11" t="s">
        <v>21</v>
      </c>
      <c r="C3" s="12" t="s">
        <v>22</v>
      </c>
      <c r="D3" s="13" t="s">
        <v>23</v>
      </c>
      <c r="E3" s="11" t="s">
        <v>21</v>
      </c>
      <c r="F3" s="13" t="s">
        <v>22</v>
      </c>
      <c r="G3" s="12" t="s">
        <v>23</v>
      </c>
      <c r="H3" s="11" t="s">
        <v>21</v>
      </c>
      <c r="I3" s="12" t="s">
        <v>22</v>
      </c>
      <c r="J3" s="14" t="s">
        <v>23</v>
      </c>
      <c r="K3" s="1"/>
      <c r="L3" s="1"/>
      <c r="M3" s="1"/>
      <c r="N3" s="1"/>
      <c r="O3" s="1"/>
      <c r="P3" s="1"/>
    </row>
    <row r="4" spans="1:16">
      <c r="A4" s="15" t="s">
        <v>24</v>
      </c>
      <c r="B4" s="17">
        <f>C4+D4</f>
        <v>105846843.95327686</v>
      </c>
      <c r="C4" s="18">
        <f>F4+I4</f>
        <v>52517969.465156935</v>
      </c>
      <c r="D4" s="19">
        <f>G4+J4</f>
        <v>53328874.488119923</v>
      </c>
      <c r="E4" s="18">
        <f>F4+G4</f>
        <v>68563460.358035907</v>
      </c>
      <c r="F4" s="19">
        <f>'2.) Small Load'!H936</f>
        <v>52470662.833952934</v>
      </c>
      <c r="G4" s="18">
        <f>'2.) Small Load'!L936</f>
        <v>16092797.524082968</v>
      </c>
      <c r="H4" s="19">
        <f>I4+J4</f>
        <v>37283383.595240958</v>
      </c>
      <c r="I4" s="18">
        <f>'3.) Large Load'!H236</f>
        <v>47306.631203999939</v>
      </c>
      <c r="J4" s="20">
        <f>'3.) Large Load'!L236</f>
        <v>37236076.964036956</v>
      </c>
      <c r="K4" s="1"/>
      <c r="L4" s="1"/>
      <c r="M4" s="1"/>
      <c r="N4" s="1"/>
      <c r="O4" s="1"/>
      <c r="P4" s="1"/>
    </row>
    <row r="5" spans="1:16">
      <c r="A5" s="15" t="s">
        <v>25</v>
      </c>
      <c r="B5" s="21">
        <f>C5+D5</f>
        <v>88670377.975999802</v>
      </c>
      <c r="C5" s="22">
        <f>F5+I5</f>
        <v>47836683.275999866</v>
      </c>
      <c r="D5" s="23">
        <f>G5+J5</f>
        <v>40833694.699999943</v>
      </c>
      <c r="E5" s="22">
        <f>F5+G5</f>
        <v>55894987.735599861</v>
      </c>
      <c r="F5" s="23">
        <f>'2.) Small Load'!J936</f>
        <v>47836683.275999866</v>
      </c>
      <c r="G5" s="22">
        <f>'2.) Small Load'!N936</f>
        <v>8058304.4595999913</v>
      </c>
      <c r="H5" s="23">
        <f>I5+J5</f>
        <v>32775390.240399953</v>
      </c>
      <c r="I5" s="22">
        <f>'3.) Large Load'!J236</f>
        <v>0</v>
      </c>
      <c r="J5" s="24">
        <f>'3.) Large Load'!N236</f>
        <v>32775390.240399953</v>
      </c>
      <c r="K5" s="1"/>
      <c r="L5" s="1"/>
      <c r="M5" s="1"/>
      <c r="N5" s="1"/>
      <c r="O5" s="1"/>
      <c r="P5" s="1"/>
    </row>
    <row r="6" spans="1:16">
      <c r="A6" s="1" t="s">
        <v>26</v>
      </c>
      <c r="B6" s="29">
        <f>B5/B4</f>
        <v>0.83772339981285482</v>
      </c>
      <c r="C6" s="29">
        <f t="shared" ref="C6:J6" si="0">C5/C4</f>
        <v>0.91086315337719082</v>
      </c>
      <c r="D6" s="29">
        <f t="shared" si="0"/>
        <v>0.76569579035643198</v>
      </c>
      <c r="E6" s="29">
        <f t="shared" si="0"/>
        <v>0.81522997007032982</v>
      </c>
      <c r="F6" s="29">
        <f t="shared" si="0"/>
        <v>0.91168437165321092</v>
      </c>
      <c r="G6" s="29">
        <f t="shared" si="0"/>
        <v>0.5007398152832464</v>
      </c>
      <c r="H6" s="29">
        <f t="shared" si="0"/>
        <v>0.87908840560768131</v>
      </c>
      <c r="I6" s="29">
        <f t="shared" si="0"/>
        <v>0</v>
      </c>
      <c r="J6" s="29">
        <f t="shared" si="0"/>
        <v>0.88020524482358364</v>
      </c>
      <c r="K6" s="1"/>
      <c r="L6" s="1"/>
      <c r="M6" s="1"/>
      <c r="N6" s="1"/>
      <c r="O6" s="1"/>
      <c r="P6" s="1"/>
    </row>
    <row r="7" spans="1:16">
      <c r="A7" s="1"/>
      <c r="B7" s="1"/>
      <c r="C7" s="86" t="s">
        <v>11</v>
      </c>
      <c r="D7" s="86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s="36" customFormat="1">
      <c r="A8" s="35" t="s">
        <v>27</v>
      </c>
      <c r="C8" s="37"/>
      <c r="D8" s="37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</row>
    <row r="9" spans="1:16" s="36" customFormat="1">
      <c r="A9" s="35" t="s">
        <v>28</v>
      </c>
      <c r="C9" s="37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</row>
    <row r="13" spans="1:1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>
      <c r="A14" s="1"/>
      <c r="B14" s="1"/>
      <c r="C14" s="1"/>
      <c r="D14" s="1" t="s">
        <v>11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</sheetData>
  <mergeCells count="5">
    <mergeCell ref="B2:D2"/>
    <mergeCell ref="E2:G2"/>
    <mergeCell ref="H2:J2"/>
    <mergeCell ref="A2:A3"/>
    <mergeCell ref="C7:D7"/>
  </mergeCells>
  <pageMargins left="0.7" right="0.7" top="0.75" bottom="0.75" header="0.3" footer="0.3"/>
  <pageSetup scale="81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939"/>
  <sheetViews>
    <sheetView zoomScale="80" zoomScaleNormal="80" workbookViewId="0">
      <pane ySplit="5" topLeftCell="A906" activePane="bottomLeft" state="frozen"/>
      <selection pane="bottomLeft" activeCell="A936" sqref="A936:XFD936"/>
    </sheetView>
  </sheetViews>
  <sheetFormatPr defaultRowHeight="15"/>
  <cols>
    <col min="1" max="1" width="15.7109375" customWidth="1"/>
    <col min="2" max="2" width="23.28515625" customWidth="1"/>
    <col min="3" max="3" width="20" customWidth="1"/>
    <col min="4" max="4" width="20.7109375" style="27" customWidth="1"/>
    <col min="5" max="5" width="20.7109375" style="4" customWidth="1"/>
    <col min="6" max="6" width="20.7109375" style="27" customWidth="1"/>
    <col min="7" max="7" width="20.7109375" style="4" customWidth="1"/>
    <col min="8" max="8" width="20.7109375" style="26" customWidth="1"/>
    <col min="9" max="9" width="20.7109375" style="29" customWidth="1"/>
    <col min="10" max="10" width="20.7109375" customWidth="1"/>
    <col min="11" max="11" width="20.7109375" style="29" customWidth="1"/>
    <col min="12" max="12" width="20.7109375" customWidth="1"/>
    <col min="13" max="13" width="20.7109375" style="29" customWidth="1"/>
    <col min="14" max="14" width="20.7109375" customWidth="1"/>
    <col min="15" max="15" width="20.7109375" style="29" customWidth="1"/>
    <col min="16" max="16" width="20.5703125" customWidth="1"/>
    <col min="17" max="17" width="14.140625" customWidth="1"/>
    <col min="18" max="18" width="20.5703125" customWidth="1"/>
    <col min="19" max="19" width="14.140625" customWidth="1"/>
  </cols>
  <sheetData>
    <row r="1" spans="1:19" ht="18.75" customHeight="1">
      <c r="A1" s="108" t="s">
        <v>29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10"/>
      <c r="P1" s="2"/>
      <c r="Q1" s="2"/>
      <c r="R1" s="2"/>
      <c r="S1" s="2"/>
    </row>
    <row r="2" spans="1:19" ht="15.75" customHeight="1" thickBot="1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3"/>
      <c r="P2" s="1"/>
      <c r="Q2" s="1"/>
      <c r="R2" s="1"/>
      <c r="S2" s="1"/>
    </row>
    <row r="3" spans="1:19" ht="16.5" thickBot="1">
      <c r="A3" s="121" t="s">
        <v>16</v>
      </c>
      <c r="B3" s="122"/>
      <c r="C3" s="122"/>
      <c r="D3" s="105" t="s">
        <v>19</v>
      </c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7"/>
      <c r="P3" s="1"/>
      <c r="Q3" s="1"/>
      <c r="R3" s="1"/>
      <c r="S3" s="1"/>
    </row>
    <row r="4" spans="1:19">
      <c r="A4" s="123"/>
      <c r="B4" s="124"/>
      <c r="C4" s="125"/>
      <c r="D4" s="117" t="s">
        <v>21</v>
      </c>
      <c r="E4" s="118"/>
      <c r="F4" s="118"/>
      <c r="G4" s="118"/>
      <c r="H4" s="119" t="s">
        <v>22</v>
      </c>
      <c r="I4" s="120"/>
      <c r="J4" s="120"/>
      <c r="K4" s="120"/>
      <c r="L4" s="114" t="s">
        <v>23</v>
      </c>
      <c r="M4" s="115"/>
      <c r="N4" s="115"/>
      <c r="O4" s="116"/>
      <c r="P4" s="1"/>
      <c r="Q4" s="1"/>
      <c r="R4" s="1"/>
      <c r="S4" s="1"/>
    </row>
    <row r="5" spans="1:19" ht="74.25" customHeight="1">
      <c r="A5" s="48" t="s">
        <v>30</v>
      </c>
      <c r="B5" s="48" t="s">
        <v>31</v>
      </c>
      <c r="C5" s="49" t="s">
        <v>32</v>
      </c>
      <c r="D5" s="50" t="s">
        <v>33</v>
      </c>
      <c r="E5" s="51" t="s">
        <v>34</v>
      </c>
      <c r="F5" s="50" t="s">
        <v>35</v>
      </c>
      <c r="G5" s="51" t="s">
        <v>36</v>
      </c>
      <c r="H5" s="53" t="s">
        <v>37</v>
      </c>
      <c r="I5" s="52" t="s">
        <v>38</v>
      </c>
      <c r="J5" s="53" t="s">
        <v>39</v>
      </c>
      <c r="K5" s="52" t="s">
        <v>40</v>
      </c>
      <c r="L5" s="53" t="s">
        <v>41</v>
      </c>
      <c r="M5" s="52" t="s">
        <v>42</v>
      </c>
      <c r="N5" s="53" t="s">
        <v>43</v>
      </c>
      <c r="O5" s="52" t="s">
        <v>44</v>
      </c>
      <c r="P5" s="1"/>
      <c r="Q5" s="1"/>
      <c r="R5" s="1"/>
      <c r="S5" s="1"/>
    </row>
    <row r="6" spans="1:19" s="1" customFormat="1">
      <c r="A6" s="83">
        <v>9013528100</v>
      </c>
      <c r="B6" s="1" t="s">
        <v>45</v>
      </c>
      <c r="C6" s="1" t="s">
        <v>46</v>
      </c>
      <c r="D6" s="54">
        <f>Table3[[#This Row],[Residential CLM $ Collected]]+Table3[[#This Row],[C&amp;I CLM $ Collected]]</f>
        <v>77025.251267999993</v>
      </c>
      <c r="E6" s="55">
        <f>Table3[[#This Row],[CLM $ Collected ]]/'1.) CLM Reference'!$B$4</f>
        <v>7.2770475142367634E-4</v>
      </c>
      <c r="F6" s="54">
        <f>Table3[[#This Row],[Residential Incentive Disbursements]]+Table3[[#This Row],[C&amp;I Incentive Disbursements]]</f>
        <v>47231.169999999896</v>
      </c>
      <c r="G6" s="55">
        <f>Table3[[#This Row],[Incentive Disbursements]]/'1.) CLM Reference'!$B$5</f>
        <v>5.3266007293646417E-4</v>
      </c>
      <c r="H6" s="54">
        <v>66197.678084999992</v>
      </c>
      <c r="I6" s="55">
        <f>Table3[[#This Row],[Residential CLM $ Collected]]/'1.) CLM Reference'!$B$4</f>
        <v>6.2541003219917558E-4</v>
      </c>
      <c r="J6" s="79">
        <v>42721.169999999896</v>
      </c>
      <c r="K6" s="55">
        <f>Table3[[#This Row],[Residential Incentive Disbursements]]/'1.) CLM Reference'!$B$5</f>
        <v>4.81797540228859E-4</v>
      </c>
      <c r="L6" s="56">
        <v>10827.573182999999</v>
      </c>
      <c r="M6" s="55">
        <f>Table3[[#This Row],[C&amp;I CLM $ Collected]]/'1.) CLM Reference'!$B$4</f>
        <v>1.0229471922450072E-4</v>
      </c>
      <c r="N6" s="79">
        <v>4510</v>
      </c>
      <c r="O6" s="55">
        <f>Table3[[#This Row],[C&amp;I Incentive Disbursements]]/'1.) CLM Reference'!$B$5</f>
        <v>5.0862532707605135E-5</v>
      </c>
    </row>
    <row r="7" spans="1:19" s="1" customFormat="1">
      <c r="A7" s="83">
        <v>9013529100</v>
      </c>
      <c r="B7" s="1" t="s">
        <v>45</v>
      </c>
      <c r="C7" s="1" t="s">
        <v>46</v>
      </c>
      <c r="D7" s="54">
        <f>Table3[[#This Row],[Residential CLM $ Collected]]+Table3[[#This Row],[C&amp;I CLM $ Collected]]</f>
        <v>644.43518999999992</v>
      </c>
      <c r="E7" s="55">
        <f>Table3[[#This Row],[CLM $ Collected ]]/'1.) CLM Reference'!$B$4</f>
        <v>6.0883741633757917E-6</v>
      </c>
      <c r="F7" s="54">
        <f>Table3[[#This Row],[Residential Incentive Disbursements]]+Table3[[#This Row],[C&amp;I Incentive Disbursements]]</f>
        <v>0</v>
      </c>
      <c r="G7" s="55">
        <f>Table3[[#This Row],[Incentive Disbursements]]/'1.) CLM Reference'!$B$5</f>
        <v>0</v>
      </c>
      <c r="H7" s="54">
        <v>644.43518999999992</v>
      </c>
      <c r="I7" s="55">
        <f>Table3[[#This Row],[Residential CLM $ Collected]]/'1.) CLM Reference'!$B$4</f>
        <v>6.0883741633757917E-6</v>
      </c>
      <c r="J7" s="79">
        <v>0</v>
      </c>
      <c r="K7" s="55">
        <f>Table3[[#This Row],[Residential Incentive Disbursements]]/'1.) CLM Reference'!$B$5</f>
        <v>0</v>
      </c>
      <c r="L7" s="56">
        <v>0</v>
      </c>
      <c r="M7" s="55">
        <f>Table3[[#This Row],[C&amp;I CLM $ Collected]]/'1.) CLM Reference'!$B$4</f>
        <v>0</v>
      </c>
      <c r="N7" s="79">
        <v>0</v>
      </c>
      <c r="O7" s="55">
        <f>Table3[[#This Row],[C&amp;I Incentive Disbursements]]/'1.) CLM Reference'!$B$5</f>
        <v>0</v>
      </c>
    </row>
    <row r="8" spans="1:19" s="1" customFormat="1">
      <c r="A8" s="83">
        <v>9015830100</v>
      </c>
      <c r="B8" s="1" t="s">
        <v>47</v>
      </c>
      <c r="C8" s="1" t="s">
        <v>46</v>
      </c>
      <c r="D8" s="54">
        <f>Table3[[#This Row],[Residential CLM $ Collected]]+Table3[[#This Row],[C&amp;I CLM $ Collected]]</f>
        <v>106665.705846</v>
      </c>
      <c r="E8" s="55">
        <f>Table3[[#This Row],[CLM $ Collected ]]/'1.) CLM Reference'!$B$4</f>
        <v>1.0077362901163554E-3</v>
      </c>
      <c r="F8" s="54">
        <f>Table3[[#This Row],[Residential Incentive Disbursements]]+Table3[[#This Row],[C&amp;I Incentive Disbursements]]</f>
        <v>64458.5799999999</v>
      </c>
      <c r="G8" s="55">
        <f>Table3[[#This Row],[Incentive Disbursements]]/'1.) CLM Reference'!$B$5</f>
        <v>7.2694603847799934E-4</v>
      </c>
      <c r="H8" s="54">
        <v>84964.074551999991</v>
      </c>
      <c r="I8" s="55">
        <f>Table3[[#This Row],[Residential CLM $ Collected]]/'1.) CLM Reference'!$B$4</f>
        <v>8.0270768006559569E-4</v>
      </c>
      <c r="J8" s="79">
        <v>60078.5799999999</v>
      </c>
      <c r="K8" s="55">
        <f>Table3[[#This Row],[Residential Incentive Disbursements]]/'1.) CLM Reference'!$B$5</f>
        <v>6.7754960981739835E-4</v>
      </c>
      <c r="L8" s="56">
        <v>21701.631293999999</v>
      </c>
      <c r="M8" s="55">
        <f>Table3[[#This Row],[C&amp;I CLM $ Collected]]/'1.) CLM Reference'!$B$4</f>
        <v>2.0502861005075956E-4</v>
      </c>
      <c r="N8" s="79">
        <v>4380</v>
      </c>
      <c r="O8" s="55">
        <f>Table3[[#This Row],[C&amp;I Incentive Disbursements]]/'1.) CLM Reference'!$B$5</f>
        <v>4.9396428660600999E-5</v>
      </c>
    </row>
    <row r="9" spans="1:19" s="1" customFormat="1">
      <c r="A9" s="83">
        <v>9015902200</v>
      </c>
      <c r="B9" s="1" t="s">
        <v>47</v>
      </c>
      <c r="C9" s="1" t="s">
        <v>46</v>
      </c>
      <c r="D9" s="54">
        <f>Table3[[#This Row],[Residential CLM $ Collected]]+Table3[[#This Row],[C&amp;I CLM $ Collected]]</f>
        <v>1281.9983399999999</v>
      </c>
      <c r="E9" s="55">
        <f>Table3[[#This Row],[CLM $ Collected ]]/'1.) CLM Reference'!$B$4</f>
        <v>1.2111823953540857E-5</v>
      </c>
      <c r="F9" s="54">
        <f>Table3[[#This Row],[Residential Incentive Disbursements]]+Table3[[#This Row],[C&amp;I Incentive Disbursements]]</f>
        <v>1369.22</v>
      </c>
      <c r="G9" s="55">
        <f>Table3[[#This Row],[Incentive Disbursements]]/'1.) CLM Reference'!$B$5</f>
        <v>1.5441684486453903E-5</v>
      </c>
      <c r="H9" s="54">
        <v>1281.9983399999999</v>
      </c>
      <c r="I9" s="55">
        <f>Table3[[#This Row],[Residential CLM $ Collected]]/'1.) CLM Reference'!$B$4</f>
        <v>1.2111823953540857E-5</v>
      </c>
      <c r="J9" s="79">
        <v>1369.22</v>
      </c>
      <c r="K9" s="55">
        <f>Table3[[#This Row],[Residential Incentive Disbursements]]/'1.) CLM Reference'!$B$5</f>
        <v>1.5441684486453903E-5</v>
      </c>
      <c r="L9" s="56">
        <v>0</v>
      </c>
      <c r="M9" s="55">
        <f>Table3[[#This Row],[C&amp;I CLM $ Collected]]/'1.) CLM Reference'!$B$4</f>
        <v>0</v>
      </c>
      <c r="N9" s="79">
        <v>0</v>
      </c>
      <c r="O9" s="55">
        <f>Table3[[#This Row],[C&amp;I Incentive Disbursements]]/'1.) CLM Reference'!$B$5</f>
        <v>0</v>
      </c>
    </row>
    <row r="10" spans="1:19" s="1" customFormat="1">
      <c r="A10" s="83">
        <v>9003460301</v>
      </c>
      <c r="B10" s="1" t="s">
        <v>48</v>
      </c>
      <c r="C10" s="1" t="s">
        <v>46</v>
      </c>
      <c r="D10" s="54">
        <f>Table3[[#This Row],[Residential CLM $ Collected]]+Table3[[#This Row],[C&amp;I CLM $ Collected]]</f>
        <v>380.33792999999997</v>
      </c>
      <c r="E10" s="55">
        <f>Table3[[#This Row],[CLM $ Collected ]]/'1.) CLM Reference'!$B$4</f>
        <v>3.5932855037972558E-6</v>
      </c>
      <c r="F10" s="54">
        <f>Table3[[#This Row],[Residential Incentive Disbursements]]+Table3[[#This Row],[C&amp;I Incentive Disbursements]]</f>
        <v>0</v>
      </c>
      <c r="G10" s="55">
        <f>Table3[[#This Row],[Incentive Disbursements]]/'1.) CLM Reference'!$B$5</f>
        <v>0</v>
      </c>
      <c r="H10" s="54">
        <v>380.33792999999997</v>
      </c>
      <c r="I10" s="55">
        <f>Table3[[#This Row],[Residential CLM $ Collected]]/'1.) CLM Reference'!$B$4</f>
        <v>3.5932855037972558E-6</v>
      </c>
      <c r="J10" s="79">
        <v>0</v>
      </c>
      <c r="K10" s="55">
        <f>Table3[[#This Row],[Residential Incentive Disbursements]]/'1.) CLM Reference'!$B$5</f>
        <v>0</v>
      </c>
      <c r="L10" s="56">
        <v>0</v>
      </c>
      <c r="M10" s="55">
        <f>Table3[[#This Row],[C&amp;I CLM $ Collected]]/'1.) CLM Reference'!$B$4</f>
        <v>0</v>
      </c>
      <c r="N10" s="79">
        <v>0</v>
      </c>
      <c r="O10" s="55">
        <f>Table3[[#This Row],[C&amp;I Incentive Disbursements]]/'1.) CLM Reference'!$B$5</f>
        <v>0</v>
      </c>
    </row>
    <row r="11" spans="1:19" s="1" customFormat="1">
      <c r="A11" s="83">
        <v>9003460302</v>
      </c>
      <c r="B11" s="1" t="s">
        <v>48</v>
      </c>
      <c r="C11" s="1" t="s">
        <v>46</v>
      </c>
      <c r="D11" s="54">
        <f>Table3[[#This Row],[Residential CLM $ Collected]]+Table3[[#This Row],[C&amp;I CLM $ Collected]]</f>
        <v>1711.8580499999998</v>
      </c>
      <c r="E11" s="55">
        <f>Table3[[#This Row],[CLM $ Collected ]]/'1.) CLM Reference'!$B$4</f>
        <v>1.6172972060987022E-5</v>
      </c>
      <c r="F11" s="54">
        <f>Table3[[#This Row],[Residential Incentive Disbursements]]+Table3[[#This Row],[C&amp;I Incentive Disbursements]]</f>
        <v>430.52999999999901</v>
      </c>
      <c r="G11" s="55">
        <f>Table3[[#This Row],[Incentive Disbursements]]/'1.) CLM Reference'!$B$5</f>
        <v>4.8553982719745431E-6</v>
      </c>
      <c r="H11" s="54">
        <v>1711.8580499999998</v>
      </c>
      <c r="I11" s="55">
        <f>Table3[[#This Row],[Residential CLM $ Collected]]/'1.) CLM Reference'!$B$4</f>
        <v>1.6172972060987022E-5</v>
      </c>
      <c r="J11" s="79">
        <v>430.52999999999901</v>
      </c>
      <c r="K11" s="55">
        <f>Table3[[#This Row],[Residential Incentive Disbursements]]/'1.) CLM Reference'!$B$5</f>
        <v>4.8553982719745431E-6</v>
      </c>
      <c r="L11" s="56">
        <v>0</v>
      </c>
      <c r="M11" s="55">
        <f>Table3[[#This Row],[C&amp;I CLM $ Collected]]/'1.) CLM Reference'!$B$4</f>
        <v>0</v>
      </c>
      <c r="N11" s="79">
        <v>0</v>
      </c>
      <c r="O11" s="55">
        <f>Table3[[#This Row],[C&amp;I Incentive Disbursements]]/'1.) CLM Reference'!$B$5</f>
        <v>0</v>
      </c>
    </row>
    <row r="12" spans="1:19" s="1" customFormat="1">
      <c r="A12" s="83">
        <v>9003462101</v>
      </c>
      <c r="B12" s="1" t="s">
        <v>48</v>
      </c>
      <c r="C12" s="1" t="s">
        <v>46</v>
      </c>
      <c r="D12" s="54">
        <f>Table3[[#This Row],[Residential CLM $ Collected]]+Table3[[#This Row],[C&amp;I CLM $ Collected]]</f>
        <v>325642.61066399945</v>
      </c>
      <c r="E12" s="55">
        <f>Table3[[#This Row],[CLM $ Collected ]]/'1.) CLM Reference'!$B$4</f>
        <v>3.0765453035873731E-3</v>
      </c>
      <c r="F12" s="54">
        <f>Table3[[#This Row],[Residential Incentive Disbursements]]+Table3[[#This Row],[C&amp;I Incentive Disbursements]]</f>
        <v>336743.35000000003</v>
      </c>
      <c r="G12" s="55">
        <f>Table3[[#This Row],[Incentive Disbursements]]/'1.) CLM Reference'!$B$5</f>
        <v>3.7976983710517795E-3</v>
      </c>
      <c r="H12" s="54">
        <v>207440.56972799942</v>
      </c>
      <c r="I12" s="55">
        <f>Table3[[#This Row],[Residential CLM $ Collected]]/'1.) CLM Reference'!$B$4</f>
        <v>1.9598181861668761E-3</v>
      </c>
      <c r="J12" s="79">
        <v>266604.15000000002</v>
      </c>
      <c r="K12" s="55">
        <f>Table3[[#This Row],[Residential Incentive Disbursements]]/'1.) CLM Reference'!$B$5</f>
        <v>3.0066878712546046E-3</v>
      </c>
      <c r="L12" s="56">
        <v>118202.040936</v>
      </c>
      <c r="M12" s="55">
        <f>Table3[[#This Row],[C&amp;I CLM $ Collected]]/'1.) CLM Reference'!$B$4</f>
        <v>1.1167271174204968E-3</v>
      </c>
      <c r="N12" s="79">
        <v>70139.199999999997</v>
      </c>
      <c r="O12" s="55">
        <f>Table3[[#This Row],[C&amp;I Incentive Disbursements]]/'1.) CLM Reference'!$B$5</f>
        <v>7.9101049979717476E-4</v>
      </c>
    </row>
    <row r="13" spans="1:19" s="1" customFormat="1">
      <c r="A13" s="83">
        <v>9003462102</v>
      </c>
      <c r="B13" s="1" t="s">
        <v>48</v>
      </c>
      <c r="C13" s="1" t="s">
        <v>46</v>
      </c>
      <c r="D13" s="54">
        <f>Table3[[#This Row],[Residential CLM $ Collected]]+Table3[[#This Row],[C&amp;I CLM $ Collected]]</f>
        <v>69709.979429999992</v>
      </c>
      <c r="E13" s="55">
        <f>Table3[[#This Row],[CLM $ Collected ]]/'1.) CLM Reference'!$B$4</f>
        <v>6.5859289541756697E-4</v>
      </c>
      <c r="F13" s="54">
        <f>Table3[[#This Row],[Residential Incentive Disbursements]]+Table3[[#This Row],[C&amp;I Incentive Disbursements]]</f>
        <v>15746.6799999999</v>
      </c>
      <c r="G13" s="55">
        <f>Table3[[#This Row],[Incentive Disbursements]]/'1.) CLM Reference'!$B$5</f>
        <v>1.7758670211445379E-4</v>
      </c>
      <c r="H13" s="54">
        <v>69709.979429999992</v>
      </c>
      <c r="I13" s="55">
        <f>Table3[[#This Row],[Residential CLM $ Collected]]/'1.) CLM Reference'!$B$4</f>
        <v>6.5859289541756697E-4</v>
      </c>
      <c r="J13" s="79">
        <v>15746.6799999999</v>
      </c>
      <c r="K13" s="55">
        <f>Table3[[#This Row],[Residential Incentive Disbursements]]/'1.) CLM Reference'!$B$5</f>
        <v>1.7758670211445379E-4</v>
      </c>
      <c r="L13" s="56">
        <v>0</v>
      </c>
      <c r="M13" s="55">
        <f>Table3[[#This Row],[C&amp;I CLM $ Collected]]/'1.) CLM Reference'!$B$4</f>
        <v>0</v>
      </c>
      <c r="N13" s="79">
        <v>0</v>
      </c>
      <c r="O13" s="55">
        <f>Table3[[#This Row],[C&amp;I Incentive Disbursements]]/'1.) CLM Reference'!$B$5</f>
        <v>0</v>
      </c>
    </row>
    <row r="14" spans="1:19" s="1" customFormat="1">
      <c r="A14" s="83">
        <v>9003462201</v>
      </c>
      <c r="B14" s="1" t="s">
        <v>48</v>
      </c>
      <c r="C14" s="1" t="s">
        <v>46</v>
      </c>
      <c r="D14" s="54">
        <f>Table3[[#This Row],[Residential CLM $ Collected]]+Table3[[#This Row],[C&amp;I CLM $ Collected]]</f>
        <v>86967.813995999997</v>
      </c>
      <c r="E14" s="55">
        <f>Table3[[#This Row],[CLM $ Collected ]]/'1.) CLM Reference'!$B$4</f>
        <v>8.2163823452676126E-4</v>
      </c>
      <c r="F14" s="54">
        <f>Table3[[#This Row],[Residential Incentive Disbursements]]+Table3[[#This Row],[C&amp;I Incentive Disbursements]]</f>
        <v>100885.2</v>
      </c>
      <c r="G14" s="55">
        <f>Table3[[#This Row],[Incentive Disbursements]]/'1.) CLM Reference'!$B$5</f>
        <v>1.1377553846370922E-3</v>
      </c>
      <c r="H14" s="54">
        <v>86967.813995999997</v>
      </c>
      <c r="I14" s="55">
        <f>Table3[[#This Row],[Residential CLM $ Collected]]/'1.) CLM Reference'!$B$4</f>
        <v>8.2163823452676126E-4</v>
      </c>
      <c r="J14" s="79">
        <v>100885.2</v>
      </c>
      <c r="K14" s="55">
        <f>Table3[[#This Row],[Residential Incentive Disbursements]]/'1.) CLM Reference'!$B$5</f>
        <v>1.1377553846370922E-3</v>
      </c>
      <c r="L14" s="56">
        <v>0</v>
      </c>
      <c r="M14" s="55">
        <f>Table3[[#This Row],[C&amp;I CLM $ Collected]]/'1.) CLM Reference'!$B$4</f>
        <v>0</v>
      </c>
      <c r="N14" s="79">
        <v>0</v>
      </c>
      <c r="O14" s="55">
        <f>Table3[[#This Row],[C&amp;I Incentive Disbursements]]/'1.) CLM Reference'!$B$5</f>
        <v>0</v>
      </c>
    </row>
    <row r="15" spans="1:19" s="1" customFormat="1">
      <c r="A15" s="83">
        <v>9003462202</v>
      </c>
      <c r="B15" s="1" t="s">
        <v>48</v>
      </c>
      <c r="C15" s="1" t="s">
        <v>46</v>
      </c>
      <c r="D15" s="54">
        <f>Table3[[#This Row],[Residential CLM $ Collected]]+Table3[[#This Row],[C&amp;I CLM $ Collected]]</f>
        <v>61986.141566999991</v>
      </c>
      <c r="E15" s="55">
        <f>Table3[[#This Row],[CLM $ Collected ]]/'1.) CLM Reference'!$B$4</f>
        <v>5.8562106579542459E-4</v>
      </c>
      <c r="F15" s="54">
        <f>Table3[[#This Row],[Residential Incentive Disbursements]]+Table3[[#This Row],[C&amp;I Incentive Disbursements]]</f>
        <v>5455.74999999999</v>
      </c>
      <c r="G15" s="55">
        <f>Table3[[#This Row],[Incentive Disbursements]]/'1.) CLM Reference'!$B$5</f>
        <v>6.1528439649560137E-5</v>
      </c>
      <c r="H15" s="54">
        <v>61986.141566999991</v>
      </c>
      <c r="I15" s="55">
        <f>Table3[[#This Row],[Residential CLM $ Collected]]/'1.) CLM Reference'!$B$4</f>
        <v>5.8562106579542459E-4</v>
      </c>
      <c r="J15" s="79">
        <v>5455.74999999999</v>
      </c>
      <c r="K15" s="55">
        <f>Table3[[#This Row],[Residential Incentive Disbursements]]/'1.) CLM Reference'!$B$5</f>
        <v>6.1528439649560137E-5</v>
      </c>
      <c r="L15" s="56">
        <v>0</v>
      </c>
      <c r="M15" s="55">
        <f>Table3[[#This Row],[C&amp;I CLM $ Collected]]/'1.) CLM Reference'!$B$4</f>
        <v>0</v>
      </c>
      <c r="N15" s="79">
        <v>0</v>
      </c>
      <c r="O15" s="55">
        <f>Table3[[#This Row],[C&amp;I Incentive Disbursements]]/'1.) CLM Reference'!$B$5</f>
        <v>0</v>
      </c>
    </row>
    <row r="16" spans="1:19" s="1" customFormat="1">
      <c r="A16" s="83">
        <v>9003330100</v>
      </c>
      <c r="B16" s="1" t="s">
        <v>49</v>
      </c>
      <c r="C16" s="1" t="s">
        <v>46</v>
      </c>
      <c r="D16" s="54">
        <f>Table3[[#This Row],[Residential CLM $ Collected]]+Table3[[#This Row],[C&amp;I CLM $ Collected]]</f>
        <v>2525.4803699999998</v>
      </c>
      <c r="E16" s="55">
        <f>Table3[[#This Row],[CLM $ Collected ]]/'1.) CLM Reference'!$B$4</f>
        <v>2.3859760722906417E-5</v>
      </c>
      <c r="F16" s="54">
        <f>Table3[[#This Row],[Residential Incentive Disbursements]]+Table3[[#This Row],[C&amp;I Incentive Disbursements]]</f>
        <v>1015.99</v>
      </c>
      <c r="G16" s="55">
        <f>Table3[[#This Row],[Incentive Disbursements]]/'1.) CLM Reference'!$B$5</f>
        <v>1.1458054236274888E-5</v>
      </c>
      <c r="H16" s="54">
        <v>2525.4803699999998</v>
      </c>
      <c r="I16" s="55">
        <f>Table3[[#This Row],[Residential CLM $ Collected]]/'1.) CLM Reference'!$B$4</f>
        <v>2.3859760722906417E-5</v>
      </c>
      <c r="J16" s="79">
        <v>1015.99</v>
      </c>
      <c r="K16" s="55">
        <f>Table3[[#This Row],[Residential Incentive Disbursements]]/'1.) CLM Reference'!$B$5</f>
        <v>1.1458054236274888E-5</v>
      </c>
      <c r="L16" s="56">
        <v>0</v>
      </c>
      <c r="M16" s="55">
        <f>Table3[[#This Row],[C&amp;I CLM $ Collected]]/'1.) CLM Reference'!$B$4</f>
        <v>0</v>
      </c>
      <c r="N16" s="79">
        <v>0</v>
      </c>
      <c r="O16" s="55">
        <f>Table3[[#This Row],[C&amp;I Incentive Disbursements]]/'1.) CLM Reference'!$B$5</f>
        <v>0</v>
      </c>
    </row>
    <row r="17" spans="1:15" s="1" customFormat="1">
      <c r="A17" s="83">
        <v>9005290100</v>
      </c>
      <c r="B17" s="1" t="s">
        <v>49</v>
      </c>
      <c r="C17" s="1" t="s">
        <v>46</v>
      </c>
      <c r="D17" s="54">
        <f>Table3[[#This Row],[Residential CLM $ Collected]]+Table3[[#This Row],[C&amp;I CLM $ Collected]]</f>
        <v>81381.145418999426</v>
      </c>
      <c r="E17" s="55">
        <f>Table3[[#This Row],[CLM $ Collected ]]/'1.) CLM Reference'!$B$4</f>
        <v>7.6885755285176823E-4</v>
      </c>
      <c r="F17" s="54">
        <f>Table3[[#This Row],[Residential Incentive Disbursements]]+Table3[[#This Row],[C&amp;I Incentive Disbursements]]</f>
        <v>134253.84</v>
      </c>
      <c r="G17" s="55">
        <f>Table3[[#This Row],[Incentive Disbursements]]/'1.) CLM Reference'!$B$5</f>
        <v>1.5140776780757398E-3</v>
      </c>
      <c r="H17" s="54">
        <v>72620.64728099943</v>
      </c>
      <c r="I17" s="55">
        <f>Table3[[#This Row],[Residential CLM $ Collected]]/'1.) CLM Reference'!$B$4</f>
        <v>6.8609175832446919E-4</v>
      </c>
      <c r="J17" s="79">
        <v>129326.84</v>
      </c>
      <c r="K17" s="55">
        <f>Table3[[#This Row],[Residential Incentive Disbursements]]/'1.) CLM Reference'!$B$5</f>
        <v>1.4585123346942828E-3</v>
      </c>
      <c r="L17" s="56">
        <v>8760.498137999999</v>
      </c>
      <c r="M17" s="55">
        <f>Table3[[#This Row],[C&amp;I CLM $ Collected]]/'1.) CLM Reference'!$B$4</f>
        <v>8.2765794527299053E-5</v>
      </c>
      <c r="N17" s="79">
        <v>4927</v>
      </c>
      <c r="O17" s="55">
        <f>Table3[[#This Row],[C&amp;I Incentive Disbursements]]/'1.) CLM Reference'!$B$5</f>
        <v>5.5565343381456875E-5</v>
      </c>
    </row>
    <row r="18" spans="1:15" s="1" customFormat="1">
      <c r="A18" s="83">
        <v>9005320100</v>
      </c>
      <c r="B18" s="1" t="s">
        <v>49</v>
      </c>
      <c r="C18" s="1" t="s">
        <v>46</v>
      </c>
      <c r="D18" s="54">
        <f>Table3[[#This Row],[Residential CLM $ Collected]]+Table3[[#This Row],[C&amp;I CLM $ Collected]]</f>
        <v>18.586259999999999</v>
      </c>
      <c r="E18" s="55">
        <f>Table3[[#This Row],[CLM $ Collected ]]/'1.) CLM Reference'!$B$4</f>
        <v>1.7559578827125339E-7</v>
      </c>
      <c r="F18" s="54">
        <f>Table3[[#This Row],[Residential Incentive Disbursements]]+Table3[[#This Row],[C&amp;I Incentive Disbursements]]</f>
        <v>0</v>
      </c>
      <c r="G18" s="55">
        <f>Table3[[#This Row],[Incentive Disbursements]]/'1.) CLM Reference'!$B$5</f>
        <v>0</v>
      </c>
      <c r="H18" s="54">
        <v>18.586259999999999</v>
      </c>
      <c r="I18" s="55">
        <f>Table3[[#This Row],[Residential CLM $ Collected]]/'1.) CLM Reference'!$B$4</f>
        <v>1.7559578827125339E-7</v>
      </c>
      <c r="J18" s="79">
        <v>0</v>
      </c>
      <c r="K18" s="55">
        <f>Table3[[#This Row],[Residential Incentive Disbursements]]/'1.) CLM Reference'!$B$5</f>
        <v>0</v>
      </c>
      <c r="L18" s="56">
        <v>0</v>
      </c>
      <c r="M18" s="55">
        <f>Table3[[#This Row],[C&amp;I CLM $ Collected]]/'1.) CLM Reference'!$B$4</f>
        <v>0</v>
      </c>
      <c r="N18" s="79">
        <v>0</v>
      </c>
      <c r="O18" s="55">
        <f>Table3[[#This Row],[C&amp;I Incentive Disbursements]]/'1.) CLM Reference'!$B$5</f>
        <v>0</v>
      </c>
    </row>
    <row r="19" spans="1:15" s="1" customFormat="1">
      <c r="A19" s="83">
        <v>9009130101</v>
      </c>
      <c r="B19" s="1" t="s">
        <v>50</v>
      </c>
      <c r="C19" s="1" t="s">
        <v>46</v>
      </c>
      <c r="D19" s="54">
        <f>Table3[[#This Row],[Residential CLM $ Collected]]+Table3[[#This Row],[C&amp;I CLM $ Collected]]</f>
        <v>308.44232999999997</v>
      </c>
      <c r="E19" s="55">
        <f>Table3[[#This Row],[CLM $ Collected ]]/'1.) CLM Reference'!$B$4</f>
        <v>2.9140437114606197E-6</v>
      </c>
      <c r="F19" s="54">
        <f>Table3[[#This Row],[Residential Incentive Disbursements]]+Table3[[#This Row],[C&amp;I Incentive Disbursements]]</f>
        <v>0</v>
      </c>
      <c r="G19" s="55">
        <f>Table3[[#This Row],[Incentive Disbursements]]/'1.) CLM Reference'!$B$5</f>
        <v>0</v>
      </c>
      <c r="H19" s="54">
        <v>308.44232999999997</v>
      </c>
      <c r="I19" s="55">
        <f>Table3[[#This Row],[Residential CLM $ Collected]]/'1.) CLM Reference'!$B$4</f>
        <v>2.9140437114606197E-6</v>
      </c>
      <c r="J19" s="79">
        <v>0</v>
      </c>
      <c r="K19" s="55">
        <f>Table3[[#This Row],[Residential Incentive Disbursements]]/'1.) CLM Reference'!$B$5</f>
        <v>0</v>
      </c>
      <c r="L19" s="56">
        <v>0</v>
      </c>
      <c r="M19" s="55">
        <f>Table3[[#This Row],[C&amp;I CLM $ Collected]]/'1.) CLM Reference'!$B$4</f>
        <v>0</v>
      </c>
      <c r="N19" s="79">
        <v>0</v>
      </c>
      <c r="O19" s="55">
        <f>Table3[[#This Row],[C&amp;I Incentive Disbursements]]/'1.) CLM Reference'!$B$5</f>
        <v>0</v>
      </c>
    </row>
    <row r="20" spans="1:15" s="1" customFormat="1">
      <c r="A20" s="83">
        <v>9009341100</v>
      </c>
      <c r="B20" s="1" t="s">
        <v>50</v>
      </c>
      <c r="C20" s="1" t="s">
        <v>46</v>
      </c>
      <c r="D20" s="54">
        <f>Table3[[#This Row],[Residential CLM $ Collected]]+Table3[[#This Row],[C&amp;I CLM $ Collected]]</f>
        <v>140681.01448799996</v>
      </c>
      <c r="E20" s="55">
        <f>Table3[[#This Row],[CLM $ Collected ]]/'1.) CLM Reference'!$B$4</f>
        <v>1.3290997561542757E-3</v>
      </c>
      <c r="F20" s="54">
        <f>Table3[[#This Row],[Residential Incentive Disbursements]]+Table3[[#This Row],[C&amp;I Incentive Disbursements]]</f>
        <v>94020.139999999898</v>
      </c>
      <c r="G20" s="55">
        <f>Table3[[#This Row],[Incentive Disbursements]]/'1.) CLM Reference'!$B$5</f>
        <v>1.0603331365684277E-3</v>
      </c>
      <c r="H20" s="54">
        <v>117484.40207700001</v>
      </c>
      <c r="I20" s="55">
        <f>Table3[[#This Row],[Residential CLM $ Collected]]/'1.) CLM Reference'!$B$4</f>
        <v>1.1099471433353291E-3</v>
      </c>
      <c r="J20" s="79">
        <v>88520.139999999898</v>
      </c>
      <c r="K20" s="55">
        <f>Table3[[#This Row],[Residential Incentive Disbursements]]/'1.) CLM Reference'!$B$5</f>
        <v>9.9830565765671414E-4</v>
      </c>
      <c r="L20" s="56">
        <v>23196.612410999944</v>
      </c>
      <c r="M20" s="55">
        <f>Table3[[#This Row],[C&amp;I CLM $ Collected]]/'1.) CLM Reference'!$B$4</f>
        <v>2.1915261281894662E-4</v>
      </c>
      <c r="N20" s="79">
        <v>5500</v>
      </c>
      <c r="O20" s="55">
        <f>Table3[[#This Row],[C&amp;I Incentive Disbursements]]/'1.) CLM Reference'!$B$5</f>
        <v>6.2027478911713584E-5</v>
      </c>
    </row>
    <row r="21" spans="1:15" s="1" customFormat="1">
      <c r="A21" s="83">
        <v>9003400100</v>
      </c>
      <c r="B21" s="1" t="s">
        <v>51</v>
      </c>
      <c r="C21" s="1" t="s">
        <v>46</v>
      </c>
      <c r="D21" s="54">
        <f>Table3[[#This Row],[Residential CLM $ Collected]]+Table3[[#This Row],[C&amp;I CLM $ Collected]]</f>
        <v>358691.78759399999</v>
      </c>
      <c r="E21" s="55">
        <f>Table3[[#This Row],[CLM $ Collected ]]/'1.) CLM Reference'!$B$4</f>
        <v>3.3887811312761909E-3</v>
      </c>
      <c r="F21" s="54">
        <f>Table3[[#This Row],[Residential Incentive Disbursements]]+Table3[[#This Row],[C&amp;I Incentive Disbursements]]</f>
        <v>437682.92000000004</v>
      </c>
      <c r="G21" s="55">
        <f>Table3[[#This Row],[Incentive Disbursements]]/'1.) CLM Reference'!$B$5</f>
        <v>4.9360669255122227E-3</v>
      </c>
      <c r="H21" s="54">
        <v>194782.08493799999</v>
      </c>
      <c r="I21" s="55">
        <f>Table3[[#This Row],[Residential CLM $ Collected]]/'1.) CLM Reference'!$B$4</f>
        <v>1.8402257229698895E-3</v>
      </c>
      <c r="J21" s="79">
        <v>336105.21</v>
      </c>
      <c r="K21" s="55">
        <f>Table3[[#This Row],[Residential Incentive Disbursements]]/'1.) CLM Reference'!$B$5</f>
        <v>3.790501604616739E-3</v>
      </c>
      <c r="L21" s="56">
        <v>163909.70265600001</v>
      </c>
      <c r="M21" s="55">
        <f>Table3[[#This Row],[C&amp;I CLM $ Collected]]/'1.) CLM Reference'!$B$4</f>
        <v>1.5485554083063014E-3</v>
      </c>
      <c r="N21" s="79">
        <v>101577.71</v>
      </c>
      <c r="O21" s="55">
        <f>Table3[[#This Row],[C&amp;I Incentive Disbursements]]/'1.) CLM Reference'!$B$5</f>
        <v>1.1455653208954832E-3</v>
      </c>
    </row>
    <row r="22" spans="1:15" s="1" customFormat="1">
      <c r="A22" s="83">
        <v>9003400200</v>
      </c>
      <c r="B22" s="1" t="s">
        <v>51</v>
      </c>
      <c r="C22" s="1" t="s">
        <v>46</v>
      </c>
      <c r="D22" s="54">
        <f>Table3[[#This Row],[Residential CLM $ Collected]]+Table3[[#This Row],[C&amp;I CLM $ Collected]]</f>
        <v>94398.182864999428</v>
      </c>
      <c r="E22" s="55">
        <f>Table3[[#This Row],[CLM $ Collected ]]/'1.) CLM Reference'!$B$4</f>
        <v>8.9183748271860503E-4</v>
      </c>
      <c r="F22" s="54">
        <f>Table3[[#This Row],[Residential Incentive Disbursements]]+Table3[[#This Row],[C&amp;I Incentive Disbursements]]</f>
        <v>20502.75</v>
      </c>
      <c r="G22" s="55">
        <f>Table3[[#This Row],[Incentive Disbursements]]/'1.) CLM Reference'!$B$5</f>
        <v>2.3122434422857011E-4</v>
      </c>
      <c r="H22" s="54">
        <v>94398.182864999428</v>
      </c>
      <c r="I22" s="55">
        <f>Table3[[#This Row],[Residential CLM $ Collected]]/'1.) CLM Reference'!$B$4</f>
        <v>8.9183748271860503E-4</v>
      </c>
      <c r="J22" s="79">
        <v>20502.75</v>
      </c>
      <c r="K22" s="55">
        <f>Table3[[#This Row],[Residential Incentive Disbursements]]/'1.) CLM Reference'!$B$5</f>
        <v>2.3122434422857011E-4</v>
      </c>
      <c r="L22" s="56">
        <v>0</v>
      </c>
      <c r="M22" s="55">
        <f>Table3[[#This Row],[C&amp;I CLM $ Collected]]/'1.) CLM Reference'!$B$4</f>
        <v>0</v>
      </c>
      <c r="N22" s="79">
        <v>0</v>
      </c>
      <c r="O22" s="55">
        <f>Table3[[#This Row],[C&amp;I Incentive Disbursements]]/'1.) CLM Reference'!$B$5</f>
        <v>0</v>
      </c>
    </row>
    <row r="23" spans="1:15" s="1" customFormat="1">
      <c r="A23" s="83">
        <v>9003400300</v>
      </c>
      <c r="B23" s="1" t="s">
        <v>51</v>
      </c>
      <c r="C23" s="1" t="s">
        <v>46</v>
      </c>
      <c r="D23" s="54">
        <f>Table3[[#This Row],[Residential CLM $ Collected]]+Table3[[#This Row],[C&amp;I CLM $ Collected]]</f>
        <v>91452.705749999994</v>
      </c>
      <c r="E23" s="55">
        <f>Table3[[#This Row],[CLM $ Collected ]]/'1.) CLM Reference'!$B$4</f>
        <v>8.640097553628453E-4</v>
      </c>
      <c r="F23" s="54">
        <f>Table3[[#This Row],[Residential Incentive Disbursements]]+Table3[[#This Row],[C&amp;I Incentive Disbursements]]</f>
        <v>15779.8999999999</v>
      </c>
      <c r="G23" s="55">
        <f>Table3[[#This Row],[Incentive Disbursements]]/'1.) CLM Reference'!$B$5</f>
        <v>1.7796134808708053E-4</v>
      </c>
      <c r="H23" s="54">
        <v>91452.705749999994</v>
      </c>
      <c r="I23" s="55">
        <f>Table3[[#This Row],[Residential CLM $ Collected]]/'1.) CLM Reference'!$B$4</f>
        <v>8.640097553628453E-4</v>
      </c>
      <c r="J23" s="79">
        <v>15779.8999999999</v>
      </c>
      <c r="K23" s="55">
        <f>Table3[[#This Row],[Residential Incentive Disbursements]]/'1.) CLM Reference'!$B$5</f>
        <v>1.7796134808708053E-4</v>
      </c>
      <c r="L23" s="56">
        <v>0</v>
      </c>
      <c r="M23" s="55">
        <f>Table3[[#This Row],[C&amp;I CLM $ Collected]]/'1.) CLM Reference'!$B$4</f>
        <v>0</v>
      </c>
      <c r="N23" s="79">
        <v>0</v>
      </c>
      <c r="O23" s="55">
        <f>Table3[[#This Row],[C&amp;I Incentive Disbursements]]/'1.) CLM Reference'!$B$5</f>
        <v>0</v>
      </c>
    </row>
    <row r="24" spans="1:15" s="1" customFormat="1">
      <c r="A24" s="83">
        <v>9003490302</v>
      </c>
      <c r="B24" s="1" t="s">
        <v>51</v>
      </c>
      <c r="C24" s="1" t="s">
        <v>46</v>
      </c>
      <c r="D24" s="54">
        <f>Table3[[#This Row],[Residential CLM $ Collected]]+Table3[[#This Row],[C&amp;I CLM $ Collected]]</f>
        <v>115.62831</v>
      </c>
      <c r="E24" s="55">
        <f>Table3[[#This Row],[CLM $ Collected ]]/'1.) CLM Reference'!$B$4</f>
        <v>1.092411504031626E-6</v>
      </c>
      <c r="F24" s="54">
        <f>Table3[[#This Row],[Residential Incentive Disbursements]]+Table3[[#This Row],[C&amp;I Incentive Disbursements]]</f>
        <v>0</v>
      </c>
      <c r="G24" s="55">
        <f>Table3[[#This Row],[Incentive Disbursements]]/'1.) CLM Reference'!$B$5</f>
        <v>0</v>
      </c>
      <c r="H24" s="54">
        <v>115.62831</v>
      </c>
      <c r="I24" s="55">
        <f>Table3[[#This Row],[Residential CLM $ Collected]]/'1.) CLM Reference'!$B$4</f>
        <v>1.092411504031626E-6</v>
      </c>
      <c r="J24" s="79">
        <v>0</v>
      </c>
      <c r="K24" s="55">
        <f>Table3[[#This Row],[Residential Incentive Disbursements]]/'1.) CLM Reference'!$B$5</f>
        <v>0</v>
      </c>
      <c r="L24" s="56">
        <v>0</v>
      </c>
      <c r="M24" s="55">
        <f>Table3[[#This Row],[C&amp;I CLM $ Collected]]/'1.) CLM Reference'!$B$4</f>
        <v>0</v>
      </c>
      <c r="N24" s="79">
        <v>0</v>
      </c>
      <c r="O24" s="55">
        <f>Table3[[#This Row],[C&amp;I Incentive Disbursements]]/'1.) CLM Reference'!$B$5</f>
        <v>0</v>
      </c>
    </row>
    <row r="25" spans="1:15" s="1" customFormat="1">
      <c r="A25" s="83">
        <v>9009171600</v>
      </c>
      <c r="B25" s="1" t="s">
        <v>51</v>
      </c>
      <c r="C25" s="1" t="s">
        <v>46</v>
      </c>
      <c r="D25" s="54">
        <f>Table3[[#This Row],[Residential CLM $ Collected]]+Table3[[#This Row],[C&amp;I CLM $ Collected]]</f>
        <v>236.26322999999999</v>
      </c>
      <c r="E25" s="55">
        <f>Table3[[#This Row],[CLM $ Collected ]]/'1.) CLM Reference'!$B$4</f>
        <v>2.2321235208892181E-6</v>
      </c>
      <c r="F25" s="54">
        <f>Table3[[#This Row],[Residential Incentive Disbursements]]+Table3[[#This Row],[C&amp;I Incentive Disbursements]]</f>
        <v>219.33</v>
      </c>
      <c r="G25" s="55">
        <f>Table3[[#This Row],[Incentive Disbursements]]/'1.) CLM Reference'!$B$5</f>
        <v>2.4735430817647526E-6</v>
      </c>
      <c r="H25" s="54">
        <v>236.26322999999999</v>
      </c>
      <c r="I25" s="55">
        <f>Table3[[#This Row],[Residential CLM $ Collected]]/'1.) CLM Reference'!$B$4</f>
        <v>2.2321235208892181E-6</v>
      </c>
      <c r="J25" s="79">
        <v>219.33</v>
      </c>
      <c r="K25" s="55">
        <f>Table3[[#This Row],[Residential Incentive Disbursements]]/'1.) CLM Reference'!$B$5</f>
        <v>2.4735430817647526E-6</v>
      </c>
      <c r="L25" s="56">
        <v>0</v>
      </c>
      <c r="M25" s="55">
        <f>Table3[[#This Row],[C&amp;I CLM $ Collected]]/'1.) CLM Reference'!$B$4</f>
        <v>0</v>
      </c>
      <c r="N25" s="79">
        <v>0</v>
      </c>
      <c r="O25" s="55">
        <f>Table3[[#This Row],[C&amp;I Incentive Disbursements]]/'1.) CLM Reference'!$B$5</f>
        <v>0</v>
      </c>
    </row>
    <row r="26" spans="1:15" s="1" customFormat="1">
      <c r="A26" s="83">
        <v>9009161100</v>
      </c>
      <c r="B26" s="1" t="s">
        <v>52</v>
      </c>
      <c r="C26" s="1" t="s">
        <v>46</v>
      </c>
      <c r="D26" s="54">
        <f>Table3[[#This Row],[Residential CLM $ Collected]]+Table3[[#This Row],[C&amp;I CLM $ Collected]]</f>
        <v>133760.234601</v>
      </c>
      <c r="E26" s="55">
        <f>Table3[[#This Row],[CLM $ Collected ]]/'1.) CLM Reference'!$B$4</f>
        <v>1.2637149073622331E-3</v>
      </c>
      <c r="F26" s="54">
        <f>Table3[[#This Row],[Residential Incentive Disbursements]]+Table3[[#This Row],[C&amp;I Incentive Disbursements]]</f>
        <v>141189.69</v>
      </c>
      <c r="G26" s="55">
        <f>Table3[[#This Row],[Incentive Disbursements]]/'1.) CLM Reference'!$B$5</f>
        <v>1.5922982761866142E-3</v>
      </c>
      <c r="H26" s="54">
        <v>115680.318642</v>
      </c>
      <c r="I26" s="55">
        <f>Table3[[#This Row],[Residential CLM $ Collected]]/'1.) CLM Reference'!$B$4</f>
        <v>1.0929028615445904E-3</v>
      </c>
      <c r="J26" s="79">
        <v>90822</v>
      </c>
      <c r="K26" s="55">
        <f>Table3[[#This Row],[Residential Incentive Disbursements]]/'1.) CLM Reference'!$B$5</f>
        <v>1.0242653981308457E-3</v>
      </c>
      <c r="L26" s="56">
        <v>18079.915959000002</v>
      </c>
      <c r="M26" s="55">
        <f>Table3[[#This Row],[C&amp;I CLM $ Collected]]/'1.) CLM Reference'!$B$4</f>
        <v>1.7081204581764268E-4</v>
      </c>
      <c r="N26" s="79">
        <v>50367.69</v>
      </c>
      <c r="O26" s="55">
        <f>Table3[[#This Row],[C&amp;I Incentive Disbursements]]/'1.) CLM Reference'!$B$5</f>
        <v>5.6803287805576861E-4</v>
      </c>
    </row>
    <row r="27" spans="1:15" s="1" customFormat="1">
      <c r="A27" s="83">
        <v>9001200100</v>
      </c>
      <c r="B27" s="1" t="s">
        <v>53</v>
      </c>
      <c r="C27" s="1" t="s">
        <v>46</v>
      </c>
      <c r="D27" s="54">
        <f>Table3[[#This Row],[Residential CLM $ Collected]]+Table3[[#This Row],[C&amp;I CLM $ Collected]]</f>
        <v>51178.962240000001</v>
      </c>
      <c r="E27" s="55">
        <f>Table3[[#This Row],[CLM $ Collected ]]/'1.) CLM Reference'!$B$4</f>
        <v>4.8351901982634013E-4</v>
      </c>
      <c r="F27" s="54">
        <f>Table3[[#This Row],[Residential Incentive Disbursements]]+Table3[[#This Row],[C&amp;I Incentive Disbursements]]</f>
        <v>4927.76</v>
      </c>
      <c r="G27" s="55">
        <f>Table3[[#This Row],[Incentive Disbursements]]/'1.) CLM Reference'!$B$5</f>
        <v>5.557391445127013E-5</v>
      </c>
      <c r="H27" s="54">
        <v>51178.962240000001</v>
      </c>
      <c r="I27" s="55">
        <f>Table3[[#This Row],[Residential CLM $ Collected]]/'1.) CLM Reference'!$B$4</f>
        <v>4.8351901982634013E-4</v>
      </c>
      <c r="J27" s="79">
        <v>4927.76</v>
      </c>
      <c r="K27" s="55">
        <f>Table3[[#This Row],[Residential Incentive Disbursements]]/'1.) CLM Reference'!$B$5</f>
        <v>5.557391445127013E-5</v>
      </c>
      <c r="L27" s="56">
        <v>0</v>
      </c>
      <c r="M27" s="55">
        <f>Table3[[#This Row],[C&amp;I CLM $ Collected]]/'1.) CLM Reference'!$B$4</f>
        <v>0</v>
      </c>
      <c r="N27" s="79">
        <v>0</v>
      </c>
      <c r="O27" s="55">
        <f>Table3[[#This Row],[C&amp;I Incentive Disbursements]]/'1.) CLM Reference'!$B$5</f>
        <v>0</v>
      </c>
    </row>
    <row r="28" spans="1:15" s="1" customFormat="1">
      <c r="A28" s="83">
        <v>9001200200</v>
      </c>
      <c r="B28" s="1" t="s">
        <v>53</v>
      </c>
      <c r="C28" s="1" t="s">
        <v>46</v>
      </c>
      <c r="D28" s="54">
        <f>Table3[[#This Row],[Residential CLM $ Collected]]+Table3[[#This Row],[C&amp;I CLM $ Collected]]</f>
        <v>301534.05926699942</v>
      </c>
      <c r="E28" s="55">
        <f>Table3[[#This Row],[CLM $ Collected ]]/'1.) CLM Reference'!$B$4</f>
        <v>2.8487770443122824E-3</v>
      </c>
      <c r="F28" s="54">
        <f>Table3[[#This Row],[Residential Incentive Disbursements]]+Table3[[#This Row],[C&amp;I Incentive Disbursements]]</f>
        <v>219559.2999999999</v>
      </c>
      <c r="G28" s="55">
        <f>Table3[[#This Row],[Incentive Disbursements]]/'1.) CLM Reference'!$B$5</f>
        <v>2.4761290637491979E-3</v>
      </c>
      <c r="H28" s="54">
        <v>195907.79879999999</v>
      </c>
      <c r="I28" s="55">
        <f>Table3[[#This Row],[Residential CLM $ Collected]]/'1.) CLM Reference'!$B$4</f>
        <v>1.8508610316853476E-3</v>
      </c>
      <c r="J28" s="79">
        <v>193163.63</v>
      </c>
      <c r="K28" s="55">
        <f>Table3[[#This Row],[Residential Incentive Disbursements]]/'1.) CLM Reference'!$B$5</f>
        <v>2.1784459975154628E-3</v>
      </c>
      <c r="L28" s="56">
        <v>105626.26046699943</v>
      </c>
      <c r="M28" s="55">
        <f>Table3[[#This Row],[C&amp;I CLM $ Collected]]/'1.) CLM Reference'!$B$4</f>
        <v>9.9791601262693482E-4</v>
      </c>
      <c r="N28" s="79">
        <v>26395.6699999999</v>
      </c>
      <c r="O28" s="55">
        <f>Table3[[#This Row],[C&amp;I Incentive Disbursements]]/'1.) CLM Reference'!$B$5</f>
        <v>2.9768306623373538E-4</v>
      </c>
    </row>
    <row r="29" spans="1:15" s="1" customFormat="1">
      <c r="A29" s="83">
        <v>9001200301</v>
      </c>
      <c r="B29" s="1" t="s">
        <v>53</v>
      </c>
      <c r="C29" s="1" t="s">
        <v>46</v>
      </c>
      <c r="D29" s="54">
        <f>Table3[[#This Row],[Residential CLM $ Collected]]+Table3[[#This Row],[C&amp;I CLM $ Collected]]</f>
        <v>71501.258303999435</v>
      </c>
      <c r="E29" s="55">
        <f>Table3[[#This Row],[CLM $ Collected ]]/'1.) CLM Reference'!$B$4</f>
        <v>6.7551620467362899E-4</v>
      </c>
      <c r="F29" s="54">
        <f>Table3[[#This Row],[Residential Incentive Disbursements]]+Table3[[#This Row],[C&amp;I Incentive Disbursements]]</f>
        <v>11527.6699999999</v>
      </c>
      <c r="G29" s="55">
        <f>Table3[[#This Row],[Incentive Disbursements]]/'1.) CLM Reference'!$B$5</f>
        <v>1.3000587415021582E-4</v>
      </c>
      <c r="H29" s="54">
        <v>71501.258303999435</v>
      </c>
      <c r="I29" s="55">
        <f>Table3[[#This Row],[Residential CLM $ Collected]]/'1.) CLM Reference'!$B$4</f>
        <v>6.7551620467362899E-4</v>
      </c>
      <c r="J29" s="79">
        <v>11527.6699999999</v>
      </c>
      <c r="K29" s="55">
        <f>Table3[[#This Row],[Residential Incentive Disbursements]]/'1.) CLM Reference'!$B$5</f>
        <v>1.3000587415021582E-4</v>
      </c>
      <c r="L29" s="56">
        <v>0</v>
      </c>
      <c r="M29" s="55">
        <f>Table3[[#This Row],[C&amp;I CLM $ Collected]]/'1.) CLM Reference'!$B$4</f>
        <v>0</v>
      </c>
      <c r="N29" s="79">
        <v>0</v>
      </c>
      <c r="O29" s="55">
        <f>Table3[[#This Row],[C&amp;I Incentive Disbursements]]/'1.) CLM Reference'!$B$5</f>
        <v>0</v>
      </c>
    </row>
    <row r="30" spans="1:15" s="1" customFormat="1">
      <c r="A30" s="83">
        <v>9001200302</v>
      </c>
      <c r="B30" s="1" t="s">
        <v>53</v>
      </c>
      <c r="C30" s="1" t="s">
        <v>46</v>
      </c>
      <c r="D30" s="54">
        <f>Table3[[#This Row],[Residential CLM $ Collected]]+Table3[[#This Row],[C&amp;I CLM $ Collected]]</f>
        <v>82815.769952999995</v>
      </c>
      <c r="E30" s="55">
        <f>Table3[[#This Row],[CLM $ Collected ]]/'1.) CLM Reference'!$B$4</f>
        <v>7.8241132999257602E-4</v>
      </c>
      <c r="F30" s="54">
        <f>Table3[[#This Row],[Residential Incentive Disbursements]]+Table3[[#This Row],[C&amp;I Incentive Disbursements]]</f>
        <v>11519.72</v>
      </c>
      <c r="G30" s="55">
        <f>Table3[[#This Row],[Incentive Disbursements]]/'1.) CLM Reference'!$B$5</f>
        <v>1.2991621624888094E-4</v>
      </c>
      <c r="H30" s="54">
        <v>82815.769952999995</v>
      </c>
      <c r="I30" s="55">
        <f>Table3[[#This Row],[Residential CLM $ Collected]]/'1.) CLM Reference'!$B$4</f>
        <v>7.8241132999257602E-4</v>
      </c>
      <c r="J30" s="79">
        <v>11519.72</v>
      </c>
      <c r="K30" s="55">
        <f>Table3[[#This Row],[Residential Incentive Disbursements]]/'1.) CLM Reference'!$B$5</f>
        <v>1.2991621624888094E-4</v>
      </c>
      <c r="L30" s="56">
        <v>0</v>
      </c>
      <c r="M30" s="55">
        <f>Table3[[#This Row],[C&amp;I CLM $ Collected]]/'1.) CLM Reference'!$B$4</f>
        <v>0</v>
      </c>
      <c r="N30" s="79">
        <v>0</v>
      </c>
      <c r="O30" s="55">
        <f>Table3[[#This Row],[C&amp;I Incentive Disbursements]]/'1.) CLM Reference'!$B$5</f>
        <v>0</v>
      </c>
    </row>
    <row r="31" spans="1:15" s="1" customFormat="1">
      <c r="A31" s="83">
        <v>9001205300</v>
      </c>
      <c r="B31" s="1" t="s">
        <v>53</v>
      </c>
      <c r="C31" s="1" t="s">
        <v>46</v>
      </c>
      <c r="D31" s="54">
        <f>Table3[[#This Row],[Residential CLM $ Collected]]+Table3[[#This Row],[C&amp;I CLM $ Collected]]</f>
        <v>427.75613999999996</v>
      </c>
      <c r="E31" s="55">
        <f>Table3[[#This Row],[CLM $ Collected ]]/'1.) CLM Reference'!$B$4</f>
        <v>4.0412743925442026E-6</v>
      </c>
      <c r="F31" s="54">
        <f>Table3[[#This Row],[Residential Incentive Disbursements]]+Table3[[#This Row],[C&amp;I Incentive Disbursements]]</f>
        <v>0</v>
      </c>
      <c r="G31" s="55">
        <f>Table3[[#This Row],[Incentive Disbursements]]/'1.) CLM Reference'!$B$5</f>
        <v>0</v>
      </c>
      <c r="H31" s="54">
        <v>427.75613999999996</v>
      </c>
      <c r="I31" s="55">
        <f>Table3[[#This Row],[Residential CLM $ Collected]]/'1.) CLM Reference'!$B$4</f>
        <v>4.0412743925442026E-6</v>
      </c>
      <c r="J31" s="79">
        <v>0</v>
      </c>
      <c r="K31" s="55">
        <f>Table3[[#This Row],[Residential Incentive Disbursements]]/'1.) CLM Reference'!$B$5</f>
        <v>0</v>
      </c>
      <c r="L31" s="56">
        <v>0</v>
      </c>
      <c r="M31" s="55">
        <f>Table3[[#This Row],[C&amp;I CLM $ Collected]]/'1.) CLM Reference'!$B$4</f>
        <v>0</v>
      </c>
      <c r="N31" s="79">
        <v>0</v>
      </c>
      <c r="O31" s="55">
        <f>Table3[[#This Row],[C&amp;I Incentive Disbursements]]/'1.) CLM Reference'!$B$5</f>
        <v>0</v>
      </c>
    </row>
    <row r="32" spans="1:15" s="1" customFormat="1">
      <c r="A32" s="83">
        <v>9001210400</v>
      </c>
      <c r="B32" s="1" t="s">
        <v>53</v>
      </c>
      <c r="C32" s="1" t="s">
        <v>46</v>
      </c>
      <c r="D32" s="54">
        <f>Table3[[#This Row],[Residential CLM $ Collected]]+Table3[[#This Row],[C&amp;I CLM $ Collected]]</f>
        <v>1698.8510699999999</v>
      </c>
      <c r="E32" s="55">
        <f>Table3[[#This Row],[CLM $ Collected ]]/'1.) CLM Reference'!$B$4</f>
        <v>1.6050087149975964E-5</v>
      </c>
      <c r="F32" s="54">
        <f>Table3[[#This Row],[Residential Incentive Disbursements]]+Table3[[#This Row],[C&amp;I Incentive Disbursements]]</f>
        <v>0</v>
      </c>
      <c r="G32" s="55">
        <f>Table3[[#This Row],[Incentive Disbursements]]/'1.) CLM Reference'!$B$5</f>
        <v>0</v>
      </c>
      <c r="H32" s="54">
        <v>1698.8510699999999</v>
      </c>
      <c r="I32" s="55">
        <f>Table3[[#This Row],[Residential CLM $ Collected]]/'1.) CLM Reference'!$B$4</f>
        <v>1.6050087149975964E-5</v>
      </c>
      <c r="J32" s="79">
        <v>0</v>
      </c>
      <c r="K32" s="55">
        <f>Table3[[#This Row],[Residential Incentive Disbursements]]/'1.) CLM Reference'!$B$5</f>
        <v>0</v>
      </c>
      <c r="L32" s="56">
        <v>0</v>
      </c>
      <c r="M32" s="55">
        <f>Table3[[#This Row],[C&amp;I CLM $ Collected]]/'1.) CLM Reference'!$B$4</f>
        <v>0</v>
      </c>
      <c r="N32" s="79">
        <v>0</v>
      </c>
      <c r="O32" s="55">
        <f>Table3[[#This Row],[C&amp;I Incentive Disbursements]]/'1.) CLM Reference'!$B$5</f>
        <v>0</v>
      </c>
    </row>
    <row r="33" spans="1:15" s="1" customFormat="1">
      <c r="A33" s="83">
        <v>9001210500</v>
      </c>
      <c r="B33" s="1" t="s">
        <v>53</v>
      </c>
      <c r="C33" s="1" t="s">
        <v>46</v>
      </c>
      <c r="D33" s="54">
        <f>Table3[[#This Row],[Residential CLM $ Collected]]+Table3[[#This Row],[C&amp;I CLM $ Collected]]</f>
        <v>422.52272999999997</v>
      </c>
      <c r="E33" s="55">
        <f>Table3[[#This Row],[CLM $ Collected ]]/'1.) CLM Reference'!$B$4</f>
        <v>3.9918311611304239E-6</v>
      </c>
      <c r="F33" s="54">
        <f>Table3[[#This Row],[Residential Incentive Disbursements]]+Table3[[#This Row],[C&amp;I Incentive Disbursements]]</f>
        <v>0</v>
      </c>
      <c r="G33" s="55">
        <f>Table3[[#This Row],[Incentive Disbursements]]/'1.) CLM Reference'!$B$5</f>
        <v>0</v>
      </c>
      <c r="H33" s="54">
        <v>422.52272999999997</v>
      </c>
      <c r="I33" s="55">
        <f>Table3[[#This Row],[Residential CLM $ Collected]]/'1.) CLM Reference'!$B$4</f>
        <v>3.9918311611304239E-6</v>
      </c>
      <c r="J33" s="79">
        <v>0</v>
      </c>
      <c r="K33" s="55">
        <f>Table3[[#This Row],[Residential Incentive Disbursements]]/'1.) CLM Reference'!$B$5</f>
        <v>0</v>
      </c>
      <c r="L33" s="56">
        <v>0</v>
      </c>
      <c r="M33" s="55">
        <f>Table3[[#This Row],[C&amp;I CLM $ Collected]]/'1.) CLM Reference'!$B$4</f>
        <v>0</v>
      </c>
      <c r="N33" s="79">
        <v>0</v>
      </c>
      <c r="O33" s="55">
        <f>Table3[[#This Row],[C&amp;I Incentive Disbursements]]/'1.) CLM Reference'!$B$5</f>
        <v>0</v>
      </c>
    </row>
    <row r="34" spans="1:15" s="1" customFormat="1">
      <c r="A34" s="83">
        <v>9001230400</v>
      </c>
      <c r="B34" s="1" t="s">
        <v>53</v>
      </c>
      <c r="C34" s="1" t="s">
        <v>46</v>
      </c>
      <c r="D34" s="54">
        <f>Table3[[#This Row],[Residential CLM $ Collected]]+Table3[[#This Row],[C&amp;I CLM $ Collected]]</f>
        <v>938.23757999999998</v>
      </c>
      <c r="E34" s="55">
        <f>Table3[[#This Row],[CLM $ Collected ]]/'1.) CLM Reference'!$B$4</f>
        <v>8.8641053899931007E-6</v>
      </c>
      <c r="F34" s="54">
        <f>Table3[[#This Row],[Residential Incentive Disbursements]]+Table3[[#This Row],[C&amp;I Incentive Disbursements]]</f>
        <v>0</v>
      </c>
      <c r="G34" s="55">
        <f>Table3[[#This Row],[Incentive Disbursements]]/'1.) CLM Reference'!$B$5</f>
        <v>0</v>
      </c>
      <c r="H34" s="54">
        <v>938.23757999999998</v>
      </c>
      <c r="I34" s="55">
        <f>Table3[[#This Row],[Residential CLM $ Collected]]/'1.) CLM Reference'!$B$4</f>
        <v>8.8641053899931007E-6</v>
      </c>
      <c r="J34" s="79">
        <v>0</v>
      </c>
      <c r="K34" s="55">
        <f>Table3[[#This Row],[Residential Incentive Disbursements]]/'1.) CLM Reference'!$B$5</f>
        <v>0</v>
      </c>
      <c r="L34" s="56">
        <v>0</v>
      </c>
      <c r="M34" s="55">
        <f>Table3[[#This Row],[C&amp;I CLM $ Collected]]/'1.) CLM Reference'!$B$4</f>
        <v>0</v>
      </c>
      <c r="N34" s="79">
        <v>0</v>
      </c>
      <c r="O34" s="55">
        <f>Table3[[#This Row],[C&amp;I Incentive Disbursements]]/'1.) CLM Reference'!$B$5</f>
        <v>0</v>
      </c>
    </row>
    <row r="35" spans="1:15" s="1" customFormat="1">
      <c r="A35" s="83">
        <v>9005342100</v>
      </c>
      <c r="B35" s="1" t="s">
        <v>54</v>
      </c>
      <c r="C35" s="1" t="s">
        <v>46</v>
      </c>
      <c r="D35" s="54">
        <f>Table3[[#This Row],[Residential CLM $ Collected]]+Table3[[#This Row],[C&amp;I CLM $ Collected]]</f>
        <v>99628.448849999928</v>
      </c>
      <c r="E35" s="55">
        <f>Table3[[#This Row],[CLM $ Collected ]]/'1.) CLM Reference'!$B$4</f>
        <v>9.4125101069596499E-4</v>
      </c>
      <c r="F35" s="54">
        <f>Table3[[#This Row],[Residential Incentive Disbursements]]+Table3[[#This Row],[C&amp;I Incentive Disbursements]]</f>
        <v>76086.339999999895</v>
      </c>
      <c r="G35" s="55">
        <f>Table3[[#This Row],[Incentive Disbursements]]/'1.) CLM Reference'!$B$5</f>
        <v>8.5808069996717504E-4</v>
      </c>
      <c r="H35" s="54">
        <v>84197.142413999987</v>
      </c>
      <c r="I35" s="55">
        <f>Table3[[#This Row],[Residential CLM $ Collected]]/'1.) CLM Reference'!$B$4</f>
        <v>7.9546200216575632E-4</v>
      </c>
      <c r="J35" s="79">
        <v>73318.339999999895</v>
      </c>
      <c r="K35" s="55">
        <f>Table3[[#This Row],[Residential Incentive Disbursements]]/'1.) CLM Reference'!$B$5</f>
        <v>8.2686396148942535E-4</v>
      </c>
      <c r="L35" s="56">
        <v>15431.306435999943</v>
      </c>
      <c r="M35" s="55">
        <f>Table3[[#This Row],[C&amp;I CLM $ Collected]]/'1.) CLM Reference'!$B$4</f>
        <v>1.4578900853020864E-4</v>
      </c>
      <c r="N35" s="79">
        <v>2768</v>
      </c>
      <c r="O35" s="55">
        <f>Table3[[#This Row],[C&amp;I Incentive Disbursements]]/'1.) CLM Reference'!$B$5</f>
        <v>3.1216738477749668E-5</v>
      </c>
    </row>
    <row r="36" spans="1:15" s="1" customFormat="1">
      <c r="A36" s="83">
        <v>9005362102</v>
      </c>
      <c r="B36" s="1" t="s">
        <v>54</v>
      </c>
      <c r="C36" s="1" t="s">
        <v>46</v>
      </c>
      <c r="D36" s="54">
        <f>Table3[[#This Row],[Residential CLM $ Collected]]+Table3[[#This Row],[C&amp;I CLM $ Collected]]</f>
        <v>270.14148</v>
      </c>
      <c r="E36" s="55">
        <f>Table3[[#This Row],[CLM $ Collected ]]/'1.) CLM Reference'!$B$4</f>
        <v>2.552192109943745E-6</v>
      </c>
      <c r="F36" s="54">
        <f>Table3[[#This Row],[Residential Incentive Disbursements]]+Table3[[#This Row],[C&amp;I Incentive Disbursements]]</f>
        <v>0</v>
      </c>
      <c r="G36" s="55">
        <f>Table3[[#This Row],[Incentive Disbursements]]/'1.) CLM Reference'!$B$5</f>
        <v>0</v>
      </c>
      <c r="H36" s="54">
        <v>270.14148</v>
      </c>
      <c r="I36" s="55">
        <f>Table3[[#This Row],[Residential CLM $ Collected]]/'1.) CLM Reference'!$B$4</f>
        <v>2.552192109943745E-6</v>
      </c>
      <c r="J36" s="79">
        <v>0</v>
      </c>
      <c r="K36" s="55">
        <f>Table3[[#This Row],[Residential Incentive Disbursements]]/'1.) CLM Reference'!$B$5</f>
        <v>0</v>
      </c>
      <c r="L36" s="56">
        <v>0</v>
      </c>
      <c r="M36" s="55">
        <f>Table3[[#This Row],[C&amp;I CLM $ Collected]]/'1.) CLM Reference'!$B$4</f>
        <v>0</v>
      </c>
      <c r="N36" s="79">
        <v>0</v>
      </c>
      <c r="O36" s="55">
        <f>Table3[[#This Row],[C&amp;I Incentive Disbursements]]/'1.) CLM Reference'!$B$5</f>
        <v>0</v>
      </c>
    </row>
    <row r="37" spans="1:15" s="1" customFormat="1">
      <c r="A37" s="83">
        <v>9003471100</v>
      </c>
      <c r="B37" s="1" t="s">
        <v>55</v>
      </c>
      <c r="C37" s="1" t="s">
        <v>46</v>
      </c>
      <c r="D37" s="54">
        <f>Table3[[#This Row],[Residential CLM $ Collected]]+Table3[[#This Row],[C&amp;I CLM $ Collected]]</f>
        <v>36015.914843999999</v>
      </c>
      <c r="E37" s="55">
        <f>Table3[[#This Row],[CLM $ Collected ]]/'1.) CLM Reference'!$B$4</f>
        <v>3.4026441884179583E-4</v>
      </c>
      <c r="F37" s="54">
        <f>Table3[[#This Row],[Residential Incentive Disbursements]]+Table3[[#This Row],[C&amp;I Incentive Disbursements]]</f>
        <v>35613.279999999897</v>
      </c>
      <c r="G37" s="55">
        <f>Table3[[#This Row],[Incentive Disbursements]]/'1.) CLM Reference'!$B$5</f>
        <v>4.0163672257762629E-4</v>
      </c>
      <c r="H37" s="54">
        <v>36015.914843999999</v>
      </c>
      <c r="I37" s="55">
        <f>Table3[[#This Row],[Residential CLM $ Collected]]/'1.) CLM Reference'!$B$4</f>
        <v>3.4026441884179583E-4</v>
      </c>
      <c r="J37" s="79">
        <v>35613.279999999897</v>
      </c>
      <c r="K37" s="55">
        <f>Table3[[#This Row],[Residential Incentive Disbursements]]/'1.) CLM Reference'!$B$5</f>
        <v>4.0163672257762629E-4</v>
      </c>
      <c r="L37" s="56">
        <v>0</v>
      </c>
      <c r="M37" s="55">
        <f>Table3[[#This Row],[C&amp;I CLM $ Collected]]/'1.) CLM Reference'!$B$4</f>
        <v>0</v>
      </c>
      <c r="N37" s="79">
        <v>0</v>
      </c>
      <c r="O37" s="55">
        <f>Table3[[#This Row],[C&amp;I Incentive Disbursements]]/'1.) CLM Reference'!$B$5</f>
        <v>0</v>
      </c>
    </row>
    <row r="38" spans="1:15" s="1" customFormat="1">
      <c r="A38" s="83">
        <v>9003471200</v>
      </c>
      <c r="B38" s="1" t="s">
        <v>55</v>
      </c>
      <c r="C38" s="1" t="s">
        <v>46</v>
      </c>
      <c r="D38" s="54">
        <f>Table3[[#This Row],[Residential CLM $ Collected]]+Table3[[#This Row],[C&amp;I CLM $ Collected]]</f>
        <v>30244.051025999939</v>
      </c>
      <c r="E38" s="55">
        <f>Table3[[#This Row],[CLM $ Collected ]]/'1.) CLM Reference'!$B$4</f>
        <v>2.8573408423353968E-4</v>
      </c>
      <c r="F38" s="54">
        <f>Table3[[#This Row],[Residential Incentive Disbursements]]+Table3[[#This Row],[C&amp;I Incentive Disbursements]]</f>
        <v>18606.189999999999</v>
      </c>
      <c r="G38" s="55">
        <f>Table3[[#This Row],[Incentive Disbursements]]/'1.) CLM Reference'!$B$5</f>
        <v>2.0983546506406109E-4</v>
      </c>
      <c r="H38" s="54">
        <v>30244.051025999939</v>
      </c>
      <c r="I38" s="55">
        <f>Table3[[#This Row],[Residential CLM $ Collected]]/'1.) CLM Reference'!$B$4</f>
        <v>2.8573408423353968E-4</v>
      </c>
      <c r="J38" s="79">
        <v>18606.189999999999</v>
      </c>
      <c r="K38" s="55">
        <f>Table3[[#This Row],[Residential Incentive Disbursements]]/'1.) CLM Reference'!$B$5</f>
        <v>2.0983546506406109E-4</v>
      </c>
      <c r="L38" s="56">
        <v>0</v>
      </c>
      <c r="M38" s="55">
        <f>Table3[[#This Row],[C&amp;I CLM $ Collected]]/'1.) CLM Reference'!$B$4</f>
        <v>0</v>
      </c>
      <c r="N38" s="79">
        <v>0</v>
      </c>
      <c r="O38" s="55">
        <f>Table3[[#This Row],[C&amp;I Incentive Disbursements]]/'1.) CLM Reference'!$B$5</f>
        <v>0</v>
      </c>
    </row>
    <row r="39" spans="1:15" s="1" customFormat="1">
      <c r="A39" s="83">
        <v>9003471300</v>
      </c>
      <c r="B39" s="1" t="s">
        <v>55</v>
      </c>
      <c r="C39" s="1" t="s">
        <v>46</v>
      </c>
      <c r="D39" s="54">
        <f>Table3[[#This Row],[Residential CLM $ Collected]]+Table3[[#This Row],[C&amp;I CLM $ Collected]]</f>
        <v>72234.47718899943</v>
      </c>
      <c r="E39" s="55">
        <f>Table3[[#This Row],[CLM $ Collected ]]/'1.) CLM Reference'!$B$4</f>
        <v>6.8244337281218631E-4</v>
      </c>
      <c r="F39" s="54">
        <f>Table3[[#This Row],[Residential Incentive Disbursements]]+Table3[[#This Row],[C&amp;I Incentive Disbursements]]</f>
        <v>54587.83</v>
      </c>
      <c r="G39" s="55">
        <f>Table3[[#This Row],[Incentive Disbursements]]/'1.) CLM Reference'!$B$5</f>
        <v>6.1562644984749202E-4</v>
      </c>
      <c r="H39" s="54">
        <v>72234.47718899943</v>
      </c>
      <c r="I39" s="55">
        <f>Table3[[#This Row],[Residential CLM $ Collected]]/'1.) CLM Reference'!$B$4</f>
        <v>6.8244337281218631E-4</v>
      </c>
      <c r="J39" s="79">
        <v>54587.83</v>
      </c>
      <c r="K39" s="55">
        <f>Table3[[#This Row],[Residential Incentive Disbursements]]/'1.) CLM Reference'!$B$5</f>
        <v>6.1562644984749202E-4</v>
      </c>
      <c r="L39" s="56">
        <v>0</v>
      </c>
      <c r="M39" s="55">
        <f>Table3[[#This Row],[C&amp;I CLM $ Collected]]/'1.) CLM Reference'!$B$4</f>
        <v>0</v>
      </c>
      <c r="N39" s="79">
        <v>0</v>
      </c>
      <c r="O39" s="55">
        <f>Table3[[#This Row],[C&amp;I Incentive Disbursements]]/'1.) CLM Reference'!$B$5</f>
        <v>0</v>
      </c>
    </row>
    <row r="40" spans="1:15" s="1" customFormat="1">
      <c r="A40" s="83">
        <v>9003471400</v>
      </c>
      <c r="B40" s="1" t="s">
        <v>55</v>
      </c>
      <c r="C40" s="1" t="s">
        <v>46</v>
      </c>
      <c r="D40" s="54">
        <f>Table3[[#This Row],[Residential CLM $ Collected]]+Table3[[#This Row],[C&amp;I CLM $ Collected]]</f>
        <v>387882.09066599887</v>
      </c>
      <c r="E40" s="55">
        <f>Table3[[#This Row],[CLM $ Collected ]]/'1.) CLM Reference'!$B$4</f>
        <v>3.6645598128293615E-3</v>
      </c>
      <c r="F40" s="54">
        <f>Table3[[#This Row],[Residential Incentive Disbursements]]+Table3[[#This Row],[C&amp;I Incentive Disbursements]]</f>
        <v>625110.63999999897</v>
      </c>
      <c r="G40" s="55">
        <f>Table3[[#This Row],[Incentive Disbursements]]/'1.) CLM Reference'!$B$5</f>
        <v>7.0498249163795847E-3</v>
      </c>
      <c r="H40" s="54">
        <v>200468.74056299942</v>
      </c>
      <c r="I40" s="55">
        <f>Table3[[#This Row],[Residential CLM $ Collected]]/'1.) CLM Reference'!$B$4</f>
        <v>1.893951043561495E-3</v>
      </c>
      <c r="J40" s="79">
        <v>532549.69999999902</v>
      </c>
      <c r="K40" s="55">
        <f>Table3[[#This Row],[Residential Incentive Disbursements]]/'1.) CLM Reference'!$B$5</f>
        <v>6.0059482338526062E-3</v>
      </c>
      <c r="L40" s="56">
        <v>187413.35010299942</v>
      </c>
      <c r="M40" s="55">
        <f>Table3[[#This Row],[C&amp;I CLM $ Collected]]/'1.) CLM Reference'!$B$4</f>
        <v>1.7706087692678661E-3</v>
      </c>
      <c r="N40" s="79">
        <v>92560.94</v>
      </c>
      <c r="O40" s="55">
        <f>Table3[[#This Row],[C&amp;I Incentive Disbursements]]/'1.) CLM Reference'!$B$5</f>
        <v>1.0438766825269794E-3</v>
      </c>
    </row>
    <row r="41" spans="1:15" s="1" customFormat="1">
      <c r="A41" s="83">
        <v>9003471500</v>
      </c>
      <c r="B41" s="1" t="s">
        <v>55</v>
      </c>
      <c r="C41" s="1" t="s">
        <v>46</v>
      </c>
      <c r="D41" s="54">
        <f>Table3[[#This Row],[Residential CLM $ Collected]]+Table3[[#This Row],[C&amp;I CLM $ Collected]]</f>
        <v>40973.587640999998</v>
      </c>
      <c r="E41" s="55">
        <f>Table3[[#This Row],[CLM $ Collected ]]/'1.) CLM Reference'!$B$4</f>
        <v>3.8710259192127302E-4</v>
      </c>
      <c r="F41" s="54">
        <f>Table3[[#This Row],[Residential Incentive Disbursements]]+Table3[[#This Row],[C&amp;I Incentive Disbursements]]</f>
        <v>39624</v>
      </c>
      <c r="G41" s="55">
        <f>Table3[[#This Row],[Incentive Disbursements]]/'1.) CLM Reference'!$B$5</f>
        <v>4.4686851352686161E-4</v>
      </c>
      <c r="H41" s="54">
        <v>40973.587640999998</v>
      </c>
      <c r="I41" s="55">
        <f>Table3[[#This Row],[Residential CLM $ Collected]]/'1.) CLM Reference'!$B$4</f>
        <v>3.8710259192127302E-4</v>
      </c>
      <c r="J41" s="79">
        <v>39624</v>
      </c>
      <c r="K41" s="55">
        <f>Table3[[#This Row],[Residential Incentive Disbursements]]/'1.) CLM Reference'!$B$5</f>
        <v>4.4686851352686161E-4</v>
      </c>
      <c r="L41" s="56">
        <v>0</v>
      </c>
      <c r="M41" s="55">
        <f>Table3[[#This Row],[C&amp;I CLM $ Collected]]/'1.) CLM Reference'!$B$4</f>
        <v>0</v>
      </c>
      <c r="N41" s="79">
        <v>0</v>
      </c>
      <c r="O41" s="55">
        <f>Table3[[#This Row],[C&amp;I Incentive Disbursements]]/'1.) CLM Reference'!$B$5</f>
        <v>0</v>
      </c>
    </row>
    <row r="42" spans="1:15" s="1" customFormat="1">
      <c r="A42" s="83">
        <v>9003473100</v>
      </c>
      <c r="B42" s="1" t="s">
        <v>55</v>
      </c>
      <c r="C42" s="1" t="s">
        <v>46</v>
      </c>
      <c r="D42" s="54">
        <f>Table3[[#This Row],[Residential CLM $ Collected]]+Table3[[#This Row],[C&amp;I CLM $ Collected]]</f>
        <v>1062.7451099999998</v>
      </c>
      <c r="E42" s="55">
        <f>Table3[[#This Row],[CLM $ Collected ]]/'1.) CLM Reference'!$B$4</f>
        <v>1.0040404326737593E-5</v>
      </c>
      <c r="F42" s="54">
        <f>Table3[[#This Row],[Residential Incentive Disbursements]]+Table3[[#This Row],[C&amp;I Incentive Disbursements]]</f>
        <v>0</v>
      </c>
      <c r="G42" s="55">
        <f>Table3[[#This Row],[Incentive Disbursements]]/'1.) CLM Reference'!$B$5</f>
        <v>0</v>
      </c>
      <c r="H42" s="54">
        <v>1062.7451099999998</v>
      </c>
      <c r="I42" s="55">
        <f>Table3[[#This Row],[Residential CLM $ Collected]]/'1.) CLM Reference'!$B$4</f>
        <v>1.0040404326737593E-5</v>
      </c>
      <c r="J42" s="79">
        <v>0</v>
      </c>
      <c r="K42" s="55">
        <f>Table3[[#This Row],[Residential Incentive Disbursements]]/'1.) CLM Reference'!$B$5</f>
        <v>0</v>
      </c>
      <c r="L42" s="56">
        <v>0</v>
      </c>
      <c r="M42" s="55">
        <f>Table3[[#This Row],[C&amp;I CLM $ Collected]]/'1.) CLM Reference'!$B$4</f>
        <v>0</v>
      </c>
      <c r="N42" s="79">
        <v>0</v>
      </c>
      <c r="O42" s="55">
        <f>Table3[[#This Row],[C&amp;I Incentive Disbursements]]/'1.) CLM Reference'!$B$5</f>
        <v>0</v>
      </c>
    </row>
    <row r="43" spans="1:15" s="1" customFormat="1">
      <c r="A43" s="83">
        <v>9003473501</v>
      </c>
      <c r="B43" s="1" t="s">
        <v>55</v>
      </c>
      <c r="C43" s="1" t="s">
        <v>46</v>
      </c>
      <c r="D43" s="54">
        <f>Table3[[#This Row],[Residential CLM $ Collected]]+Table3[[#This Row],[C&amp;I CLM $ Collected]]</f>
        <v>146.91537</v>
      </c>
      <c r="E43" s="55">
        <f>Table3[[#This Row],[CLM $ Collected ]]/'1.) CLM Reference'!$B$4</f>
        <v>1.3879995332203925E-6</v>
      </c>
      <c r="F43" s="54">
        <f>Table3[[#This Row],[Residential Incentive Disbursements]]+Table3[[#This Row],[C&amp;I Incentive Disbursements]]</f>
        <v>0</v>
      </c>
      <c r="G43" s="55">
        <f>Table3[[#This Row],[Incentive Disbursements]]/'1.) CLM Reference'!$B$5</f>
        <v>0</v>
      </c>
      <c r="H43" s="54">
        <v>146.91537</v>
      </c>
      <c r="I43" s="55">
        <f>Table3[[#This Row],[Residential CLM $ Collected]]/'1.) CLM Reference'!$B$4</f>
        <v>1.3879995332203925E-6</v>
      </c>
      <c r="J43" s="79">
        <v>0</v>
      </c>
      <c r="K43" s="55">
        <f>Table3[[#This Row],[Residential Incentive Disbursements]]/'1.) CLM Reference'!$B$5</f>
        <v>0</v>
      </c>
      <c r="L43" s="56">
        <v>0</v>
      </c>
      <c r="M43" s="55">
        <f>Table3[[#This Row],[C&amp;I CLM $ Collected]]/'1.) CLM Reference'!$B$4</f>
        <v>0</v>
      </c>
      <c r="N43" s="79">
        <v>0</v>
      </c>
      <c r="O43" s="55">
        <f>Table3[[#This Row],[C&amp;I Incentive Disbursements]]/'1.) CLM Reference'!$B$5</f>
        <v>0</v>
      </c>
    </row>
    <row r="44" spans="1:15" s="1" customFormat="1">
      <c r="A44" s="83">
        <v>9003503900</v>
      </c>
      <c r="B44" s="1" t="s">
        <v>55</v>
      </c>
      <c r="C44" s="1" t="s">
        <v>46</v>
      </c>
      <c r="D44" s="54">
        <f>Table3[[#This Row],[Residential CLM $ Collected]]+Table3[[#This Row],[C&amp;I CLM $ Collected]]</f>
        <v>366.92838</v>
      </c>
      <c r="E44" s="55">
        <f>Table3[[#This Row],[CLM $ Collected ]]/'1.) CLM Reference'!$B$4</f>
        <v>3.4665972672928285E-6</v>
      </c>
      <c r="F44" s="54">
        <f>Table3[[#This Row],[Residential Incentive Disbursements]]+Table3[[#This Row],[C&amp;I Incentive Disbursements]]</f>
        <v>713.42999999999904</v>
      </c>
      <c r="G44" s="55">
        <f>Table3[[#This Row],[Incentive Disbursements]]/'1.) CLM Reference'!$B$5</f>
        <v>8.0458662327243206E-6</v>
      </c>
      <c r="H44" s="54">
        <v>366.92838</v>
      </c>
      <c r="I44" s="55">
        <f>Table3[[#This Row],[Residential CLM $ Collected]]/'1.) CLM Reference'!$B$4</f>
        <v>3.4665972672928285E-6</v>
      </c>
      <c r="J44" s="79">
        <v>713.42999999999904</v>
      </c>
      <c r="K44" s="55">
        <f>Table3[[#This Row],[Residential Incentive Disbursements]]/'1.) CLM Reference'!$B$5</f>
        <v>8.0458662327243206E-6</v>
      </c>
      <c r="L44" s="56">
        <v>0</v>
      </c>
      <c r="M44" s="55">
        <f>Table3[[#This Row],[C&amp;I CLM $ Collected]]/'1.) CLM Reference'!$B$4</f>
        <v>0</v>
      </c>
      <c r="N44" s="79">
        <v>0</v>
      </c>
      <c r="O44" s="55">
        <f>Table3[[#This Row],[C&amp;I Incentive Disbursements]]/'1.) CLM Reference'!$B$5</f>
        <v>0</v>
      </c>
    </row>
    <row r="45" spans="1:15" s="1" customFormat="1">
      <c r="A45" s="83">
        <v>9003514900</v>
      </c>
      <c r="B45" s="1" t="s">
        <v>56</v>
      </c>
      <c r="C45" s="1" t="s">
        <v>46</v>
      </c>
      <c r="D45" s="54">
        <f>Table3[[#This Row],[Residential CLM $ Collected]]+Table3[[#This Row],[C&amp;I CLM $ Collected]]</f>
        <v>93.390569999999997</v>
      </c>
      <c r="E45" s="55">
        <f>Table3[[#This Row],[CLM $ Collected ]]/'1.) CLM Reference'!$B$4</f>
        <v>8.8231794649658767E-7</v>
      </c>
      <c r="F45" s="54">
        <f>Table3[[#This Row],[Residential Incentive Disbursements]]+Table3[[#This Row],[C&amp;I Incentive Disbursements]]</f>
        <v>221.27</v>
      </c>
      <c r="G45" s="55">
        <f>Table3[[#This Row],[Incentive Disbursements]]/'1.) CLM Reference'!$B$5</f>
        <v>2.4954218652354297E-6</v>
      </c>
      <c r="H45" s="54">
        <v>93.390569999999997</v>
      </c>
      <c r="I45" s="55">
        <f>Table3[[#This Row],[Residential CLM $ Collected]]/'1.) CLM Reference'!$B$4</f>
        <v>8.8231794649658767E-7</v>
      </c>
      <c r="J45" s="79">
        <v>221.27</v>
      </c>
      <c r="K45" s="55">
        <f>Table3[[#This Row],[Residential Incentive Disbursements]]/'1.) CLM Reference'!$B$5</f>
        <v>2.4954218652354297E-6</v>
      </c>
      <c r="L45" s="56">
        <v>0</v>
      </c>
      <c r="M45" s="55">
        <f>Table3[[#This Row],[C&amp;I CLM $ Collected]]/'1.) CLM Reference'!$B$4</f>
        <v>0</v>
      </c>
      <c r="N45" s="79">
        <v>0</v>
      </c>
      <c r="O45" s="55">
        <f>Table3[[#This Row],[C&amp;I Incentive Disbursements]]/'1.) CLM Reference'!$B$5</f>
        <v>0</v>
      </c>
    </row>
    <row r="46" spans="1:15" s="1" customFormat="1">
      <c r="A46" s="83">
        <v>9013528100</v>
      </c>
      <c r="B46" s="1" t="s">
        <v>56</v>
      </c>
      <c r="C46" s="1" t="s">
        <v>46</v>
      </c>
      <c r="D46" s="54">
        <f>Table3[[#This Row],[Residential CLM $ Collected]]+Table3[[#This Row],[C&amp;I CLM $ Collected]]</f>
        <v>155.81726999999998</v>
      </c>
      <c r="E46" s="55">
        <f>Table3[[#This Row],[CLM $ Collected ]]/'1.) CLM Reference'!$B$4</f>
        <v>1.4721012377920421E-6</v>
      </c>
      <c r="F46" s="54">
        <f>Table3[[#This Row],[Residential Incentive Disbursements]]+Table3[[#This Row],[C&amp;I Incentive Disbursements]]</f>
        <v>0</v>
      </c>
      <c r="G46" s="55">
        <f>Table3[[#This Row],[Incentive Disbursements]]/'1.) CLM Reference'!$B$5</f>
        <v>0</v>
      </c>
      <c r="H46" s="54">
        <v>155.81726999999998</v>
      </c>
      <c r="I46" s="55">
        <f>Table3[[#This Row],[Residential CLM $ Collected]]/'1.) CLM Reference'!$B$4</f>
        <v>1.4721012377920421E-6</v>
      </c>
      <c r="J46" s="79">
        <v>0</v>
      </c>
      <c r="K46" s="55">
        <f>Table3[[#This Row],[Residential Incentive Disbursements]]/'1.) CLM Reference'!$B$5</f>
        <v>0</v>
      </c>
      <c r="L46" s="56">
        <v>0</v>
      </c>
      <c r="M46" s="55">
        <f>Table3[[#This Row],[C&amp;I CLM $ Collected]]/'1.) CLM Reference'!$B$4</f>
        <v>0</v>
      </c>
      <c r="N46" s="79">
        <v>0</v>
      </c>
      <c r="O46" s="55">
        <f>Table3[[#This Row],[C&amp;I Incentive Disbursements]]/'1.) CLM Reference'!$B$5</f>
        <v>0</v>
      </c>
    </row>
    <row r="47" spans="1:15" s="1" customFormat="1">
      <c r="A47" s="83">
        <v>9013529100</v>
      </c>
      <c r="B47" s="1" t="s">
        <v>56</v>
      </c>
      <c r="C47" s="1" t="s">
        <v>46</v>
      </c>
      <c r="D47" s="54">
        <f>Table3[[#This Row],[Residential CLM $ Collected]]+Table3[[#This Row],[C&amp;I CLM $ Collected]]</f>
        <v>124704.26028899994</v>
      </c>
      <c r="E47" s="55">
        <f>Table3[[#This Row],[CLM $ Collected ]]/'1.) CLM Reference'!$B$4</f>
        <v>1.1781575683451381E-3</v>
      </c>
      <c r="F47" s="54">
        <f>Table3[[#This Row],[Residential Incentive Disbursements]]+Table3[[#This Row],[C&amp;I Incentive Disbursements]]</f>
        <v>99635.629999999903</v>
      </c>
      <c r="G47" s="55">
        <f>Table3[[#This Row],[Incentive Disbursements]]/'1.) CLM Reference'!$B$5</f>
        <v>1.123663079760053E-3</v>
      </c>
      <c r="H47" s="54">
        <v>104134.66377299999</v>
      </c>
      <c r="I47" s="55">
        <f>Table3[[#This Row],[Residential CLM $ Collected]]/'1.) CLM Reference'!$B$4</f>
        <v>9.8382398457687922E-4</v>
      </c>
      <c r="J47" s="79">
        <v>74600.629999999903</v>
      </c>
      <c r="K47" s="55">
        <f>Table3[[#This Row],[Residential Incentive Disbursements]]/'1.) CLM Reference'!$B$5</f>
        <v>8.4132527347737115E-4</v>
      </c>
      <c r="L47" s="56">
        <v>20569.596515999943</v>
      </c>
      <c r="M47" s="55">
        <f>Table3[[#This Row],[C&amp;I CLM $ Collected]]/'1.) CLM Reference'!$B$4</f>
        <v>1.9433358376825879E-4</v>
      </c>
      <c r="N47" s="79">
        <v>25035</v>
      </c>
      <c r="O47" s="55">
        <f>Table3[[#This Row],[C&amp;I Incentive Disbursements]]/'1.) CLM Reference'!$B$5</f>
        <v>2.823378062826817E-4</v>
      </c>
    </row>
    <row r="48" spans="1:15" s="1" customFormat="1">
      <c r="A48" s="83">
        <v>9013530600</v>
      </c>
      <c r="B48" s="1" t="s">
        <v>56</v>
      </c>
      <c r="C48" s="1" t="s">
        <v>46</v>
      </c>
      <c r="D48" s="54">
        <f>Table3[[#This Row],[Residential CLM $ Collected]]+Table3[[#This Row],[C&amp;I CLM $ Collected]]</f>
        <v>375.92667</v>
      </c>
      <c r="E48" s="55">
        <f>Table3[[#This Row],[CLM $ Collected ]]/'1.) CLM Reference'!$B$4</f>
        <v>3.5516096272642987E-6</v>
      </c>
      <c r="F48" s="54">
        <f>Table3[[#This Row],[Residential Incentive Disbursements]]+Table3[[#This Row],[C&amp;I Incentive Disbursements]]</f>
        <v>1106.53</v>
      </c>
      <c r="G48" s="55">
        <f>Table3[[#This Row],[Incentive Disbursements]]/'1.) CLM Reference'!$B$5</f>
        <v>1.2479139316396078E-5</v>
      </c>
      <c r="H48" s="54">
        <v>375.92667</v>
      </c>
      <c r="I48" s="55">
        <f>Table3[[#This Row],[Residential CLM $ Collected]]/'1.) CLM Reference'!$B$4</f>
        <v>3.5516096272642987E-6</v>
      </c>
      <c r="J48" s="79">
        <v>1106.53</v>
      </c>
      <c r="K48" s="55">
        <f>Table3[[#This Row],[Residential Incentive Disbursements]]/'1.) CLM Reference'!$B$5</f>
        <v>1.2479139316396078E-5</v>
      </c>
      <c r="L48" s="56">
        <v>0</v>
      </c>
      <c r="M48" s="55">
        <f>Table3[[#This Row],[C&amp;I CLM $ Collected]]/'1.) CLM Reference'!$B$4</f>
        <v>0</v>
      </c>
      <c r="N48" s="79">
        <v>0</v>
      </c>
      <c r="O48" s="55">
        <f>Table3[[#This Row],[C&amp;I Incentive Disbursements]]/'1.) CLM Reference'!$B$5</f>
        <v>0</v>
      </c>
    </row>
    <row r="49" spans="1:15" s="1" customFormat="1">
      <c r="A49" s="83">
        <v>9009184100</v>
      </c>
      <c r="B49" s="1" t="s">
        <v>57</v>
      </c>
      <c r="C49" s="1" t="s">
        <v>46</v>
      </c>
      <c r="D49" s="54">
        <f>Table3[[#This Row],[Residential CLM $ Collected]]+Table3[[#This Row],[C&amp;I CLM $ Collected]]</f>
        <v>75653.863676999987</v>
      </c>
      <c r="E49" s="55">
        <f>Table3[[#This Row],[CLM $ Collected ]]/'1.) CLM Reference'!$B$4</f>
        <v>7.1474841243632432E-4</v>
      </c>
      <c r="F49" s="54">
        <f>Table3[[#This Row],[Residential Incentive Disbursements]]+Table3[[#This Row],[C&amp;I Incentive Disbursements]]</f>
        <v>6790.3299999999899</v>
      </c>
      <c r="G49" s="55">
        <f>Table3[[#This Row],[Incentive Disbursements]]/'1.) CLM Reference'!$B$5</f>
        <v>7.657946379610463E-5</v>
      </c>
      <c r="H49" s="54">
        <v>75653.863676999987</v>
      </c>
      <c r="I49" s="55">
        <f>Table3[[#This Row],[Residential CLM $ Collected]]/'1.) CLM Reference'!$B$4</f>
        <v>7.1474841243632432E-4</v>
      </c>
      <c r="J49" s="79">
        <v>6790.3299999999899</v>
      </c>
      <c r="K49" s="55">
        <f>Table3[[#This Row],[Residential Incentive Disbursements]]/'1.) CLM Reference'!$B$5</f>
        <v>7.657946379610463E-5</v>
      </c>
      <c r="L49" s="56">
        <v>0</v>
      </c>
      <c r="M49" s="55">
        <f>Table3[[#This Row],[C&amp;I CLM $ Collected]]/'1.) CLM Reference'!$B$4</f>
        <v>0</v>
      </c>
      <c r="N49" s="79">
        <v>0</v>
      </c>
      <c r="O49" s="55">
        <f>Table3[[#This Row],[C&amp;I Incentive Disbursements]]/'1.) CLM Reference'!$B$5</f>
        <v>0</v>
      </c>
    </row>
    <row r="50" spans="1:15" s="1" customFormat="1">
      <c r="A50" s="83">
        <v>9009184200</v>
      </c>
      <c r="B50" s="1" t="s">
        <v>57</v>
      </c>
      <c r="C50" s="1" t="s">
        <v>46</v>
      </c>
      <c r="D50" s="54">
        <f>Table3[[#This Row],[Residential CLM $ Collected]]+Table3[[#This Row],[C&amp;I CLM $ Collected]]</f>
        <v>50630.69025</v>
      </c>
      <c r="E50" s="55">
        <f>Table3[[#This Row],[CLM $ Collected ]]/'1.) CLM Reference'!$B$4</f>
        <v>4.783391583441969E-4</v>
      </c>
      <c r="F50" s="54">
        <f>Table3[[#This Row],[Residential Incentive Disbursements]]+Table3[[#This Row],[C&amp;I Incentive Disbursements]]</f>
        <v>2665.1099999999901</v>
      </c>
      <c r="G50" s="55">
        <f>Table3[[#This Row],[Incentive Disbursements]]/'1.) CLM Reference'!$B$5</f>
        <v>3.0056373513162977E-5</v>
      </c>
      <c r="H50" s="54">
        <v>50630.69025</v>
      </c>
      <c r="I50" s="55">
        <f>Table3[[#This Row],[Residential CLM $ Collected]]/'1.) CLM Reference'!$B$4</f>
        <v>4.783391583441969E-4</v>
      </c>
      <c r="J50" s="79">
        <v>2665.1099999999901</v>
      </c>
      <c r="K50" s="55">
        <f>Table3[[#This Row],[Residential Incentive Disbursements]]/'1.) CLM Reference'!$B$5</f>
        <v>3.0056373513162977E-5</v>
      </c>
      <c r="L50" s="56">
        <v>0</v>
      </c>
      <c r="M50" s="55">
        <f>Table3[[#This Row],[C&amp;I CLM $ Collected]]/'1.) CLM Reference'!$B$4</f>
        <v>0</v>
      </c>
      <c r="N50" s="79">
        <v>0</v>
      </c>
      <c r="O50" s="55">
        <f>Table3[[#This Row],[C&amp;I Incentive Disbursements]]/'1.) CLM Reference'!$B$5</f>
        <v>0</v>
      </c>
    </row>
    <row r="51" spans="1:15" s="1" customFormat="1">
      <c r="A51" s="83">
        <v>9009184300</v>
      </c>
      <c r="B51" s="1" t="s">
        <v>57</v>
      </c>
      <c r="C51" s="1" t="s">
        <v>46</v>
      </c>
      <c r="D51" s="54">
        <f>Table3[[#This Row],[Residential CLM $ Collected]]+Table3[[#This Row],[C&amp;I CLM $ Collected]]</f>
        <v>59483.502224999997</v>
      </c>
      <c r="E51" s="55">
        <f>Table3[[#This Row],[CLM $ Collected ]]/'1.) CLM Reference'!$B$4</f>
        <v>5.6197709826149688E-4</v>
      </c>
      <c r="F51" s="54">
        <f>Table3[[#This Row],[Residential Incentive Disbursements]]+Table3[[#This Row],[C&amp;I Incentive Disbursements]]</f>
        <v>9119.5</v>
      </c>
      <c r="G51" s="55">
        <f>Table3[[#This Row],[Incentive Disbursements]]/'1.) CLM Reference'!$B$5</f>
        <v>1.0284719889734036E-4</v>
      </c>
      <c r="H51" s="54">
        <v>59483.502224999997</v>
      </c>
      <c r="I51" s="55">
        <f>Table3[[#This Row],[Residential CLM $ Collected]]/'1.) CLM Reference'!$B$4</f>
        <v>5.6197709826149688E-4</v>
      </c>
      <c r="J51" s="79">
        <v>9119.5</v>
      </c>
      <c r="K51" s="55">
        <f>Table3[[#This Row],[Residential Incentive Disbursements]]/'1.) CLM Reference'!$B$5</f>
        <v>1.0284719889734036E-4</v>
      </c>
      <c r="L51" s="56">
        <v>0</v>
      </c>
      <c r="M51" s="55">
        <f>Table3[[#This Row],[C&amp;I CLM $ Collected]]/'1.) CLM Reference'!$B$4</f>
        <v>0</v>
      </c>
      <c r="N51" s="79">
        <v>0</v>
      </c>
      <c r="O51" s="55">
        <f>Table3[[#This Row],[C&amp;I Incentive Disbursements]]/'1.) CLM Reference'!$B$5</f>
        <v>0</v>
      </c>
    </row>
    <row r="52" spans="1:15" s="1" customFormat="1">
      <c r="A52" s="83">
        <v>9009184400</v>
      </c>
      <c r="B52" s="1" t="s">
        <v>57</v>
      </c>
      <c r="C52" s="1" t="s">
        <v>46</v>
      </c>
      <c r="D52" s="54">
        <f>Table3[[#This Row],[Residential CLM $ Collected]]+Table3[[#This Row],[C&amp;I CLM $ Collected]]</f>
        <v>51588.674738999944</v>
      </c>
      <c r="E52" s="55">
        <f>Table3[[#This Row],[CLM $ Collected ]]/'1.) CLM Reference'!$B$4</f>
        <v>4.8738982488483385E-4</v>
      </c>
      <c r="F52" s="54">
        <f>Table3[[#This Row],[Residential Incentive Disbursements]]+Table3[[#This Row],[C&amp;I Incentive Disbursements]]</f>
        <v>4702.9399999999996</v>
      </c>
      <c r="G52" s="55">
        <f>Table3[[#This Row],[Incentive Disbursements]]/'1.) CLM Reference'!$B$5</f>
        <v>5.303845666782804E-5</v>
      </c>
      <c r="H52" s="54">
        <v>51588.674738999944</v>
      </c>
      <c r="I52" s="55">
        <f>Table3[[#This Row],[Residential CLM $ Collected]]/'1.) CLM Reference'!$B$4</f>
        <v>4.8738982488483385E-4</v>
      </c>
      <c r="J52" s="79">
        <v>4702.9399999999996</v>
      </c>
      <c r="K52" s="55">
        <f>Table3[[#This Row],[Residential Incentive Disbursements]]/'1.) CLM Reference'!$B$5</f>
        <v>5.303845666782804E-5</v>
      </c>
      <c r="L52" s="56">
        <v>0</v>
      </c>
      <c r="M52" s="55">
        <f>Table3[[#This Row],[C&amp;I CLM $ Collected]]/'1.) CLM Reference'!$B$4</f>
        <v>0</v>
      </c>
      <c r="N52" s="79">
        <v>0</v>
      </c>
      <c r="O52" s="55">
        <f>Table3[[#This Row],[C&amp;I Incentive Disbursements]]/'1.) CLM Reference'!$B$5</f>
        <v>0</v>
      </c>
    </row>
    <row r="53" spans="1:15" s="1" customFormat="1">
      <c r="A53" s="83">
        <v>9009184500</v>
      </c>
      <c r="B53" s="1" t="s">
        <v>57</v>
      </c>
      <c r="C53" s="1" t="s">
        <v>46</v>
      </c>
      <c r="D53" s="54">
        <f>Table3[[#This Row],[Residential CLM $ Collected]]+Table3[[#This Row],[C&amp;I CLM $ Collected]]</f>
        <v>38264.725295999939</v>
      </c>
      <c r="E53" s="55">
        <f>Table3[[#This Row],[CLM $ Collected ]]/'1.) CLM Reference'!$B$4</f>
        <v>3.6151030930020773E-4</v>
      </c>
      <c r="F53" s="54">
        <f>Table3[[#This Row],[Residential Incentive Disbursements]]+Table3[[#This Row],[C&amp;I Incentive Disbursements]]</f>
        <v>16009.27</v>
      </c>
      <c r="G53" s="55">
        <f>Table3[[#This Row],[Incentive Disbursements]]/'1.) CLM Reference'!$B$5</f>
        <v>1.805481195121689E-4</v>
      </c>
      <c r="H53" s="54">
        <v>38264.725295999939</v>
      </c>
      <c r="I53" s="55">
        <f>Table3[[#This Row],[Residential CLM $ Collected]]/'1.) CLM Reference'!$B$4</f>
        <v>3.6151030930020773E-4</v>
      </c>
      <c r="J53" s="79">
        <v>16009.27</v>
      </c>
      <c r="K53" s="55">
        <f>Table3[[#This Row],[Residential Incentive Disbursements]]/'1.) CLM Reference'!$B$5</f>
        <v>1.805481195121689E-4</v>
      </c>
      <c r="L53" s="56">
        <v>0</v>
      </c>
      <c r="M53" s="55">
        <f>Table3[[#This Row],[C&amp;I CLM $ Collected]]/'1.) CLM Reference'!$B$4</f>
        <v>0</v>
      </c>
      <c r="N53" s="79">
        <v>0</v>
      </c>
      <c r="O53" s="55">
        <f>Table3[[#This Row],[C&amp;I Incentive Disbursements]]/'1.) CLM Reference'!$B$5</f>
        <v>0</v>
      </c>
    </row>
    <row r="54" spans="1:15" s="1" customFormat="1">
      <c r="A54" s="83">
        <v>9009184600</v>
      </c>
      <c r="B54" s="1" t="s">
        <v>57</v>
      </c>
      <c r="C54" s="1" t="s">
        <v>46</v>
      </c>
      <c r="D54" s="54">
        <f>Table3[[#This Row],[Residential CLM $ Collected]]+Table3[[#This Row],[C&amp;I CLM $ Collected]]</f>
        <v>54395.813493000001</v>
      </c>
      <c r="E54" s="55">
        <f>Table3[[#This Row],[CLM $ Collected ]]/'1.) CLM Reference'!$B$4</f>
        <v>5.1391058496757375E-4</v>
      </c>
      <c r="F54" s="54">
        <f>Table3[[#This Row],[Residential Incentive Disbursements]]+Table3[[#This Row],[C&amp;I Incentive Disbursements]]</f>
        <v>15062.1699999999</v>
      </c>
      <c r="G54" s="55">
        <f>Table3[[#This Row],[Incentive Disbursements]]/'1.) CLM Reference'!$B$5</f>
        <v>1.6986698764357068E-4</v>
      </c>
      <c r="H54" s="54">
        <v>54395.813493000001</v>
      </c>
      <c r="I54" s="55">
        <f>Table3[[#This Row],[Residential CLM $ Collected]]/'1.) CLM Reference'!$B$4</f>
        <v>5.1391058496757375E-4</v>
      </c>
      <c r="J54" s="79">
        <v>15062.1699999999</v>
      </c>
      <c r="K54" s="55">
        <f>Table3[[#This Row],[Residential Incentive Disbursements]]/'1.) CLM Reference'!$B$5</f>
        <v>1.6986698764357068E-4</v>
      </c>
      <c r="L54" s="56">
        <v>0</v>
      </c>
      <c r="M54" s="55">
        <f>Table3[[#This Row],[C&amp;I CLM $ Collected]]/'1.) CLM Reference'!$B$4</f>
        <v>0</v>
      </c>
      <c r="N54" s="79">
        <v>0</v>
      </c>
      <c r="O54" s="55">
        <f>Table3[[#This Row],[C&amp;I Incentive Disbursements]]/'1.) CLM Reference'!$B$5</f>
        <v>0</v>
      </c>
    </row>
    <row r="55" spans="1:15" s="1" customFormat="1">
      <c r="A55" s="83">
        <v>9009184700</v>
      </c>
      <c r="B55" s="1" t="s">
        <v>57</v>
      </c>
      <c r="C55" s="1" t="s">
        <v>46</v>
      </c>
      <c r="D55" s="54">
        <f>Table3[[#This Row],[Residential CLM $ Collected]]+Table3[[#This Row],[C&amp;I CLM $ Collected]]</f>
        <v>464428.60285499995</v>
      </c>
      <c r="E55" s="55">
        <f>Table3[[#This Row],[CLM $ Collected ]]/'1.) CLM Reference'!$B$4</f>
        <v>4.387741622792353E-3</v>
      </c>
      <c r="F55" s="54">
        <f>Table3[[#This Row],[Residential Incentive Disbursements]]+Table3[[#This Row],[C&amp;I Incentive Disbursements]]</f>
        <v>302341.81999999989</v>
      </c>
      <c r="G55" s="55">
        <f>Table3[[#This Row],[Incentive Disbursements]]/'1.) CLM Reference'!$B$5</f>
        <v>3.4097274298507448E-3</v>
      </c>
      <c r="H55" s="54">
        <v>231763.54805099996</v>
      </c>
      <c r="I55" s="55">
        <f>Table3[[#This Row],[Residential CLM $ Collected]]/'1.) CLM Reference'!$B$4</f>
        <v>2.1896122680172261E-3</v>
      </c>
      <c r="J55" s="79">
        <v>247861.48</v>
      </c>
      <c r="K55" s="55">
        <f>Table3[[#This Row],[Residential Incentive Disbursements]]/'1.) CLM Reference'!$B$5</f>
        <v>2.795313222495658E-3</v>
      </c>
      <c r="L55" s="56">
        <v>232665.05480400001</v>
      </c>
      <c r="M55" s="55">
        <f>Table3[[#This Row],[C&amp;I CLM $ Collected]]/'1.) CLM Reference'!$B$4</f>
        <v>2.1981293547751269E-3</v>
      </c>
      <c r="N55" s="79">
        <v>54480.339999999902</v>
      </c>
      <c r="O55" s="55">
        <f>Table3[[#This Row],[C&amp;I Incentive Disbursements]]/'1.) CLM Reference'!$B$5</f>
        <v>6.1441420735508718E-4</v>
      </c>
    </row>
    <row r="56" spans="1:15" s="1" customFormat="1">
      <c r="A56" s="83">
        <v>9005250100</v>
      </c>
      <c r="B56" s="1" t="s">
        <v>58</v>
      </c>
      <c r="C56" s="1" t="s">
        <v>46</v>
      </c>
      <c r="D56" s="54">
        <f>Table3[[#This Row],[Residential CLM $ Collected]]+Table3[[#This Row],[C&amp;I CLM $ Collected]]</f>
        <v>67073.994728999431</v>
      </c>
      <c r="E56" s="55">
        <f>Table3[[#This Row],[CLM $ Collected ]]/'1.) CLM Reference'!$B$4</f>
        <v>6.3368913256031873E-4</v>
      </c>
      <c r="F56" s="54">
        <f>Table3[[#This Row],[Residential Incentive Disbursements]]+Table3[[#This Row],[C&amp;I Incentive Disbursements]]</f>
        <v>34185.760000000002</v>
      </c>
      <c r="G56" s="55">
        <f>Table3[[#This Row],[Incentive Disbursements]]/'1.) CLM Reference'!$B$5</f>
        <v>3.8553754681470943E-4</v>
      </c>
      <c r="H56" s="54">
        <v>61640.193320999431</v>
      </c>
      <c r="I56" s="55">
        <f>Table3[[#This Row],[Residential CLM $ Collected]]/'1.) CLM Reference'!$B$4</f>
        <v>5.8235268071109216E-4</v>
      </c>
      <c r="J56" s="79">
        <v>34185.760000000002</v>
      </c>
      <c r="K56" s="55">
        <f>Table3[[#This Row],[Residential Incentive Disbursements]]/'1.) CLM Reference'!$B$5</f>
        <v>3.8553754681470943E-4</v>
      </c>
      <c r="L56" s="56">
        <v>5433.8014079999939</v>
      </c>
      <c r="M56" s="55">
        <f>Table3[[#This Row],[C&amp;I CLM $ Collected]]/'1.) CLM Reference'!$B$4</f>
        <v>5.1336451849226551E-5</v>
      </c>
      <c r="N56" s="79">
        <v>0</v>
      </c>
      <c r="O56" s="55">
        <f>Table3[[#This Row],[C&amp;I Incentive Disbursements]]/'1.) CLM Reference'!$B$5</f>
        <v>0</v>
      </c>
    </row>
    <row r="57" spans="1:15" s="1" customFormat="1">
      <c r="A57" s="83">
        <v>9005268100</v>
      </c>
      <c r="B57" s="1" t="s">
        <v>58</v>
      </c>
      <c r="C57" s="1" t="s">
        <v>46</v>
      </c>
      <c r="D57" s="54">
        <f>Table3[[#This Row],[Residential CLM $ Collected]]+Table3[[#This Row],[C&amp;I CLM $ Collected]]</f>
        <v>1002.6147599999999</v>
      </c>
      <c r="E57" s="55">
        <f>Table3[[#This Row],[CLM $ Collected ]]/'1.) CLM Reference'!$B$4</f>
        <v>9.4723160611437437E-6</v>
      </c>
      <c r="F57" s="54">
        <f>Table3[[#This Row],[Residential Incentive Disbursements]]+Table3[[#This Row],[C&amp;I Incentive Disbursements]]</f>
        <v>0</v>
      </c>
      <c r="G57" s="55">
        <f>Table3[[#This Row],[Incentive Disbursements]]/'1.) CLM Reference'!$B$5</f>
        <v>0</v>
      </c>
      <c r="H57" s="54">
        <v>1002.6147599999999</v>
      </c>
      <c r="I57" s="55">
        <f>Table3[[#This Row],[Residential CLM $ Collected]]/'1.) CLM Reference'!$B$4</f>
        <v>9.4723160611437437E-6</v>
      </c>
      <c r="J57" s="79">
        <v>0</v>
      </c>
      <c r="K57" s="55">
        <f>Table3[[#This Row],[Residential Incentive Disbursements]]/'1.) CLM Reference'!$B$5</f>
        <v>0</v>
      </c>
      <c r="L57" s="56">
        <v>0</v>
      </c>
      <c r="M57" s="55">
        <f>Table3[[#This Row],[C&amp;I CLM $ Collected]]/'1.) CLM Reference'!$B$4</f>
        <v>0</v>
      </c>
      <c r="N57" s="79">
        <v>0</v>
      </c>
      <c r="O57" s="55">
        <f>Table3[[#This Row],[C&amp;I Incentive Disbursements]]/'1.) CLM Reference'!$B$5</f>
        <v>0</v>
      </c>
    </row>
    <row r="58" spans="1:15" s="1" customFormat="1">
      <c r="A58" s="83">
        <v>9003405100</v>
      </c>
      <c r="B58" s="1" t="s">
        <v>59</v>
      </c>
      <c r="C58" s="1" t="s">
        <v>46</v>
      </c>
      <c r="D58" s="54">
        <f>Table3[[#This Row],[Residential CLM $ Collected]]+Table3[[#This Row],[C&amp;I CLM $ Collected]]</f>
        <v>56578.173813000001</v>
      </c>
      <c r="E58" s="55">
        <f>Table3[[#This Row],[CLM $ Collected ]]/'1.) CLM Reference'!$B$4</f>
        <v>5.3452868030694298E-4</v>
      </c>
      <c r="F58" s="54">
        <f>Table3[[#This Row],[Residential Incentive Disbursements]]+Table3[[#This Row],[C&amp;I Incentive Disbursements]]</f>
        <v>65323.789999999899</v>
      </c>
      <c r="G58" s="55">
        <f>Table3[[#This Row],[Incentive Disbursements]]/'1.) CLM Reference'!$B$5</f>
        <v>7.3670363757421826E-4</v>
      </c>
      <c r="H58" s="54">
        <v>56578.173813000001</v>
      </c>
      <c r="I58" s="55">
        <f>Table3[[#This Row],[Residential CLM $ Collected]]/'1.) CLM Reference'!$B$4</f>
        <v>5.3452868030694298E-4</v>
      </c>
      <c r="J58" s="79">
        <v>65323.789999999899</v>
      </c>
      <c r="K58" s="55">
        <f>Table3[[#This Row],[Residential Incentive Disbursements]]/'1.) CLM Reference'!$B$5</f>
        <v>7.3670363757421826E-4</v>
      </c>
      <c r="L58" s="56">
        <v>0</v>
      </c>
      <c r="M58" s="55">
        <f>Table3[[#This Row],[C&amp;I CLM $ Collected]]/'1.) CLM Reference'!$B$4</f>
        <v>0</v>
      </c>
      <c r="N58" s="79">
        <v>0</v>
      </c>
      <c r="O58" s="55">
        <f>Table3[[#This Row],[C&amp;I Incentive Disbursements]]/'1.) CLM Reference'!$B$5</f>
        <v>0</v>
      </c>
    </row>
    <row r="59" spans="1:15" s="1" customFormat="1">
      <c r="A59" s="83">
        <v>9003405200</v>
      </c>
      <c r="B59" s="1" t="s">
        <v>59</v>
      </c>
      <c r="C59" s="1" t="s">
        <v>46</v>
      </c>
      <c r="D59" s="54">
        <f>Table3[[#This Row],[Residential CLM $ Collected]]+Table3[[#This Row],[C&amp;I CLM $ Collected]]</f>
        <v>61649.401967999998</v>
      </c>
      <c r="E59" s="55">
        <f>Table3[[#This Row],[CLM $ Collected ]]/'1.) CLM Reference'!$B$4</f>
        <v>5.824396804425592E-4</v>
      </c>
      <c r="F59" s="54">
        <f>Table3[[#This Row],[Residential Incentive Disbursements]]+Table3[[#This Row],[C&amp;I Incentive Disbursements]]</f>
        <v>13017.4</v>
      </c>
      <c r="G59" s="55">
        <f>Table3[[#This Row],[Incentive Disbursements]]/'1.) CLM Reference'!$B$5</f>
        <v>1.4680663708824371E-4</v>
      </c>
      <c r="H59" s="54">
        <v>61649.401967999998</v>
      </c>
      <c r="I59" s="55">
        <f>Table3[[#This Row],[Residential CLM $ Collected]]/'1.) CLM Reference'!$B$4</f>
        <v>5.824396804425592E-4</v>
      </c>
      <c r="J59" s="79">
        <v>13017.4</v>
      </c>
      <c r="K59" s="55">
        <f>Table3[[#This Row],[Residential Incentive Disbursements]]/'1.) CLM Reference'!$B$5</f>
        <v>1.4680663708824371E-4</v>
      </c>
      <c r="L59" s="56">
        <v>0</v>
      </c>
      <c r="M59" s="55">
        <f>Table3[[#This Row],[C&amp;I CLM $ Collected]]/'1.) CLM Reference'!$B$4</f>
        <v>0</v>
      </c>
      <c r="N59" s="79">
        <v>0</v>
      </c>
      <c r="O59" s="55">
        <f>Table3[[#This Row],[C&amp;I Incentive Disbursements]]/'1.) CLM Reference'!$B$5</f>
        <v>0</v>
      </c>
    </row>
    <row r="60" spans="1:15" s="1" customFormat="1">
      <c r="A60" s="83">
        <v>9003405300</v>
      </c>
      <c r="B60" s="1" t="s">
        <v>59</v>
      </c>
      <c r="C60" s="1" t="s">
        <v>46</v>
      </c>
      <c r="D60" s="54">
        <f>Table3[[#This Row],[Residential CLM $ Collected]]+Table3[[#This Row],[C&amp;I CLM $ Collected]]</f>
        <v>80017.655003999433</v>
      </c>
      <c r="E60" s="55">
        <f>Table3[[#This Row],[CLM $ Collected ]]/'1.) CLM Reference'!$B$4</f>
        <v>7.5597582332564397E-4</v>
      </c>
      <c r="F60" s="54">
        <f>Table3[[#This Row],[Residential Incentive Disbursements]]+Table3[[#This Row],[C&amp;I Incentive Disbursements]]</f>
        <v>62712.549999999901</v>
      </c>
      <c r="G60" s="55">
        <f>Table3[[#This Row],[Incentive Disbursements]]/'1.) CLM Reference'!$B$5</f>
        <v>7.0725479502268683E-4</v>
      </c>
      <c r="H60" s="54">
        <v>80017.655003999433</v>
      </c>
      <c r="I60" s="55">
        <f>Table3[[#This Row],[Residential CLM $ Collected]]/'1.) CLM Reference'!$B$4</f>
        <v>7.5597582332564397E-4</v>
      </c>
      <c r="J60" s="79">
        <v>62712.549999999901</v>
      </c>
      <c r="K60" s="55">
        <f>Table3[[#This Row],[Residential Incentive Disbursements]]/'1.) CLM Reference'!$B$5</f>
        <v>7.0725479502268683E-4</v>
      </c>
      <c r="L60" s="56">
        <v>0</v>
      </c>
      <c r="M60" s="55">
        <f>Table3[[#This Row],[C&amp;I CLM $ Collected]]/'1.) CLM Reference'!$B$4</f>
        <v>0</v>
      </c>
      <c r="N60" s="79">
        <v>0</v>
      </c>
      <c r="O60" s="55">
        <f>Table3[[#This Row],[C&amp;I Incentive Disbursements]]/'1.) CLM Reference'!$B$5</f>
        <v>0</v>
      </c>
    </row>
    <row r="61" spans="1:15" s="1" customFormat="1">
      <c r="A61" s="83">
        <v>9003405401</v>
      </c>
      <c r="B61" s="1" t="s">
        <v>59</v>
      </c>
      <c r="C61" s="1" t="s">
        <v>46</v>
      </c>
      <c r="D61" s="54">
        <f>Table3[[#This Row],[Residential CLM $ Collected]]+Table3[[#This Row],[C&amp;I CLM $ Collected]]</f>
        <v>54529.626059999995</v>
      </c>
      <c r="E61" s="55">
        <f>Table3[[#This Row],[CLM $ Collected ]]/'1.) CLM Reference'!$B$4</f>
        <v>5.1517479429117967E-4</v>
      </c>
      <c r="F61" s="54">
        <f>Table3[[#This Row],[Residential Incentive Disbursements]]+Table3[[#This Row],[C&amp;I Incentive Disbursements]]</f>
        <v>17395.8299999999</v>
      </c>
      <c r="G61" s="55">
        <f>Table3[[#This Row],[Incentive Disbursements]]/'1.) CLM Reference'!$B$5</f>
        <v>1.9618535972304514E-4</v>
      </c>
      <c r="H61" s="54">
        <v>54529.626059999995</v>
      </c>
      <c r="I61" s="55">
        <f>Table3[[#This Row],[Residential CLM $ Collected]]/'1.) CLM Reference'!$B$4</f>
        <v>5.1517479429117967E-4</v>
      </c>
      <c r="J61" s="79">
        <v>17395.8299999999</v>
      </c>
      <c r="K61" s="55">
        <f>Table3[[#This Row],[Residential Incentive Disbursements]]/'1.) CLM Reference'!$B$5</f>
        <v>1.9618535972304514E-4</v>
      </c>
      <c r="L61" s="56">
        <v>0</v>
      </c>
      <c r="M61" s="55">
        <f>Table3[[#This Row],[C&amp;I CLM $ Collected]]/'1.) CLM Reference'!$B$4</f>
        <v>0</v>
      </c>
      <c r="N61" s="79">
        <v>0</v>
      </c>
      <c r="O61" s="55">
        <f>Table3[[#This Row],[C&amp;I Incentive Disbursements]]/'1.) CLM Reference'!$B$5</f>
        <v>0</v>
      </c>
    </row>
    <row r="62" spans="1:15" s="1" customFormat="1">
      <c r="A62" s="83">
        <v>9003405402</v>
      </c>
      <c r="B62" s="1" t="s">
        <v>59</v>
      </c>
      <c r="C62" s="1" t="s">
        <v>46</v>
      </c>
      <c r="D62" s="54">
        <f>Table3[[#This Row],[Residential CLM $ Collected]]+Table3[[#This Row],[C&amp;I CLM $ Collected]]</f>
        <v>64387.214765999997</v>
      </c>
      <c r="E62" s="55">
        <f>Table3[[#This Row],[CLM $ Collected ]]/'1.) CLM Reference'!$B$4</f>
        <v>6.0830547573456173E-4</v>
      </c>
      <c r="F62" s="54">
        <f>Table3[[#This Row],[Residential Incentive Disbursements]]+Table3[[#This Row],[C&amp;I Incentive Disbursements]]</f>
        <v>43249.97</v>
      </c>
      <c r="G62" s="55">
        <f>Table3[[#This Row],[Incentive Disbursements]]/'1.) CLM Reference'!$B$5</f>
        <v>4.8776120038313545E-4</v>
      </c>
      <c r="H62" s="54">
        <v>64387.214765999997</v>
      </c>
      <c r="I62" s="55">
        <f>Table3[[#This Row],[Residential CLM $ Collected]]/'1.) CLM Reference'!$B$4</f>
        <v>6.0830547573456173E-4</v>
      </c>
      <c r="J62" s="79">
        <v>43249.97</v>
      </c>
      <c r="K62" s="55">
        <f>Table3[[#This Row],[Residential Incentive Disbursements]]/'1.) CLM Reference'!$B$5</f>
        <v>4.8776120038313545E-4</v>
      </c>
      <c r="L62" s="56">
        <v>0</v>
      </c>
      <c r="M62" s="55">
        <f>Table3[[#This Row],[C&amp;I CLM $ Collected]]/'1.) CLM Reference'!$B$4</f>
        <v>0</v>
      </c>
      <c r="N62" s="79">
        <v>0</v>
      </c>
      <c r="O62" s="55">
        <f>Table3[[#This Row],[C&amp;I Incentive Disbursements]]/'1.) CLM Reference'!$B$5</f>
        <v>0</v>
      </c>
    </row>
    <row r="63" spans="1:15" s="1" customFormat="1">
      <c r="A63" s="83">
        <v>9003405500</v>
      </c>
      <c r="B63" s="1" t="s">
        <v>59</v>
      </c>
      <c r="C63" s="1" t="s">
        <v>46</v>
      </c>
      <c r="D63" s="54">
        <f>Table3[[#This Row],[Residential CLM $ Collected]]+Table3[[#This Row],[C&amp;I CLM $ Collected]]</f>
        <v>70841.972249999992</v>
      </c>
      <c r="E63" s="55">
        <f>Table3[[#This Row],[CLM $ Collected ]]/'1.) CLM Reference'!$B$4</f>
        <v>6.6928752529712846E-4</v>
      </c>
      <c r="F63" s="54">
        <f>Table3[[#This Row],[Residential Incentive Disbursements]]+Table3[[#This Row],[C&amp;I Incentive Disbursements]]</f>
        <v>13006.24</v>
      </c>
      <c r="G63" s="55">
        <f>Table3[[#This Row],[Incentive Disbursements]]/'1.) CLM Reference'!$B$5</f>
        <v>1.4668077769467011E-4</v>
      </c>
      <c r="H63" s="54">
        <v>70841.972249999992</v>
      </c>
      <c r="I63" s="55">
        <f>Table3[[#This Row],[Residential CLM $ Collected]]/'1.) CLM Reference'!$B$4</f>
        <v>6.6928752529712846E-4</v>
      </c>
      <c r="J63" s="79">
        <v>13006.24</v>
      </c>
      <c r="K63" s="55">
        <f>Table3[[#This Row],[Residential Incentive Disbursements]]/'1.) CLM Reference'!$B$5</f>
        <v>1.4668077769467011E-4</v>
      </c>
      <c r="L63" s="56">
        <v>0</v>
      </c>
      <c r="M63" s="55">
        <f>Table3[[#This Row],[C&amp;I CLM $ Collected]]/'1.) CLM Reference'!$B$4</f>
        <v>0</v>
      </c>
      <c r="N63" s="79">
        <v>0</v>
      </c>
      <c r="O63" s="55">
        <f>Table3[[#This Row],[C&amp;I Incentive Disbursements]]/'1.) CLM Reference'!$B$5</f>
        <v>0</v>
      </c>
    </row>
    <row r="64" spans="1:15" s="1" customFormat="1">
      <c r="A64" s="83">
        <v>9003405600</v>
      </c>
      <c r="B64" s="1" t="s">
        <v>59</v>
      </c>
      <c r="C64" s="1" t="s">
        <v>46</v>
      </c>
      <c r="D64" s="54">
        <f>Table3[[#This Row],[Residential CLM $ Collected]]+Table3[[#This Row],[C&amp;I CLM $ Collected]]</f>
        <v>94091.816888999427</v>
      </c>
      <c r="E64" s="55">
        <f>Table3[[#This Row],[CLM $ Collected ]]/'1.) CLM Reference'!$B$4</f>
        <v>8.8894305559581582E-4</v>
      </c>
      <c r="F64" s="54">
        <f>Table3[[#This Row],[Residential Incentive Disbursements]]+Table3[[#This Row],[C&amp;I Incentive Disbursements]]</f>
        <v>46027.44</v>
      </c>
      <c r="G64" s="55">
        <f>Table3[[#This Row],[Incentive Disbursements]]/'1.) CLM Reference'!$B$5</f>
        <v>5.1908473890184765E-4</v>
      </c>
      <c r="H64" s="54">
        <v>94091.816888999427</v>
      </c>
      <c r="I64" s="55">
        <f>Table3[[#This Row],[Residential CLM $ Collected]]/'1.) CLM Reference'!$B$4</f>
        <v>8.8894305559581582E-4</v>
      </c>
      <c r="J64" s="79">
        <v>46027.44</v>
      </c>
      <c r="K64" s="55">
        <f>Table3[[#This Row],[Residential Incentive Disbursements]]/'1.) CLM Reference'!$B$5</f>
        <v>5.1908473890184765E-4</v>
      </c>
      <c r="L64" s="56">
        <v>0</v>
      </c>
      <c r="M64" s="55">
        <f>Table3[[#This Row],[C&amp;I CLM $ Collected]]/'1.) CLM Reference'!$B$4</f>
        <v>0</v>
      </c>
      <c r="N64" s="79">
        <v>0</v>
      </c>
      <c r="O64" s="55">
        <f>Table3[[#This Row],[C&amp;I Incentive Disbursements]]/'1.) CLM Reference'!$B$5</f>
        <v>0</v>
      </c>
    </row>
    <row r="65" spans="1:15" s="1" customFormat="1">
      <c r="A65" s="83">
        <v>9003405700</v>
      </c>
      <c r="B65" s="1" t="s">
        <v>59</v>
      </c>
      <c r="C65" s="1" t="s">
        <v>46</v>
      </c>
      <c r="D65" s="54">
        <f>Table3[[#This Row],[Residential CLM $ Collected]]+Table3[[#This Row],[C&amp;I CLM $ Collected]]</f>
        <v>26276.7078</v>
      </c>
      <c r="E65" s="55">
        <f>Table3[[#This Row],[CLM $ Collected ]]/'1.) CLM Reference'!$B$4</f>
        <v>2.4825216150610143E-4</v>
      </c>
      <c r="F65" s="54">
        <f>Table3[[#This Row],[Residential Incentive Disbursements]]+Table3[[#This Row],[C&amp;I Incentive Disbursements]]</f>
        <v>3794.8099999999899</v>
      </c>
      <c r="G65" s="55">
        <f>Table3[[#This Row],[Incentive Disbursements]]/'1.) CLM Reference'!$B$5</f>
        <v>4.2796817681628944E-5</v>
      </c>
      <c r="H65" s="54">
        <v>26276.7078</v>
      </c>
      <c r="I65" s="55">
        <f>Table3[[#This Row],[Residential CLM $ Collected]]/'1.) CLM Reference'!$B$4</f>
        <v>2.4825216150610143E-4</v>
      </c>
      <c r="J65" s="79">
        <v>3794.8099999999899</v>
      </c>
      <c r="K65" s="55">
        <f>Table3[[#This Row],[Residential Incentive Disbursements]]/'1.) CLM Reference'!$B$5</f>
        <v>4.2796817681628944E-5</v>
      </c>
      <c r="L65" s="56">
        <v>0</v>
      </c>
      <c r="M65" s="55">
        <f>Table3[[#This Row],[C&amp;I CLM $ Collected]]/'1.) CLM Reference'!$B$4</f>
        <v>0</v>
      </c>
      <c r="N65" s="79">
        <v>0</v>
      </c>
      <c r="O65" s="55">
        <f>Table3[[#This Row],[C&amp;I Incentive Disbursements]]/'1.) CLM Reference'!$B$5</f>
        <v>0</v>
      </c>
    </row>
    <row r="66" spans="1:15" s="1" customFormat="1">
      <c r="A66" s="83">
        <v>9003405800</v>
      </c>
      <c r="B66" s="1" t="s">
        <v>59</v>
      </c>
      <c r="C66" s="1" t="s">
        <v>46</v>
      </c>
      <c r="D66" s="54">
        <f>Table3[[#This Row],[Residential CLM $ Collected]]+Table3[[#This Row],[C&amp;I CLM $ Collected]]</f>
        <v>725257.19800799887</v>
      </c>
      <c r="E66" s="55">
        <f>Table3[[#This Row],[CLM $ Collected ]]/'1.) CLM Reference'!$B$4</f>
        <v>6.8519492024546663E-3</v>
      </c>
      <c r="F66" s="54">
        <f>Table3[[#This Row],[Residential Incentive Disbursements]]+Table3[[#This Row],[C&amp;I Incentive Disbursements]]</f>
        <v>968989.83999999904</v>
      </c>
      <c r="G66" s="55">
        <f>Table3[[#This Row],[Incentive Disbursements]]/'1.) CLM Reference'!$B$5</f>
        <v>1.0927999430229937E-2</v>
      </c>
      <c r="H66" s="54">
        <v>436792.01983199944</v>
      </c>
      <c r="I66" s="55">
        <f>Table3[[#This Row],[Residential CLM $ Collected]]/'1.) CLM Reference'!$B$4</f>
        <v>4.1266418866944118E-3</v>
      </c>
      <c r="J66" s="79">
        <v>855766.66</v>
      </c>
      <c r="K66" s="55">
        <f>Table3[[#This Row],[Residential Incentive Disbursements]]/'1.) CLM Reference'!$B$5</f>
        <v>9.6510997193631938E-3</v>
      </c>
      <c r="L66" s="56">
        <v>288465.17817599943</v>
      </c>
      <c r="M66" s="55">
        <f>Table3[[#This Row],[C&amp;I CLM $ Collected]]/'1.) CLM Reference'!$B$4</f>
        <v>2.725307315760254E-3</v>
      </c>
      <c r="N66" s="79">
        <v>113223.179999999</v>
      </c>
      <c r="O66" s="55">
        <f>Table3[[#This Row],[C&amp;I Incentive Disbursements]]/'1.) CLM Reference'!$B$5</f>
        <v>1.2768997108667435E-3</v>
      </c>
    </row>
    <row r="67" spans="1:15" s="1" customFormat="1">
      <c r="A67" s="83">
        <v>9003405900</v>
      </c>
      <c r="B67" s="1" t="s">
        <v>59</v>
      </c>
      <c r="C67" s="1" t="s">
        <v>46</v>
      </c>
      <c r="D67" s="54">
        <f>Table3[[#This Row],[Residential CLM $ Collected]]+Table3[[#This Row],[C&amp;I CLM $ Collected]]</f>
        <v>71397.078290999998</v>
      </c>
      <c r="E67" s="55">
        <f>Table3[[#This Row],[CLM $ Collected ]]/'1.) CLM Reference'!$B$4</f>
        <v>6.7453195224711896E-4</v>
      </c>
      <c r="F67" s="54">
        <f>Table3[[#This Row],[Residential Incentive Disbursements]]+Table3[[#This Row],[C&amp;I Incentive Disbursements]]</f>
        <v>11736.389999999899</v>
      </c>
      <c r="G67" s="55">
        <f>Table3[[#This Row],[Incentive Disbursements]]/'1.) CLM Reference'!$B$5</f>
        <v>1.3235976058629815E-4</v>
      </c>
      <c r="H67" s="54">
        <v>71397.078290999998</v>
      </c>
      <c r="I67" s="55">
        <f>Table3[[#This Row],[Residential CLM $ Collected]]/'1.) CLM Reference'!$B$4</f>
        <v>6.7453195224711896E-4</v>
      </c>
      <c r="J67" s="79">
        <v>11736.389999999899</v>
      </c>
      <c r="K67" s="55">
        <f>Table3[[#This Row],[Residential Incentive Disbursements]]/'1.) CLM Reference'!$B$5</f>
        <v>1.3235976058629815E-4</v>
      </c>
      <c r="L67" s="56">
        <v>0</v>
      </c>
      <c r="M67" s="55">
        <f>Table3[[#This Row],[C&amp;I CLM $ Collected]]/'1.) CLM Reference'!$B$4</f>
        <v>0</v>
      </c>
      <c r="N67" s="79">
        <v>0</v>
      </c>
      <c r="O67" s="55">
        <f>Table3[[#This Row],[C&amp;I Incentive Disbursements]]/'1.) CLM Reference'!$B$5</f>
        <v>0</v>
      </c>
    </row>
    <row r="68" spans="1:15" s="1" customFormat="1">
      <c r="A68" s="83">
        <v>9003406001</v>
      </c>
      <c r="B68" s="1" t="s">
        <v>59</v>
      </c>
      <c r="C68" s="1" t="s">
        <v>46</v>
      </c>
      <c r="D68" s="54">
        <f>Table3[[#This Row],[Residential CLM $ Collected]]+Table3[[#This Row],[C&amp;I CLM $ Collected]]</f>
        <v>51897.635873999941</v>
      </c>
      <c r="E68" s="55">
        <f>Table3[[#This Row],[CLM $ Collected ]]/'1.) CLM Reference'!$B$4</f>
        <v>4.9030877006506408E-4</v>
      </c>
      <c r="F68" s="54">
        <f>Table3[[#This Row],[Residential Incentive Disbursements]]+Table3[[#This Row],[C&amp;I Incentive Disbursements]]</f>
        <v>27843.599999999999</v>
      </c>
      <c r="G68" s="55">
        <f>Table3[[#This Row],[Incentive Disbursements]]/'1.) CLM Reference'!$B$5</f>
        <v>3.1401242033203422E-4</v>
      </c>
      <c r="H68" s="54">
        <v>51897.635873999941</v>
      </c>
      <c r="I68" s="55">
        <f>Table3[[#This Row],[Residential CLM $ Collected]]/'1.) CLM Reference'!$B$4</f>
        <v>4.9030877006506408E-4</v>
      </c>
      <c r="J68" s="79">
        <v>27843.599999999999</v>
      </c>
      <c r="K68" s="55">
        <f>Table3[[#This Row],[Residential Incentive Disbursements]]/'1.) CLM Reference'!$B$5</f>
        <v>3.1401242033203422E-4</v>
      </c>
      <c r="L68" s="56">
        <v>0</v>
      </c>
      <c r="M68" s="55">
        <f>Table3[[#This Row],[C&amp;I CLM $ Collected]]/'1.) CLM Reference'!$B$4</f>
        <v>0</v>
      </c>
      <c r="N68" s="79">
        <v>0</v>
      </c>
      <c r="O68" s="55">
        <f>Table3[[#This Row],[C&amp;I Incentive Disbursements]]/'1.) CLM Reference'!$B$5</f>
        <v>0</v>
      </c>
    </row>
    <row r="69" spans="1:15" s="1" customFormat="1">
      <c r="A69" s="83">
        <v>9003406002</v>
      </c>
      <c r="B69" s="1" t="s">
        <v>59</v>
      </c>
      <c r="C69" s="1" t="s">
        <v>46</v>
      </c>
      <c r="D69" s="54">
        <f>Table3[[#This Row],[Residential CLM $ Collected]]+Table3[[#This Row],[C&amp;I CLM $ Collected]]</f>
        <v>75059.550719999999</v>
      </c>
      <c r="E69" s="55">
        <f>Table3[[#This Row],[CLM $ Collected ]]/'1.) CLM Reference'!$B$4</f>
        <v>7.0913357372405874E-4</v>
      </c>
      <c r="F69" s="54">
        <f>Table3[[#This Row],[Residential Incentive Disbursements]]+Table3[[#This Row],[C&amp;I Incentive Disbursements]]</f>
        <v>25738.299999999901</v>
      </c>
      <c r="G69" s="55">
        <f>Table3[[#This Row],[Incentive Disbursements]]/'1.) CLM Reference'!$B$5</f>
        <v>2.9026942917697299E-4</v>
      </c>
      <c r="H69" s="54">
        <v>75059.550719999999</v>
      </c>
      <c r="I69" s="55">
        <f>Table3[[#This Row],[Residential CLM $ Collected]]/'1.) CLM Reference'!$B$4</f>
        <v>7.0913357372405874E-4</v>
      </c>
      <c r="J69" s="79">
        <v>25738.299999999901</v>
      </c>
      <c r="K69" s="55">
        <f>Table3[[#This Row],[Residential Incentive Disbursements]]/'1.) CLM Reference'!$B$5</f>
        <v>2.9026942917697299E-4</v>
      </c>
      <c r="L69" s="56">
        <v>0</v>
      </c>
      <c r="M69" s="55">
        <f>Table3[[#This Row],[C&amp;I CLM $ Collected]]/'1.) CLM Reference'!$B$4</f>
        <v>0</v>
      </c>
      <c r="N69" s="79">
        <v>0</v>
      </c>
      <c r="O69" s="55">
        <f>Table3[[#This Row],[C&amp;I Incentive Disbursements]]/'1.) CLM Reference'!$B$5</f>
        <v>0</v>
      </c>
    </row>
    <row r="70" spans="1:15" s="1" customFormat="1">
      <c r="A70" s="83">
        <v>9003406100</v>
      </c>
      <c r="B70" s="1" t="s">
        <v>59</v>
      </c>
      <c r="C70" s="1" t="s">
        <v>46</v>
      </c>
      <c r="D70" s="54">
        <f>Table3[[#This Row],[Residential CLM $ Collected]]+Table3[[#This Row],[C&amp;I CLM $ Collected]]</f>
        <v>41837.224463999999</v>
      </c>
      <c r="E70" s="55">
        <f>Table3[[#This Row],[CLM $ Collected ]]/'1.) CLM Reference'!$B$4</f>
        <v>3.9526189824297338E-4</v>
      </c>
      <c r="F70" s="54">
        <f>Table3[[#This Row],[Residential Incentive Disbursements]]+Table3[[#This Row],[C&amp;I Incentive Disbursements]]</f>
        <v>1469.46</v>
      </c>
      <c r="G70" s="55">
        <f>Table3[[#This Row],[Incentive Disbursements]]/'1.) CLM Reference'!$B$5</f>
        <v>1.6572163483928479E-5</v>
      </c>
      <c r="H70" s="54">
        <v>41837.224463999999</v>
      </c>
      <c r="I70" s="55">
        <f>Table3[[#This Row],[Residential CLM $ Collected]]/'1.) CLM Reference'!$B$4</f>
        <v>3.9526189824297338E-4</v>
      </c>
      <c r="J70" s="79">
        <v>1469.46</v>
      </c>
      <c r="K70" s="55">
        <f>Table3[[#This Row],[Residential Incentive Disbursements]]/'1.) CLM Reference'!$B$5</f>
        <v>1.6572163483928479E-5</v>
      </c>
      <c r="L70" s="56">
        <v>0</v>
      </c>
      <c r="M70" s="55">
        <f>Table3[[#This Row],[C&amp;I CLM $ Collected]]/'1.) CLM Reference'!$B$4</f>
        <v>0</v>
      </c>
      <c r="N70" s="79">
        <v>0</v>
      </c>
      <c r="O70" s="55">
        <f>Table3[[#This Row],[C&amp;I Incentive Disbursements]]/'1.) CLM Reference'!$B$5</f>
        <v>0</v>
      </c>
    </row>
    <row r="71" spans="1:15" s="1" customFormat="1">
      <c r="A71" s="83">
        <v>9003410101</v>
      </c>
      <c r="B71" s="1" t="s">
        <v>59</v>
      </c>
      <c r="C71" s="1" t="s">
        <v>46</v>
      </c>
      <c r="D71" s="54">
        <f>Table3[[#This Row],[Residential CLM $ Collected]]+Table3[[#This Row],[C&amp;I CLM $ Collected]]</f>
        <v>404.57150999999999</v>
      </c>
      <c r="E71" s="55">
        <f>Table3[[#This Row],[CLM $ Collected ]]/'1.) CLM Reference'!$B$4</f>
        <v>3.8222349849050465E-6</v>
      </c>
      <c r="F71" s="54">
        <f>Table3[[#This Row],[Residential Incentive Disbursements]]+Table3[[#This Row],[C&amp;I Incentive Disbursements]]</f>
        <v>0</v>
      </c>
      <c r="G71" s="55">
        <f>Table3[[#This Row],[Incentive Disbursements]]/'1.) CLM Reference'!$B$5</f>
        <v>0</v>
      </c>
      <c r="H71" s="54">
        <v>404.57150999999999</v>
      </c>
      <c r="I71" s="55">
        <f>Table3[[#This Row],[Residential CLM $ Collected]]/'1.) CLM Reference'!$B$4</f>
        <v>3.8222349849050465E-6</v>
      </c>
      <c r="J71" s="79">
        <v>0</v>
      </c>
      <c r="K71" s="55">
        <f>Table3[[#This Row],[Residential Incentive Disbursements]]/'1.) CLM Reference'!$B$5</f>
        <v>0</v>
      </c>
      <c r="L71" s="56">
        <v>0</v>
      </c>
      <c r="M71" s="55">
        <f>Table3[[#This Row],[C&amp;I CLM $ Collected]]/'1.) CLM Reference'!$B$4</f>
        <v>0</v>
      </c>
      <c r="N71" s="79">
        <v>0</v>
      </c>
      <c r="O71" s="55">
        <f>Table3[[#This Row],[C&amp;I Incentive Disbursements]]/'1.) CLM Reference'!$B$5</f>
        <v>0</v>
      </c>
    </row>
    <row r="72" spans="1:15" s="1" customFormat="1">
      <c r="A72" s="83">
        <v>9003420500</v>
      </c>
      <c r="B72" s="1" t="s">
        <v>59</v>
      </c>
      <c r="C72" s="1" t="s">
        <v>46</v>
      </c>
      <c r="D72" s="54">
        <f>Table3[[#This Row],[Residential CLM $ Collected]]+Table3[[#This Row],[C&amp;I CLM $ Collected]]</f>
        <v>627.40818000000002</v>
      </c>
      <c r="E72" s="55">
        <f>Table3[[#This Row],[CLM $ Collected ]]/'1.) CLM Reference'!$B$4</f>
        <v>5.927509565395751E-6</v>
      </c>
      <c r="F72" s="54">
        <f>Table3[[#This Row],[Residential Incentive Disbursements]]+Table3[[#This Row],[C&amp;I Incentive Disbursements]]</f>
        <v>0</v>
      </c>
      <c r="G72" s="55">
        <f>Table3[[#This Row],[Incentive Disbursements]]/'1.) CLM Reference'!$B$5</f>
        <v>0</v>
      </c>
      <c r="H72" s="54">
        <v>627.40818000000002</v>
      </c>
      <c r="I72" s="55">
        <f>Table3[[#This Row],[Residential CLM $ Collected]]/'1.) CLM Reference'!$B$4</f>
        <v>5.927509565395751E-6</v>
      </c>
      <c r="J72" s="79">
        <v>0</v>
      </c>
      <c r="K72" s="55">
        <f>Table3[[#This Row],[Residential Incentive Disbursements]]/'1.) CLM Reference'!$B$5</f>
        <v>0</v>
      </c>
      <c r="L72" s="56">
        <v>0</v>
      </c>
      <c r="M72" s="55">
        <f>Table3[[#This Row],[C&amp;I CLM $ Collected]]/'1.) CLM Reference'!$B$4</f>
        <v>0</v>
      </c>
      <c r="N72" s="79">
        <v>0</v>
      </c>
      <c r="O72" s="55">
        <f>Table3[[#This Row],[C&amp;I Incentive Disbursements]]/'1.) CLM Reference'!$B$5</f>
        <v>0</v>
      </c>
    </row>
    <row r="73" spans="1:15" s="1" customFormat="1">
      <c r="A73" s="83">
        <v>9003430601</v>
      </c>
      <c r="B73" s="1" t="s">
        <v>59</v>
      </c>
      <c r="C73" s="1" t="s">
        <v>46</v>
      </c>
      <c r="D73" s="54">
        <f>Table3[[#This Row],[Residential CLM $ Collected]]+Table3[[#This Row],[C&amp;I CLM $ Collected]]</f>
        <v>1148.3451</v>
      </c>
      <c r="E73" s="55">
        <f>Table3[[#This Row],[CLM $ Collected ]]/'1.) CLM Reference'!$B$4</f>
        <v>1.0849119889742815E-5</v>
      </c>
      <c r="F73" s="54">
        <f>Table3[[#This Row],[Residential Incentive Disbursements]]+Table3[[#This Row],[C&amp;I Incentive Disbursements]]</f>
        <v>0</v>
      </c>
      <c r="G73" s="55">
        <f>Table3[[#This Row],[Incentive Disbursements]]/'1.) CLM Reference'!$B$5</f>
        <v>0</v>
      </c>
      <c r="H73" s="54">
        <v>1148.3451</v>
      </c>
      <c r="I73" s="55">
        <f>Table3[[#This Row],[Residential CLM $ Collected]]/'1.) CLM Reference'!$B$4</f>
        <v>1.0849119889742815E-5</v>
      </c>
      <c r="J73" s="79">
        <v>0</v>
      </c>
      <c r="K73" s="55">
        <f>Table3[[#This Row],[Residential Incentive Disbursements]]/'1.) CLM Reference'!$B$5</f>
        <v>0</v>
      </c>
      <c r="L73" s="56">
        <v>0</v>
      </c>
      <c r="M73" s="55">
        <f>Table3[[#This Row],[C&amp;I CLM $ Collected]]/'1.) CLM Reference'!$B$4</f>
        <v>0</v>
      </c>
      <c r="N73" s="79">
        <v>0</v>
      </c>
      <c r="O73" s="55">
        <f>Table3[[#This Row],[C&amp;I Incentive Disbursements]]/'1.) CLM Reference'!$B$5</f>
        <v>0</v>
      </c>
    </row>
    <row r="74" spans="1:15" s="1" customFormat="1">
      <c r="A74" s="83">
        <v>9005425400</v>
      </c>
      <c r="B74" s="1" t="s">
        <v>59</v>
      </c>
      <c r="C74" s="1" t="s">
        <v>46</v>
      </c>
      <c r="D74" s="54">
        <f>Table3[[#This Row],[Residential CLM $ Collected]]+Table3[[#This Row],[C&amp;I CLM $ Collected]]</f>
        <v>232.05041999999997</v>
      </c>
      <c r="E74" s="55">
        <f>Table3[[#This Row],[CLM $ Collected ]]/'1.) CLM Reference'!$B$4</f>
        <v>2.1923225231205966E-6</v>
      </c>
      <c r="F74" s="54">
        <f>Table3[[#This Row],[Residential Incentive Disbursements]]+Table3[[#This Row],[C&amp;I Incentive Disbursements]]</f>
        <v>0</v>
      </c>
      <c r="G74" s="55">
        <f>Table3[[#This Row],[Incentive Disbursements]]/'1.) CLM Reference'!$B$5</f>
        <v>0</v>
      </c>
      <c r="H74" s="54">
        <v>232.05041999999997</v>
      </c>
      <c r="I74" s="55">
        <f>Table3[[#This Row],[Residential CLM $ Collected]]/'1.) CLM Reference'!$B$4</f>
        <v>2.1923225231205966E-6</v>
      </c>
      <c r="J74" s="79">
        <v>0</v>
      </c>
      <c r="K74" s="55">
        <f>Table3[[#This Row],[Residential Incentive Disbursements]]/'1.) CLM Reference'!$B$5</f>
        <v>0</v>
      </c>
      <c r="L74" s="56">
        <v>0</v>
      </c>
      <c r="M74" s="55">
        <f>Table3[[#This Row],[C&amp;I CLM $ Collected]]/'1.) CLM Reference'!$B$4</f>
        <v>0</v>
      </c>
      <c r="N74" s="79">
        <v>0</v>
      </c>
      <c r="O74" s="55">
        <f>Table3[[#This Row],[C&amp;I Incentive Disbursements]]/'1.) CLM Reference'!$B$5</f>
        <v>0</v>
      </c>
    </row>
    <row r="75" spans="1:15" s="1" customFormat="1">
      <c r="A75" s="83">
        <v>9001205100</v>
      </c>
      <c r="B75" s="1" t="s">
        <v>60</v>
      </c>
      <c r="C75" s="1" t="s">
        <v>46</v>
      </c>
      <c r="D75" s="54">
        <f>Table3[[#This Row],[Residential CLM $ Collected]]+Table3[[#This Row],[C&amp;I CLM $ Collected]]</f>
        <v>71180.309087999995</v>
      </c>
      <c r="E75" s="55">
        <f>Table3[[#This Row],[CLM $ Collected ]]/'1.) CLM Reference'!$B$4</f>
        <v>6.7248400074564865E-4</v>
      </c>
      <c r="F75" s="54">
        <f>Table3[[#This Row],[Residential Incentive Disbursements]]+Table3[[#This Row],[C&amp;I Incentive Disbursements]]</f>
        <v>22248.449999999899</v>
      </c>
      <c r="G75" s="55">
        <f>Table3[[#This Row],[Incentive Disbursements]]/'1.) CLM Reference'!$B$5</f>
        <v>2.5091186603514685E-4</v>
      </c>
      <c r="H75" s="54">
        <v>71180.309087999995</v>
      </c>
      <c r="I75" s="55">
        <f>Table3[[#This Row],[Residential CLM $ Collected]]/'1.) CLM Reference'!$B$4</f>
        <v>6.7248400074564865E-4</v>
      </c>
      <c r="J75" s="79">
        <v>22248.449999999899</v>
      </c>
      <c r="K75" s="55">
        <f>Table3[[#This Row],[Residential Incentive Disbursements]]/'1.) CLM Reference'!$B$5</f>
        <v>2.5091186603514685E-4</v>
      </c>
      <c r="L75" s="56">
        <v>0</v>
      </c>
      <c r="M75" s="55">
        <f>Table3[[#This Row],[C&amp;I CLM $ Collected]]/'1.) CLM Reference'!$B$4</f>
        <v>0</v>
      </c>
      <c r="N75" s="79">
        <v>0</v>
      </c>
      <c r="O75" s="55">
        <f>Table3[[#This Row],[C&amp;I Incentive Disbursements]]/'1.) CLM Reference'!$B$5</f>
        <v>0</v>
      </c>
    </row>
    <row r="76" spans="1:15" s="1" customFormat="1">
      <c r="A76" s="83">
        <v>9001205200</v>
      </c>
      <c r="B76" s="1" t="s">
        <v>60</v>
      </c>
      <c r="C76" s="1" t="s">
        <v>46</v>
      </c>
      <c r="D76" s="54">
        <f>Table3[[#This Row],[Residential CLM $ Collected]]+Table3[[#This Row],[C&amp;I CLM $ Collected]]</f>
        <v>362727.25586999999</v>
      </c>
      <c r="E76" s="55">
        <f>Table3[[#This Row],[CLM $ Collected ]]/'1.) CLM Reference'!$B$4</f>
        <v>3.4269066730994438E-3</v>
      </c>
      <c r="F76" s="54">
        <f>Table3[[#This Row],[Residential Incentive Disbursements]]+Table3[[#This Row],[C&amp;I Incentive Disbursements]]</f>
        <v>574402.3199999989</v>
      </c>
      <c r="G76" s="55">
        <f>Table3[[#This Row],[Incentive Disbursements]]/'1.) CLM Reference'!$B$5</f>
        <v>6.4779505073889613E-3</v>
      </c>
      <c r="H76" s="54">
        <v>224138.772459</v>
      </c>
      <c r="I76" s="55">
        <f>Table3[[#This Row],[Residential CLM $ Collected]]/'1.) CLM Reference'!$B$4</f>
        <v>2.1175763403766656E-3</v>
      </c>
      <c r="J76" s="79">
        <v>503168.47999999899</v>
      </c>
      <c r="K76" s="55">
        <f>Table3[[#This Row],[Residential Incentive Disbursements]]/'1.) CLM Reference'!$B$5</f>
        <v>5.6745949604070749E-3</v>
      </c>
      <c r="L76" s="56">
        <v>138588.48341099999</v>
      </c>
      <c r="M76" s="55">
        <f>Table3[[#This Row],[C&amp;I CLM $ Collected]]/'1.) CLM Reference'!$B$4</f>
        <v>1.3093303327227784E-3</v>
      </c>
      <c r="N76" s="79">
        <v>71233.839999999895</v>
      </c>
      <c r="O76" s="55">
        <f>Table3[[#This Row],[C&amp;I Incentive Disbursements]]/'1.) CLM Reference'!$B$5</f>
        <v>8.0335554698188595E-4</v>
      </c>
    </row>
    <row r="77" spans="1:15" s="1" customFormat="1">
      <c r="A77" s="83">
        <v>9001205300</v>
      </c>
      <c r="B77" s="1" t="s">
        <v>60</v>
      </c>
      <c r="C77" s="1" t="s">
        <v>46</v>
      </c>
      <c r="D77" s="54">
        <f>Table3[[#This Row],[Residential CLM $ Collected]]+Table3[[#This Row],[C&amp;I CLM $ Collected]]</f>
        <v>101457.713322</v>
      </c>
      <c r="E77" s="55">
        <f>Table3[[#This Row],[CLM $ Collected ]]/'1.) CLM Reference'!$B$4</f>
        <v>9.5853319317471268E-4</v>
      </c>
      <c r="F77" s="54">
        <f>Table3[[#This Row],[Residential Incentive Disbursements]]+Table3[[#This Row],[C&amp;I Incentive Disbursements]]</f>
        <v>18959.5099999999</v>
      </c>
      <c r="G77" s="55">
        <f>Table3[[#This Row],[Incentive Disbursements]]/'1.) CLM Reference'!$B$5</f>
        <v>2.1382011030934847E-4</v>
      </c>
      <c r="H77" s="54">
        <v>101457.713322</v>
      </c>
      <c r="I77" s="55">
        <f>Table3[[#This Row],[Residential CLM $ Collected]]/'1.) CLM Reference'!$B$4</f>
        <v>9.5853319317471268E-4</v>
      </c>
      <c r="J77" s="79">
        <v>18959.5099999999</v>
      </c>
      <c r="K77" s="55">
        <f>Table3[[#This Row],[Residential Incentive Disbursements]]/'1.) CLM Reference'!$B$5</f>
        <v>2.1382011030934847E-4</v>
      </c>
      <c r="L77" s="56">
        <v>0</v>
      </c>
      <c r="M77" s="55">
        <f>Table3[[#This Row],[C&amp;I CLM $ Collected]]/'1.) CLM Reference'!$B$4</f>
        <v>0</v>
      </c>
      <c r="N77" s="79">
        <v>0</v>
      </c>
      <c r="O77" s="55">
        <f>Table3[[#This Row],[C&amp;I Incentive Disbursements]]/'1.) CLM Reference'!$B$5</f>
        <v>0</v>
      </c>
    </row>
    <row r="78" spans="1:15" s="1" customFormat="1">
      <c r="A78" s="83">
        <v>9001211400</v>
      </c>
      <c r="B78" s="1" t="s">
        <v>60</v>
      </c>
      <c r="C78" s="1" t="s">
        <v>46</v>
      </c>
      <c r="D78" s="54">
        <f>Table3[[#This Row],[Residential CLM $ Collected]]+Table3[[#This Row],[C&amp;I CLM $ Collected]]</f>
        <v>753.08372999999995</v>
      </c>
      <c r="E78" s="55">
        <f>Table3[[#This Row],[CLM $ Collected ]]/'1.) CLM Reference'!$B$4</f>
        <v>7.1148435028674808E-6</v>
      </c>
      <c r="F78" s="54">
        <f>Table3[[#This Row],[Residential Incentive Disbursements]]+Table3[[#This Row],[C&amp;I Incentive Disbursements]]</f>
        <v>0</v>
      </c>
      <c r="G78" s="55">
        <f>Table3[[#This Row],[Incentive Disbursements]]/'1.) CLM Reference'!$B$5</f>
        <v>0</v>
      </c>
      <c r="H78" s="54">
        <v>753.08372999999995</v>
      </c>
      <c r="I78" s="55">
        <f>Table3[[#This Row],[Residential CLM $ Collected]]/'1.) CLM Reference'!$B$4</f>
        <v>7.1148435028674808E-6</v>
      </c>
      <c r="J78" s="79">
        <v>0</v>
      </c>
      <c r="K78" s="55">
        <f>Table3[[#This Row],[Residential Incentive Disbursements]]/'1.) CLM Reference'!$B$5</f>
        <v>0</v>
      </c>
      <c r="L78" s="56">
        <v>0</v>
      </c>
      <c r="M78" s="55">
        <f>Table3[[#This Row],[C&amp;I CLM $ Collected]]/'1.) CLM Reference'!$B$4</f>
        <v>0</v>
      </c>
      <c r="N78" s="79">
        <v>0</v>
      </c>
      <c r="O78" s="55">
        <f>Table3[[#This Row],[C&amp;I Incentive Disbursements]]/'1.) CLM Reference'!$B$5</f>
        <v>0</v>
      </c>
    </row>
    <row r="79" spans="1:15" s="1" customFormat="1">
      <c r="A79" s="83">
        <v>9005253400</v>
      </c>
      <c r="B79" s="1" t="s">
        <v>60</v>
      </c>
      <c r="C79" s="1" t="s">
        <v>46</v>
      </c>
      <c r="D79" s="54">
        <f>Table3[[#This Row],[Residential CLM $ Collected]]+Table3[[#This Row],[C&amp;I CLM $ Collected]]</f>
        <v>1065.8409299999998</v>
      </c>
      <c r="E79" s="55">
        <f>Table3[[#This Row],[CLM $ Collected ]]/'1.) CLM Reference'!$B$4</f>
        <v>1.0069652435461237E-5</v>
      </c>
      <c r="F79" s="54">
        <f>Table3[[#This Row],[Residential Incentive Disbursements]]+Table3[[#This Row],[C&amp;I Incentive Disbursements]]</f>
        <v>1107.97</v>
      </c>
      <c r="G79" s="55">
        <f>Table3[[#This Row],[Incentive Disbursements]]/'1.) CLM Reference'!$B$5</f>
        <v>1.2495379238147509E-5</v>
      </c>
      <c r="H79" s="54">
        <v>1065.8409299999998</v>
      </c>
      <c r="I79" s="55">
        <f>Table3[[#This Row],[Residential CLM $ Collected]]/'1.) CLM Reference'!$B$4</f>
        <v>1.0069652435461237E-5</v>
      </c>
      <c r="J79" s="79">
        <v>1107.97</v>
      </c>
      <c r="K79" s="55">
        <f>Table3[[#This Row],[Residential Incentive Disbursements]]/'1.) CLM Reference'!$B$5</f>
        <v>1.2495379238147509E-5</v>
      </c>
      <c r="L79" s="56">
        <v>0</v>
      </c>
      <c r="M79" s="55">
        <f>Table3[[#This Row],[C&amp;I CLM $ Collected]]/'1.) CLM Reference'!$B$4</f>
        <v>0</v>
      </c>
      <c r="N79" s="79">
        <v>0</v>
      </c>
      <c r="O79" s="55">
        <f>Table3[[#This Row],[C&amp;I Incentive Disbursements]]/'1.) CLM Reference'!$B$5</f>
        <v>0</v>
      </c>
    </row>
    <row r="80" spans="1:15" s="1" customFormat="1">
      <c r="A80" s="83">
        <v>9015902500</v>
      </c>
      <c r="B80" s="1" t="s">
        <v>61</v>
      </c>
      <c r="C80" s="1" t="s">
        <v>46</v>
      </c>
      <c r="D80" s="54">
        <f>Table3[[#This Row],[Residential CLM $ Collected]]+Table3[[#This Row],[C&amp;I CLM $ Collected]]</f>
        <v>44.135279999999995</v>
      </c>
      <c r="E80" s="55">
        <f>Table3[[#This Row],[CLM $ Collected ]]/'1.) CLM Reference'!$B$4</f>
        <v>4.1697303718835759E-7</v>
      </c>
      <c r="F80" s="54">
        <f>Table3[[#This Row],[Residential Incentive Disbursements]]+Table3[[#This Row],[C&amp;I Incentive Disbursements]]</f>
        <v>0</v>
      </c>
      <c r="G80" s="55">
        <f>Table3[[#This Row],[Incentive Disbursements]]/'1.) CLM Reference'!$B$5</f>
        <v>0</v>
      </c>
      <c r="H80" s="54">
        <v>44.135279999999995</v>
      </c>
      <c r="I80" s="55">
        <f>Table3[[#This Row],[Residential CLM $ Collected]]/'1.) CLM Reference'!$B$4</f>
        <v>4.1697303718835759E-7</v>
      </c>
      <c r="J80" s="79">
        <v>0</v>
      </c>
      <c r="K80" s="55">
        <f>Table3[[#This Row],[Residential Incentive Disbursements]]/'1.) CLM Reference'!$B$5</f>
        <v>0</v>
      </c>
      <c r="L80" s="56">
        <v>0</v>
      </c>
      <c r="M80" s="55">
        <f>Table3[[#This Row],[C&amp;I CLM $ Collected]]/'1.) CLM Reference'!$B$4</f>
        <v>0</v>
      </c>
      <c r="N80" s="79">
        <v>0</v>
      </c>
      <c r="O80" s="55">
        <f>Table3[[#This Row],[C&amp;I Incentive Disbursements]]/'1.) CLM Reference'!$B$5</f>
        <v>0</v>
      </c>
    </row>
    <row r="81" spans="1:15" s="1" customFormat="1">
      <c r="A81" s="83">
        <v>9015905100</v>
      </c>
      <c r="B81" s="1" t="s">
        <v>61</v>
      </c>
      <c r="C81" s="1" t="s">
        <v>46</v>
      </c>
      <c r="D81" s="54">
        <f>Table3[[#This Row],[Residential CLM $ Collected]]+Table3[[#This Row],[C&amp;I CLM $ Collected]]</f>
        <v>180208.99026899991</v>
      </c>
      <c r="E81" s="55">
        <f>Table3[[#This Row],[CLM $ Collected ]]/'1.) CLM Reference'!$B$4</f>
        <v>1.7025447669327595E-3</v>
      </c>
      <c r="F81" s="54">
        <f>Table3[[#This Row],[Residential Incentive Disbursements]]+Table3[[#This Row],[C&amp;I Incentive Disbursements]]</f>
        <v>148639.50999999998</v>
      </c>
      <c r="G81" s="55">
        <f>Table3[[#This Row],[Incentive Disbursements]]/'1.) CLM Reference'!$B$5</f>
        <v>1.6763152858131707E-3</v>
      </c>
      <c r="H81" s="54">
        <v>147464.44996499998</v>
      </c>
      <c r="I81" s="55">
        <f>Table3[[#This Row],[Residential CLM $ Collected]]/'1.) CLM Reference'!$B$4</f>
        <v>1.3931870281375046E-3</v>
      </c>
      <c r="J81" s="79">
        <v>141778.62</v>
      </c>
      <c r="K81" s="55">
        <f>Table3[[#This Row],[Residential Incentive Disbursements]]/'1.) CLM Reference'!$B$5</f>
        <v>1.598940065851246E-3</v>
      </c>
      <c r="L81" s="56">
        <v>32744.54030399994</v>
      </c>
      <c r="M81" s="55">
        <f>Table3[[#This Row],[C&amp;I CLM $ Collected]]/'1.) CLM Reference'!$B$4</f>
        <v>3.0935773879525502E-4</v>
      </c>
      <c r="N81" s="79">
        <v>6860.8899999999903</v>
      </c>
      <c r="O81" s="55">
        <f>Table3[[#This Row],[C&amp;I Incentive Disbursements]]/'1.) CLM Reference'!$B$5</f>
        <v>7.7375219961924729E-5</v>
      </c>
    </row>
    <row r="82" spans="1:15" s="1" customFormat="1">
      <c r="A82" s="83">
        <v>9003405800</v>
      </c>
      <c r="B82" s="1" t="s">
        <v>62</v>
      </c>
      <c r="C82" s="1" t="s">
        <v>46</v>
      </c>
      <c r="D82" s="54">
        <f>Table3[[#This Row],[Residential CLM $ Collected]]+Table3[[#This Row],[C&amp;I CLM $ Collected]]</f>
        <v>140.29281</v>
      </c>
      <c r="E82" s="55">
        <f>Table3[[#This Row],[CLM $ Collected ]]/'1.) CLM Reference'!$B$4</f>
        <v>1.3254321504562606E-6</v>
      </c>
      <c r="F82" s="54">
        <f>Table3[[#This Row],[Residential Incentive Disbursements]]+Table3[[#This Row],[C&amp;I Incentive Disbursements]]</f>
        <v>0</v>
      </c>
      <c r="G82" s="55">
        <f>Table3[[#This Row],[Incentive Disbursements]]/'1.) CLM Reference'!$B$5</f>
        <v>0</v>
      </c>
      <c r="H82" s="54">
        <v>140.29281</v>
      </c>
      <c r="I82" s="55">
        <f>Table3[[#This Row],[Residential CLM $ Collected]]/'1.) CLM Reference'!$B$4</f>
        <v>1.3254321504562606E-6</v>
      </c>
      <c r="J82" s="79">
        <v>0</v>
      </c>
      <c r="K82" s="55">
        <f>Table3[[#This Row],[Residential Incentive Disbursements]]/'1.) CLM Reference'!$B$5</f>
        <v>0</v>
      </c>
      <c r="L82" s="56">
        <v>0</v>
      </c>
      <c r="M82" s="55">
        <f>Table3[[#This Row],[C&amp;I CLM $ Collected]]/'1.) CLM Reference'!$B$4</f>
        <v>0</v>
      </c>
      <c r="N82" s="79">
        <v>0</v>
      </c>
      <c r="O82" s="55">
        <f>Table3[[#This Row],[C&amp;I Incentive Disbursements]]/'1.) CLM Reference'!$B$5</f>
        <v>0</v>
      </c>
    </row>
    <row r="83" spans="1:15" s="1" customFormat="1">
      <c r="A83" s="83">
        <v>9003406001</v>
      </c>
      <c r="B83" s="1" t="s">
        <v>62</v>
      </c>
      <c r="C83" s="1" t="s">
        <v>46</v>
      </c>
      <c r="D83" s="54">
        <f>Table3[[#This Row],[Residential CLM $ Collected]]+Table3[[#This Row],[C&amp;I CLM $ Collected]]</f>
        <v>141.56288999999998</v>
      </c>
      <c r="E83" s="55">
        <f>Table3[[#This Row],[CLM $ Collected ]]/'1.) CLM Reference'!$B$4</f>
        <v>1.3374313745480119E-6</v>
      </c>
      <c r="F83" s="54">
        <f>Table3[[#This Row],[Residential Incentive Disbursements]]+Table3[[#This Row],[C&amp;I Incentive Disbursements]]</f>
        <v>0</v>
      </c>
      <c r="G83" s="55">
        <f>Table3[[#This Row],[Incentive Disbursements]]/'1.) CLM Reference'!$B$5</f>
        <v>0</v>
      </c>
      <c r="H83" s="54">
        <v>141.56288999999998</v>
      </c>
      <c r="I83" s="55">
        <f>Table3[[#This Row],[Residential CLM $ Collected]]/'1.) CLM Reference'!$B$4</f>
        <v>1.3374313745480119E-6</v>
      </c>
      <c r="J83" s="79">
        <v>0</v>
      </c>
      <c r="K83" s="55">
        <f>Table3[[#This Row],[Residential Incentive Disbursements]]/'1.) CLM Reference'!$B$5</f>
        <v>0</v>
      </c>
      <c r="L83" s="56">
        <v>0</v>
      </c>
      <c r="M83" s="55">
        <f>Table3[[#This Row],[C&amp;I CLM $ Collected]]/'1.) CLM Reference'!$B$4</f>
        <v>0</v>
      </c>
      <c r="N83" s="79">
        <v>0</v>
      </c>
      <c r="O83" s="55">
        <f>Table3[[#This Row],[C&amp;I Incentive Disbursements]]/'1.) CLM Reference'!$B$5</f>
        <v>0</v>
      </c>
    </row>
    <row r="84" spans="1:15" s="1" customFormat="1">
      <c r="A84" s="83">
        <v>9003410101</v>
      </c>
      <c r="B84" s="1" t="s">
        <v>62</v>
      </c>
      <c r="C84" s="1" t="s">
        <v>46</v>
      </c>
      <c r="D84" s="54">
        <f>Table3[[#This Row],[Residential CLM $ Collected]]+Table3[[#This Row],[C&amp;I CLM $ Collected]]</f>
        <v>161323.674057</v>
      </c>
      <c r="E84" s="55">
        <f>Table3[[#This Row],[CLM $ Collected ]]/'1.) CLM Reference'!$B$4</f>
        <v>1.5241236113588028E-3</v>
      </c>
      <c r="F84" s="54">
        <f>Table3[[#This Row],[Residential Incentive Disbursements]]+Table3[[#This Row],[C&amp;I Incentive Disbursements]]</f>
        <v>136186.39000000001</v>
      </c>
      <c r="G84" s="55">
        <f>Table3[[#This Row],[Incentive Disbursements]]/'1.) CLM Reference'!$B$5</f>
        <v>1.5358724425068003E-3</v>
      </c>
      <c r="H84" s="54">
        <v>142554.380787</v>
      </c>
      <c r="I84" s="55">
        <f>Table3[[#This Row],[Residential CLM $ Collected]]/'1.) CLM Reference'!$B$4</f>
        <v>1.3467985956192199E-3</v>
      </c>
      <c r="J84" s="79">
        <v>131045.21</v>
      </c>
      <c r="K84" s="55">
        <f>Table3[[#This Row],[Residential Incentive Disbursements]]/'1.) CLM Reference'!$B$5</f>
        <v>1.4778916363192868E-3</v>
      </c>
      <c r="L84" s="56">
        <v>18769.293269999998</v>
      </c>
      <c r="M84" s="55">
        <f>Table3[[#This Row],[C&amp;I CLM $ Collected]]/'1.) CLM Reference'!$B$4</f>
        <v>1.7732501573958294E-4</v>
      </c>
      <c r="N84" s="79">
        <v>5141.18</v>
      </c>
      <c r="O84" s="55">
        <f>Table3[[#This Row],[C&amp;I Incentive Disbursements]]/'1.) CLM Reference'!$B$5</f>
        <v>5.7980806187513391E-5</v>
      </c>
    </row>
    <row r="85" spans="1:15" s="1" customFormat="1">
      <c r="A85" s="83">
        <v>9003410102</v>
      </c>
      <c r="B85" s="1" t="s">
        <v>62</v>
      </c>
      <c r="C85" s="1" t="s">
        <v>46</v>
      </c>
      <c r="D85" s="54">
        <f>Table3[[#This Row],[Residential CLM $ Collected]]+Table3[[#This Row],[C&amp;I CLM $ Collected]]</f>
        <v>67627.692341999995</v>
      </c>
      <c r="E85" s="55">
        <f>Table3[[#This Row],[CLM $ Collected ]]/'1.) CLM Reference'!$B$4</f>
        <v>6.3892025322788426E-4</v>
      </c>
      <c r="F85" s="54">
        <f>Table3[[#This Row],[Residential Incentive Disbursements]]+Table3[[#This Row],[C&amp;I Incentive Disbursements]]</f>
        <v>41367.119999999901</v>
      </c>
      <c r="G85" s="55">
        <f>Table3[[#This Row],[Incentive Disbursements]]/'1.) CLM Reference'!$B$5</f>
        <v>4.665269388069671E-4</v>
      </c>
      <c r="H85" s="54">
        <v>67627.692341999995</v>
      </c>
      <c r="I85" s="55">
        <f>Table3[[#This Row],[Residential CLM $ Collected]]/'1.) CLM Reference'!$B$4</f>
        <v>6.3892025322788426E-4</v>
      </c>
      <c r="J85" s="79">
        <v>41367.119999999901</v>
      </c>
      <c r="K85" s="55">
        <f>Table3[[#This Row],[Residential Incentive Disbursements]]/'1.) CLM Reference'!$B$5</f>
        <v>4.665269388069671E-4</v>
      </c>
      <c r="L85" s="56">
        <v>0</v>
      </c>
      <c r="M85" s="55">
        <f>Table3[[#This Row],[C&amp;I CLM $ Collected]]/'1.) CLM Reference'!$B$4</f>
        <v>0</v>
      </c>
      <c r="N85" s="79">
        <v>0</v>
      </c>
      <c r="O85" s="55">
        <f>Table3[[#This Row],[C&amp;I Incentive Disbursements]]/'1.) CLM Reference'!$B$5</f>
        <v>0</v>
      </c>
    </row>
    <row r="86" spans="1:15" s="1" customFormat="1">
      <c r="A86" s="83">
        <v>9003460302</v>
      </c>
      <c r="B86" s="1" t="s">
        <v>62</v>
      </c>
      <c r="C86" s="1" t="s">
        <v>46</v>
      </c>
      <c r="D86" s="54">
        <f>Table3[[#This Row],[Residential CLM $ Collected]]+Table3[[#This Row],[C&amp;I CLM $ Collected]]</f>
        <v>335.26709999999997</v>
      </c>
      <c r="E86" s="55">
        <f>Table3[[#This Row],[CLM $ Collected ]]/'1.) CLM Reference'!$B$4</f>
        <v>3.1674737524341707E-6</v>
      </c>
      <c r="F86" s="54">
        <f>Table3[[#This Row],[Residential Incentive Disbursements]]+Table3[[#This Row],[C&amp;I Incentive Disbursements]]</f>
        <v>1102.3899999999901</v>
      </c>
      <c r="G86" s="55">
        <f>Table3[[#This Row],[Incentive Disbursements]]/'1.) CLM Reference'!$B$5</f>
        <v>1.2432449541360604E-5</v>
      </c>
      <c r="H86" s="54">
        <v>335.26709999999997</v>
      </c>
      <c r="I86" s="55">
        <f>Table3[[#This Row],[Residential CLM $ Collected]]/'1.) CLM Reference'!$B$4</f>
        <v>3.1674737524341707E-6</v>
      </c>
      <c r="J86" s="79">
        <v>1102.3899999999901</v>
      </c>
      <c r="K86" s="55">
        <f>Table3[[#This Row],[Residential Incentive Disbursements]]/'1.) CLM Reference'!$B$5</f>
        <v>1.2432449541360604E-5</v>
      </c>
      <c r="L86" s="56">
        <v>0</v>
      </c>
      <c r="M86" s="55">
        <f>Table3[[#This Row],[C&amp;I CLM $ Collected]]/'1.) CLM Reference'!$B$4</f>
        <v>0</v>
      </c>
      <c r="N86" s="79">
        <v>0</v>
      </c>
      <c r="O86" s="55">
        <f>Table3[[#This Row],[C&amp;I Incentive Disbursements]]/'1.) CLM Reference'!$B$5</f>
        <v>0</v>
      </c>
    </row>
    <row r="87" spans="1:15" s="1" customFormat="1">
      <c r="A87" s="83">
        <v>9005260200</v>
      </c>
      <c r="B87" s="1" t="s">
        <v>63</v>
      </c>
      <c r="C87" s="1" t="s">
        <v>46</v>
      </c>
      <c r="D87" s="54">
        <f>Table3[[#This Row],[Residential CLM $ Collected]]+Table3[[#This Row],[C&amp;I CLM $ Collected]]</f>
        <v>14523.013826999999</v>
      </c>
      <c r="E87" s="55">
        <f>Table3[[#This Row],[CLM $ Collected ]]/'1.) CLM Reference'!$B$4</f>
        <v>1.3720781163216147E-4</v>
      </c>
      <c r="F87" s="54">
        <f>Table3[[#This Row],[Residential Incentive Disbursements]]+Table3[[#This Row],[C&amp;I Incentive Disbursements]]</f>
        <v>0</v>
      </c>
      <c r="G87" s="55">
        <f>Table3[[#This Row],[Incentive Disbursements]]/'1.) CLM Reference'!$B$5</f>
        <v>0</v>
      </c>
      <c r="H87" s="54">
        <v>14523.013826999999</v>
      </c>
      <c r="I87" s="55">
        <f>Table3[[#This Row],[Residential CLM $ Collected]]/'1.) CLM Reference'!$B$4</f>
        <v>1.3720781163216147E-4</v>
      </c>
      <c r="J87" s="79">
        <v>0</v>
      </c>
      <c r="K87" s="55">
        <f>Table3[[#This Row],[Residential Incentive Disbursements]]/'1.) CLM Reference'!$B$5</f>
        <v>0</v>
      </c>
      <c r="L87" s="56">
        <v>0</v>
      </c>
      <c r="M87" s="55">
        <f>Table3[[#This Row],[C&amp;I CLM $ Collected]]/'1.) CLM Reference'!$B$4</f>
        <v>0</v>
      </c>
      <c r="N87" s="79">
        <v>0</v>
      </c>
      <c r="O87" s="55">
        <f>Table3[[#This Row],[C&amp;I Incentive Disbursements]]/'1.) CLM Reference'!$B$5</f>
        <v>0</v>
      </c>
    </row>
    <row r="88" spans="1:15" s="1" customFormat="1">
      <c r="A88" s="83">
        <v>9005261100</v>
      </c>
      <c r="B88" s="1" t="s">
        <v>63</v>
      </c>
      <c r="C88" s="1" t="s">
        <v>46</v>
      </c>
      <c r="D88" s="54">
        <f>Table3[[#This Row],[Residential CLM $ Collected]]+Table3[[#This Row],[C&amp;I CLM $ Collected]]</f>
        <v>41.770889999999994</v>
      </c>
      <c r="E88" s="55">
        <f>Table3[[#This Row],[CLM $ Collected ]]/'1.) CLM Reference'!$B$4</f>
        <v>3.9463519591040984E-7</v>
      </c>
      <c r="F88" s="54">
        <f>Table3[[#This Row],[Residential Incentive Disbursements]]+Table3[[#This Row],[C&amp;I Incentive Disbursements]]</f>
        <v>0</v>
      </c>
      <c r="G88" s="55">
        <f>Table3[[#This Row],[Incentive Disbursements]]/'1.) CLM Reference'!$B$5</f>
        <v>0</v>
      </c>
      <c r="H88" s="54">
        <v>41.770889999999994</v>
      </c>
      <c r="I88" s="55">
        <f>Table3[[#This Row],[Residential CLM $ Collected]]/'1.) CLM Reference'!$B$4</f>
        <v>3.9463519591040984E-7</v>
      </c>
      <c r="J88" s="79">
        <v>0</v>
      </c>
      <c r="K88" s="55">
        <f>Table3[[#This Row],[Residential Incentive Disbursements]]/'1.) CLM Reference'!$B$5</f>
        <v>0</v>
      </c>
      <c r="L88" s="56">
        <v>0</v>
      </c>
      <c r="M88" s="55">
        <f>Table3[[#This Row],[C&amp;I CLM $ Collected]]/'1.) CLM Reference'!$B$4</f>
        <v>0</v>
      </c>
      <c r="N88" s="79">
        <v>0</v>
      </c>
      <c r="O88" s="55">
        <f>Table3[[#This Row],[C&amp;I Incentive Disbursements]]/'1.) CLM Reference'!$B$5</f>
        <v>0</v>
      </c>
    </row>
    <row r="89" spans="1:15" s="1" customFormat="1">
      <c r="A89" s="83">
        <v>9005425600</v>
      </c>
      <c r="B89" s="1" t="s">
        <v>63</v>
      </c>
      <c r="C89" s="1" t="s">
        <v>46</v>
      </c>
      <c r="D89" s="54">
        <f>Table3[[#This Row],[Residential CLM $ Collected]]+Table3[[#This Row],[C&amp;I CLM $ Collected]]</f>
        <v>49560.14888999988</v>
      </c>
      <c r="E89" s="55">
        <f>Table3[[#This Row],[CLM $ Collected ]]/'1.) CLM Reference'!$B$4</f>
        <v>4.6822509806600211E-4</v>
      </c>
      <c r="F89" s="54">
        <f>Table3[[#This Row],[Residential Incentive Disbursements]]+Table3[[#This Row],[C&amp;I Incentive Disbursements]]</f>
        <v>33436.519999999902</v>
      </c>
      <c r="G89" s="55">
        <f>Table3[[#This Row],[Incentive Disbursements]]/'1.) CLM Reference'!$B$5</f>
        <v>3.7708782530565153E-4</v>
      </c>
      <c r="H89" s="54">
        <v>34274.760470999936</v>
      </c>
      <c r="I89" s="55">
        <f>Table3[[#This Row],[Residential CLM $ Collected]]/'1.) CLM Reference'!$B$4</f>
        <v>3.2381466646402396E-4</v>
      </c>
      <c r="J89" s="79">
        <v>32531.519999999899</v>
      </c>
      <c r="K89" s="55">
        <f>Table3[[#This Row],[Residential Incentive Disbursements]]/'1.) CLM Reference'!$B$5</f>
        <v>3.6688148559381494E-4</v>
      </c>
      <c r="L89" s="56">
        <v>15285.388418999943</v>
      </c>
      <c r="M89" s="55">
        <f>Table3[[#This Row],[C&amp;I CLM $ Collected]]/'1.) CLM Reference'!$B$4</f>
        <v>1.4441043160197815E-4</v>
      </c>
      <c r="N89" s="79">
        <v>905</v>
      </c>
      <c r="O89" s="55">
        <f>Table3[[#This Row],[C&amp;I Incentive Disbursements]]/'1.) CLM Reference'!$B$5</f>
        <v>1.0206339711836507E-5</v>
      </c>
    </row>
    <row r="90" spans="1:15" s="1" customFormat="1">
      <c r="A90" s="83">
        <v>9011710100</v>
      </c>
      <c r="B90" s="1" t="s">
        <v>64</v>
      </c>
      <c r="C90" s="1" t="s">
        <v>46</v>
      </c>
      <c r="D90" s="54">
        <f>Table3[[#This Row],[Residential CLM $ Collected]]+Table3[[#This Row],[C&amp;I CLM $ Collected]]</f>
        <v>59.761799999999994</v>
      </c>
      <c r="E90" s="55">
        <f>Table3[[#This Row],[CLM $ Collected ]]/'1.) CLM Reference'!$B$4</f>
        <v>5.6460634788865478E-7</v>
      </c>
      <c r="F90" s="54">
        <f>Table3[[#This Row],[Residential Incentive Disbursements]]+Table3[[#This Row],[C&amp;I Incentive Disbursements]]</f>
        <v>0</v>
      </c>
      <c r="G90" s="55">
        <f>Table3[[#This Row],[Incentive Disbursements]]/'1.) CLM Reference'!$B$5</f>
        <v>0</v>
      </c>
      <c r="H90" s="54">
        <v>59.761799999999994</v>
      </c>
      <c r="I90" s="55">
        <f>Table3[[#This Row],[Residential CLM $ Collected]]/'1.) CLM Reference'!$B$4</f>
        <v>5.6460634788865478E-7</v>
      </c>
      <c r="J90" s="79">
        <v>0</v>
      </c>
      <c r="K90" s="55">
        <f>Table3[[#This Row],[Residential Incentive Disbursements]]/'1.) CLM Reference'!$B$5</f>
        <v>0</v>
      </c>
      <c r="L90" s="56">
        <v>0</v>
      </c>
      <c r="M90" s="55">
        <f>Table3[[#This Row],[C&amp;I CLM $ Collected]]/'1.) CLM Reference'!$B$4</f>
        <v>0</v>
      </c>
      <c r="N90" s="79">
        <v>0</v>
      </c>
      <c r="O90" s="55">
        <f>Table3[[#This Row],[C&amp;I Incentive Disbursements]]/'1.) CLM Reference'!$B$5</f>
        <v>0</v>
      </c>
    </row>
    <row r="91" spans="1:15" s="1" customFormat="1">
      <c r="A91" s="83">
        <v>9011711100</v>
      </c>
      <c r="B91" s="1" t="s">
        <v>64</v>
      </c>
      <c r="C91" s="1" t="s">
        <v>46</v>
      </c>
      <c r="D91" s="54">
        <f>Table3[[#This Row],[Residential CLM $ Collected]]+Table3[[#This Row],[C&amp;I CLM $ Collected]]</f>
        <v>86.960789999999989</v>
      </c>
      <c r="E91" s="55">
        <f>Table3[[#This Row],[CLM $ Collected ]]/'1.) CLM Reference'!$B$4</f>
        <v>8.2157187453209671E-7</v>
      </c>
      <c r="F91" s="54">
        <f>Table3[[#This Row],[Residential Incentive Disbursements]]+Table3[[#This Row],[C&amp;I Incentive Disbursements]]</f>
        <v>0</v>
      </c>
      <c r="G91" s="55">
        <f>Table3[[#This Row],[Incentive Disbursements]]/'1.) CLM Reference'!$B$5</f>
        <v>0</v>
      </c>
      <c r="H91" s="54">
        <v>86.960789999999989</v>
      </c>
      <c r="I91" s="55">
        <f>Table3[[#This Row],[Residential CLM $ Collected]]/'1.) CLM Reference'!$B$4</f>
        <v>8.2157187453209671E-7</v>
      </c>
      <c r="J91" s="79">
        <v>0</v>
      </c>
      <c r="K91" s="55">
        <f>Table3[[#This Row],[Residential Incentive Disbursements]]/'1.) CLM Reference'!$B$5</f>
        <v>0</v>
      </c>
      <c r="L91" s="56">
        <v>0</v>
      </c>
      <c r="M91" s="55">
        <f>Table3[[#This Row],[C&amp;I CLM $ Collected]]/'1.) CLM Reference'!$B$4</f>
        <v>0</v>
      </c>
      <c r="N91" s="79">
        <v>0</v>
      </c>
      <c r="O91" s="55">
        <f>Table3[[#This Row],[C&amp;I Incentive Disbursements]]/'1.) CLM Reference'!$B$5</f>
        <v>0</v>
      </c>
    </row>
    <row r="92" spans="1:15" s="1" customFormat="1">
      <c r="A92" s="83">
        <v>9015825000</v>
      </c>
      <c r="B92" s="1" t="s">
        <v>64</v>
      </c>
      <c r="C92" s="1" t="s">
        <v>46</v>
      </c>
      <c r="D92" s="54">
        <f>Table3[[#This Row],[Residential CLM $ Collected]]+Table3[[#This Row],[C&amp;I CLM $ Collected]]</f>
        <v>911.63393999999994</v>
      </c>
      <c r="E92" s="55">
        <f>Table3[[#This Row],[CLM $ Collected ]]/'1.) CLM Reference'!$B$4</f>
        <v>8.6127644996426668E-6</v>
      </c>
      <c r="F92" s="54">
        <f>Table3[[#This Row],[Residential Incentive Disbursements]]+Table3[[#This Row],[C&amp;I Incentive Disbursements]]</f>
        <v>0</v>
      </c>
      <c r="G92" s="55">
        <f>Table3[[#This Row],[Incentive Disbursements]]/'1.) CLM Reference'!$B$5</f>
        <v>0</v>
      </c>
      <c r="H92" s="54">
        <v>911.63393999999994</v>
      </c>
      <c r="I92" s="55">
        <f>Table3[[#This Row],[Residential CLM $ Collected]]/'1.) CLM Reference'!$B$4</f>
        <v>8.6127644996426668E-6</v>
      </c>
      <c r="J92" s="79">
        <v>0</v>
      </c>
      <c r="K92" s="55">
        <f>Table3[[#This Row],[Residential Incentive Disbursements]]/'1.) CLM Reference'!$B$5</f>
        <v>0</v>
      </c>
      <c r="L92" s="56">
        <v>0</v>
      </c>
      <c r="M92" s="55">
        <f>Table3[[#This Row],[C&amp;I CLM $ Collected]]/'1.) CLM Reference'!$B$4</f>
        <v>0</v>
      </c>
      <c r="N92" s="79">
        <v>0</v>
      </c>
      <c r="O92" s="55">
        <f>Table3[[#This Row],[C&amp;I Incentive Disbursements]]/'1.) CLM Reference'!$B$5</f>
        <v>0</v>
      </c>
    </row>
    <row r="93" spans="1:15" s="1" customFormat="1">
      <c r="A93" s="83">
        <v>9015906100</v>
      </c>
      <c r="B93" s="1" t="s">
        <v>64</v>
      </c>
      <c r="C93" s="1" t="s">
        <v>46</v>
      </c>
      <c r="D93" s="54">
        <f>Table3[[#This Row],[Residential CLM $ Collected]]+Table3[[#This Row],[C&amp;I CLM $ Collected]]</f>
        <v>116310.49888499995</v>
      </c>
      <c r="E93" s="55">
        <f>Table3[[#This Row],[CLM $ Collected ]]/'1.) CLM Reference'!$B$4</f>
        <v>1.0988565604879252E-3</v>
      </c>
      <c r="F93" s="54">
        <f>Table3[[#This Row],[Residential Incentive Disbursements]]+Table3[[#This Row],[C&amp;I Incentive Disbursements]]</f>
        <v>68547.539999999906</v>
      </c>
      <c r="G93" s="55">
        <f>Table3[[#This Row],[Incentive Disbursements]]/'1.) CLM Reference'!$B$5</f>
        <v>7.730601985090613E-4</v>
      </c>
      <c r="H93" s="54">
        <v>101812.120641</v>
      </c>
      <c r="I93" s="55">
        <f>Table3[[#This Row],[Residential CLM $ Collected]]/'1.) CLM Reference'!$B$4</f>
        <v>9.6188149630556895E-4</v>
      </c>
      <c r="J93" s="79">
        <v>65999.539999999906</v>
      </c>
      <c r="K93" s="55">
        <f>Table3[[#This Row],[Residential Incentive Disbursements]]/'1.) CLM Reference'!$B$5</f>
        <v>7.4432455918778016E-4</v>
      </c>
      <c r="L93" s="56">
        <v>14498.378243999941</v>
      </c>
      <c r="M93" s="55">
        <f>Table3[[#This Row],[C&amp;I CLM $ Collected]]/'1.) CLM Reference'!$B$4</f>
        <v>1.3697506418235622E-4</v>
      </c>
      <c r="N93" s="79">
        <v>2548</v>
      </c>
      <c r="O93" s="55">
        <f>Table3[[#This Row],[C&amp;I Incentive Disbursements]]/'1.) CLM Reference'!$B$5</f>
        <v>2.8735639321281128E-5</v>
      </c>
    </row>
    <row r="94" spans="1:15" s="1" customFormat="1">
      <c r="A94" s="83">
        <v>9003464101</v>
      </c>
      <c r="B94" s="1" t="s">
        <v>65</v>
      </c>
      <c r="C94" s="1" t="s">
        <v>46</v>
      </c>
      <c r="D94" s="54">
        <f>Table3[[#This Row],[Residential CLM $ Collected]]+Table3[[#This Row],[C&amp;I CLM $ Collected]]</f>
        <v>214987.60338300001</v>
      </c>
      <c r="E94" s="55">
        <f>Table3[[#This Row],[CLM $ Collected ]]/'1.) CLM Reference'!$B$4</f>
        <v>2.0311196380867085E-3</v>
      </c>
      <c r="F94" s="54">
        <f>Table3[[#This Row],[Residential Incentive Disbursements]]+Table3[[#This Row],[C&amp;I Incentive Disbursements]]</f>
        <v>488687.86</v>
      </c>
      <c r="G94" s="55">
        <f>Table3[[#This Row],[Incentive Disbursements]]/'1.) CLM Reference'!$B$5</f>
        <v>5.5112865328291703E-3</v>
      </c>
      <c r="H94" s="54">
        <v>141672.78650700001</v>
      </c>
      <c r="I94" s="55">
        <f>Table3[[#This Row],[Residential CLM $ Collected]]/'1.) CLM Reference'!$B$4</f>
        <v>1.3384696341965333E-3</v>
      </c>
      <c r="J94" s="79">
        <v>408430.94</v>
      </c>
      <c r="K94" s="55">
        <f>Table3[[#This Row],[Residential Incentive Disbursements]]/'1.) CLM Reference'!$B$5</f>
        <v>4.606171185043883E-3</v>
      </c>
      <c r="L94" s="56">
        <v>73314.816875999997</v>
      </c>
      <c r="M94" s="55">
        <f>Table3[[#This Row],[C&amp;I CLM $ Collected]]/'1.) CLM Reference'!$B$4</f>
        <v>6.9265000389017535E-4</v>
      </c>
      <c r="N94" s="79">
        <v>80256.92</v>
      </c>
      <c r="O94" s="55">
        <f>Table3[[#This Row],[C&amp;I Incentive Disbursements]]/'1.) CLM Reference'!$B$5</f>
        <v>9.0511534778528794E-4</v>
      </c>
    </row>
    <row r="95" spans="1:15" s="1" customFormat="1">
      <c r="A95" s="83">
        <v>9003464102</v>
      </c>
      <c r="B95" s="1" t="s">
        <v>65</v>
      </c>
      <c r="C95" s="1" t="s">
        <v>46</v>
      </c>
      <c r="D95" s="54">
        <f>Table3[[#This Row],[Residential CLM $ Collected]]+Table3[[#This Row],[C&amp;I CLM $ Collected]]</f>
        <v>69589.387034999992</v>
      </c>
      <c r="E95" s="55">
        <f>Table3[[#This Row],[CLM $ Collected ]]/'1.) CLM Reference'!$B$4</f>
        <v>6.5745358516044452E-4</v>
      </c>
      <c r="F95" s="54">
        <f>Table3[[#This Row],[Residential Incentive Disbursements]]+Table3[[#This Row],[C&amp;I Incentive Disbursements]]</f>
        <v>9274.2199999999993</v>
      </c>
      <c r="G95" s="55">
        <f>Table3[[#This Row],[Incentive Disbursements]]/'1.) CLM Reference'!$B$5</f>
        <v>1.0459208826774406E-4</v>
      </c>
      <c r="H95" s="54">
        <v>69589.387034999992</v>
      </c>
      <c r="I95" s="55">
        <f>Table3[[#This Row],[Residential CLM $ Collected]]/'1.) CLM Reference'!$B$4</f>
        <v>6.5745358516044452E-4</v>
      </c>
      <c r="J95" s="79">
        <v>9274.2199999999993</v>
      </c>
      <c r="K95" s="55">
        <f>Table3[[#This Row],[Residential Incentive Disbursements]]/'1.) CLM Reference'!$B$5</f>
        <v>1.0459208826774406E-4</v>
      </c>
      <c r="L95" s="56">
        <v>0</v>
      </c>
      <c r="M95" s="55">
        <f>Table3[[#This Row],[C&amp;I CLM $ Collected]]/'1.) CLM Reference'!$B$4</f>
        <v>0</v>
      </c>
      <c r="N95" s="79">
        <v>0</v>
      </c>
      <c r="O95" s="55">
        <f>Table3[[#This Row],[C&amp;I Incentive Disbursements]]/'1.) CLM Reference'!$B$5</f>
        <v>0</v>
      </c>
    </row>
    <row r="96" spans="1:15" s="1" customFormat="1">
      <c r="A96" s="83">
        <v>9003466102</v>
      </c>
      <c r="B96" s="1" t="s">
        <v>65</v>
      </c>
      <c r="C96" s="1" t="s">
        <v>46</v>
      </c>
      <c r="D96" s="54">
        <f>Table3[[#This Row],[Residential CLM $ Collected]]+Table3[[#This Row],[C&amp;I CLM $ Collected]]</f>
        <v>235.15758</v>
      </c>
      <c r="E96" s="55">
        <f>Table3[[#This Row],[CLM $ Collected ]]/'1.) CLM Reference'!$B$4</f>
        <v>2.221677767773631E-6</v>
      </c>
      <c r="F96" s="54">
        <f>Table3[[#This Row],[Residential Incentive Disbursements]]+Table3[[#This Row],[C&amp;I Incentive Disbursements]]</f>
        <v>0</v>
      </c>
      <c r="G96" s="55">
        <f>Table3[[#This Row],[Incentive Disbursements]]/'1.) CLM Reference'!$B$5</f>
        <v>0</v>
      </c>
      <c r="H96" s="54">
        <v>235.15758</v>
      </c>
      <c r="I96" s="55">
        <f>Table3[[#This Row],[Residential CLM $ Collected]]/'1.) CLM Reference'!$B$4</f>
        <v>2.221677767773631E-6</v>
      </c>
      <c r="J96" s="79">
        <v>0</v>
      </c>
      <c r="K96" s="55">
        <f>Table3[[#This Row],[Residential Incentive Disbursements]]/'1.) CLM Reference'!$B$5</f>
        <v>0</v>
      </c>
      <c r="L96" s="56">
        <v>0</v>
      </c>
      <c r="M96" s="55">
        <f>Table3[[#This Row],[C&amp;I CLM $ Collected]]/'1.) CLM Reference'!$B$4</f>
        <v>0</v>
      </c>
      <c r="N96" s="79">
        <v>0</v>
      </c>
      <c r="O96" s="55">
        <f>Table3[[#This Row],[C&amp;I Incentive Disbursements]]/'1.) CLM Reference'!$B$5</f>
        <v>0</v>
      </c>
    </row>
    <row r="97" spans="1:15" s="1" customFormat="1">
      <c r="A97" s="83">
        <v>9003466202</v>
      </c>
      <c r="B97" s="1" t="s">
        <v>65</v>
      </c>
      <c r="C97" s="1" t="s">
        <v>46</v>
      </c>
      <c r="D97" s="54">
        <f>Table3[[#This Row],[Residential CLM $ Collected]]+Table3[[#This Row],[C&amp;I CLM $ Collected]]</f>
        <v>505.57121999999998</v>
      </c>
      <c r="E97" s="55">
        <f>Table3[[#This Row],[CLM $ Collected ]]/'1.) CLM Reference'!$B$4</f>
        <v>4.7764411400227516E-6</v>
      </c>
      <c r="F97" s="54">
        <f>Table3[[#This Row],[Residential Incentive Disbursements]]+Table3[[#This Row],[C&amp;I Incentive Disbursements]]</f>
        <v>0</v>
      </c>
      <c r="G97" s="55">
        <f>Table3[[#This Row],[Incentive Disbursements]]/'1.) CLM Reference'!$B$5</f>
        <v>0</v>
      </c>
      <c r="H97" s="54">
        <v>505.57121999999998</v>
      </c>
      <c r="I97" s="55">
        <f>Table3[[#This Row],[Residential CLM $ Collected]]/'1.) CLM Reference'!$B$4</f>
        <v>4.7764411400227516E-6</v>
      </c>
      <c r="J97" s="79">
        <v>0</v>
      </c>
      <c r="K97" s="55">
        <f>Table3[[#This Row],[Residential Incentive Disbursements]]/'1.) CLM Reference'!$B$5</f>
        <v>0</v>
      </c>
      <c r="L97" s="56">
        <v>0</v>
      </c>
      <c r="M97" s="55">
        <f>Table3[[#This Row],[C&amp;I CLM $ Collected]]/'1.) CLM Reference'!$B$4</f>
        <v>0</v>
      </c>
      <c r="N97" s="79">
        <v>0</v>
      </c>
      <c r="O97" s="55">
        <f>Table3[[#This Row],[C&amp;I Incentive Disbursements]]/'1.) CLM Reference'!$B$5</f>
        <v>0</v>
      </c>
    </row>
    <row r="98" spans="1:15" s="1" customFormat="1">
      <c r="A98" s="83">
        <v>9015815000</v>
      </c>
      <c r="B98" s="1" t="s">
        <v>66</v>
      </c>
      <c r="C98" s="1" t="s">
        <v>46</v>
      </c>
      <c r="D98" s="54">
        <f>Table3[[#This Row],[Residential CLM $ Collected]]+Table3[[#This Row],[C&amp;I CLM $ Collected]]</f>
        <v>55201.968422999882</v>
      </c>
      <c r="E98" s="55">
        <f>Table3[[#This Row],[CLM $ Collected ]]/'1.) CLM Reference'!$B$4</f>
        <v>5.215268246199882E-4</v>
      </c>
      <c r="F98" s="54">
        <f>Table3[[#This Row],[Residential Incentive Disbursements]]+Table3[[#This Row],[C&amp;I Incentive Disbursements]]</f>
        <v>31296.129999999899</v>
      </c>
      <c r="G98" s="55">
        <f>Table3[[#This Row],[Incentive Disbursements]]/'1.) CLM Reference'!$B$5</f>
        <v>3.5294909883513465E-4</v>
      </c>
      <c r="H98" s="54">
        <v>47511.145835999938</v>
      </c>
      <c r="I98" s="55">
        <f>Table3[[#This Row],[Residential CLM $ Collected]]/'1.) CLM Reference'!$B$4</f>
        <v>4.4886691054267438E-4</v>
      </c>
      <c r="J98" s="79">
        <v>21525.859999999899</v>
      </c>
      <c r="K98" s="55">
        <f>Table3[[#This Row],[Residential Incentive Disbursements]]/'1.) CLM Reference'!$B$5</f>
        <v>2.4276269585572592E-4</v>
      </c>
      <c r="L98" s="56">
        <v>7690.8225869999433</v>
      </c>
      <c r="M98" s="55">
        <f>Table3[[#This Row],[C&amp;I CLM $ Collected]]/'1.) CLM Reference'!$B$4</f>
        <v>7.2659914077313851E-5</v>
      </c>
      <c r="N98" s="79">
        <v>9770.27</v>
      </c>
      <c r="O98" s="55">
        <f>Table3[[#This Row],[C&amp;I Incentive Disbursements]]/'1.) CLM Reference'!$B$5</f>
        <v>1.101864029794087E-4</v>
      </c>
    </row>
    <row r="99" spans="1:15" s="1" customFormat="1">
      <c r="A99" s="83">
        <v>9009166002</v>
      </c>
      <c r="B99" s="1" t="s">
        <v>67</v>
      </c>
      <c r="C99" s="1" t="s">
        <v>46</v>
      </c>
      <c r="D99" s="54">
        <f>Table3[[#This Row],[Residential CLM $ Collected]]+Table3[[#This Row],[C&amp;I CLM $ Collected]]</f>
        <v>403.29575999999997</v>
      </c>
      <c r="E99" s="55">
        <f>Table3[[#This Row],[CLM $ Collected ]]/'1.) CLM Reference'!$B$4</f>
        <v>3.8101821928485997E-6</v>
      </c>
      <c r="F99" s="54">
        <f>Table3[[#This Row],[Residential Incentive Disbursements]]+Table3[[#This Row],[C&amp;I Incentive Disbursements]]</f>
        <v>0</v>
      </c>
      <c r="G99" s="55">
        <f>Table3[[#This Row],[Incentive Disbursements]]/'1.) CLM Reference'!$B$5</f>
        <v>0</v>
      </c>
      <c r="H99" s="54">
        <v>403.29575999999997</v>
      </c>
      <c r="I99" s="55">
        <f>Table3[[#This Row],[Residential CLM $ Collected]]/'1.) CLM Reference'!$B$4</f>
        <v>3.8101821928485997E-6</v>
      </c>
      <c r="J99" s="79">
        <v>0</v>
      </c>
      <c r="K99" s="55">
        <f>Table3[[#This Row],[Residential Incentive Disbursements]]/'1.) CLM Reference'!$B$5</f>
        <v>0</v>
      </c>
      <c r="L99" s="56">
        <v>0</v>
      </c>
      <c r="M99" s="55">
        <f>Table3[[#This Row],[C&amp;I CLM $ Collected]]/'1.) CLM Reference'!$B$4</f>
        <v>0</v>
      </c>
      <c r="N99" s="79">
        <v>0</v>
      </c>
      <c r="O99" s="55">
        <f>Table3[[#This Row],[C&amp;I Incentive Disbursements]]/'1.) CLM Reference'!$B$5</f>
        <v>0</v>
      </c>
    </row>
    <row r="100" spans="1:15" s="1" customFormat="1">
      <c r="A100" s="83">
        <v>9009170500</v>
      </c>
      <c r="B100" s="1" t="s">
        <v>67</v>
      </c>
      <c r="C100" s="1" t="s">
        <v>46</v>
      </c>
      <c r="D100" s="54">
        <f>Table3[[#This Row],[Residential CLM $ Collected]]+Table3[[#This Row],[C&amp;I CLM $ Collected]]</f>
        <v>44.20899</v>
      </c>
      <c r="E100" s="55">
        <f>Table3[[#This Row],[CLM $ Collected ]]/'1.) CLM Reference'!$B$4</f>
        <v>4.1766942072939677E-7</v>
      </c>
      <c r="F100" s="54">
        <f>Table3[[#This Row],[Residential Incentive Disbursements]]+Table3[[#This Row],[C&amp;I Incentive Disbursements]]</f>
        <v>0</v>
      </c>
      <c r="G100" s="55">
        <f>Table3[[#This Row],[Incentive Disbursements]]/'1.) CLM Reference'!$B$5</f>
        <v>0</v>
      </c>
      <c r="H100" s="54">
        <v>44.20899</v>
      </c>
      <c r="I100" s="55">
        <f>Table3[[#This Row],[Residential CLM $ Collected]]/'1.) CLM Reference'!$B$4</f>
        <v>4.1766942072939677E-7</v>
      </c>
      <c r="J100" s="79">
        <v>0</v>
      </c>
      <c r="K100" s="55">
        <f>Table3[[#This Row],[Residential Incentive Disbursements]]/'1.) CLM Reference'!$B$5</f>
        <v>0</v>
      </c>
      <c r="L100" s="56">
        <v>0</v>
      </c>
      <c r="M100" s="55">
        <f>Table3[[#This Row],[C&amp;I CLM $ Collected]]/'1.) CLM Reference'!$B$4</f>
        <v>0</v>
      </c>
      <c r="N100" s="79">
        <v>0</v>
      </c>
      <c r="O100" s="55">
        <f>Table3[[#This Row],[C&amp;I Incentive Disbursements]]/'1.) CLM Reference'!$B$5</f>
        <v>0</v>
      </c>
    </row>
    <row r="101" spans="1:15" s="1" customFormat="1">
      <c r="A101" s="83">
        <v>9009343101</v>
      </c>
      <c r="B101" s="1" t="s">
        <v>67</v>
      </c>
      <c r="C101" s="1" t="s">
        <v>46</v>
      </c>
      <c r="D101" s="54">
        <f>Table3[[#This Row],[Residential CLM $ Collected]]+Table3[[#This Row],[C&amp;I CLM $ Collected]]</f>
        <v>59414.459201999998</v>
      </c>
      <c r="E101" s="55">
        <f>Table3[[#This Row],[CLM $ Collected ]]/'1.) CLM Reference'!$B$4</f>
        <v>5.6132480651219848E-4</v>
      </c>
      <c r="F101" s="54">
        <f>Table3[[#This Row],[Residential Incentive Disbursements]]+Table3[[#This Row],[C&amp;I Incentive Disbursements]]</f>
        <v>27712.29</v>
      </c>
      <c r="G101" s="55">
        <f>Table3[[#This Row],[Incentive Disbursements]]/'1.) CLM Reference'!$B$5</f>
        <v>3.1253154246732568E-4</v>
      </c>
      <c r="H101" s="54">
        <v>59414.459201999998</v>
      </c>
      <c r="I101" s="55">
        <f>Table3[[#This Row],[Residential CLM $ Collected]]/'1.) CLM Reference'!$B$4</f>
        <v>5.6132480651219848E-4</v>
      </c>
      <c r="J101" s="79">
        <v>27712.29</v>
      </c>
      <c r="K101" s="55">
        <f>Table3[[#This Row],[Residential Incentive Disbursements]]/'1.) CLM Reference'!$B$5</f>
        <v>3.1253154246732568E-4</v>
      </c>
      <c r="L101" s="56">
        <v>0</v>
      </c>
      <c r="M101" s="55">
        <f>Table3[[#This Row],[C&amp;I CLM $ Collected]]/'1.) CLM Reference'!$B$4</f>
        <v>0</v>
      </c>
      <c r="N101" s="79">
        <v>0</v>
      </c>
      <c r="O101" s="55">
        <f>Table3[[#This Row],[C&amp;I Incentive Disbursements]]/'1.) CLM Reference'!$B$5</f>
        <v>0</v>
      </c>
    </row>
    <row r="102" spans="1:15" s="1" customFormat="1">
      <c r="A102" s="83">
        <v>9009343102</v>
      </c>
      <c r="B102" s="1" t="s">
        <v>67</v>
      </c>
      <c r="C102" s="1" t="s">
        <v>46</v>
      </c>
      <c r="D102" s="54">
        <f>Table3[[#This Row],[Residential CLM $ Collected]]+Table3[[#This Row],[C&amp;I CLM $ Collected]]</f>
        <v>61427.819501999991</v>
      </c>
      <c r="E102" s="55">
        <f>Table3[[#This Row],[CLM $ Collected ]]/'1.) CLM Reference'!$B$4</f>
        <v>5.8034625509585896E-4</v>
      </c>
      <c r="F102" s="54">
        <f>Table3[[#This Row],[Residential Incentive Disbursements]]+Table3[[#This Row],[C&amp;I Incentive Disbursements]]</f>
        <v>21700.889999999901</v>
      </c>
      <c r="G102" s="55">
        <f>Table3[[#This Row],[Incentive Disbursements]]/'1.) CLM Reference'!$B$5</f>
        <v>2.4473663578916547E-4</v>
      </c>
      <c r="H102" s="54">
        <v>61427.819501999991</v>
      </c>
      <c r="I102" s="55">
        <f>Table3[[#This Row],[Residential CLM $ Collected]]/'1.) CLM Reference'!$B$4</f>
        <v>5.8034625509585896E-4</v>
      </c>
      <c r="J102" s="79">
        <v>21700.889999999901</v>
      </c>
      <c r="K102" s="55">
        <f>Table3[[#This Row],[Residential Incentive Disbursements]]/'1.) CLM Reference'!$B$5</f>
        <v>2.4473663578916547E-4</v>
      </c>
      <c r="L102" s="56">
        <v>0</v>
      </c>
      <c r="M102" s="55">
        <f>Table3[[#This Row],[C&amp;I CLM $ Collected]]/'1.) CLM Reference'!$B$4</f>
        <v>0</v>
      </c>
      <c r="N102" s="79">
        <v>0</v>
      </c>
      <c r="O102" s="55">
        <f>Table3[[#This Row],[C&amp;I Incentive Disbursements]]/'1.) CLM Reference'!$B$5</f>
        <v>0</v>
      </c>
    </row>
    <row r="103" spans="1:15" s="1" customFormat="1">
      <c r="A103" s="83">
        <v>9009343200</v>
      </c>
      <c r="B103" s="1" t="s">
        <v>67</v>
      </c>
      <c r="C103" s="1" t="s">
        <v>46</v>
      </c>
      <c r="D103" s="54">
        <f>Table3[[#This Row],[Residential CLM $ Collected]]+Table3[[#This Row],[C&amp;I CLM $ Collected]]</f>
        <v>91790.545328999433</v>
      </c>
      <c r="E103" s="55">
        <f>Table3[[#This Row],[CLM $ Collected ]]/'1.) CLM Reference'!$B$4</f>
        <v>8.6720153290085642E-4</v>
      </c>
      <c r="F103" s="54">
        <f>Table3[[#This Row],[Residential Incentive Disbursements]]+Table3[[#This Row],[C&amp;I Incentive Disbursements]]</f>
        <v>25559.68</v>
      </c>
      <c r="G103" s="55">
        <f>Table3[[#This Row],[Incentive Disbursements]]/'1.) CLM Reference'!$B$5</f>
        <v>2.8825500221639044E-4</v>
      </c>
      <c r="H103" s="54">
        <v>91790.545328999433</v>
      </c>
      <c r="I103" s="55">
        <f>Table3[[#This Row],[Residential CLM $ Collected]]/'1.) CLM Reference'!$B$4</f>
        <v>8.6720153290085642E-4</v>
      </c>
      <c r="J103" s="79">
        <v>25559.68</v>
      </c>
      <c r="K103" s="55">
        <f>Table3[[#This Row],[Residential Incentive Disbursements]]/'1.) CLM Reference'!$B$5</f>
        <v>2.8825500221639044E-4</v>
      </c>
      <c r="L103" s="56">
        <v>0</v>
      </c>
      <c r="M103" s="55">
        <f>Table3[[#This Row],[C&amp;I CLM $ Collected]]/'1.) CLM Reference'!$B$4</f>
        <v>0</v>
      </c>
      <c r="N103" s="79">
        <v>0</v>
      </c>
      <c r="O103" s="55">
        <f>Table3[[#This Row],[C&amp;I Incentive Disbursements]]/'1.) CLM Reference'!$B$5</f>
        <v>0</v>
      </c>
    </row>
    <row r="104" spans="1:15" s="1" customFormat="1">
      <c r="A104" s="83">
        <v>9009343300</v>
      </c>
      <c r="B104" s="1" t="s">
        <v>67</v>
      </c>
      <c r="C104" s="1" t="s">
        <v>46</v>
      </c>
      <c r="D104" s="54">
        <f>Table3[[#This Row],[Residential CLM $ Collected]]+Table3[[#This Row],[C&amp;I CLM $ Collected]]</f>
        <v>102331.63552499999</v>
      </c>
      <c r="E104" s="55">
        <f>Table3[[#This Row],[CLM $ Collected ]]/'1.) CLM Reference'!$B$4</f>
        <v>9.6678967178437023E-4</v>
      </c>
      <c r="F104" s="54">
        <f>Table3[[#This Row],[Residential Incentive Disbursements]]+Table3[[#This Row],[C&amp;I Incentive Disbursements]]</f>
        <v>28629.98</v>
      </c>
      <c r="G104" s="55">
        <f>Table3[[#This Row],[Incentive Disbursements]]/'1.) CLM Reference'!$B$5</f>
        <v>3.2288099648959662E-4</v>
      </c>
      <c r="H104" s="54">
        <v>102331.63552499999</v>
      </c>
      <c r="I104" s="55">
        <f>Table3[[#This Row],[Residential CLM $ Collected]]/'1.) CLM Reference'!$B$4</f>
        <v>9.6678967178437023E-4</v>
      </c>
      <c r="J104" s="79">
        <v>28629.98</v>
      </c>
      <c r="K104" s="55">
        <f>Table3[[#This Row],[Residential Incentive Disbursements]]/'1.) CLM Reference'!$B$5</f>
        <v>3.2288099648959662E-4</v>
      </c>
      <c r="L104" s="56">
        <v>0</v>
      </c>
      <c r="M104" s="55">
        <f>Table3[[#This Row],[C&amp;I CLM $ Collected]]/'1.) CLM Reference'!$B$4</f>
        <v>0</v>
      </c>
      <c r="N104" s="79">
        <v>0</v>
      </c>
      <c r="O104" s="55">
        <f>Table3[[#This Row],[C&amp;I Incentive Disbursements]]/'1.) CLM Reference'!$B$5</f>
        <v>0</v>
      </c>
    </row>
    <row r="105" spans="1:15" s="1" customFormat="1">
      <c r="A105" s="83">
        <v>9009343400</v>
      </c>
      <c r="B105" s="1" t="s">
        <v>67</v>
      </c>
      <c r="C105" s="1" t="s">
        <v>46</v>
      </c>
      <c r="D105" s="54">
        <f>Table3[[#This Row],[Residential CLM $ Collected]]+Table3[[#This Row],[C&amp;I CLM $ Collected]]</f>
        <v>406559.634831</v>
      </c>
      <c r="E105" s="55">
        <f>Table3[[#This Row],[CLM $ Collected ]]/'1.) CLM Reference'!$B$4</f>
        <v>3.8410180185482379E-3</v>
      </c>
      <c r="F105" s="54">
        <f>Table3[[#This Row],[Residential Incentive Disbursements]]+Table3[[#This Row],[C&amp;I Incentive Disbursements]]</f>
        <v>531278.41</v>
      </c>
      <c r="G105" s="55">
        <f>Table3[[#This Row],[Incentive Disbursements]]/'1.) CLM Reference'!$B$5</f>
        <v>5.9916109768224949E-3</v>
      </c>
      <c r="H105" s="54">
        <v>255007.54408499997</v>
      </c>
      <c r="I105" s="55">
        <f>Table3[[#This Row],[Residential CLM $ Collected]]/'1.) CLM Reference'!$B$4</f>
        <v>2.4092125429603355E-3</v>
      </c>
      <c r="J105" s="79">
        <v>376718.33</v>
      </c>
      <c r="K105" s="55">
        <f>Table3[[#This Row],[Residential Incentive Disbursements]]/'1.) CLM Reference'!$B$5</f>
        <v>4.2485251399510832E-3</v>
      </c>
      <c r="L105" s="56">
        <v>151552.090746</v>
      </c>
      <c r="M105" s="55">
        <f>Table3[[#This Row],[C&amp;I CLM $ Collected]]/'1.) CLM Reference'!$B$4</f>
        <v>1.4318054755879019E-3</v>
      </c>
      <c r="N105" s="79">
        <v>154560.07999999999</v>
      </c>
      <c r="O105" s="55">
        <f>Table3[[#This Row],[C&amp;I Incentive Disbursements]]/'1.) CLM Reference'!$B$5</f>
        <v>1.7430858368714115E-3</v>
      </c>
    </row>
    <row r="106" spans="1:15" s="1" customFormat="1">
      <c r="A106" s="83">
        <v>9009347100</v>
      </c>
      <c r="B106" s="1" t="s">
        <v>67</v>
      </c>
      <c r="C106" s="1" t="s">
        <v>46</v>
      </c>
      <c r="D106" s="54">
        <f>Table3[[#This Row],[Residential CLM $ Collected]]+Table3[[#This Row],[C&amp;I CLM $ Collected]]</f>
        <v>79.82226</v>
      </c>
      <c r="E106" s="55">
        <f>Table3[[#This Row],[CLM $ Collected ]]/'1.) CLM Reference'!$B$4</f>
        <v>7.5412980698069107E-7</v>
      </c>
      <c r="F106" s="54">
        <f>Table3[[#This Row],[Residential Incentive Disbursements]]+Table3[[#This Row],[C&amp;I Incentive Disbursements]]</f>
        <v>0</v>
      </c>
      <c r="G106" s="55">
        <f>Table3[[#This Row],[Incentive Disbursements]]/'1.) CLM Reference'!$B$5</f>
        <v>0</v>
      </c>
      <c r="H106" s="54">
        <v>79.82226</v>
      </c>
      <c r="I106" s="55">
        <f>Table3[[#This Row],[Residential CLM $ Collected]]/'1.) CLM Reference'!$B$4</f>
        <v>7.5412980698069107E-7</v>
      </c>
      <c r="J106" s="79">
        <v>0</v>
      </c>
      <c r="K106" s="55">
        <f>Table3[[#This Row],[Residential Incentive Disbursements]]/'1.) CLM Reference'!$B$5</f>
        <v>0</v>
      </c>
      <c r="L106" s="56">
        <v>0</v>
      </c>
      <c r="M106" s="55">
        <f>Table3[[#This Row],[C&amp;I CLM $ Collected]]/'1.) CLM Reference'!$B$4</f>
        <v>0</v>
      </c>
      <c r="N106" s="79">
        <v>0</v>
      </c>
      <c r="O106" s="55">
        <f>Table3[[#This Row],[C&amp;I Incentive Disbursements]]/'1.) CLM Reference'!$B$5</f>
        <v>0</v>
      </c>
    </row>
    <row r="107" spans="1:15" s="1" customFormat="1">
      <c r="A107" s="83">
        <v>9007600100</v>
      </c>
      <c r="B107" s="1" t="s">
        <v>68</v>
      </c>
      <c r="C107" s="1" t="s">
        <v>46</v>
      </c>
      <c r="D107" s="54">
        <f>Table3[[#This Row],[Residential CLM $ Collected]]+Table3[[#This Row],[C&amp;I CLM $ Collected]]</f>
        <v>120258.68941799994</v>
      </c>
      <c r="E107" s="55">
        <f>Table3[[#This Row],[CLM $ Collected ]]/'1.) CLM Reference'!$B$4</f>
        <v>1.1361575359874196E-3</v>
      </c>
      <c r="F107" s="54">
        <f>Table3[[#This Row],[Residential Incentive Disbursements]]+Table3[[#This Row],[C&amp;I Incentive Disbursements]]</f>
        <v>166934.22999999888</v>
      </c>
      <c r="G107" s="55">
        <f>Table3[[#This Row],[Incentive Disbursements]]/'1.) CLM Reference'!$B$5</f>
        <v>1.8826380783578318E-3</v>
      </c>
      <c r="H107" s="54">
        <v>93779.756531999999</v>
      </c>
      <c r="I107" s="55">
        <f>Table3[[#This Row],[Residential CLM $ Collected]]/'1.) CLM Reference'!$B$4</f>
        <v>8.8599483016608852E-4</v>
      </c>
      <c r="J107" s="79">
        <v>131493.44999999899</v>
      </c>
      <c r="K107" s="55">
        <f>Table3[[#This Row],[Residential Incentive Disbursements]]/'1.) CLM Reference'!$B$5</f>
        <v>1.4829467630733458E-3</v>
      </c>
      <c r="L107" s="56">
        <v>26478.93288599994</v>
      </c>
      <c r="M107" s="55">
        <f>Table3[[#This Row],[C&amp;I CLM $ Collected]]/'1.) CLM Reference'!$B$4</f>
        <v>2.5016270582133113E-4</v>
      </c>
      <c r="N107" s="79">
        <v>35440.779999999897</v>
      </c>
      <c r="O107" s="55">
        <f>Table3[[#This Row],[C&amp;I Incentive Disbursements]]/'1.) CLM Reference'!$B$5</f>
        <v>3.9969131528448616E-4</v>
      </c>
    </row>
    <row r="108" spans="1:15" s="1" customFormat="1">
      <c r="A108" s="83">
        <v>9007610100</v>
      </c>
      <c r="B108" s="1" t="s">
        <v>69</v>
      </c>
      <c r="C108" s="1" t="s">
        <v>46</v>
      </c>
      <c r="D108" s="54">
        <f>Table3[[#This Row],[Residential CLM $ Collected]]+Table3[[#This Row],[C&amp;I CLM $ Collected]]</f>
        <v>38418.575075999936</v>
      </c>
      <c r="E108" s="55">
        <f>Table3[[#This Row],[CLM $ Collected ]]/'1.) CLM Reference'!$B$4</f>
        <v>3.6296382245425048E-4</v>
      </c>
      <c r="F108" s="54">
        <f>Table3[[#This Row],[Residential Incentive Disbursements]]+Table3[[#This Row],[C&amp;I Incentive Disbursements]]</f>
        <v>8330.8799999999992</v>
      </c>
      <c r="G108" s="55">
        <f>Table3[[#This Row],[Incentive Disbursements]]/'1.) CLM Reference'!$B$5</f>
        <v>9.3953360639275699E-5</v>
      </c>
      <c r="H108" s="54">
        <v>38418.575075999936</v>
      </c>
      <c r="I108" s="55">
        <f>Table3[[#This Row],[Residential CLM $ Collected]]/'1.) CLM Reference'!$B$4</f>
        <v>3.6296382245425048E-4</v>
      </c>
      <c r="J108" s="79">
        <v>8330.8799999999992</v>
      </c>
      <c r="K108" s="55">
        <f>Table3[[#This Row],[Residential Incentive Disbursements]]/'1.) CLM Reference'!$B$5</f>
        <v>9.3953360639275699E-5</v>
      </c>
      <c r="L108" s="56">
        <v>0</v>
      </c>
      <c r="M108" s="55">
        <f>Table3[[#This Row],[C&amp;I CLM $ Collected]]/'1.) CLM Reference'!$B$4</f>
        <v>0</v>
      </c>
      <c r="N108" s="79">
        <v>0</v>
      </c>
      <c r="O108" s="55">
        <f>Table3[[#This Row],[C&amp;I Incentive Disbursements]]/'1.) CLM Reference'!$B$5</f>
        <v>0</v>
      </c>
    </row>
    <row r="109" spans="1:15" s="1" customFormat="1">
      <c r="A109" s="83">
        <v>9007610200</v>
      </c>
      <c r="B109" s="1" t="s">
        <v>69</v>
      </c>
      <c r="C109" s="1" t="s">
        <v>46</v>
      </c>
      <c r="D109" s="54">
        <f>Table3[[#This Row],[Residential CLM $ Collected]]+Table3[[#This Row],[C&amp;I CLM $ Collected]]</f>
        <v>59890.04802899943</v>
      </c>
      <c r="E109" s="55">
        <f>Table3[[#This Row],[CLM $ Collected ]]/'1.) CLM Reference'!$B$4</f>
        <v>5.6581798561170351E-4</v>
      </c>
      <c r="F109" s="54">
        <f>Table3[[#This Row],[Residential Incentive Disbursements]]+Table3[[#This Row],[C&amp;I Incentive Disbursements]]</f>
        <v>73317.02</v>
      </c>
      <c r="G109" s="55">
        <f>Table3[[#This Row],[Incentive Disbursements]]/'1.) CLM Reference'!$B$5</f>
        <v>8.268490748944878E-4</v>
      </c>
      <c r="H109" s="54">
        <v>59890.04802899943</v>
      </c>
      <c r="I109" s="55">
        <f>Table3[[#This Row],[Residential CLM $ Collected]]/'1.) CLM Reference'!$B$4</f>
        <v>5.6581798561170351E-4</v>
      </c>
      <c r="J109" s="79">
        <v>73317.02</v>
      </c>
      <c r="K109" s="55">
        <f>Table3[[#This Row],[Residential Incentive Disbursements]]/'1.) CLM Reference'!$B$5</f>
        <v>8.268490748944878E-4</v>
      </c>
      <c r="L109" s="56">
        <v>0</v>
      </c>
      <c r="M109" s="55">
        <f>Table3[[#This Row],[C&amp;I CLM $ Collected]]/'1.) CLM Reference'!$B$4</f>
        <v>0</v>
      </c>
      <c r="N109" s="79">
        <v>0</v>
      </c>
      <c r="O109" s="55">
        <f>Table3[[#This Row],[C&amp;I Incentive Disbursements]]/'1.) CLM Reference'!$B$5</f>
        <v>0</v>
      </c>
    </row>
    <row r="110" spans="1:15" s="1" customFormat="1">
      <c r="A110" s="83">
        <v>9007610300</v>
      </c>
      <c r="B110" s="1" t="s">
        <v>69</v>
      </c>
      <c r="C110" s="1" t="s">
        <v>46</v>
      </c>
      <c r="D110" s="54">
        <f>Table3[[#This Row],[Residential CLM $ Collected]]+Table3[[#This Row],[C&amp;I CLM $ Collected]]</f>
        <v>227876.223834</v>
      </c>
      <c r="E110" s="55">
        <f>Table3[[#This Row],[CLM $ Collected ]]/'1.) CLM Reference'!$B$4</f>
        <v>2.1528863339051432E-3</v>
      </c>
      <c r="F110" s="54">
        <f>Table3[[#This Row],[Residential Incentive Disbursements]]+Table3[[#This Row],[C&amp;I Incentive Disbursements]]</f>
        <v>197971.96</v>
      </c>
      <c r="G110" s="55">
        <f>Table3[[#This Row],[Incentive Disbursements]]/'1.) CLM Reference'!$B$5</f>
        <v>2.2326730134564735E-3</v>
      </c>
      <c r="H110" s="54">
        <v>137848.88974499999</v>
      </c>
      <c r="I110" s="55">
        <f>Table3[[#This Row],[Residential CLM $ Collected]]/'1.) CLM Reference'!$B$4</f>
        <v>1.302342938121514E-3</v>
      </c>
      <c r="J110" s="79">
        <v>146610.84</v>
      </c>
      <c r="K110" s="55">
        <f>Table3[[#This Row],[Residential Incentive Disbursements]]/'1.) CLM Reference'!$B$5</f>
        <v>1.6534365066052025E-3</v>
      </c>
      <c r="L110" s="56">
        <v>90027.334088999996</v>
      </c>
      <c r="M110" s="55">
        <f>Table3[[#This Row],[C&amp;I CLM $ Collected]]/'1.) CLM Reference'!$B$4</f>
        <v>8.5054339578362922E-4</v>
      </c>
      <c r="N110" s="79">
        <v>51361.120000000003</v>
      </c>
      <c r="O110" s="55">
        <f>Table3[[#This Row],[C&amp;I Incentive Disbursements]]/'1.) CLM Reference'!$B$5</f>
        <v>5.7923650685127103E-4</v>
      </c>
    </row>
    <row r="111" spans="1:15" s="1" customFormat="1">
      <c r="A111" s="83">
        <v>9007610400</v>
      </c>
      <c r="B111" s="1" t="s">
        <v>69</v>
      </c>
      <c r="C111" s="1" t="s">
        <v>46</v>
      </c>
      <c r="D111" s="54">
        <f>Table3[[#This Row],[Residential CLM $ Collected]]+Table3[[#This Row],[C&amp;I CLM $ Collected]]</f>
        <v>49872.385016999993</v>
      </c>
      <c r="E111" s="55">
        <f>Table3[[#This Row],[CLM $ Collected ]]/'1.) CLM Reference'!$B$4</f>
        <v>4.7117498410264143E-4</v>
      </c>
      <c r="F111" s="54">
        <f>Table3[[#This Row],[Residential Incentive Disbursements]]+Table3[[#This Row],[C&amp;I Incentive Disbursements]]</f>
        <v>9454.70999999999</v>
      </c>
      <c r="G111" s="55">
        <f>Table3[[#This Row],[Incentive Disbursements]]/'1.) CLM Reference'!$B$5</f>
        <v>1.0662760457115762E-4</v>
      </c>
      <c r="H111" s="54">
        <v>49872.385016999993</v>
      </c>
      <c r="I111" s="55">
        <f>Table3[[#This Row],[Residential CLM $ Collected]]/'1.) CLM Reference'!$B$4</f>
        <v>4.7117498410264143E-4</v>
      </c>
      <c r="J111" s="79">
        <v>9454.70999999999</v>
      </c>
      <c r="K111" s="55">
        <f>Table3[[#This Row],[Residential Incentive Disbursements]]/'1.) CLM Reference'!$B$5</f>
        <v>1.0662760457115762E-4</v>
      </c>
      <c r="L111" s="56">
        <v>0</v>
      </c>
      <c r="M111" s="55">
        <f>Table3[[#This Row],[C&amp;I CLM $ Collected]]/'1.) CLM Reference'!$B$4</f>
        <v>0</v>
      </c>
      <c r="N111" s="79">
        <v>0</v>
      </c>
      <c r="O111" s="55">
        <f>Table3[[#This Row],[C&amp;I Incentive Disbursements]]/'1.) CLM Reference'!$B$5</f>
        <v>0</v>
      </c>
    </row>
    <row r="112" spans="1:15" s="1" customFormat="1">
      <c r="A112" s="83">
        <v>9007550201</v>
      </c>
      <c r="B112" s="1" t="s">
        <v>70</v>
      </c>
      <c r="C112" s="1" t="s">
        <v>46</v>
      </c>
      <c r="D112" s="54">
        <f>Table3[[#This Row],[Residential CLM $ Collected]]+Table3[[#This Row],[C&amp;I CLM $ Collected]]</f>
        <v>501.91406999999998</v>
      </c>
      <c r="E112" s="55">
        <f>Table3[[#This Row],[CLM $ Collected ]]/'1.) CLM Reference'!$B$4</f>
        <v>4.7418898027942708E-6</v>
      </c>
      <c r="F112" s="54">
        <f>Table3[[#This Row],[Residential Incentive Disbursements]]+Table3[[#This Row],[C&amp;I Incentive Disbursements]]</f>
        <v>0</v>
      </c>
      <c r="G112" s="55">
        <f>Table3[[#This Row],[Incentive Disbursements]]/'1.) CLM Reference'!$B$5</f>
        <v>0</v>
      </c>
      <c r="H112" s="54">
        <v>501.91406999999998</v>
      </c>
      <c r="I112" s="55">
        <f>Table3[[#This Row],[Residential CLM $ Collected]]/'1.) CLM Reference'!$B$4</f>
        <v>4.7418898027942708E-6</v>
      </c>
      <c r="J112" s="79">
        <v>0</v>
      </c>
      <c r="K112" s="55">
        <f>Table3[[#This Row],[Residential Incentive Disbursements]]/'1.) CLM Reference'!$B$5</f>
        <v>0</v>
      </c>
      <c r="L112" s="56">
        <v>0</v>
      </c>
      <c r="M112" s="55">
        <f>Table3[[#This Row],[C&amp;I CLM $ Collected]]/'1.) CLM Reference'!$B$4</f>
        <v>0</v>
      </c>
      <c r="N112" s="79">
        <v>0</v>
      </c>
      <c r="O112" s="55">
        <f>Table3[[#This Row],[C&amp;I Incentive Disbursements]]/'1.) CLM Reference'!$B$5</f>
        <v>0</v>
      </c>
    </row>
    <row r="113" spans="1:15" s="1" customFormat="1">
      <c r="A113" s="83">
        <v>9007595101</v>
      </c>
      <c r="B113" s="1" t="s">
        <v>70</v>
      </c>
      <c r="C113" s="1" t="s">
        <v>46</v>
      </c>
      <c r="D113" s="54">
        <f>Table3[[#This Row],[Residential CLM $ Collected]]+Table3[[#This Row],[C&amp;I CLM $ Collected]]</f>
        <v>1215.8124299999999</v>
      </c>
      <c r="E113" s="55">
        <f>Table3[[#This Row],[CLM $ Collected ]]/'1.) CLM Reference'!$B$4</f>
        <v>1.1486525101652408E-5</v>
      </c>
      <c r="F113" s="54">
        <f>Table3[[#This Row],[Residential Incentive Disbursements]]+Table3[[#This Row],[C&amp;I Incentive Disbursements]]</f>
        <v>2982.8499999999899</v>
      </c>
      <c r="G113" s="55">
        <f>Table3[[#This Row],[Incentive Disbursements]]/'1.) CLM Reference'!$B$5</f>
        <v>3.3639757358509858E-5</v>
      </c>
      <c r="H113" s="54">
        <v>1215.8124299999999</v>
      </c>
      <c r="I113" s="55">
        <f>Table3[[#This Row],[Residential CLM $ Collected]]/'1.) CLM Reference'!$B$4</f>
        <v>1.1486525101652408E-5</v>
      </c>
      <c r="J113" s="79">
        <v>2982.8499999999899</v>
      </c>
      <c r="K113" s="55">
        <f>Table3[[#This Row],[Residential Incentive Disbursements]]/'1.) CLM Reference'!$B$5</f>
        <v>3.3639757358509858E-5</v>
      </c>
      <c r="L113" s="56">
        <v>0</v>
      </c>
      <c r="M113" s="55">
        <f>Table3[[#This Row],[C&amp;I CLM $ Collected]]/'1.) CLM Reference'!$B$4</f>
        <v>0</v>
      </c>
      <c r="N113" s="79">
        <v>0</v>
      </c>
      <c r="O113" s="55">
        <f>Table3[[#This Row],[C&amp;I Incentive Disbursements]]/'1.) CLM Reference'!$B$5</f>
        <v>0</v>
      </c>
    </row>
    <row r="114" spans="1:15" s="1" customFormat="1">
      <c r="A114" s="83">
        <v>9011714101</v>
      </c>
      <c r="B114" s="1" t="s">
        <v>70</v>
      </c>
      <c r="C114" s="1" t="s">
        <v>46</v>
      </c>
      <c r="D114" s="54">
        <f>Table3[[#This Row],[Residential CLM $ Collected]]+Table3[[#This Row],[C&amp;I CLM $ Collected]]</f>
        <v>48346.246682999998</v>
      </c>
      <c r="E114" s="55">
        <f>Table3[[#This Row],[CLM $ Collected ]]/'1.) CLM Reference'!$B$4</f>
        <v>4.5675662001165666E-4</v>
      </c>
      <c r="F114" s="54">
        <f>Table3[[#This Row],[Residential Incentive Disbursements]]+Table3[[#This Row],[C&amp;I Incentive Disbursements]]</f>
        <v>20057.4199999999</v>
      </c>
      <c r="G114" s="55">
        <f>Table3[[#This Row],[Incentive Disbursements]]/'1.) CLM Reference'!$B$5</f>
        <v>2.2620203564970473E-4</v>
      </c>
      <c r="H114" s="54">
        <v>48346.246682999998</v>
      </c>
      <c r="I114" s="55">
        <f>Table3[[#This Row],[Residential CLM $ Collected]]/'1.) CLM Reference'!$B$4</f>
        <v>4.5675662001165666E-4</v>
      </c>
      <c r="J114" s="79">
        <v>20057.4199999999</v>
      </c>
      <c r="K114" s="55">
        <f>Table3[[#This Row],[Residential Incentive Disbursements]]/'1.) CLM Reference'!$B$5</f>
        <v>2.2620203564970473E-4</v>
      </c>
      <c r="L114" s="56">
        <v>0</v>
      </c>
      <c r="M114" s="55">
        <f>Table3[[#This Row],[C&amp;I CLM $ Collected]]/'1.) CLM Reference'!$B$4</f>
        <v>0</v>
      </c>
      <c r="N114" s="79">
        <v>0</v>
      </c>
      <c r="O114" s="55">
        <f>Table3[[#This Row],[C&amp;I Incentive Disbursements]]/'1.) CLM Reference'!$B$5</f>
        <v>0</v>
      </c>
    </row>
    <row r="115" spans="1:15" s="1" customFormat="1">
      <c r="A115" s="83">
        <v>9011714103</v>
      </c>
      <c r="B115" s="1" t="s">
        <v>70</v>
      </c>
      <c r="C115" s="1" t="s">
        <v>46</v>
      </c>
      <c r="D115" s="54">
        <f>Table3[[#This Row],[Residential CLM $ Collected]]+Table3[[#This Row],[C&amp;I CLM $ Collected]]</f>
        <v>260208.08679599944</v>
      </c>
      <c r="E115" s="55">
        <f>Table3[[#This Row],[CLM $ Collected ]]/'1.) CLM Reference'!$B$4</f>
        <v>2.4583452569531599E-3</v>
      </c>
      <c r="F115" s="54">
        <f>Table3[[#This Row],[Residential Incentive Disbursements]]+Table3[[#This Row],[C&amp;I Incentive Disbursements]]</f>
        <v>368728.01</v>
      </c>
      <c r="G115" s="55">
        <f>Table3[[#This Row],[Incentive Disbursements]]/'1.) CLM Reference'!$B$5</f>
        <v>4.1584125208060209E-3</v>
      </c>
      <c r="H115" s="54">
        <v>183524.017005</v>
      </c>
      <c r="I115" s="55">
        <f>Table3[[#This Row],[Residential CLM $ Collected]]/'1.) CLM Reference'!$B$4</f>
        <v>1.7338638560258969E-3</v>
      </c>
      <c r="J115" s="79">
        <v>281473.34000000003</v>
      </c>
      <c r="K115" s="55">
        <f>Table3[[#This Row],[Residential Incentive Disbursements]]/'1.) CLM Reference'!$B$5</f>
        <v>3.1743784838290162E-3</v>
      </c>
      <c r="L115" s="56">
        <v>76684.069790999434</v>
      </c>
      <c r="M115" s="55">
        <f>Table3[[#This Row],[C&amp;I CLM $ Collected]]/'1.) CLM Reference'!$B$4</f>
        <v>7.244814009272632E-4</v>
      </c>
      <c r="N115" s="79">
        <v>87254.67</v>
      </c>
      <c r="O115" s="55">
        <f>Table3[[#This Row],[C&amp;I Incentive Disbursements]]/'1.) CLM Reference'!$B$5</f>
        <v>9.8403403697700496E-4</v>
      </c>
    </row>
    <row r="116" spans="1:15" s="1" customFormat="1">
      <c r="A116" s="83">
        <v>9011714104</v>
      </c>
      <c r="B116" s="1" t="s">
        <v>70</v>
      </c>
      <c r="C116" s="1" t="s">
        <v>46</v>
      </c>
      <c r="D116" s="54">
        <f>Table3[[#This Row],[Residential CLM $ Collected]]+Table3[[#This Row],[C&amp;I CLM $ Collected]]</f>
        <v>74794.169204999998</v>
      </c>
      <c r="E116" s="55">
        <f>Table3[[#This Row],[CLM $ Collected ]]/'1.) CLM Reference'!$B$4</f>
        <v>7.0662635192047672E-4</v>
      </c>
      <c r="F116" s="54">
        <f>Table3[[#This Row],[Residential Incentive Disbursements]]+Table3[[#This Row],[C&amp;I Incentive Disbursements]]</f>
        <v>140496.899999999</v>
      </c>
      <c r="G116" s="55">
        <f>Table3[[#This Row],[Incentive Disbursements]]/'1.) CLM Reference'!$B$5</f>
        <v>1.5844851821656492E-3</v>
      </c>
      <c r="H116" s="54">
        <v>74794.169204999998</v>
      </c>
      <c r="I116" s="55">
        <f>Table3[[#This Row],[Residential CLM $ Collected]]/'1.) CLM Reference'!$B$4</f>
        <v>7.0662635192047672E-4</v>
      </c>
      <c r="J116" s="79">
        <v>140496.899999999</v>
      </c>
      <c r="K116" s="55">
        <f>Table3[[#This Row],[Residential Incentive Disbursements]]/'1.) CLM Reference'!$B$5</f>
        <v>1.5844851821656492E-3</v>
      </c>
      <c r="L116" s="56">
        <v>0</v>
      </c>
      <c r="M116" s="55">
        <f>Table3[[#This Row],[C&amp;I CLM $ Collected]]/'1.) CLM Reference'!$B$4</f>
        <v>0</v>
      </c>
      <c r="N116" s="79">
        <v>0</v>
      </c>
      <c r="O116" s="55">
        <f>Table3[[#This Row],[C&amp;I Incentive Disbursements]]/'1.) CLM Reference'!$B$5</f>
        <v>0</v>
      </c>
    </row>
    <row r="117" spans="1:15" s="1" customFormat="1">
      <c r="A117" s="83">
        <v>9011715100</v>
      </c>
      <c r="B117" s="1" t="s">
        <v>70</v>
      </c>
      <c r="C117" s="1" t="s">
        <v>46</v>
      </c>
      <c r="D117" s="54">
        <f>Table3[[#This Row],[Residential CLM $ Collected]]+Table3[[#This Row],[C&amp;I CLM $ Collected]]</f>
        <v>147.17051999999998</v>
      </c>
      <c r="E117" s="55">
        <f>Table3[[#This Row],[CLM $ Collected ]]/'1.) CLM Reference'!$B$4</f>
        <v>1.3904100916316815E-6</v>
      </c>
      <c r="F117" s="54">
        <f>Table3[[#This Row],[Residential Incentive Disbursements]]+Table3[[#This Row],[C&amp;I Incentive Disbursements]]</f>
        <v>0</v>
      </c>
      <c r="G117" s="55">
        <f>Table3[[#This Row],[Incentive Disbursements]]/'1.) CLM Reference'!$B$5</f>
        <v>0</v>
      </c>
      <c r="H117" s="54">
        <v>147.17051999999998</v>
      </c>
      <c r="I117" s="55">
        <f>Table3[[#This Row],[Residential CLM $ Collected]]/'1.) CLM Reference'!$B$4</f>
        <v>1.3904100916316815E-6</v>
      </c>
      <c r="J117" s="79">
        <v>0</v>
      </c>
      <c r="K117" s="55">
        <f>Table3[[#This Row],[Residential Incentive Disbursements]]/'1.) CLM Reference'!$B$5</f>
        <v>0</v>
      </c>
      <c r="L117" s="56">
        <v>0</v>
      </c>
      <c r="M117" s="55">
        <f>Table3[[#This Row],[C&amp;I CLM $ Collected]]/'1.) CLM Reference'!$B$4</f>
        <v>0</v>
      </c>
      <c r="N117" s="79">
        <v>0</v>
      </c>
      <c r="O117" s="55">
        <f>Table3[[#This Row],[C&amp;I Incentive Disbursements]]/'1.) CLM Reference'!$B$5</f>
        <v>0</v>
      </c>
    </row>
    <row r="118" spans="1:15" s="1" customFormat="1">
      <c r="A118" s="83">
        <v>9011870100</v>
      </c>
      <c r="B118" s="1" t="s">
        <v>70</v>
      </c>
      <c r="C118" s="1" t="s">
        <v>46</v>
      </c>
      <c r="D118" s="54">
        <f>Table3[[#This Row],[Residential CLM $ Collected]]+Table3[[#This Row],[C&amp;I CLM $ Collected]]</f>
        <v>985.40063999999995</v>
      </c>
      <c r="E118" s="55">
        <f>Table3[[#This Row],[CLM $ Collected ]]/'1.) CLM Reference'!$B$4</f>
        <v>9.3096837203287583E-6</v>
      </c>
      <c r="F118" s="54">
        <f>Table3[[#This Row],[Residential Incentive Disbursements]]+Table3[[#This Row],[C&amp;I Incentive Disbursements]]</f>
        <v>0</v>
      </c>
      <c r="G118" s="55">
        <f>Table3[[#This Row],[Incentive Disbursements]]/'1.) CLM Reference'!$B$5</f>
        <v>0</v>
      </c>
      <c r="H118" s="54">
        <v>985.40063999999995</v>
      </c>
      <c r="I118" s="55">
        <f>Table3[[#This Row],[Residential CLM $ Collected]]/'1.) CLM Reference'!$B$4</f>
        <v>9.3096837203287583E-6</v>
      </c>
      <c r="J118" s="79">
        <v>0</v>
      </c>
      <c r="K118" s="55">
        <f>Table3[[#This Row],[Residential Incentive Disbursements]]/'1.) CLM Reference'!$B$5</f>
        <v>0</v>
      </c>
      <c r="L118" s="56">
        <v>0</v>
      </c>
      <c r="M118" s="55">
        <f>Table3[[#This Row],[C&amp;I CLM $ Collected]]/'1.) CLM Reference'!$B$4</f>
        <v>0</v>
      </c>
      <c r="N118" s="79">
        <v>0</v>
      </c>
      <c r="O118" s="55">
        <f>Table3[[#This Row],[C&amp;I Incentive Disbursements]]/'1.) CLM Reference'!$B$5</f>
        <v>0</v>
      </c>
    </row>
    <row r="119" spans="1:15" s="1" customFormat="1">
      <c r="A119" s="83">
        <v>9013526101</v>
      </c>
      <c r="B119" s="1" t="s">
        <v>70</v>
      </c>
      <c r="C119" s="1" t="s">
        <v>46</v>
      </c>
      <c r="D119" s="54">
        <f>Table3[[#This Row],[Residential CLM $ Collected]]+Table3[[#This Row],[C&amp;I CLM $ Collected]]</f>
        <v>496.98683999999997</v>
      </c>
      <c r="E119" s="55">
        <f>Table3[[#This Row],[CLM $ Collected ]]/'1.) CLM Reference'!$B$4</f>
        <v>4.6953392414740396E-6</v>
      </c>
      <c r="F119" s="54">
        <f>Table3[[#This Row],[Residential Incentive Disbursements]]+Table3[[#This Row],[C&amp;I Incentive Disbursements]]</f>
        <v>12743.57</v>
      </c>
      <c r="G119" s="55">
        <f>Table3[[#This Row],[Incentive Disbursements]]/'1.) CLM Reference'!$B$5</f>
        <v>1.4371845807908105E-4</v>
      </c>
      <c r="H119" s="54">
        <v>496.98683999999997</v>
      </c>
      <c r="I119" s="55">
        <f>Table3[[#This Row],[Residential CLM $ Collected]]/'1.) CLM Reference'!$B$4</f>
        <v>4.6953392414740396E-6</v>
      </c>
      <c r="J119" s="79">
        <v>12743.57</v>
      </c>
      <c r="K119" s="55">
        <f>Table3[[#This Row],[Residential Incentive Disbursements]]/'1.) CLM Reference'!$B$5</f>
        <v>1.4371845807908105E-4</v>
      </c>
      <c r="L119" s="56">
        <v>0</v>
      </c>
      <c r="M119" s="55">
        <f>Table3[[#This Row],[C&amp;I CLM $ Collected]]/'1.) CLM Reference'!$B$4</f>
        <v>0</v>
      </c>
      <c r="N119" s="79">
        <v>0</v>
      </c>
      <c r="O119" s="55">
        <f>Table3[[#This Row],[C&amp;I Incentive Disbursements]]/'1.) CLM Reference'!$B$5</f>
        <v>0</v>
      </c>
    </row>
    <row r="120" spans="1:15" s="1" customFormat="1">
      <c r="A120" s="83">
        <v>9005293100</v>
      </c>
      <c r="B120" s="1" t="s">
        <v>71</v>
      </c>
      <c r="C120" s="1" t="s">
        <v>46</v>
      </c>
      <c r="D120" s="54">
        <f>Table3[[#This Row],[Residential CLM $ Collected]]+Table3[[#This Row],[C&amp;I CLM $ Collected]]</f>
        <v>39405.97779299994</v>
      </c>
      <c r="E120" s="55">
        <f>Table3[[#This Row],[CLM $ Collected ]]/'1.) CLM Reference'!$B$4</f>
        <v>3.7229242102291318E-4</v>
      </c>
      <c r="F120" s="54">
        <f>Table3[[#This Row],[Residential Incentive Disbursements]]+Table3[[#This Row],[C&amp;I Incentive Disbursements]]</f>
        <v>17288.389999999898</v>
      </c>
      <c r="G120" s="55">
        <f>Table3[[#This Row],[Incentive Disbursements]]/'1.) CLM Reference'!$B$5</f>
        <v>1.9497368111681337E-4</v>
      </c>
      <c r="H120" s="54">
        <v>32861.989250999941</v>
      </c>
      <c r="I120" s="55">
        <f>Table3[[#This Row],[Residential CLM $ Collected]]/'1.) CLM Reference'!$B$4</f>
        <v>3.104673509727503E-4</v>
      </c>
      <c r="J120" s="77">
        <v>16049.389999999899</v>
      </c>
      <c r="K120" s="55">
        <f>Table3[[#This Row],[Residential Incentive Disbursements]]/'1.) CLM Reference'!$B$5</f>
        <v>1.8100058177652012E-4</v>
      </c>
      <c r="L120" s="56">
        <v>6543.9885420000001</v>
      </c>
      <c r="M120" s="55">
        <f>Table3[[#This Row],[C&amp;I CLM $ Collected]]/'1.) CLM Reference'!$B$4</f>
        <v>6.1825070050162867E-5</v>
      </c>
      <c r="N120" s="79">
        <v>1239</v>
      </c>
      <c r="O120" s="55">
        <f>Table3[[#This Row],[C&amp;I Incentive Disbursements]]/'1.) CLM Reference'!$B$5</f>
        <v>1.3973099340293295E-5</v>
      </c>
    </row>
    <row r="121" spans="1:15" s="1" customFormat="1">
      <c r="A121" s="83">
        <v>9005320100</v>
      </c>
      <c r="B121" s="1" t="s">
        <v>71</v>
      </c>
      <c r="C121" s="1" t="s">
        <v>46</v>
      </c>
      <c r="D121" s="54">
        <f>Table3[[#This Row],[Residential CLM $ Collected]]+Table3[[#This Row],[C&amp;I CLM $ Collected]]</f>
        <v>156.83786999999998</v>
      </c>
      <c r="E121" s="55">
        <f>Table3[[#This Row],[CLM $ Collected ]]/'1.) CLM Reference'!$B$4</f>
        <v>1.4817434714371994E-6</v>
      </c>
      <c r="F121" s="54">
        <f>Table3[[#This Row],[Residential Incentive Disbursements]]+Table3[[#This Row],[C&amp;I Incentive Disbursements]]</f>
        <v>0</v>
      </c>
      <c r="G121" s="55">
        <f>Table3[[#This Row],[Incentive Disbursements]]/'1.) CLM Reference'!$B$5</f>
        <v>0</v>
      </c>
      <c r="H121" s="54">
        <v>156.83786999999998</v>
      </c>
      <c r="I121" s="55">
        <f>Table3[[#This Row],[Residential CLM $ Collected]]/'1.) CLM Reference'!$B$4</f>
        <v>1.4817434714371994E-6</v>
      </c>
      <c r="J121" s="79">
        <v>0</v>
      </c>
      <c r="K121" s="55">
        <f>Table3[[#This Row],[Residential Incentive Disbursements]]/'1.) CLM Reference'!$B$5</f>
        <v>0</v>
      </c>
      <c r="L121" s="56">
        <v>0</v>
      </c>
      <c r="M121" s="55">
        <f>Table3[[#This Row],[C&amp;I CLM $ Collected]]/'1.) CLM Reference'!$B$4</f>
        <v>0</v>
      </c>
      <c r="N121" s="79">
        <v>0</v>
      </c>
      <c r="O121" s="55">
        <f>Table3[[#This Row],[C&amp;I Incentive Disbursements]]/'1.) CLM Reference'!$B$5</f>
        <v>0</v>
      </c>
    </row>
    <row r="122" spans="1:15" s="1" customFormat="1">
      <c r="A122" s="83">
        <v>9013850200</v>
      </c>
      <c r="B122" s="1" t="s">
        <v>72</v>
      </c>
      <c r="C122" s="1" t="s">
        <v>46</v>
      </c>
      <c r="D122" s="54">
        <f>Table3[[#This Row],[Residential CLM $ Collected]]+Table3[[#This Row],[C&amp;I CLM $ Collected]]</f>
        <v>482.60771999999997</v>
      </c>
      <c r="E122" s="55">
        <f>Table3[[#This Row],[CLM $ Collected ]]/'1.) CLM Reference'!$B$4</f>
        <v>4.5594908830067121E-6</v>
      </c>
      <c r="F122" s="54">
        <f>Table3[[#This Row],[Residential Incentive Disbursements]]+Table3[[#This Row],[C&amp;I Incentive Disbursements]]</f>
        <v>0</v>
      </c>
      <c r="G122" s="55">
        <f>Table3[[#This Row],[Incentive Disbursements]]/'1.) CLM Reference'!$B$5</f>
        <v>0</v>
      </c>
      <c r="H122" s="54">
        <v>482.60771999999997</v>
      </c>
      <c r="I122" s="55">
        <f>Table3[[#This Row],[Residential CLM $ Collected]]/'1.) CLM Reference'!$B$4</f>
        <v>4.5594908830067121E-6</v>
      </c>
      <c r="J122" s="79">
        <v>0</v>
      </c>
      <c r="K122" s="55">
        <f>Table3[[#This Row],[Residential Incentive Disbursements]]/'1.) CLM Reference'!$B$5</f>
        <v>0</v>
      </c>
      <c r="L122" s="56">
        <v>0</v>
      </c>
      <c r="M122" s="55">
        <f>Table3[[#This Row],[C&amp;I CLM $ Collected]]/'1.) CLM Reference'!$B$4</f>
        <v>0</v>
      </c>
      <c r="N122" s="79">
        <v>0</v>
      </c>
      <c r="O122" s="55">
        <f>Table3[[#This Row],[C&amp;I Incentive Disbursements]]/'1.) CLM Reference'!$B$5</f>
        <v>0</v>
      </c>
    </row>
    <row r="123" spans="1:15" s="1" customFormat="1">
      <c r="A123" s="83">
        <v>9013860100</v>
      </c>
      <c r="B123" s="1" t="s">
        <v>72</v>
      </c>
      <c r="C123" s="1" t="s">
        <v>46</v>
      </c>
      <c r="D123" s="54">
        <f>Table3[[#This Row],[Residential CLM $ Collected]]+Table3[[#This Row],[C&amp;I CLM $ Collected]]</f>
        <v>127975.932504</v>
      </c>
      <c r="E123" s="55">
        <f>Table3[[#This Row],[CLM $ Collected ]]/'1.) CLM Reference'!$B$4</f>
        <v>1.2090670607098253E-3</v>
      </c>
      <c r="F123" s="54">
        <f>Table3[[#This Row],[Residential Incentive Disbursements]]+Table3[[#This Row],[C&amp;I Incentive Disbursements]]</f>
        <v>83091.089999999909</v>
      </c>
      <c r="G123" s="55">
        <f>Table3[[#This Row],[Incentive Disbursements]]/'1.) CLM Reference'!$B$5</f>
        <v>9.3707833322296174E-4</v>
      </c>
      <c r="H123" s="54">
        <v>112964.10174</v>
      </c>
      <c r="I123" s="55">
        <f>Table3[[#This Row],[Residential CLM $ Collected]]/'1.) CLM Reference'!$B$4</f>
        <v>1.0672410959165193E-3</v>
      </c>
      <c r="J123" s="79">
        <v>80721.089999999909</v>
      </c>
      <c r="K123" s="55">
        <f>Table3[[#This Row],[Residential Incentive Disbursements]]/'1.) CLM Reference'!$B$5</f>
        <v>9.1035012867373246E-4</v>
      </c>
      <c r="L123" s="56">
        <v>15011.830764</v>
      </c>
      <c r="M123" s="55">
        <f>Table3[[#This Row],[C&amp;I CLM $ Collected]]/'1.) CLM Reference'!$B$4</f>
        <v>1.4182596479330603E-4</v>
      </c>
      <c r="N123" s="79">
        <v>2370</v>
      </c>
      <c r="O123" s="55">
        <f>Table3[[#This Row],[C&amp;I Incentive Disbursements]]/'1.) CLM Reference'!$B$5</f>
        <v>2.6728204549229306E-5</v>
      </c>
    </row>
    <row r="124" spans="1:15" s="1" customFormat="1">
      <c r="A124" s="83">
        <v>9005262100</v>
      </c>
      <c r="B124" s="1" t="s">
        <v>73</v>
      </c>
      <c r="C124" s="1" t="s">
        <v>46</v>
      </c>
      <c r="D124" s="54">
        <f>Table3[[#This Row],[Residential CLM $ Collected]]+Table3[[#This Row],[C&amp;I CLM $ Collected]]</f>
        <v>133.85168999999999</v>
      </c>
      <c r="E124" s="55">
        <f>Table3[[#This Row],[CLM $ Collected ]]/'1.) CLM Reference'!$B$4</f>
        <v>1.264578942562379E-6</v>
      </c>
      <c r="F124" s="54">
        <f>Table3[[#This Row],[Residential Incentive Disbursements]]+Table3[[#This Row],[C&amp;I Incentive Disbursements]]</f>
        <v>0</v>
      </c>
      <c r="G124" s="55">
        <f>Table3[[#This Row],[Incentive Disbursements]]/'1.) CLM Reference'!$B$5</f>
        <v>0</v>
      </c>
      <c r="H124" s="54">
        <v>133.85168999999999</v>
      </c>
      <c r="I124" s="55">
        <f>Table3[[#This Row],[Residential CLM $ Collected]]/'1.) CLM Reference'!$B$4</f>
        <v>1.264578942562379E-6</v>
      </c>
      <c r="J124" s="79">
        <v>0</v>
      </c>
      <c r="K124" s="55">
        <f>Table3[[#This Row],[Residential Incentive Disbursements]]/'1.) CLM Reference'!$B$5</f>
        <v>0</v>
      </c>
      <c r="L124" s="56">
        <v>0</v>
      </c>
      <c r="M124" s="55">
        <f>Table3[[#This Row],[C&amp;I CLM $ Collected]]/'1.) CLM Reference'!$B$4</f>
        <v>0</v>
      </c>
      <c r="N124" s="79">
        <v>0</v>
      </c>
      <c r="O124" s="55">
        <f>Table3[[#This Row],[C&amp;I Incentive Disbursements]]/'1.) CLM Reference'!$B$5</f>
        <v>0</v>
      </c>
    </row>
    <row r="125" spans="1:15" s="1" customFormat="1">
      <c r="A125" s="83">
        <v>9005263200</v>
      </c>
      <c r="B125" s="1" t="s">
        <v>73</v>
      </c>
      <c r="C125" s="1" t="s">
        <v>46</v>
      </c>
      <c r="D125" s="54">
        <f>Table3[[#This Row],[Residential CLM $ Collected]]+Table3[[#This Row],[C&amp;I CLM $ Collected]]</f>
        <v>57617.307908999886</v>
      </c>
      <c r="E125" s="55">
        <f>Table3[[#This Row],[CLM $ Collected ]]/'1.) CLM Reference'!$B$4</f>
        <v>5.4434601691509522E-4</v>
      </c>
      <c r="F125" s="54">
        <f>Table3[[#This Row],[Residential Incentive Disbursements]]+Table3[[#This Row],[C&amp;I Incentive Disbursements]]</f>
        <v>59339.6899999999</v>
      </c>
      <c r="G125" s="55">
        <f>Table3[[#This Row],[Incentive Disbursements]]/'1.) CLM Reference'!$B$5</f>
        <v>6.6921661274592999E-4</v>
      </c>
      <c r="H125" s="54">
        <v>49131.369881999941</v>
      </c>
      <c r="I125" s="55">
        <f>Table3[[#This Row],[Residential CLM $ Collected]]/'1.) CLM Reference'!$B$4</f>
        <v>4.6417416001262747E-4</v>
      </c>
      <c r="J125" s="79">
        <v>38884.7599999999</v>
      </c>
      <c r="K125" s="55">
        <f>Table3[[#This Row],[Residential Incentive Disbursements]]/'1.) CLM Reference'!$B$5</f>
        <v>4.3853156925218866E-4</v>
      </c>
      <c r="L125" s="56">
        <v>8485.9380269999438</v>
      </c>
      <c r="M125" s="55">
        <f>Table3[[#This Row],[C&amp;I CLM $ Collected]]/'1.) CLM Reference'!$B$4</f>
        <v>8.0171856902467727E-5</v>
      </c>
      <c r="N125" s="79">
        <v>20454.93</v>
      </c>
      <c r="O125" s="55">
        <f>Table3[[#This Row],[C&amp;I Incentive Disbursements]]/'1.) CLM Reference'!$B$5</f>
        <v>2.3068504349374136E-4</v>
      </c>
    </row>
    <row r="126" spans="1:15" s="1" customFormat="1">
      <c r="A126" s="83">
        <v>9005265100</v>
      </c>
      <c r="B126" s="1" t="s">
        <v>73</v>
      </c>
      <c r="C126" s="1" t="s">
        <v>46</v>
      </c>
      <c r="D126" s="54">
        <f>Table3[[#This Row],[Residential CLM $ Collected]]+Table3[[#This Row],[C&amp;I CLM $ Collected]]</f>
        <v>303.55819199999939</v>
      </c>
      <c r="E126" s="55">
        <f>Table3[[#This Row],[CLM $ Collected ]]/'1.) CLM Reference'!$B$4</f>
        <v>2.8679002666720673E-6</v>
      </c>
      <c r="F126" s="54">
        <f>Table3[[#This Row],[Residential Incentive Disbursements]]+Table3[[#This Row],[C&amp;I Incentive Disbursements]]</f>
        <v>0</v>
      </c>
      <c r="G126" s="55">
        <f>Table3[[#This Row],[Incentive Disbursements]]/'1.) CLM Reference'!$B$5</f>
        <v>0</v>
      </c>
      <c r="H126" s="54">
        <v>303.55819199999939</v>
      </c>
      <c r="I126" s="55">
        <f>Table3[[#This Row],[Residential CLM $ Collected]]/'1.) CLM Reference'!$B$4</f>
        <v>2.8679002666720673E-6</v>
      </c>
      <c r="J126" s="79">
        <v>0</v>
      </c>
      <c r="K126" s="55">
        <f>Table3[[#This Row],[Residential Incentive Disbursements]]/'1.) CLM Reference'!$B$5</f>
        <v>0</v>
      </c>
      <c r="L126" s="56">
        <v>0</v>
      </c>
      <c r="M126" s="55">
        <f>Table3[[#This Row],[C&amp;I CLM $ Collected]]/'1.) CLM Reference'!$B$4</f>
        <v>0</v>
      </c>
      <c r="N126" s="79">
        <v>0</v>
      </c>
      <c r="O126" s="55">
        <f>Table3[[#This Row],[C&amp;I Incentive Disbursements]]/'1.) CLM Reference'!$B$5</f>
        <v>0</v>
      </c>
    </row>
    <row r="127" spans="1:15" s="1" customFormat="1">
      <c r="A127" s="83">
        <v>9013850100</v>
      </c>
      <c r="B127" s="1" t="s">
        <v>74</v>
      </c>
      <c r="C127" s="1" t="s">
        <v>46</v>
      </c>
      <c r="D127" s="54">
        <f>Table3[[#This Row],[Residential CLM $ Collected]]+Table3[[#This Row],[C&amp;I CLM $ Collected]]</f>
        <v>84868.175573999994</v>
      </c>
      <c r="E127" s="55">
        <f>Table3[[#This Row],[CLM $ Collected ]]/'1.) CLM Reference'!$B$4</f>
        <v>8.0180166365151795E-4</v>
      </c>
      <c r="F127" s="54">
        <f>Table3[[#This Row],[Residential Incentive Disbursements]]+Table3[[#This Row],[C&amp;I Incentive Disbursements]]</f>
        <v>9557.7900000000009</v>
      </c>
      <c r="G127" s="55">
        <f>Table3[[#This Row],[Incentive Disbursements]]/'1.) CLM Reference'!$B$5</f>
        <v>1.0779011230319763E-4</v>
      </c>
      <c r="H127" s="54">
        <v>84868.175573999994</v>
      </c>
      <c r="I127" s="55">
        <f>Table3[[#This Row],[Residential CLM $ Collected]]/'1.) CLM Reference'!$B$4</f>
        <v>8.0180166365151795E-4</v>
      </c>
      <c r="J127" s="79">
        <v>9557.7900000000009</v>
      </c>
      <c r="K127" s="55">
        <f>Table3[[#This Row],[Residential Incentive Disbursements]]/'1.) CLM Reference'!$B$5</f>
        <v>1.0779011230319763E-4</v>
      </c>
      <c r="L127" s="56">
        <v>0</v>
      </c>
      <c r="M127" s="55">
        <f>Table3[[#This Row],[C&amp;I CLM $ Collected]]/'1.) CLM Reference'!$B$4</f>
        <v>0</v>
      </c>
      <c r="N127" s="79">
        <v>0</v>
      </c>
      <c r="O127" s="55">
        <f>Table3[[#This Row],[C&amp;I Incentive Disbursements]]/'1.) CLM Reference'!$B$5</f>
        <v>0</v>
      </c>
    </row>
    <row r="128" spans="1:15" s="1" customFormat="1">
      <c r="A128" s="83">
        <v>9013850200</v>
      </c>
      <c r="B128" s="1" t="s">
        <v>74</v>
      </c>
      <c r="C128" s="1" t="s">
        <v>46</v>
      </c>
      <c r="D128" s="54">
        <f>Table3[[#This Row],[Residential CLM $ Collected]]+Table3[[#This Row],[C&amp;I CLM $ Collected]]</f>
        <v>196575.85067399993</v>
      </c>
      <c r="E128" s="55">
        <f>Table3[[#This Row],[CLM $ Collected ]]/'1.) CLM Reference'!$B$4</f>
        <v>1.8571725271352717E-3</v>
      </c>
      <c r="F128" s="54">
        <f>Table3[[#This Row],[Residential Incentive Disbursements]]+Table3[[#This Row],[C&amp;I Incentive Disbursements]]</f>
        <v>227812.17959999992</v>
      </c>
      <c r="G128" s="55">
        <f>Table3[[#This Row],[Incentive Disbursements]]/'1.) CLM Reference'!$B$5</f>
        <v>2.569202757449182E-3</v>
      </c>
      <c r="H128" s="54">
        <v>163413.55327499998</v>
      </c>
      <c r="I128" s="55">
        <f>Table3[[#This Row],[Residential CLM $ Collected]]/'1.) CLM Reference'!$B$4</f>
        <v>1.5438679810532126E-3</v>
      </c>
      <c r="J128" s="79">
        <v>168793</v>
      </c>
      <c r="K128" s="55">
        <f>Table3[[#This Row],[Residential Incentive Disbursements]]/'1.) CLM Reference'!$B$5</f>
        <v>1.9036007723536128E-3</v>
      </c>
      <c r="L128" s="56">
        <v>33162.297398999945</v>
      </c>
      <c r="M128" s="55">
        <f>Table3[[#This Row],[C&amp;I CLM $ Collected]]/'1.) CLM Reference'!$B$4</f>
        <v>3.1330454608205906E-4</v>
      </c>
      <c r="N128" s="79">
        <v>59019.179599999901</v>
      </c>
      <c r="O128" s="55">
        <f>Table3[[#This Row],[C&amp;I Incentive Disbursements]]/'1.) CLM Reference'!$B$5</f>
        <v>6.6560198509556918E-4</v>
      </c>
    </row>
    <row r="129" spans="1:15" s="1" customFormat="1">
      <c r="A129" s="83">
        <v>9007541200</v>
      </c>
      <c r="B129" s="1" t="s">
        <v>75</v>
      </c>
      <c r="C129" s="1" t="s">
        <v>46</v>
      </c>
      <c r="D129" s="54">
        <f>Table3[[#This Row],[Residential CLM $ Collected]]+Table3[[#This Row],[C&amp;I CLM $ Collected]]</f>
        <v>166.40315999999999</v>
      </c>
      <c r="E129" s="55">
        <f>Table3[[#This Row],[CLM $ Collected ]]/'1.) CLM Reference'!$B$4</f>
        <v>1.5721126278782013E-6</v>
      </c>
      <c r="F129" s="54">
        <f>Table3[[#This Row],[Residential Incentive Disbursements]]+Table3[[#This Row],[C&amp;I Incentive Disbursements]]</f>
        <v>0</v>
      </c>
      <c r="G129" s="55">
        <f>Table3[[#This Row],[Incentive Disbursements]]/'1.) CLM Reference'!$B$5</f>
        <v>0</v>
      </c>
      <c r="H129" s="54">
        <v>166.40315999999999</v>
      </c>
      <c r="I129" s="55">
        <f>Table3[[#This Row],[Residential CLM $ Collected]]/'1.) CLM Reference'!$B$4</f>
        <v>1.5721126278782013E-6</v>
      </c>
      <c r="J129" s="79">
        <v>0</v>
      </c>
      <c r="K129" s="55">
        <f>Table3[[#This Row],[Residential Incentive Disbursements]]/'1.) CLM Reference'!$B$5</f>
        <v>0</v>
      </c>
      <c r="L129" s="56">
        <v>0</v>
      </c>
      <c r="M129" s="55">
        <f>Table3[[#This Row],[C&amp;I CLM $ Collected]]/'1.) CLM Reference'!$B$4</f>
        <v>0</v>
      </c>
      <c r="N129" s="79">
        <v>0</v>
      </c>
      <c r="O129" s="55">
        <f>Table3[[#This Row],[C&amp;I Incentive Disbursements]]/'1.) CLM Reference'!$B$5</f>
        <v>0</v>
      </c>
    </row>
    <row r="130" spans="1:15" s="1" customFormat="1">
      <c r="A130" s="83">
        <v>9007570100</v>
      </c>
      <c r="B130" s="1" t="s">
        <v>75</v>
      </c>
      <c r="C130" s="1" t="s">
        <v>46</v>
      </c>
      <c r="D130" s="54">
        <f>Table3[[#This Row],[Residential CLM $ Collected]]+Table3[[#This Row],[C&amp;I CLM $ Collected]]</f>
        <v>77957.163962999999</v>
      </c>
      <c r="E130" s="55">
        <f>Table3[[#This Row],[CLM $ Collected ]]/'1.) CLM Reference'!$B$4</f>
        <v>7.3650910174905188E-4</v>
      </c>
      <c r="F130" s="54">
        <f>Table3[[#This Row],[Residential Incentive Disbursements]]+Table3[[#This Row],[C&amp;I Incentive Disbursements]]</f>
        <v>6000.3499999999904</v>
      </c>
      <c r="G130" s="55">
        <f>Table3[[#This Row],[Incentive Disbursements]]/'1.) CLM Reference'!$B$5</f>
        <v>6.7670287834163629E-5</v>
      </c>
      <c r="H130" s="54">
        <v>77957.163962999999</v>
      </c>
      <c r="I130" s="55">
        <f>Table3[[#This Row],[Residential CLM $ Collected]]/'1.) CLM Reference'!$B$4</f>
        <v>7.3650910174905188E-4</v>
      </c>
      <c r="J130" s="79">
        <v>6000.3499999999904</v>
      </c>
      <c r="K130" s="55">
        <f>Table3[[#This Row],[Residential Incentive Disbursements]]/'1.) CLM Reference'!$B$5</f>
        <v>6.7670287834163629E-5</v>
      </c>
      <c r="L130" s="56">
        <v>0</v>
      </c>
      <c r="M130" s="55">
        <f>Table3[[#This Row],[C&amp;I CLM $ Collected]]/'1.) CLM Reference'!$B$4</f>
        <v>0</v>
      </c>
      <c r="N130" s="79">
        <v>0</v>
      </c>
      <c r="O130" s="55">
        <f>Table3[[#This Row],[C&amp;I Incentive Disbursements]]/'1.) CLM Reference'!$B$5</f>
        <v>0</v>
      </c>
    </row>
    <row r="131" spans="1:15" s="1" customFormat="1">
      <c r="A131" s="83">
        <v>9007570200</v>
      </c>
      <c r="B131" s="1" t="s">
        <v>75</v>
      </c>
      <c r="C131" s="1" t="s">
        <v>46</v>
      </c>
      <c r="D131" s="54">
        <f>Table3[[#This Row],[Residential CLM $ Collected]]+Table3[[#This Row],[C&amp;I CLM $ Collected]]</f>
        <v>46433.467079999995</v>
      </c>
      <c r="E131" s="55">
        <f>Table3[[#This Row],[CLM $ Collected ]]/'1.) CLM Reference'!$B$4</f>
        <v>4.3868541891052277E-4</v>
      </c>
      <c r="F131" s="54">
        <f>Table3[[#This Row],[Residential Incentive Disbursements]]+Table3[[#This Row],[C&amp;I Incentive Disbursements]]</f>
        <v>12829.51</v>
      </c>
      <c r="G131" s="55">
        <f>Table3[[#This Row],[Incentive Disbursements]]/'1.) CLM Reference'!$B$5</f>
        <v>1.4468766563138519E-4</v>
      </c>
      <c r="H131" s="54">
        <v>46433.467079999995</v>
      </c>
      <c r="I131" s="55">
        <f>Table3[[#This Row],[Residential CLM $ Collected]]/'1.) CLM Reference'!$B$4</f>
        <v>4.3868541891052277E-4</v>
      </c>
      <c r="J131" s="79">
        <v>12829.51</v>
      </c>
      <c r="K131" s="55">
        <f>Table3[[#This Row],[Residential Incentive Disbursements]]/'1.) CLM Reference'!$B$5</f>
        <v>1.4468766563138519E-4</v>
      </c>
      <c r="L131" s="56">
        <v>0</v>
      </c>
      <c r="M131" s="55">
        <f>Table3[[#This Row],[C&amp;I CLM $ Collected]]/'1.) CLM Reference'!$B$4</f>
        <v>0</v>
      </c>
      <c r="N131" s="79">
        <v>0</v>
      </c>
      <c r="O131" s="55">
        <f>Table3[[#This Row],[C&amp;I Incentive Disbursements]]/'1.) CLM Reference'!$B$5</f>
        <v>0</v>
      </c>
    </row>
    <row r="132" spans="1:15" s="1" customFormat="1">
      <c r="A132" s="83">
        <v>9007570300</v>
      </c>
      <c r="B132" s="1" t="s">
        <v>75</v>
      </c>
      <c r="C132" s="1" t="s">
        <v>46</v>
      </c>
      <c r="D132" s="54">
        <f>Table3[[#This Row],[Residential CLM $ Collected]]+Table3[[#This Row],[C&amp;I CLM $ Collected]]</f>
        <v>286047.07229699939</v>
      </c>
      <c r="E132" s="55">
        <f>Table3[[#This Row],[CLM $ Collected ]]/'1.) CLM Reference'!$B$4</f>
        <v>2.7024619876551718E-3</v>
      </c>
      <c r="F132" s="54">
        <f>Table3[[#This Row],[Residential Incentive Disbursements]]+Table3[[#This Row],[C&amp;I Incentive Disbursements]]</f>
        <v>322942</v>
      </c>
      <c r="G132" s="55">
        <f>Table3[[#This Row],[Incentive Disbursements]]/'1.) CLM Reference'!$B$5</f>
        <v>3.6420505626739287E-3</v>
      </c>
      <c r="H132" s="54">
        <v>170035.09324199942</v>
      </c>
      <c r="I132" s="55">
        <f>Table3[[#This Row],[Residential CLM $ Collected]]/'1.) CLM Reference'!$B$4</f>
        <v>1.6064257269404903E-3</v>
      </c>
      <c r="J132" s="79">
        <v>267797.52</v>
      </c>
      <c r="K132" s="55">
        <f>Table3[[#This Row],[Residential Incentive Disbursements]]/'1.) CLM Reference'!$B$5</f>
        <v>3.0201463680743995E-3</v>
      </c>
      <c r="L132" s="56">
        <v>116011.97905499999</v>
      </c>
      <c r="M132" s="55">
        <f>Table3[[#This Row],[C&amp;I CLM $ Collected]]/'1.) CLM Reference'!$B$4</f>
        <v>1.0960362607146817E-3</v>
      </c>
      <c r="N132" s="79">
        <v>55144.480000000003</v>
      </c>
      <c r="O132" s="55">
        <f>Table3[[#This Row],[C&amp;I Incentive Disbursements]]/'1.) CLM Reference'!$B$5</f>
        <v>6.2190419459952936E-4</v>
      </c>
    </row>
    <row r="133" spans="1:15" s="1" customFormat="1">
      <c r="A133" s="83">
        <v>9001200301</v>
      </c>
      <c r="B133" s="1" t="s">
        <v>76</v>
      </c>
      <c r="C133" s="1" t="s">
        <v>46</v>
      </c>
      <c r="D133" s="54">
        <f>Table3[[#This Row],[Residential CLM $ Collected]]+Table3[[#This Row],[C&amp;I CLM $ Collected]]</f>
        <v>685.68444</v>
      </c>
      <c r="E133" s="55">
        <f>Table3[[#This Row],[CLM $ Collected ]]/'1.) CLM Reference'!$B$4</f>
        <v>6.4780811065342327E-6</v>
      </c>
      <c r="F133" s="54">
        <f>Table3[[#This Row],[Residential Incentive Disbursements]]+Table3[[#This Row],[C&amp;I Incentive Disbursements]]</f>
        <v>0</v>
      </c>
      <c r="G133" s="55">
        <f>Table3[[#This Row],[Incentive Disbursements]]/'1.) CLM Reference'!$B$5</f>
        <v>0</v>
      </c>
      <c r="H133" s="54">
        <v>685.68444</v>
      </c>
      <c r="I133" s="55">
        <f>Table3[[#This Row],[Residential CLM $ Collected]]/'1.) CLM Reference'!$B$4</f>
        <v>6.4780811065342327E-6</v>
      </c>
      <c r="J133" s="79">
        <v>0</v>
      </c>
      <c r="K133" s="55">
        <f>Table3[[#This Row],[Residential Incentive Disbursements]]/'1.) CLM Reference'!$B$5</f>
        <v>0</v>
      </c>
      <c r="L133" s="56">
        <v>0</v>
      </c>
      <c r="M133" s="55">
        <f>Table3[[#This Row],[C&amp;I CLM $ Collected]]/'1.) CLM Reference'!$B$4</f>
        <v>0</v>
      </c>
      <c r="N133" s="79">
        <v>0</v>
      </c>
      <c r="O133" s="55">
        <f>Table3[[#This Row],[C&amp;I Incentive Disbursements]]/'1.) CLM Reference'!$B$5</f>
        <v>0</v>
      </c>
    </row>
    <row r="134" spans="1:15" s="1" customFormat="1">
      <c r="A134" s="83">
        <v>9001210100</v>
      </c>
      <c r="B134" s="1" t="s">
        <v>76</v>
      </c>
      <c r="C134" s="1" t="s">
        <v>46</v>
      </c>
      <c r="D134" s="54">
        <f>Table3[[#This Row],[Residential CLM $ Collected]]+Table3[[#This Row],[C&amp;I CLM $ Collected]]</f>
        <v>61089.187823999433</v>
      </c>
      <c r="E134" s="55">
        <f>Table3[[#This Row],[CLM $ Collected ]]/'1.) CLM Reference'!$B$4</f>
        <v>5.7714699411316934E-4</v>
      </c>
      <c r="F134" s="54">
        <f>Table3[[#This Row],[Residential Incentive Disbursements]]+Table3[[#This Row],[C&amp;I Incentive Disbursements]]</f>
        <v>54377.47</v>
      </c>
      <c r="G134" s="55">
        <f>Table3[[#This Row],[Incentive Disbursements]]/'1.) CLM Reference'!$B$5</f>
        <v>6.1325406794497054E-4</v>
      </c>
      <c r="H134" s="54">
        <v>61089.187823999433</v>
      </c>
      <c r="I134" s="55">
        <f>Table3[[#This Row],[Residential CLM $ Collected]]/'1.) CLM Reference'!$B$4</f>
        <v>5.7714699411316934E-4</v>
      </c>
      <c r="J134" s="79">
        <v>54377.47</v>
      </c>
      <c r="K134" s="55">
        <f>Table3[[#This Row],[Residential Incentive Disbursements]]/'1.) CLM Reference'!$B$5</f>
        <v>6.1325406794497054E-4</v>
      </c>
      <c r="L134" s="56">
        <v>0</v>
      </c>
      <c r="M134" s="55">
        <f>Table3[[#This Row],[C&amp;I CLM $ Collected]]/'1.) CLM Reference'!$B$4</f>
        <v>0</v>
      </c>
      <c r="N134" s="79">
        <v>0</v>
      </c>
      <c r="O134" s="55">
        <f>Table3[[#This Row],[C&amp;I Incentive Disbursements]]/'1.) CLM Reference'!$B$5</f>
        <v>0</v>
      </c>
    </row>
    <row r="135" spans="1:15" s="1" customFormat="1">
      <c r="A135" s="83">
        <v>9001210200</v>
      </c>
      <c r="B135" s="1" t="s">
        <v>76</v>
      </c>
      <c r="C135" s="1" t="s">
        <v>46</v>
      </c>
      <c r="D135" s="54">
        <f>Table3[[#This Row],[Residential CLM $ Collected]]+Table3[[#This Row],[C&amp;I CLM $ Collected]]</f>
        <v>51028.489511999942</v>
      </c>
      <c r="E135" s="55">
        <f>Table3[[#This Row],[CLM $ Collected ]]/'1.) CLM Reference'!$B$4</f>
        <v>4.8209741175206931E-4</v>
      </c>
      <c r="F135" s="54">
        <f>Table3[[#This Row],[Residential Incentive Disbursements]]+Table3[[#This Row],[C&amp;I Incentive Disbursements]]</f>
        <v>1813.62</v>
      </c>
      <c r="G135" s="55">
        <f>Table3[[#This Row],[Incentive Disbursements]]/'1.) CLM Reference'!$B$5</f>
        <v>2.0453504782520361E-5</v>
      </c>
      <c r="H135" s="54">
        <v>51028.489511999942</v>
      </c>
      <c r="I135" s="55">
        <f>Table3[[#This Row],[Residential CLM $ Collected]]/'1.) CLM Reference'!$B$4</f>
        <v>4.8209741175206931E-4</v>
      </c>
      <c r="J135" s="79">
        <v>1813.62</v>
      </c>
      <c r="K135" s="55">
        <f>Table3[[#This Row],[Residential Incentive Disbursements]]/'1.) CLM Reference'!$B$5</f>
        <v>2.0453504782520361E-5</v>
      </c>
      <c r="L135" s="56">
        <v>0</v>
      </c>
      <c r="M135" s="55">
        <f>Table3[[#This Row],[C&amp;I CLM $ Collected]]/'1.) CLM Reference'!$B$4</f>
        <v>0</v>
      </c>
      <c r="N135" s="79">
        <v>0</v>
      </c>
      <c r="O135" s="55">
        <f>Table3[[#This Row],[C&amp;I Incentive Disbursements]]/'1.) CLM Reference'!$B$5</f>
        <v>0</v>
      </c>
    </row>
    <row r="136" spans="1:15" s="1" customFormat="1">
      <c r="A136" s="83">
        <v>9001210300</v>
      </c>
      <c r="B136" s="1" t="s">
        <v>76</v>
      </c>
      <c r="C136" s="1" t="s">
        <v>46</v>
      </c>
      <c r="D136" s="54">
        <f>Table3[[#This Row],[Residential CLM $ Collected]]+Table3[[#This Row],[C&amp;I CLM $ Collected]]</f>
        <v>54714.076829999998</v>
      </c>
      <c r="E136" s="55">
        <f>Table3[[#This Row],[CLM $ Collected ]]/'1.) CLM Reference'!$B$4</f>
        <v>5.16917413750683E-4</v>
      </c>
      <c r="F136" s="54">
        <f>Table3[[#This Row],[Residential Incentive Disbursements]]+Table3[[#This Row],[C&amp;I Incentive Disbursements]]</f>
        <v>4579.5699999999897</v>
      </c>
      <c r="G136" s="55">
        <f>Table3[[#This Row],[Incentive Disbursements]]/'1.) CLM Reference'!$B$5</f>
        <v>5.1647123927221006E-5</v>
      </c>
      <c r="H136" s="54">
        <v>54714.076829999998</v>
      </c>
      <c r="I136" s="55">
        <f>Table3[[#This Row],[Residential CLM $ Collected]]/'1.) CLM Reference'!$B$4</f>
        <v>5.16917413750683E-4</v>
      </c>
      <c r="J136" s="79">
        <v>4579.5699999999897</v>
      </c>
      <c r="K136" s="55">
        <f>Table3[[#This Row],[Residential Incentive Disbursements]]/'1.) CLM Reference'!$B$5</f>
        <v>5.1647123927221006E-5</v>
      </c>
      <c r="L136" s="56">
        <v>0</v>
      </c>
      <c r="M136" s="55">
        <f>Table3[[#This Row],[C&amp;I CLM $ Collected]]/'1.) CLM Reference'!$B$4</f>
        <v>0</v>
      </c>
      <c r="N136" s="79">
        <v>0</v>
      </c>
      <c r="O136" s="55">
        <f>Table3[[#This Row],[C&amp;I Incentive Disbursements]]/'1.) CLM Reference'!$B$5</f>
        <v>0</v>
      </c>
    </row>
    <row r="137" spans="1:15" s="1" customFormat="1">
      <c r="A137" s="83">
        <v>9001210400</v>
      </c>
      <c r="B137" s="1" t="s">
        <v>76</v>
      </c>
      <c r="C137" s="1" t="s">
        <v>46</v>
      </c>
      <c r="D137" s="54">
        <f>Table3[[#This Row],[Residential CLM $ Collected]]+Table3[[#This Row],[C&amp;I CLM $ Collected]]</f>
        <v>124440.06153599943</v>
      </c>
      <c r="E137" s="55">
        <f>Table3[[#This Row],[CLM $ Collected ]]/'1.) CLM Reference'!$B$4</f>
        <v>1.1756615208189866E-3</v>
      </c>
      <c r="F137" s="54">
        <f>Table3[[#This Row],[Residential Incentive Disbursements]]+Table3[[#This Row],[C&amp;I Incentive Disbursements]]</f>
        <v>8699.4399999999896</v>
      </c>
      <c r="G137" s="55">
        <f>Table3[[#This Row],[Incentive Disbursements]]/'1.) CLM Reference'!$B$5</f>
        <v>9.8109878389766717E-5</v>
      </c>
      <c r="H137" s="54">
        <v>123867.01448099942</v>
      </c>
      <c r="I137" s="55">
        <f>Table3[[#This Row],[Residential CLM $ Collected]]/'1.) CLM Reference'!$B$4</f>
        <v>1.1702475941151073E-3</v>
      </c>
      <c r="J137" s="79">
        <v>8699.4399999999896</v>
      </c>
      <c r="K137" s="55">
        <f>Table3[[#This Row],[Residential Incentive Disbursements]]/'1.) CLM Reference'!$B$5</f>
        <v>9.8109878389766717E-5</v>
      </c>
      <c r="L137" s="56">
        <v>573.047055</v>
      </c>
      <c r="M137" s="55">
        <f>Table3[[#This Row],[C&amp;I CLM $ Collected]]/'1.) CLM Reference'!$B$4</f>
        <v>5.413926703879387E-6</v>
      </c>
      <c r="N137" s="79">
        <v>0</v>
      </c>
      <c r="O137" s="55">
        <f>Table3[[#This Row],[C&amp;I Incentive Disbursements]]/'1.) CLM Reference'!$B$5</f>
        <v>0</v>
      </c>
    </row>
    <row r="138" spans="1:15" s="1" customFormat="1">
      <c r="A138" s="83">
        <v>9001210500</v>
      </c>
      <c r="B138" s="1" t="s">
        <v>76</v>
      </c>
      <c r="C138" s="1" t="s">
        <v>46</v>
      </c>
      <c r="D138" s="54">
        <f>Table3[[#This Row],[Residential CLM $ Collected]]+Table3[[#This Row],[C&amp;I CLM $ Collected]]</f>
        <v>1107555.119433</v>
      </c>
      <c r="E138" s="55">
        <f>Table3[[#This Row],[CLM $ Collected ]]/'1.) CLM Reference'!$B$4</f>
        <v>1.0463751946367899E-2</v>
      </c>
      <c r="F138" s="54">
        <f>Table3[[#This Row],[Residential Incentive Disbursements]]+Table3[[#This Row],[C&amp;I Incentive Disbursements]]</f>
        <v>1203560.5099999891</v>
      </c>
      <c r="G138" s="55">
        <f>Table3[[#This Row],[Incentive Disbursements]]/'1.) CLM Reference'!$B$5</f>
        <v>1.3573422573271921E-2</v>
      </c>
      <c r="H138" s="54">
        <v>550904.33796300006</v>
      </c>
      <c r="I138" s="55">
        <f>Table3[[#This Row],[Residential CLM $ Collected]]/'1.) CLM Reference'!$B$4</f>
        <v>5.2047308865078813E-3</v>
      </c>
      <c r="J138" s="79">
        <v>1037305.53999999</v>
      </c>
      <c r="K138" s="55">
        <f>Table3[[#This Row],[Residential Incentive Disbursements]]/'1.) CLM Reference'!$B$5</f>
        <v>1.1698445001336918E-2</v>
      </c>
      <c r="L138" s="56">
        <v>556650.78146999993</v>
      </c>
      <c r="M138" s="55">
        <f>Table3[[#This Row],[C&amp;I CLM $ Collected]]/'1.) CLM Reference'!$B$4</f>
        <v>5.2590210598600171E-3</v>
      </c>
      <c r="N138" s="79">
        <v>166254.96999999901</v>
      </c>
      <c r="O138" s="55">
        <f>Table3[[#This Row],[C&amp;I Incentive Disbursements]]/'1.) CLM Reference'!$B$5</f>
        <v>1.8749775719350023E-3</v>
      </c>
    </row>
    <row r="139" spans="1:15" s="1" customFormat="1">
      <c r="A139" s="83">
        <v>9001210600</v>
      </c>
      <c r="B139" s="1" t="s">
        <v>76</v>
      </c>
      <c r="C139" s="1" t="s">
        <v>46</v>
      </c>
      <c r="D139" s="54">
        <f>Table3[[#This Row],[Residential CLM $ Collected]]+Table3[[#This Row],[C&amp;I CLM $ Collected]]</f>
        <v>59260.557824999996</v>
      </c>
      <c r="E139" s="55">
        <f>Table3[[#This Row],[CLM $ Collected ]]/'1.) CLM Reference'!$B$4</f>
        <v>5.59870805889677E-4</v>
      </c>
      <c r="F139" s="54">
        <f>Table3[[#This Row],[Residential Incentive Disbursements]]+Table3[[#This Row],[C&amp;I Incentive Disbursements]]</f>
        <v>2118.8599999999901</v>
      </c>
      <c r="G139" s="55">
        <f>Table3[[#This Row],[Incentive Disbursements]]/'1.) CLM Reference'!$B$5</f>
        <v>2.3895917084885968E-5</v>
      </c>
      <c r="H139" s="54">
        <v>59260.557824999996</v>
      </c>
      <c r="I139" s="55">
        <f>Table3[[#This Row],[Residential CLM $ Collected]]/'1.) CLM Reference'!$B$4</f>
        <v>5.59870805889677E-4</v>
      </c>
      <c r="J139" s="79">
        <v>2118.8599999999901</v>
      </c>
      <c r="K139" s="55">
        <f>Table3[[#This Row],[Residential Incentive Disbursements]]/'1.) CLM Reference'!$B$5</f>
        <v>2.3895917084885968E-5</v>
      </c>
      <c r="L139" s="56">
        <v>0</v>
      </c>
      <c r="M139" s="55">
        <f>Table3[[#This Row],[C&amp;I CLM $ Collected]]/'1.) CLM Reference'!$B$4</f>
        <v>0</v>
      </c>
      <c r="N139" s="79">
        <v>0</v>
      </c>
      <c r="O139" s="55">
        <f>Table3[[#This Row],[C&amp;I Incentive Disbursements]]/'1.) CLM Reference'!$B$5</f>
        <v>0</v>
      </c>
    </row>
    <row r="140" spans="1:15" s="1" customFormat="1">
      <c r="A140" s="83">
        <v>9001210701</v>
      </c>
      <c r="B140" s="1" t="s">
        <v>76</v>
      </c>
      <c r="C140" s="1" t="s">
        <v>46</v>
      </c>
      <c r="D140" s="54">
        <f>Table3[[#This Row],[Residential CLM $ Collected]]+Table3[[#This Row],[C&amp;I CLM $ Collected]]</f>
        <v>82755.057860999426</v>
      </c>
      <c r="E140" s="55">
        <f>Table3[[#This Row],[CLM $ Collected ]]/'1.) CLM Reference'!$B$4</f>
        <v>7.8183774565379898E-4</v>
      </c>
      <c r="F140" s="54">
        <f>Table3[[#This Row],[Residential Incentive Disbursements]]+Table3[[#This Row],[C&amp;I Incentive Disbursements]]</f>
        <v>4408.1499999999896</v>
      </c>
      <c r="G140" s="55">
        <f>Table3[[#This Row],[Incentive Disbursements]]/'1.) CLM Reference'!$B$5</f>
        <v>4.9713896575394469E-5</v>
      </c>
      <c r="H140" s="54">
        <v>82696.152230999433</v>
      </c>
      <c r="I140" s="55">
        <f>Table3[[#This Row],[Residential CLM $ Collected]]/'1.) CLM Reference'!$B$4</f>
        <v>7.8128122806857942E-4</v>
      </c>
      <c r="J140" s="79">
        <v>4408.1499999999896</v>
      </c>
      <c r="K140" s="55">
        <f>Table3[[#This Row],[Residential Incentive Disbursements]]/'1.) CLM Reference'!$B$5</f>
        <v>4.9713896575394469E-5</v>
      </c>
      <c r="L140" s="56">
        <v>58.905629999999995</v>
      </c>
      <c r="M140" s="55">
        <f>Table3[[#This Row],[C&amp;I CLM $ Collected]]/'1.) CLM Reference'!$B$4</f>
        <v>5.5651758521966173E-7</v>
      </c>
      <c r="N140" s="79">
        <v>0</v>
      </c>
      <c r="O140" s="55">
        <f>Table3[[#This Row],[C&amp;I Incentive Disbursements]]/'1.) CLM Reference'!$B$5</f>
        <v>0</v>
      </c>
    </row>
    <row r="141" spans="1:15" s="1" customFormat="1">
      <c r="A141" s="83">
        <v>9001210702</v>
      </c>
      <c r="B141" s="1" t="s">
        <v>76</v>
      </c>
      <c r="C141" s="1" t="s">
        <v>46</v>
      </c>
      <c r="D141" s="54">
        <f>Table3[[#This Row],[Residential CLM $ Collected]]+Table3[[#This Row],[C&amp;I CLM $ Collected]]</f>
        <v>52639.452746999945</v>
      </c>
      <c r="E141" s="55">
        <f>Table3[[#This Row],[CLM $ Collected ]]/'1.) CLM Reference'!$B$4</f>
        <v>4.9731716866528556E-4</v>
      </c>
      <c r="F141" s="54">
        <f>Table3[[#This Row],[Residential Incentive Disbursements]]+Table3[[#This Row],[C&amp;I Incentive Disbursements]]</f>
        <v>1071.23</v>
      </c>
      <c r="G141" s="55">
        <f>Table3[[#This Row],[Incentive Disbursements]]/'1.) CLM Reference'!$B$5</f>
        <v>1.2081035679017261E-5</v>
      </c>
      <c r="H141" s="54">
        <v>52639.452746999945</v>
      </c>
      <c r="I141" s="55">
        <f>Table3[[#This Row],[Residential CLM $ Collected]]/'1.) CLM Reference'!$B$4</f>
        <v>4.9731716866528556E-4</v>
      </c>
      <c r="J141" s="79">
        <v>1071.23</v>
      </c>
      <c r="K141" s="55">
        <f>Table3[[#This Row],[Residential Incentive Disbursements]]/'1.) CLM Reference'!$B$5</f>
        <v>1.2081035679017261E-5</v>
      </c>
      <c r="L141" s="56">
        <v>0</v>
      </c>
      <c r="M141" s="55">
        <f>Table3[[#This Row],[C&amp;I CLM $ Collected]]/'1.) CLM Reference'!$B$4</f>
        <v>0</v>
      </c>
      <c r="N141" s="79">
        <v>0</v>
      </c>
      <c r="O141" s="55">
        <f>Table3[[#This Row],[C&amp;I Incentive Disbursements]]/'1.) CLM Reference'!$B$5</f>
        <v>0</v>
      </c>
    </row>
    <row r="142" spans="1:15" s="1" customFormat="1">
      <c r="A142" s="83">
        <v>9001210800</v>
      </c>
      <c r="B142" s="1" t="s">
        <v>76</v>
      </c>
      <c r="C142" s="1" t="s">
        <v>46</v>
      </c>
      <c r="D142" s="54">
        <f>Table3[[#This Row],[Residential CLM $ Collected]]+Table3[[#This Row],[C&amp;I CLM $ Collected]]</f>
        <v>81747.854936999996</v>
      </c>
      <c r="E142" s="55">
        <f>Table3[[#This Row],[CLM $ Collected ]]/'1.) CLM Reference'!$B$4</f>
        <v>7.7232208239562926E-4</v>
      </c>
      <c r="F142" s="54">
        <f>Table3[[#This Row],[Residential Incentive Disbursements]]+Table3[[#This Row],[C&amp;I Incentive Disbursements]]</f>
        <v>16288.61</v>
      </c>
      <c r="G142" s="55">
        <f>Table3[[#This Row],[Incentive Disbursements]]/'1.) CLM Reference'!$B$5</f>
        <v>1.8369843877747764E-4</v>
      </c>
      <c r="H142" s="54">
        <v>81747.854936999996</v>
      </c>
      <c r="I142" s="55">
        <f>Table3[[#This Row],[Residential CLM $ Collected]]/'1.) CLM Reference'!$B$4</f>
        <v>7.7232208239562926E-4</v>
      </c>
      <c r="J142" s="79">
        <v>16288.61</v>
      </c>
      <c r="K142" s="55">
        <f>Table3[[#This Row],[Residential Incentive Disbursements]]/'1.) CLM Reference'!$B$5</f>
        <v>1.8369843877747764E-4</v>
      </c>
      <c r="L142" s="56">
        <v>0</v>
      </c>
      <c r="M142" s="55">
        <f>Table3[[#This Row],[C&amp;I CLM $ Collected]]/'1.) CLM Reference'!$B$4</f>
        <v>0</v>
      </c>
      <c r="N142" s="79">
        <v>0</v>
      </c>
      <c r="O142" s="55">
        <f>Table3[[#This Row],[C&amp;I Incentive Disbursements]]/'1.) CLM Reference'!$B$5</f>
        <v>0</v>
      </c>
    </row>
    <row r="143" spans="1:15" s="1" customFormat="1">
      <c r="A143" s="83">
        <v>9001210900</v>
      </c>
      <c r="B143" s="1" t="s">
        <v>76</v>
      </c>
      <c r="C143" s="1" t="s">
        <v>46</v>
      </c>
      <c r="D143" s="54">
        <f>Table3[[#This Row],[Residential CLM $ Collected]]+Table3[[#This Row],[C&amp;I CLM $ Collected]]</f>
        <v>94435.985321999993</v>
      </c>
      <c r="E143" s="55">
        <f>Table3[[#This Row],[CLM $ Collected ]]/'1.) CLM Reference'!$B$4</f>
        <v>8.9219462569603049E-4</v>
      </c>
      <c r="F143" s="54">
        <f>Table3[[#This Row],[Residential Incentive Disbursements]]+Table3[[#This Row],[C&amp;I Incentive Disbursements]]</f>
        <v>19888.9899999999</v>
      </c>
      <c r="G143" s="55">
        <f>Table3[[#This Row],[Incentive Disbursements]]/'1.) CLM Reference'!$B$5</f>
        <v>2.2430252869095929E-4</v>
      </c>
      <c r="H143" s="54">
        <v>94435.985321999993</v>
      </c>
      <c r="I143" s="55">
        <f>Table3[[#This Row],[Residential CLM $ Collected]]/'1.) CLM Reference'!$B$4</f>
        <v>8.9219462569603049E-4</v>
      </c>
      <c r="J143" s="79">
        <v>19888.9899999999</v>
      </c>
      <c r="K143" s="55">
        <f>Table3[[#This Row],[Residential Incentive Disbursements]]/'1.) CLM Reference'!$B$5</f>
        <v>2.2430252869095929E-4</v>
      </c>
      <c r="L143" s="56">
        <v>0</v>
      </c>
      <c r="M143" s="55">
        <f>Table3[[#This Row],[C&amp;I CLM $ Collected]]/'1.) CLM Reference'!$B$4</f>
        <v>0</v>
      </c>
      <c r="N143" s="79">
        <v>0</v>
      </c>
      <c r="O143" s="55">
        <f>Table3[[#This Row],[C&amp;I Incentive Disbursements]]/'1.) CLM Reference'!$B$5</f>
        <v>0</v>
      </c>
    </row>
    <row r="144" spans="1:15" s="1" customFormat="1">
      <c r="A144" s="83">
        <v>9001211000</v>
      </c>
      <c r="B144" s="1" t="s">
        <v>76</v>
      </c>
      <c r="C144" s="1" t="s">
        <v>46</v>
      </c>
      <c r="D144" s="54">
        <f>Table3[[#This Row],[Residential CLM $ Collected]]+Table3[[#This Row],[C&amp;I CLM $ Collected]]</f>
        <v>68104.506456000003</v>
      </c>
      <c r="E144" s="55">
        <f>Table3[[#This Row],[CLM $ Collected ]]/'1.) CLM Reference'!$B$4</f>
        <v>6.4342500836456532E-4</v>
      </c>
      <c r="F144" s="54">
        <f>Table3[[#This Row],[Residential Incentive Disbursements]]+Table3[[#This Row],[C&amp;I Incentive Disbursements]]</f>
        <v>27432.2399999999</v>
      </c>
      <c r="G144" s="55">
        <f>Table3[[#This Row],[Incentive Disbursements]]/'1.) CLM Reference'!$B$5</f>
        <v>3.0937321601837446E-4</v>
      </c>
      <c r="H144" s="54">
        <v>68104.506456000003</v>
      </c>
      <c r="I144" s="55">
        <f>Table3[[#This Row],[Residential CLM $ Collected]]/'1.) CLM Reference'!$B$4</f>
        <v>6.4342500836456532E-4</v>
      </c>
      <c r="J144" s="79">
        <v>27432.2399999999</v>
      </c>
      <c r="K144" s="55">
        <f>Table3[[#This Row],[Residential Incentive Disbursements]]/'1.) CLM Reference'!$B$5</f>
        <v>3.0937321601837446E-4</v>
      </c>
      <c r="L144" s="56">
        <v>0</v>
      </c>
      <c r="M144" s="55">
        <f>Table3[[#This Row],[C&amp;I CLM $ Collected]]/'1.) CLM Reference'!$B$4</f>
        <v>0</v>
      </c>
      <c r="N144" s="79">
        <v>0</v>
      </c>
      <c r="O144" s="55">
        <f>Table3[[#This Row],[C&amp;I Incentive Disbursements]]/'1.) CLM Reference'!$B$5</f>
        <v>0</v>
      </c>
    </row>
    <row r="145" spans="1:15" s="1" customFormat="1">
      <c r="A145" s="83">
        <v>9001211100</v>
      </c>
      <c r="B145" s="1" t="s">
        <v>76</v>
      </c>
      <c r="C145" s="1" t="s">
        <v>46</v>
      </c>
      <c r="D145" s="54">
        <f>Table3[[#This Row],[Residential CLM $ Collected]]+Table3[[#This Row],[C&amp;I CLM $ Collected]]</f>
        <v>550.78946999999994</v>
      </c>
      <c r="E145" s="55">
        <f>Table3[[#This Row],[CLM $ Collected ]]/'1.) CLM Reference'!$B$4</f>
        <v>5.2036456584679144E-6</v>
      </c>
      <c r="F145" s="54">
        <f>Table3[[#This Row],[Residential Incentive Disbursements]]+Table3[[#This Row],[C&amp;I Incentive Disbursements]]</f>
        <v>0</v>
      </c>
      <c r="G145" s="55">
        <f>Table3[[#This Row],[Incentive Disbursements]]/'1.) CLM Reference'!$B$5</f>
        <v>0</v>
      </c>
      <c r="H145" s="54">
        <v>550.78946999999994</v>
      </c>
      <c r="I145" s="55">
        <f>Table3[[#This Row],[Residential CLM $ Collected]]/'1.) CLM Reference'!$B$4</f>
        <v>5.2036456584679144E-6</v>
      </c>
      <c r="J145" s="79">
        <v>0</v>
      </c>
      <c r="K145" s="55">
        <f>Table3[[#This Row],[Residential Incentive Disbursements]]/'1.) CLM Reference'!$B$5</f>
        <v>0</v>
      </c>
      <c r="L145" s="56">
        <v>0</v>
      </c>
      <c r="M145" s="55">
        <f>Table3[[#This Row],[C&amp;I CLM $ Collected]]/'1.) CLM Reference'!$B$4</f>
        <v>0</v>
      </c>
      <c r="N145" s="79">
        <v>0</v>
      </c>
      <c r="O145" s="55">
        <f>Table3[[#This Row],[C&amp;I Incentive Disbursements]]/'1.) CLM Reference'!$B$5</f>
        <v>0</v>
      </c>
    </row>
    <row r="146" spans="1:15" s="1" customFormat="1">
      <c r="A146" s="83">
        <v>9001211200</v>
      </c>
      <c r="B146" s="1" t="s">
        <v>76</v>
      </c>
      <c r="C146" s="1" t="s">
        <v>46</v>
      </c>
      <c r="D146" s="54">
        <f>Table3[[#This Row],[Residential CLM $ Collected]]+Table3[[#This Row],[C&amp;I CLM $ Collected]]</f>
        <v>94756.627790999424</v>
      </c>
      <c r="E146" s="55">
        <f>Table3[[#This Row],[CLM $ Collected ]]/'1.) CLM Reference'!$B$4</f>
        <v>8.9522393159712063E-4</v>
      </c>
      <c r="F146" s="54">
        <f>Table3[[#This Row],[Residential Incentive Disbursements]]+Table3[[#This Row],[C&amp;I Incentive Disbursements]]</f>
        <v>5447.9899999999898</v>
      </c>
      <c r="G146" s="55">
        <f>Table3[[#This Row],[Incentive Disbursements]]/'1.) CLM Reference'!$B$5</f>
        <v>6.1440924515677428E-5</v>
      </c>
      <c r="H146" s="54">
        <v>94756.627790999424</v>
      </c>
      <c r="I146" s="55">
        <f>Table3[[#This Row],[Residential CLM $ Collected]]/'1.) CLM Reference'!$B$4</f>
        <v>8.9522393159712063E-4</v>
      </c>
      <c r="J146" s="79">
        <v>5447.9899999999898</v>
      </c>
      <c r="K146" s="55">
        <f>Table3[[#This Row],[Residential Incentive Disbursements]]/'1.) CLM Reference'!$B$5</f>
        <v>6.1440924515677428E-5</v>
      </c>
      <c r="L146" s="56">
        <v>0</v>
      </c>
      <c r="M146" s="55">
        <f>Table3[[#This Row],[C&amp;I CLM $ Collected]]/'1.) CLM Reference'!$B$4</f>
        <v>0</v>
      </c>
      <c r="N146" s="79">
        <v>0</v>
      </c>
      <c r="O146" s="55">
        <f>Table3[[#This Row],[C&amp;I Incentive Disbursements]]/'1.) CLM Reference'!$B$5</f>
        <v>0</v>
      </c>
    </row>
    <row r="147" spans="1:15" s="1" customFormat="1">
      <c r="A147" s="83">
        <v>9001211300</v>
      </c>
      <c r="B147" s="1" t="s">
        <v>76</v>
      </c>
      <c r="C147" s="1" t="s">
        <v>46</v>
      </c>
      <c r="D147" s="54">
        <f>Table3[[#This Row],[Residential CLM $ Collected]]+Table3[[#This Row],[C&amp;I CLM $ Collected]]</f>
        <v>59742.507824999993</v>
      </c>
      <c r="E147" s="55">
        <f>Table3[[#This Row],[CLM $ Collected ]]/'1.) CLM Reference'!$B$4</f>
        <v>5.6442408288877896E-4</v>
      </c>
      <c r="F147" s="54">
        <f>Table3[[#This Row],[Residential Incentive Disbursements]]+Table3[[#This Row],[C&amp;I Incentive Disbursements]]</f>
        <v>34735.889999999898</v>
      </c>
      <c r="G147" s="55">
        <f>Table3[[#This Row],[Incentive Disbursements]]/'1.) CLM Reference'!$B$5</f>
        <v>3.9174176080992659E-4</v>
      </c>
      <c r="H147" s="54">
        <v>59742.507824999993</v>
      </c>
      <c r="I147" s="55">
        <f>Table3[[#This Row],[Residential CLM $ Collected]]/'1.) CLM Reference'!$B$4</f>
        <v>5.6442408288877896E-4</v>
      </c>
      <c r="J147" s="79">
        <v>34735.889999999898</v>
      </c>
      <c r="K147" s="55">
        <f>Table3[[#This Row],[Residential Incentive Disbursements]]/'1.) CLM Reference'!$B$5</f>
        <v>3.9174176080992659E-4</v>
      </c>
      <c r="L147" s="56">
        <v>0</v>
      </c>
      <c r="M147" s="55">
        <f>Table3[[#This Row],[C&amp;I CLM $ Collected]]/'1.) CLM Reference'!$B$4</f>
        <v>0</v>
      </c>
      <c r="N147" s="79">
        <v>0</v>
      </c>
      <c r="O147" s="55">
        <f>Table3[[#This Row],[C&amp;I Incentive Disbursements]]/'1.) CLM Reference'!$B$5</f>
        <v>0</v>
      </c>
    </row>
    <row r="148" spans="1:15" s="1" customFormat="1">
      <c r="A148" s="83">
        <v>9001211400</v>
      </c>
      <c r="B148" s="1" t="s">
        <v>76</v>
      </c>
      <c r="C148" s="1" t="s">
        <v>46</v>
      </c>
      <c r="D148" s="54">
        <f>Table3[[#This Row],[Residential CLM $ Collected]]+Table3[[#This Row],[C&amp;I CLM $ Collected]]</f>
        <v>71753.657219999994</v>
      </c>
      <c r="E148" s="55">
        <f>Table3[[#This Row],[CLM $ Collected ]]/'1.) CLM Reference'!$B$4</f>
        <v>6.7790077190845333E-4</v>
      </c>
      <c r="F148" s="54">
        <f>Table3[[#This Row],[Residential Incentive Disbursements]]+Table3[[#This Row],[C&amp;I Incentive Disbursements]]</f>
        <v>8746.6</v>
      </c>
      <c r="G148" s="55">
        <f>Table3[[#This Row],[Incentive Disbursements]]/'1.) CLM Reference'!$B$5</f>
        <v>9.8641735827126179E-5</v>
      </c>
      <c r="H148" s="54">
        <v>71753.657219999994</v>
      </c>
      <c r="I148" s="55">
        <f>Table3[[#This Row],[Residential CLM $ Collected]]/'1.) CLM Reference'!$B$4</f>
        <v>6.7790077190845333E-4</v>
      </c>
      <c r="J148" s="79">
        <v>8746.6</v>
      </c>
      <c r="K148" s="55">
        <f>Table3[[#This Row],[Residential Incentive Disbursements]]/'1.) CLM Reference'!$B$5</f>
        <v>9.8641735827126179E-5</v>
      </c>
      <c r="L148" s="56">
        <v>0</v>
      </c>
      <c r="M148" s="55">
        <f>Table3[[#This Row],[C&amp;I CLM $ Collected]]/'1.) CLM Reference'!$B$4</f>
        <v>0</v>
      </c>
      <c r="N148" s="79">
        <v>0</v>
      </c>
      <c r="O148" s="55">
        <f>Table3[[#This Row],[C&amp;I Incentive Disbursements]]/'1.) CLM Reference'!$B$5</f>
        <v>0</v>
      </c>
    </row>
    <row r="149" spans="1:15" s="1" customFormat="1">
      <c r="A149" s="83">
        <v>9001220100</v>
      </c>
      <c r="B149" s="1" t="s">
        <v>76</v>
      </c>
      <c r="C149" s="1" t="s">
        <v>46</v>
      </c>
      <c r="D149" s="54">
        <f>Table3[[#This Row],[Residential CLM $ Collected]]+Table3[[#This Row],[C&amp;I CLM $ Collected]]</f>
        <v>47.219760000000001</v>
      </c>
      <c r="E149" s="55">
        <f>Table3[[#This Row],[CLM $ Collected ]]/'1.) CLM Reference'!$B$4</f>
        <v>4.4611400998261079E-7</v>
      </c>
      <c r="F149" s="54">
        <f>Table3[[#This Row],[Residential Incentive Disbursements]]+Table3[[#This Row],[C&amp;I Incentive Disbursements]]</f>
        <v>0</v>
      </c>
      <c r="G149" s="55">
        <f>Table3[[#This Row],[Incentive Disbursements]]/'1.) CLM Reference'!$B$5</f>
        <v>0</v>
      </c>
      <c r="H149" s="54">
        <v>47.219760000000001</v>
      </c>
      <c r="I149" s="55">
        <f>Table3[[#This Row],[Residential CLM $ Collected]]/'1.) CLM Reference'!$B$4</f>
        <v>4.4611400998261079E-7</v>
      </c>
      <c r="J149" s="79">
        <v>0</v>
      </c>
      <c r="K149" s="55">
        <f>Table3[[#This Row],[Residential Incentive Disbursements]]/'1.) CLM Reference'!$B$5</f>
        <v>0</v>
      </c>
      <c r="L149" s="56">
        <v>0</v>
      </c>
      <c r="M149" s="55">
        <f>Table3[[#This Row],[C&amp;I CLM $ Collected]]/'1.) CLM Reference'!$B$4</f>
        <v>0</v>
      </c>
      <c r="N149" s="79">
        <v>0</v>
      </c>
      <c r="O149" s="55">
        <f>Table3[[#This Row],[C&amp;I Incentive Disbursements]]/'1.) CLM Reference'!$B$5</f>
        <v>0</v>
      </c>
    </row>
    <row r="150" spans="1:15" s="1" customFormat="1">
      <c r="A150" s="83">
        <v>9001220200</v>
      </c>
      <c r="B150" s="1" t="s">
        <v>76</v>
      </c>
      <c r="C150" s="1" t="s">
        <v>46</v>
      </c>
      <c r="D150" s="54">
        <f>Table3[[#This Row],[Residential CLM $ Collected]]+Table3[[#This Row],[C&amp;I CLM $ Collected]]</f>
        <v>449.50626</v>
      </c>
      <c r="E150" s="55">
        <f>Table3[[#This Row],[CLM $ Collected ]]/'1.) CLM Reference'!$B$4</f>
        <v>4.2467611051154442E-6</v>
      </c>
      <c r="F150" s="54">
        <f>Table3[[#This Row],[Residential Incentive Disbursements]]+Table3[[#This Row],[C&amp;I Incentive Disbursements]]</f>
        <v>0</v>
      </c>
      <c r="G150" s="55">
        <f>Table3[[#This Row],[Incentive Disbursements]]/'1.) CLM Reference'!$B$5</f>
        <v>0</v>
      </c>
      <c r="H150" s="54">
        <v>449.50626</v>
      </c>
      <c r="I150" s="55">
        <f>Table3[[#This Row],[Residential CLM $ Collected]]/'1.) CLM Reference'!$B$4</f>
        <v>4.2467611051154442E-6</v>
      </c>
      <c r="J150" s="79">
        <v>0</v>
      </c>
      <c r="K150" s="55">
        <f>Table3[[#This Row],[Residential Incentive Disbursements]]/'1.) CLM Reference'!$B$5</f>
        <v>0</v>
      </c>
      <c r="L150" s="56">
        <v>0</v>
      </c>
      <c r="M150" s="55">
        <f>Table3[[#This Row],[C&amp;I CLM $ Collected]]/'1.) CLM Reference'!$B$4</f>
        <v>0</v>
      </c>
      <c r="N150" s="79">
        <v>0</v>
      </c>
      <c r="O150" s="55">
        <f>Table3[[#This Row],[C&amp;I Incentive Disbursements]]/'1.) CLM Reference'!$B$5</f>
        <v>0</v>
      </c>
    </row>
    <row r="151" spans="1:15" s="1" customFormat="1">
      <c r="A151" s="83">
        <v>9001220300</v>
      </c>
      <c r="B151" s="1" t="s">
        <v>76</v>
      </c>
      <c r="C151" s="1" t="s">
        <v>46</v>
      </c>
      <c r="D151" s="54">
        <f>Table3[[#This Row],[Residential CLM $ Collected]]+Table3[[#This Row],[C&amp;I CLM $ Collected]]</f>
        <v>154.49616</v>
      </c>
      <c r="E151" s="55">
        <f>Table3[[#This Row],[CLM $ Collected ]]/'1.) CLM Reference'!$B$4</f>
        <v>1.4596199020180331E-6</v>
      </c>
      <c r="F151" s="54">
        <f>Table3[[#This Row],[Residential Incentive Disbursements]]+Table3[[#This Row],[C&amp;I Incentive Disbursements]]</f>
        <v>0</v>
      </c>
      <c r="G151" s="55">
        <f>Table3[[#This Row],[Incentive Disbursements]]/'1.) CLM Reference'!$B$5</f>
        <v>0</v>
      </c>
      <c r="H151" s="54">
        <v>154.49616</v>
      </c>
      <c r="I151" s="55">
        <f>Table3[[#This Row],[Residential CLM $ Collected]]/'1.) CLM Reference'!$B$4</f>
        <v>1.4596199020180331E-6</v>
      </c>
      <c r="J151" s="79">
        <v>0</v>
      </c>
      <c r="K151" s="55">
        <f>Table3[[#This Row],[Residential Incentive Disbursements]]/'1.) CLM Reference'!$B$5</f>
        <v>0</v>
      </c>
      <c r="L151" s="56">
        <v>0</v>
      </c>
      <c r="M151" s="55">
        <f>Table3[[#This Row],[C&amp;I CLM $ Collected]]/'1.) CLM Reference'!$B$4</f>
        <v>0</v>
      </c>
      <c r="N151" s="79">
        <v>0</v>
      </c>
      <c r="O151" s="55">
        <f>Table3[[#This Row],[C&amp;I Incentive Disbursements]]/'1.) CLM Reference'!$B$5</f>
        <v>0</v>
      </c>
    </row>
    <row r="152" spans="1:15" s="1" customFormat="1">
      <c r="A152" s="83">
        <v>9001240100</v>
      </c>
      <c r="B152" s="1" t="s">
        <v>76</v>
      </c>
      <c r="C152" s="1" t="s">
        <v>46</v>
      </c>
      <c r="D152" s="54">
        <f>Table3[[#This Row],[Residential CLM $ Collected]]+Table3[[#This Row],[C&amp;I CLM $ Collected]]</f>
        <v>90.742679999999993</v>
      </c>
      <c r="E152" s="55">
        <f>Table3[[#This Row],[CLM $ Collected ]]/'1.) CLM Reference'!$B$4</f>
        <v>8.5730170698387406E-7</v>
      </c>
      <c r="F152" s="54">
        <f>Table3[[#This Row],[Residential Incentive Disbursements]]+Table3[[#This Row],[C&amp;I Incentive Disbursements]]</f>
        <v>0</v>
      </c>
      <c r="G152" s="55">
        <f>Table3[[#This Row],[Incentive Disbursements]]/'1.) CLM Reference'!$B$5</f>
        <v>0</v>
      </c>
      <c r="H152" s="54">
        <v>90.742679999999993</v>
      </c>
      <c r="I152" s="55">
        <f>Table3[[#This Row],[Residential CLM $ Collected]]/'1.) CLM Reference'!$B$4</f>
        <v>8.5730170698387406E-7</v>
      </c>
      <c r="J152" s="79">
        <v>0</v>
      </c>
      <c r="K152" s="55">
        <f>Table3[[#This Row],[Residential Incentive Disbursements]]/'1.) CLM Reference'!$B$5</f>
        <v>0</v>
      </c>
      <c r="L152" s="56">
        <v>0</v>
      </c>
      <c r="M152" s="55">
        <f>Table3[[#This Row],[C&amp;I CLM $ Collected]]/'1.) CLM Reference'!$B$4</f>
        <v>0</v>
      </c>
      <c r="N152" s="79">
        <v>0</v>
      </c>
      <c r="O152" s="55">
        <f>Table3[[#This Row],[C&amp;I Incentive Disbursements]]/'1.) CLM Reference'!$B$5</f>
        <v>0</v>
      </c>
    </row>
    <row r="153" spans="1:15" s="1" customFormat="1">
      <c r="A153" s="83">
        <v>9001245200</v>
      </c>
      <c r="B153" s="1" t="s">
        <v>76</v>
      </c>
      <c r="C153" s="1" t="s">
        <v>46</v>
      </c>
      <c r="D153" s="54">
        <f>Table3[[#This Row],[Residential CLM $ Collected]]+Table3[[#This Row],[C&amp;I CLM $ Collected]]</f>
        <v>161.01098999999999</v>
      </c>
      <c r="E153" s="55">
        <f>Table3[[#This Row],[CLM $ Collected ]]/'1.) CLM Reference'!$B$4</f>
        <v>1.5211694934529537E-6</v>
      </c>
      <c r="F153" s="54">
        <f>Table3[[#This Row],[Residential Incentive Disbursements]]+Table3[[#This Row],[C&amp;I Incentive Disbursements]]</f>
        <v>0</v>
      </c>
      <c r="G153" s="55">
        <f>Table3[[#This Row],[Incentive Disbursements]]/'1.) CLM Reference'!$B$5</f>
        <v>0</v>
      </c>
      <c r="H153" s="54">
        <v>161.01098999999999</v>
      </c>
      <c r="I153" s="55">
        <f>Table3[[#This Row],[Residential CLM $ Collected]]/'1.) CLM Reference'!$B$4</f>
        <v>1.5211694934529537E-6</v>
      </c>
      <c r="J153" s="79">
        <v>0</v>
      </c>
      <c r="K153" s="55">
        <f>Table3[[#This Row],[Residential Incentive Disbursements]]/'1.) CLM Reference'!$B$5</f>
        <v>0</v>
      </c>
      <c r="L153" s="56">
        <v>0</v>
      </c>
      <c r="M153" s="55">
        <f>Table3[[#This Row],[C&amp;I CLM $ Collected]]/'1.) CLM Reference'!$B$4</f>
        <v>0</v>
      </c>
      <c r="N153" s="79">
        <v>0</v>
      </c>
      <c r="O153" s="55">
        <f>Table3[[#This Row],[C&amp;I Incentive Disbursements]]/'1.) CLM Reference'!$B$5</f>
        <v>0</v>
      </c>
    </row>
    <row r="154" spans="1:15" s="1" customFormat="1">
      <c r="A154" s="83">
        <v>9001245600</v>
      </c>
      <c r="B154" s="1" t="s">
        <v>76</v>
      </c>
      <c r="C154" s="1" t="s">
        <v>46</v>
      </c>
      <c r="D154" s="54">
        <f>Table3[[#This Row],[Residential CLM $ Collected]]+Table3[[#This Row],[C&amp;I CLM $ Collected]]</f>
        <v>3081.2480999999998</v>
      </c>
      <c r="E154" s="55">
        <f>Table3[[#This Row],[CLM $ Collected ]]/'1.) CLM Reference'!$B$4</f>
        <v>2.9110439054376823E-5</v>
      </c>
      <c r="F154" s="54">
        <f>Table3[[#This Row],[Residential Incentive Disbursements]]+Table3[[#This Row],[C&amp;I Incentive Disbursements]]</f>
        <v>3566.7399999999898</v>
      </c>
      <c r="G154" s="55">
        <f>Table3[[#This Row],[Incentive Disbursements]]/'1.) CLM Reference'!$B$5</f>
        <v>4.0224707297011758E-5</v>
      </c>
      <c r="H154" s="54">
        <v>3081.2480999999998</v>
      </c>
      <c r="I154" s="55">
        <f>Table3[[#This Row],[Residential CLM $ Collected]]/'1.) CLM Reference'!$B$4</f>
        <v>2.9110439054376823E-5</v>
      </c>
      <c r="J154" s="79">
        <v>3566.7399999999898</v>
      </c>
      <c r="K154" s="55">
        <f>Table3[[#This Row],[Residential Incentive Disbursements]]/'1.) CLM Reference'!$B$5</f>
        <v>4.0224707297011758E-5</v>
      </c>
      <c r="L154" s="56">
        <v>0</v>
      </c>
      <c r="M154" s="55">
        <f>Table3[[#This Row],[C&amp;I CLM $ Collected]]/'1.) CLM Reference'!$B$4</f>
        <v>0</v>
      </c>
      <c r="N154" s="79">
        <v>0</v>
      </c>
      <c r="O154" s="55">
        <f>Table3[[#This Row],[C&amp;I Incentive Disbursements]]/'1.) CLM Reference'!$B$5</f>
        <v>0</v>
      </c>
    </row>
    <row r="155" spans="1:15" s="1" customFormat="1">
      <c r="A155" s="83">
        <v>9001030100</v>
      </c>
      <c r="B155" s="1" t="s">
        <v>77</v>
      </c>
      <c r="C155" s="1" t="s">
        <v>46</v>
      </c>
      <c r="D155" s="54">
        <f>Table3[[#This Row],[Residential CLM $ Collected]]+Table3[[#This Row],[C&amp;I CLM $ Collected]]</f>
        <v>104180.29479899941</v>
      </c>
      <c r="E155" s="55">
        <f>Table3[[#This Row],[CLM $ Collected ]]/'1.) CLM Reference'!$B$4</f>
        <v>9.8425508884314884E-4</v>
      </c>
      <c r="F155" s="54">
        <f>Table3[[#This Row],[Residential Incentive Disbursements]]+Table3[[#This Row],[C&amp;I Incentive Disbursements]]</f>
        <v>18926.13</v>
      </c>
      <c r="G155" s="55">
        <f>Table3[[#This Row],[Incentive Disbursements]]/'1.) CLM Reference'!$B$5</f>
        <v>2.1344365990097269E-4</v>
      </c>
      <c r="H155" s="54">
        <v>104180.29479899941</v>
      </c>
      <c r="I155" s="55">
        <f>Table3[[#This Row],[Residential CLM $ Collected]]/'1.) CLM Reference'!$B$4</f>
        <v>9.8425508884314884E-4</v>
      </c>
      <c r="J155" s="79">
        <v>18926.13</v>
      </c>
      <c r="K155" s="55">
        <f>Table3[[#This Row],[Residential Incentive Disbursements]]/'1.) CLM Reference'!$B$5</f>
        <v>2.1344365990097269E-4</v>
      </c>
      <c r="L155" s="56">
        <v>0</v>
      </c>
      <c r="M155" s="55">
        <f>Table3[[#This Row],[C&amp;I CLM $ Collected]]/'1.) CLM Reference'!$B$4</f>
        <v>0</v>
      </c>
      <c r="N155" s="79">
        <v>0</v>
      </c>
      <c r="O155" s="55">
        <f>Table3[[#This Row],[C&amp;I Incentive Disbursements]]/'1.) CLM Reference'!$B$5</f>
        <v>0</v>
      </c>
    </row>
    <row r="156" spans="1:15" s="1" customFormat="1">
      <c r="A156" s="83">
        <v>9001030200</v>
      </c>
      <c r="B156" s="1" t="s">
        <v>77</v>
      </c>
      <c r="C156" s="1" t="s">
        <v>46</v>
      </c>
      <c r="D156" s="54">
        <f>Table3[[#This Row],[Residential CLM $ Collected]]+Table3[[#This Row],[C&amp;I CLM $ Collected]]</f>
        <v>67301.69795999999</v>
      </c>
      <c r="E156" s="55">
        <f>Table3[[#This Row],[CLM $ Collected ]]/'1.) CLM Reference'!$B$4</f>
        <v>6.3584038452491271E-4</v>
      </c>
      <c r="F156" s="54">
        <f>Table3[[#This Row],[Residential Incentive Disbursements]]+Table3[[#This Row],[C&amp;I Incentive Disbursements]]</f>
        <v>17606.959999999901</v>
      </c>
      <c r="G156" s="55">
        <f>Table3[[#This Row],[Incentive Disbursements]]/'1.) CLM Reference'!$B$5</f>
        <v>1.9856642547261426E-4</v>
      </c>
      <c r="H156" s="54">
        <v>67301.69795999999</v>
      </c>
      <c r="I156" s="55">
        <f>Table3[[#This Row],[Residential CLM $ Collected]]/'1.) CLM Reference'!$B$4</f>
        <v>6.3584038452491271E-4</v>
      </c>
      <c r="J156" s="79">
        <v>17606.959999999901</v>
      </c>
      <c r="K156" s="55">
        <f>Table3[[#This Row],[Residential Incentive Disbursements]]/'1.) CLM Reference'!$B$5</f>
        <v>1.9856642547261426E-4</v>
      </c>
      <c r="L156" s="56">
        <v>0</v>
      </c>
      <c r="M156" s="55">
        <f>Table3[[#This Row],[C&amp;I CLM $ Collected]]/'1.) CLM Reference'!$B$4</f>
        <v>0</v>
      </c>
      <c r="N156" s="79">
        <v>0</v>
      </c>
      <c r="O156" s="55">
        <f>Table3[[#This Row],[C&amp;I Incentive Disbursements]]/'1.) CLM Reference'!$B$5</f>
        <v>0</v>
      </c>
    </row>
    <row r="157" spans="1:15" s="1" customFormat="1">
      <c r="A157" s="83">
        <v>9001030300</v>
      </c>
      <c r="B157" s="1" t="s">
        <v>77</v>
      </c>
      <c r="C157" s="1" t="s">
        <v>46</v>
      </c>
      <c r="D157" s="54">
        <f>Table3[[#This Row],[Residential CLM $ Collected]]+Table3[[#This Row],[C&amp;I CLM $ Collected]]</f>
        <v>407755.40494499996</v>
      </c>
      <c r="E157" s="55">
        <f>Table3[[#This Row],[CLM $ Collected ]]/'1.) CLM Reference'!$B$4</f>
        <v>3.8523151916082846E-3</v>
      </c>
      <c r="F157" s="54">
        <f>Table3[[#This Row],[Residential Incentive Disbursements]]+Table3[[#This Row],[C&amp;I Incentive Disbursements]]</f>
        <v>216956.0074</v>
      </c>
      <c r="G157" s="55">
        <f>Table3[[#This Row],[Incentive Disbursements]]/'1.) CLM Reference'!$B$5</f>
        <v>2.446769849776923E-3</v>
      </c>
      <c r="H157" s="54">
        <v>280794.14785799995</v>
      </c>
      <c r="I157" s="55">
        <f>Table3[[#This Row],[Residential CLM $ Collected]]/'1.) CLM Reference'!$B$4</f>
        <v>2.6528343913773066E-3</v>
      </c>
      <c r="J157" s="79">
        <v>182786.72</v>
      </c>
      <c r="K157" s="55">
        <f>Table3[[#This Row],[Residential Incentive Disbursements]]/'1.) CLM Reference'!$B$5</f>
        <v>2.0614180763893265E-3</v>
      </c>
      <c r="L157" s="56">
        <v>126961.25708700001</v>
      </c>
      <c r="M157" s="55">
        <f>Table3[[#This Row],[C&amp;I CLM $ Collected]]/'1.) CLM Reference'!$B$4</f>
        <v>1.1994808002309782E-3</v>
      </c>
      <c r="N157" s="79">
        <v>34169.287400000001</v>
      </c>
      <c r="O157" s="55">
        <f>Table3[[#This Row],[C&amp;I Incentive Disbursements]]/'1.) CLM Reference'!$B$5</f>
        <v>3.8535177338759645E-4</v>
      </c>
    </row>
    <row r="158" spans="1:15" s="1" customFormat="1">
      <c r="A158" s="83">
        <v>9001030400</v>
      </c>
      <c r="B158" s="1" t="s">
        <v>77</v>
      </c>
      <c r="C158" s="1" t="s">
        <v>46</v>
      </c>
      <c r="D158" s="54">
        <f>Table3[[#This Row],[Residential CLM $ Collected]]+Table3[[#This Row],[C&amp;I CLM $ Collected]]</f>
        <v>63069.383159999998</v>
      </c>
      <c r="E158" s="55">
        <f>Table3[[#This Row],[CLM $ Collected ]]/'1.) CLM Reference'!$B$4</f>
        <v>5.9585511295773936E-4</v>
      </c>
      <c r="F158" s="54">
        <f>Table3[[#This Row],[Residential Incentive Disbursements]]+Table3[[#This Row],[C&amp;I Incentive Disbursements]]</f>
        <v>7469.9899999999898</v>
      </c>
      <c r="G158" s="55">
        <f>Table3[[#This Row],[Incentive Disbursements]]/'1.) CLM Reference'!$B$5</f>
        <v>8.4244481308311039E-5</v>
      </c>
      <c r="H158" s="54">
        <v>63069.383159999998</v>
      </c>
      <c r="I158" s="55">
        <f>Table3[[#This Row],[Residential CLM $ Collected]]/'1.) CLM Reference'!$B$4</f>
        <v>5.9585511295773936E-4</v>
      </c>
      <c r="J158" s="79">
        <v>7469.9899999999898</v>
      </c>
      <c r="K158" s="55">
        <f>Table3[[#This Row],[Residential Incentive Disbursements]]/'1.) CLM Reference'!$B$5</f>
        <v>8.4244481308311039E-5</v>
      </c>
      <c r="L158" s="56">
        <v>0</v>
      </c>
      <c r="M158" s="55">
        <f>Table3[[#This Row],[C&amp;I CLM $ Collected]]/'1.) CLM Reference'!$B$4</f>
        <v>0</v>
      </c>
      <c r="N158" s="79">
        <v>0</v>
      </c>
      <c r="O158" s="55">
        <f>Table3[[#This Row],[C&amp;I Incentive Disbursements]]/'1.) CLM Reference'!$B$5</f>
        <v>0</v>
      </c>
    </row>
    <row r="159" spans="1:15" s="1" customFormat="1">
      <c r="A159" s="83">
        <v>9001030500</v>
      </c>
      <c r="B159" s="1" t="s">
        <v>77</v>
      </c>
      <c r="C159" s="1" t="s">
        <v>46</v>
      </c>
      <c r="D159" s="54">
        <f>Table3[[#This Row],[Residential CLM $ Collected]]+Table3[[#This Row],[C&amp;I CLM $ Collected]]</f>
        <v>106291.03337999999</v>
      </c>
      <c r="E159" s="55">
        <f>Table3[[#This Row],[CLM $ Collected ]]/'1.) CLM Reference'!$B$4</f>
        <v>1.0041965297228816E-3</v>
      </c>
      <c r="F159" s="54">
        <f>Table3[[#This Row],[Residential Incentive Disbursements]]+Table3[[#This Row],[C&amp;I Incentive Disbursements]]</f>
        <v>28935.759999999998</v>
      </c>
      <c r="G159" s="55">
        <f>Table3[[#This Row],[Incentive Disbursements]]/'1.) CLM Reference'!$B$5</f>
        <v>3.2632949876261914E-4</v>
      </c>
      <c r="H159" s="54">
        <v>106291.03337999999</v>
      </c>
      <c r="I159" s="55">
        <f>Table3[[#This Row],[Residential CLM $ Collected]]/'1.) CLM Reference'!$B$4</f>
        <v>1.0041965297228816E-3</v>
      </c>
      <c r="J159" s="79">
        <v>28935.759999999998</v>
      </c>
      <c r="K159" s="55">
        <f>Table3[[#This Row],[Residential Incentive Disbursements]]/'1.) CLM Reference'!$B$5</f>
        <v>3.2632949876261914E-4</v>
      </c>
      <c r="L159" s="56">
        <v>0</v>
      </c>
      <c r="M159" s="55">
        <f>Table3[[#This Row],[C&amp;I CLM $ Collected]]/'1.) CLM Reference'!$B$4</f>
        <v>0</v>
      </c>
      <c r="N159" s="79">
        <v>0</v>
      </c>
      <c r="O159" s="55">
        <f>Table3[[#This Row],[C&amp;I Incentive Disbursements]]/'1.) CLM Reference'!$B$5</f>
        <v>0</v>
      </c>
    </row>
    <row r="160" spans="1:15" s="1" customFormat="1">
      <c r="A160" s="83">
        <v>9007620100</v>
      </c>
      <c r="B160" s="1" t="s">
        <v>78</v>
      </c>
      <c r="C160" s="1" t="s">
        <v>46</v>
      </c>
      <c r="D160" s="54">
        <f>Table3[[#This Row],[Residential CLM $ Collected]]+Table3[[#This Row],[C&amp;I CLM $ Collected]]</f>
        <v>131180.3829</v>
      </c>
      <c r="E160" s="55">
        <f>Table3[[#This Row],[CLM $ Collected ]]/'1.) CLM Reference'!$B$4</f>
        <v>1.2393414673554737E-3</v>
      </c>
      <c r="F160" s="54">
        <f>Table3[[#This Row],[Residential Incentive Disbursements]]+Table3[[#This Row],[C&amp;I Incentive Disbursements]]</f>
        <v>86581.919999999809</v>
      </c>
      <c r="G160" s="55">
        <f>Table3[[#This Row],[Incentive Disbursements]]/'1.) CLM Reference'!$B$5</f>
        <v>9.7644694853375649E-4</v>
      </c>
      <c r="H160" s="54">
        <v>101507.550921</v>
      </c>
      <c r="I160" s="55">
        <f>Table3[[#This Row],[Residential CLM $ Collected]]/'1.) CLM Reference'!$B$4</f>
        <v>9.5900403951399522E-4</v>
      </c>
      <c r="J160" s="79">
        <v>35233.729999999901</v>
      </c>
      <c r="K160" s="55">
        <f>Table3[[#This Row],[Residential Incentive Disbursements]]/'1.) CLM Reference'!$B$5</f>
        <v>3.9735626264654619E-4</v>
      </c>
      <c r="L160" s="56">
        <v>29672.831978999999</v>
      </c>
      <c r="M160" s="55">
        <f>Table3[[#This Row],[C&amp;I CLM $ Collected]]/'1.) CLM Reference'!$B$4</f>
        <v>2.8033742784147863E-4</v>
      </c>
      <c r="N160" s="79">
        <v>51348.1899999999</v>
      </c>
      <c r="O160" s="55">
        <f>Table3[[#This Row],[C&amp;I Incentive Disbursements]]/'1.) CLM Reference'!$B$5</f>
        <v>5.7909068588721019E-4</v>
      </c>
    </row>
    <row r="161" spans="1:15" s="1" customFormat="1">
      <c r="A161" s="83">
        <v>9007585100</v>
      </c>
      <c r="B161" s="1" t="s">
        <v>79</v>
      </c>
      <c r="C161" s="1" t="s">
        <v>46</v>
      </c>
      <c r="D161" s="54">
        <f>Table3[[#This Row],[Residential CLM $ Collected]]+Table3[[#This Row],[C&amp;I CLM $ Collected]]</f>
        <v>178641.5465519994</v>
      </c>
      <c r="E161" s="55">
        <f>Table3[[#This Row],[CLM $ Collected ]]/'1.) CLM Reference'!$B$4</f>
        <v>1.687736165575761E-3</v>
      </c>
      <c r="F161" s="54">
        <f>Table3[[#This Row],[Residential Incentive Disbursements]]+Table3[[#This Row],[C&amp;I Incentive Disbursements]]</f>
        <v>120087.639999999</v>
      </c>
      <c r="G161" s="55">
        <f>Table3[[#This Row],[Incentive Disbursements]]/'1.) CLM Reference'!$B$5</f>
        <v>1.3543151923013435E-3</v>
      </c>
      <c r="H161" s="54">
        <v>147125.32556399942</v>
      </c>
      <c r="I161" s="55">
        <f>Table3[[#This Row],[Residential CLM $ Collected]]/'1.) CLM Reference'!$B$4</f>
        <v>1.3899831120986828E-3</v>
      </c>
      <c r="J161" s="79">
        <v>104687.299999999</v>
      </c>
      <c r="K161" s="55">
        <f>Table3[[#This Row],[Residential Incentive Disbursements]]/'1.) CLM Reference'!$B$5</f>
        <v>1.1806344169225766E-3</v>
      </c>
      <c r="L161" s="56">
        <v>31516.220988000001</v>
      </c>
      <c r="M161" s="55">
        <f>Table3[[#This Row],[C&amp;I CLM $ Collected]]/'1.) CLM Reference'!$B$4</f>
        <v>2.9775305347707823E-4</v>
      </c>
      <c r="N161" s="79">
        <v>15400.34</v>
      </c>
      <c r="O161" s="55">
        <f>Table3[[#This Row],[C&amp;I Incentive Disbursements]]/'1.) CLM Reference'!$B$5</f>
        <v>1.7368077537876711E-4</v>
      </c>
    </row>
    <row r="162" spans="1:15" s="1" customFormat="1">
      <c r="A162" s="83">
        <v>9009190303</v>
      </c>
      <c r="B162" s="1" t="s">
        <v>79</v>
      </c>
      <c r="C162" s="1" t="s">
        <v>46</v>
      </c>
      <c r="D162" s="54">
        <f>Table3[[#This Row],[Residential CLM $ Collected]]+Table3[[#This Row],[C&amp;I CLM $ Collected]]</f>
        <v>79.527419999999992</v>
      </c>
      <c r="E162" s="55">
        <f>Table3[[#This Row],[CLM $ Collected ]]/'1.) CLM Reference'!$B$4</f>
        <v>7.5134427281653446E-7</v>
      </c>
      <c r="F162" s="54">
        <f>Table3[[#This Row],[Residential Incentive Disbursements]]+Table3[[#This Row],[C&amp;I Incentive Disbursements]]</f>
        <v>0</v>
      </c>
      <c r="G162" s="55">
        <f>Table3[[#This Row],[Incentive Disbursements]]/'1.) CLM Reference'!$B$5</f>
        <v>0</v>
      </c>
      <c r="H162" s="54">
        <v>79.527419999999992</v>
      </c>
      <c r="I162" s="55">
        <f>Table3[[#This Row],[Residential CLM $ Collected]]/'1.) CLM Reference'!$B$4</f>
        <v>7.5134427281653446E-7</v>
      </c>
      <c r="J162" s="79">
        <v>0</v>
      </c>
      <c r="K162" s="55">
        <f>Table3[[#This Row],[Residential Incentive Disbursements]]/'1.) CLM Reference'!$B$5</f>
        <v>0</v>
      </c>
      <c r="L162" s="56">
        <v>0</v>
      </c>
      <c r="M162" s="55">
        <f>Table3[[#This Row],[C&amp;I CLM $ Collected]]/'1.) CLM Reference'!$B$4</f>
        <v>0</v>
      </c>
      <c r="N162" s="79">
        <v>0</v>
      </c>
      <c r="O162" s="55">
        <f>Table3[[#This Row],[C&amp;I Incentive Disbursements]]/'1.) CLM Reference'!$B$5</f>
        <v>0</v>
      </c>
    </row>
    <row r="163" spans="1:15" s="1" customFormat="1">
      <c r="A163" s="83">
        <v>9003470100</v>
      </c>
      <c r="B163" s="1" t="s">
        <v>80</v>
      </c>
      <c r="C163" s="1" t="s">
        <v>46</v>
      </c>
      <c r="D163" s="54">
        <f>Table3[[#This Row],[Residential CLM $ Collected]]+Table3[[#This Row],[C&amp;I CLM $ Collected]]</f>
        <v>170183.682963</v>
      </c>
      <c r="E163" s="55">
        <f>Table3[[#This Row],[CLM $ Collected ]]/'1.) CLM Reference'!$B$4</f>
        <v>1.6078295450936907E-3</v>
      </c>
      <c r="F163" s="54">
        <f>Table3[[#This Row],[Residential Incentive Disbursements]]+Table3[[#This Row],[C&amp;I Incentive Disbursements]]</f>
        <v>316028.0699999989</v>
      </c>
      <c r="G163" s="55">
        <f>Table3[[#This Row],[Incentive Disbursements]]/'1.) CLM Reference'!$B$5</f>
        <v>3.5640771722608138E-3</v>
      </c>
      <c r="H163" s="54">
        <v>108712.561671</v>
      </c>
      <c r="I163" s="55">
        <f>Table3[[#This Row],[Residential CLM $ Collected]]/'1.) CLM Reference'!$B$4</f>
        <v>1.0270741914514536E-3</v>
      </c>
      <c r="J163" s="79">
        <v>273384.96999999898</v>
      </c>
      <c r="K163" s="55">
        <f>Table3[[#This Row],[Residential Incentive Disbursements]]/'1.) CLM Reference'!$B$5</f>
        <v>3.0831600839007975E-3</v>
      </c>
      <c r="L163" s="56">
        <v>61471.121291999996</v>
      </c>
      <c r="M163" s="55">
        <f>Table3[[#This Row],[C&amp;I CLM $ Collected]]/'1.) CLM Reference'!$B$4</f>
        <v>5.807553536422372E-4</v>
      </c>
      <c r="N163" s="79">
        <v>42643.099999999897</v>
      </c>
      <c r="O163" s="55">
        <f>Table3[[#This Row],[C&amp;I Incentive Disbursements]]/'1.) CLM Reference'!$B$5</f>
        <v>4.8091708836001579E-4</v>
      </c>
    </row>
    <row r="164" spans="1:15" s="1" customFormat="1">
      <c r="A164" s="83">
        <v>9003477101</v>
      </c>
      <c r="B164" s="1" t="s">
        <v>80</v>
      </c>
      <c r="C164" s="1" t="s">
        <v>46</v>
      </c>
      <c r="D164" s="54">
        <f>Table3[[#This Row],[Residential CLM $ Collected]]+Table3[[#This Row],[C&amp;I CLM $ Collected]]</f>
        <v>274.64912999999996</v>
      </c>
      <c r="E164" s="55">
        <f>Table3[[#This Row],[CLM $ Collected ]]/'1.) CLM Reference'!$B$4</f>
        <v>2.5947786418765229E-6</v>
      </c>
      <c r="F164" s="54">
        <f>Table3[[#This Row],[Residential Incentive Disbursements]]+Table3[[#This Row],[C&amp;I Incentive Disbursements]]</f>
        <v>0</v>
      </c>
      <c r="G164" s="55">
        <f>Table3[[#This Row],[Incentive Disbursements]]/'1.) CLM Reference'!$B$5</f>
        <v>0</v>
      </c>
      <c r="H164" s="54">
        <v>274.64912999999996</v>
      </c>
      <c r="I164" s="55">
        <f>Table3[[#This Row],[Residential CLM $ Collected]]/'1.) CLM Reference'!$B$4</f>
        <v>2.5947786418765229E-6</v>
      </c>
      <c r="J164" s="79">
        <v>0</v>
      </c>
      <c r="K164" s="55">
        <f>Table3[[#This Row],[Residential Incentive Disbursements]]/'1.) CLM Reference'!$B$5</f>
        <v>0</v>
      </c>
      <c r="L164" s="56">
        <v>0</v>
      </c>
      <c r="M164" s="55">
        <f>Table3[[#This Row],[C&amp;I CLM $ Collected]]/'1.) CLM Reference'!$B$4</f>
        <v>0</v>
      </c>
      <c r="N164" s="79">
        <v>0</v>
      </c>
      <c r="O164" s="55">
        <f>Table3[[#This Row],[C&amp;I Incentive Disbursements]]/'1.) CLM Reference'!$B$5</f>
        <v>0</v>
      </c>
    </row>
    <row r="165" spans="1:15" s="1" customFormat="1">
      <c r="A165" s="83">
        <v>9007595101</v>
      </c>
      <c r="B165" s="1" t="s">
        <v>81</v>
      </c>
      <c r="C165" s="1" t="s">
        <v>46</v>
      </c>
      <c r="D165" s="54">
        <f>Table3[[#This Row],[Residential CLM $ Collected]]+Table3[[#This Row],[C&amp;I CLM $ Collected]]</f>
        <v>48715.461206999942</v>
      </c>
      <c r="E165" s="55">
        <f>Table3[[#This Row],[CLM $ Collected ]]/'1.) CLM Reference'!$B$4</f>
        <v>4.6024481588231414E-4</v>
      </c>
      <c r="F165" s="54">
        <f>Table3[[#This Row],[Residential Incentive Disbursements]]+Table3[[#This Row],[C&amp;I Incentive Disbursements]]</f>
        <v>15186.539999999901</v>
      </c>
      <c r="G165" s="55">
        <f>Table3[[#This Row],[Incentive Disbursements]]/'1.) CLM Reference'!$B$5</f>
        <v>1.712695981076161E-4</v>
      </c>
      <c r="H165" s="54">
        <v>48715.461206999942</v>
      </c>
      <c r="I165" s="55">
        <f>Table3[[#This Row],[Residential CLM $ Collected]]/'1.) CLM Reference'!$B$4</f>
        <v>4.6024481588231414E-4</v>
      </c>
      <c r="J165" s="79">
        <v>15186.539999999901</v>
      </c>
      <c r="K165" s="55">
        <f>Table3[[#This Row],[Residential Incentive Disbursements]]/'1.) CLM Reference'!$B$5</f>
        <v>1.712695981076161E-4</v>
      </c>
      <c r="L165" s="56">
        <v>0</v>
      </c>
      <c r="M165" s="55">
        <f>Table3[[#This Row],[C&amp;I CLM $ Collected]]/'1.) CLM Reference'!$B$4</f>
        <v>0</v>
      </c>
      <c r="N165" s="79">
        <v>0</v>
      </c>
      <c r="O165" s="55">
        <f>Table3[[#This Row],[C&amp;I Incentive Disbursements]]/'1.) CLM Reference'!$B$5</f>
        <v>0</v>
      </c>
    </row>
    <row r="166" spans="1:15" s="1" customFormat="1">
      <c r="A166" s="83">
        <v>9007595102</v>
      </c>
      <c r="B166" s="1" t="s">
        <v>81</v>
      </c>
      <c r="C166" s="1" t="s">
        <v>46</v>
      </c>
      <c r="D166" s="54">
        <f>Table3[[#This Row],[Residential CLM $ Collected]]+Table3[[#This Row],[C&amp;I CLM $ Collected]]</f>
        <v>167810.32529099999</v>
      </c>
      <c r="E166" s="55">
        <f>Table3[[#This Row],[CLM $ Collected ]]/'1.) CLM Reference'!$B$4</f>
        <v>1.5854069807227807E-3</v>
      </c>
      <c r="F166" s="54">
        <f>Table3[[#This Row],[Residential Incentive Disbursements]]+Table3[[#This Row],[C&amp;I Incentive Disbursements]]</f>
        <v>113438.48</v>
      </c>
      <c r="G166" s="55">
        <f>Table3[[#This Row],[Incentive Disbursements]]/'1.) CLM Reference'!$B$5</f>
        <v>1.2793278047230623E-3</v>
      </c>
      <c r="H166" s="54">
        <v>151009.00623899998</v>
      </c>
      <c r="I166" s="55">
        <f>Table3[[#This Row],[Residential CLM $ Collected]]/'1.) CLM Reference'!$B$4</f>
        <v>1.4266746234366582E-3</v>
      </c>
      <c r="J166" s="79">
        <v>108338.48</v>
      </c>
      <c r="K166" s="55">
        <f>Table3[[#This Row],[Residential Incentive Disbursements]]/'1.) CLM Reference'!$B$5</f>
        <v>1.221811415186746E-3</v>
      </c>
      <c r="L166" s="56">
        <v>16801.319051999999</v>
      </c>
      <c r="M166" s="55">
        <f>Table3[[#This Row],[C&amp;I CLM $ Collected]]/'1.) CLM Reference'!$B$4</f>
        <v>1.5873235728612251E-4</v>
      </c>
      <c r="N166" s="79">
        <v>5100</v>
      </c>
      <c r="O166" s="55">
        <f>Table3[[#This Row],[C&amp;I Incentive Disbursements]]/'1.) CLM Reference'!$B$5</f>
        <v>5.7516389536316231E-5</v>
      </c>
    </row>
    <row r="167" spans="1:15" s="1" customFormat="1">
      <c r="A167" s="83">
        <v>9007550100</v>
      </c>
      <c r="B167" s="1" t="s">
        <v>82</v>
      </c>
      <c r="C167" s="1" t="s">
        <v>46</v>
      </c>
      <c r="D167" s="54">
        <f>Table3[[#This Row],[Residential CLM $ Collected]]+Table3[[#This Row],[C&amp;I CLM $ Collected]]</f>
        <v>201385.98326699939</v>
      </c>
      <c r="E167" s="55">
        <f>Table3[[#This Row],[CLM $ Collected ]]/'1.) CLM Reference'!$B$4</f>
        <v>1.9026167974918139E-3</v>
      </c>
      <c r="F167" s="54">
        <f>Table3[[#This Row],[Residential Incentive Disbursements]]+Table3[[#This Row],[C&amp;I Incentive Disbursements]]</f>
        <v>182263.99999999991</v>
      </c>
      <c r="G167" s="55">
        <f>Table3[[#This Row],[Incentive Disbursements]]/'1.) CLM Reference'!$B$5</f>
        <v>2.0555229847935559E-3</v>
      </c>
      <c r="H167" s="54">
        <v>158360.39200799944</v>
      </c>
      <c r="I167" s="55">
        <f>Table3[[#This Row],[Residential CLM $ Collected]]/'1.) CLM Reference'!$B$4</f>
        <v>1.4961276698802963E-3</v>
      </c>
      <c r="J167" s="79">
        <v>131773.63</v>
      </c>
      <c r="K167" s="55">
        <f>Table3[[#This Row],[Residential Incentive Disbursements]]/'1.) CLM Reference'!$B$5</f>
        <v>1.4861065556263542E-3</v>
      </c>
      <c r="L167" s="56">
        <v>43025.591258999943</v>
      </c>
      <c r="M167" s="55">
        <f>Table3[[#This Row],[C&amp;I CLM $ Collected]]/'1.) CLM Reference'!$B$4</f>
        <v>4.0648912761151755E-4</v>
      </c>
      <c r="N167" s="79">
        <v>50490.369999999901</v>
      </c>
      <c r="O167" s="55">
        <f>Table3[[#This Row],[C&amp;I Incentive Disbursements]]/'1.) CLM Reference'!$B$5</f>
        <v>5.6941642916720177E-4</v>
      </c>
    </row>
    <row r="168" spans="1:15" s="1" customFormat="1">
      <c r="A168" s="83">
        <v>9007550201</v>
      </c>
      <c r="B168" s="1" t="s">
        <v>82</v>
      </c>
      <c r="C168" s="1" t="s">
        <v>46</v>
      </c>
      <c r="D168" s="54">
        <f>Table3[[#This Row],[Residential CLM $ Collected]]+Table3[[#This Row],[C&amp;I CLM $ Collected]]</f>
        <v>57669.688502999998</v>
      </c>
      <c r="E168" s="55">
        <f>Table3[[#This Row],[CLM $ Collected ]]/'1.) CLM Reference'!$B$4</f>
        <v>5.4484088848654453E-4</v>
      </c>
      <c r="F168" s="54">
        <f>Table3[[#This Row],[Residential Incentive Disbursements]]+Table3[[#This Row],[C&amp;I Incentive Disbursements]]</f>
        <v>15880.18</v>
      </c>
      <c r="G168" s="55">
        <f>Table3[[#This Row],[Incentive Disbursements]]/'1.) CLM Reference'!$B$5</f>
        <v>1.7909227819349377E-4</v>
      </c>
      <c r="H168" s="54">
        <v>57669.688502999998</v>
      </c>
      <c r="I168" s="55">
        <f>Table3[[#This Row],[Residential CLM $ Collected]]/'1.) CLM Reference'!$B$4</f>
        <v>5.4484088848654453E-4</v>
      </c>
      <c r="J168" s="79">
        <v>15880.18</v>
      </c>
      <c r="K168" s="55">
        <f>Table3[[#This Row],[Residential Incentive Disbursements]]/'1.) CLM Reference'!$B$5</f>
        <v>1.7909227819349377E-4</v>
      </c>
      <c r="L168" s="56">
        <v>0</v>
      </c>
      <c r="M168" s="55">
        <f>Table3[[#This Row],[C&amp;I CLM $ Collected]]/'1.) CLM Reference'!$B$4</f>
        <v>0</v>
      </c>
      <c r="N168" s="79">
        <v>0</v>
      </c>
      <c r="O168" s="55">
        <f>Table3[[#This Row],[C&amp;I Incentive Disbursements]]/'1.) CLM Reference'!$B$5</f>
        <v>0</v>
      </c>
    </row>
    <row r="169" spans="1:15" s="1" customFormat="1">
      <c r="A169" s="83">
        <v>9007550202</v>
      </c>
      <c r="B169" s="1" t="s">
        <v>82</v>
      </c>
      <c r="C169" s="1" t="s">
        <v>46</v>
      </c>
      <c r="D169" s="54">
        <f>Table3[[#This Row],[Residential CLM $ Collected]]+Table3[[#This Row],[C&amp;I CLM $ Collected]]</f>
        <v>54582.417728999942</v>
      </c>
      <c r="E169" s="55">
        <f>Table3[[#This Row],[CLM $ Collected ]]/'1.) CLM Reference'!$B$4</f>
        <v>5.1567354954006788E-4</v>
      </c>
      <c r="F169" s="54">
        <f>Table3[[#This Row],[Residential Incentive Disbursements]]+Table3[[#This Row],[C&amp;I Incentive Disbursements]]</f>
        <v>13050.22</v>
      </c>
      <c r="G169" s="55">
        <f>Table3[[#This Row],[Incentive Disbursements]]/'1.) CLM Reference'!$B$5</f>
        <v>1.4717677197149506E-4</v>
      </c>
      <c r="H169" s="54">
        <v>54582.417728999942</v>
      </c>
      <c r="I169" s="55">
        <f>Table3[[#This Row],[Residential CLM $ Collected]]/'1.) CLM Reference'!$B$4</f>
        <v>5.1567354954006788E-4</v>
      </c>
      <c r="J169" s="79">
        <v>13050.22</v>
      </c>
      <c r="K169" s="55">
        <f>Table3[[#This Row],[Residential Incentive Disbursements]]/'1.) CLM Reference'!$B$5</f>
        <v>1.4717677197149506E-4</v>
      </c>
      <c r="L169" s="56">
        <v>0</v>
      </c>
      <c r="M169" s="55">
        <f>Table3[[#This Row],[C&amp;I CLM $ Collected]]/'1.) CLM Reference'!$B$4</f>
        <v>0</v>
      </c>
      <c r="N169" s="79">
        <v>0</v>
      </c>
      <c r="O169" s="55">
        <f>Table3[[#This Row],[C&amp;I Incentive Disbursements]]/'1.) CLM Reference'!$B$5</f>
        <v>0</v>
      </c>
    </row>
    <row r="170" spans="1:15" s="1" customFormat="1">
      <c r="A170" s="83">
        <v>9007590100</v>
      </c>
      <c r="B170" s="1" t="s">
        <v>82</v>
      </c>
      <c r="C170" s="1" t="s">
        <v>46</v>
      </c>
      <c r="D170" s="54">
        <f>Table3[[#This Row],[Residential CLM $ Collected]]+Table3[[#This Row],[C&amp;I CLM $ Collected]]</f>
        <v>656.37054000000001</v>
      </c>
      <c r="E170" s="55">
        <f>Table3[[#This Row],[CLM $ Collected ]]/'1.) CLM Reference'!$B$4</f>
        <v>6.201134729059437E-6</v>
      </c>
      <c r="F170" s="54">
        <f>Table3[[#This Row],[Residential Incentive Disbursements]]+Table3[[#This Row],[C&amp;I Incentive Disbursements]]</f>
        <v>0</v>
      </c>
      <c r="G170" s="55">
        <f>Table3[[#This Row],[Incentive Disbursements]]/'1.) CLM Reference'!$B$5</f>
        <v>0</v>
      </c>
      <c r="H170" s="54">
        <v>656.37054000000001</v>
      </c>
      <c r="I170" s="55">
        <f>Table3[[#This Row],[Residential CLM $ Collected]]/'1.) CLM Reference'!$B$4</f>
        <v>6.201134729059437E-6</v>
      </c>
      <c r="J170" s="79">
        <v>0</v>
      </c>
      <c r="K170" s="55">
        <f>Table3[[#This Row],[Residential Incentive Disbursements]]/'1.) CLM Reference'!$B$5</f>
        <v>0</v>
      </c>
      <c r="L170" s="56">
        <v>0</v>
      </c>
      <c r="M170" s="55">
        <f>Table3[[#This Row],[C&amp;I CLM $ Collected]]/'1.) CLM Reference'!$B$4</f>
        <v>0</v>
      </c>
      <c r="N170" s="79">
        <v>0</v>
      </c>
      <c r="O170" s="55">
        <f>Table3[[#This Row],[C&amp;I Incentive Disbursements]]/'1.) CLM Reference'!$B$5</f>
        <v>0</v>
      </c>
    </row>
    <row r="171" spans="1:15" s="1" customFormat="1">
      <c r="A171" s="83">
        <v>9003500300</v>
      </c>
      <c r="B171" s="1" t="s">
        <v>83</v>
      </c>
      <c r="C171" s="1" t="s">
        <v>46</v>
      </c>
      <c r="D171" s="54">
        <f>Table3[[#This Row],[Residential CLM $ Collected]]+Table3[[#This Row],[C&amp;I CLM $ Collected]]</f>
        <v>140.85980999999998</v>
      </c>
      <c r="E171" s="55">
        <f>Table3[[#This Row],[CLM $ Collected ]]/'1.) CLM Reference'!$B$4</f>
        <v>1.3307889469257924E-6</v>
      </c>
      <c r="F171" s="54">
        <f>Table3[[#This Row],[Residential Incentive Disbursements]]+Table3[[#This Row],[C&amp;I Incentive Disbursements]]</f>
        <v>0</v>
      </c>
      <c r="G171" s="55">
        <f>Table3[[#This Row],[Incentive Disbursements]]/'1.) CLM Reference'!$B$5</f>
        <v>0</v>
      </c>
      <c r="H171" s="54">
        <v>140.85980999999998</v>
      </c>
      <c r="I171" s="55">
        <f>Table3[[#This Row],[Residential CLM $ Collected]]/'1.) CLM Reference'!$B$4</f>
        <v>1.3307889469257924E-6</v>
      </c>
      <c r="J171" s="79">
        <v>0</v>
      </c>
      <c r="K171" s="55">
        <f>Table3[[#This Row],[Residential Incentive Disbursements]]/'1.) CLM Reference'!$B$5</f>
        <v>0</v>
      </c>
      <c r="L171" s="56">
        <v>0</v>
      </c>
      <c r="M171" s="55">
        <f>Table3[[#This Row],[C&amp;I CLM $ Collected]]/'1.) CLM Reference'!$B$4</f>
        <v>0</v>
      </c>
      <c r="N171" s="79">
        <v>0</v>
      </c>
      <c r="O171" s="55">
        <f>Table3[[#This Row],[C&amp;I Incentive Disbursements]]/'1.) CLM Reference'!$B$5</f>
        <v>0</v>
      </c>
    </row>
    <row r="172" spans="1:15" s="1" customFormat="1">
      <c r="A172" s="83">
        <v>9003510100</v>
      </c>
      <c r="B172" s="1" t="s">
        <v>83</v>
      </c>
      <c r="C172" s="1" t="s">
        <v>46</v>
      </c>
      <c r="D172" s="54">
        <f>Table3[[#This Row],[Residential CLM $ Collected]]+Table3[[#This Row],[C&amp;I CLM $ Collected]]</f>
        <v>22737.580550999941</v>
      </c>
      <c r="E172" s="55">
        <f>Table3[[#This Row],[CLM $ Collected ]]/'1.) CLM Reference'!$B$4</f>
        <v>2.14815857533143E-4</v>
      </c>
      <c r="F172" s="54">
        <f>Table3[[#This Row],[Residential Incentive Disbursements]]+Table3[[#This Row],[C&amp;I Incentive Disbursements]]</f>
        <v>1876.3099999999899</v>
      </c>
      <c r="G172" s="55">
        <f>Table3[[#This Row],[Incentive Disbursements]]/'1.) CLM Reference'!$B$5</f>
        <v>2.1160505264879395E-5</v>
      </c>
      <c r="H172" s="54">
        <v>22737.580550999941</v>
      </c>
      <c r="I172" s="55">
        <f>Table3[[#This Row],[Residential CLM $ Collected]]/'1.) CLM Reference'!$B$4</f>
        <v>2.14815857533143E-4</v>
      </c>
      <c r="J172" s="79">
        <v>1876.3099999999899</v>
      </c>
      <c r="K172" s="55">
        <f>Table3[[#This Row],[Residential Incentive Disbursements]]/'1.) CLM Reference'!$B$5</f>
        <v>2.1160505264879395E-5</v>
      </c>
      <c r="L172" s="56">
        <v>0</v>
      </c>
      <c r="M172" s="55">
        <f>Table3[[#This Row],[C&amp;I CLM $ Collected]]/'1.) CLM Reference'!$B$4</f>
        <v>0</v>
      </c>
      <c r="N172" s="79">
        <v>0</v>
      </c>
      <c r="O172" s="55">
        <f>Table3[[#This Row],[C&amp;I Incentive Disbursements]]/'1.) CLM Reference'!$B$5</f>
        <v>0</v>
      </c>
    </row>
    <row r="173" spans="1:15" s="1" customFormat="1">
      <c r="A173" s="83">
        <v>9003510200</v>
      </c>
      <c r="B173" s="1" t="s">
        <v>83</v>
      </c>
      <c r="C173" s="1" t="s">
        <v>46</v>
      </c>
      <c r="D173" s="54">
        <f>Table3[[#This Row],[Residential CLM $ Collected]]+Table3[[#This Row],[C&amp;I CLM $ Collected]]</f>
        <v>18850.030667999941</v>
      </c>
      <c r="E173" s="55">
        <f>Table3[[#This Row],[CLM $ Collected ]]/'1.) CLM Reference'!$B$4</f>
        <v>1.7808779141606493E-4</v>
      </c>
      <c r="F173" s="54">
        <f>Table3[[#This Row],[Residential Incentive Disbursements]]+Table3[[#This Row],[C&amp;I Incentive Disbursements]]</f>
        <v>1484.8599999999899</v>
      </c>
      <c r="G173" s="55">
        <f>Table3[[#This Row],[Incentive Disbursements]]/'1.) CLM Reference'!$B$5</f>
        <v>1.6745840424881163E-5</v>
      </c>
      <c r="H173" s="54">
        <v>18850.030667999941</v>
      </c>
      <c r="I173" s="55">
        <f>Table3[[#This Row],[Residential CLM $ Collected]]/'1.) CLM Reference'!$B$4</f>
        <v>1.7808779141606493E-4</v>
      </c>
      <c r="J173" s="79">
        <v>1484.8599999999899</v>
      </c>
      <c r="K173" s="55">
        <f>Table3[[#This Row],[Residential Incentive Disbursements]]/'1.) CLM Reference'!$B$5</f>
        <v>1.6745840424881163E-5</v>
      </c>
      <c r="L173" s="56">
        <v>0</v>
      </c>
      <c r="M173" s="55">
        <f>Table3[[#This Row],[C&amp;I CLM $ Collected]]/'1.) CLM Reference'!$B$4</f>
        <v>0</v>
      </c>
      <c r="N173" s="79">
        <v>0</v>
      </c>
      <c r="O173" s="55">
        <f>Table3[[#This Row],[C&amp;I Incentive Disbursements]]/'1.) CLM Reference'!$B$5</f>
        <v>0</v>
      </c>
    </row>
    <row r="174" spans="1:15" s="1" customFormat="1">
      <c r="A174" s="83">
        <v>9003510300</v>
      </c>
      <c r="B174" s="1" t="s">
        <v>83</v>
      </c>
      <c r="C174" s="1" t="s">
        <v>46</v>
      </c>
      <c r="D174" s="54">
        <f>Table3[[#This Row],[Residential CLM $ Collected]]+Table3[[#This Row],[C&amp;I CLM $ Collected]]</f>
        <v>35384.152104000001</v>
      </c>
      <c r="E174" s="55">
        <f>Table3[[#This Row],[CLM $ Collected ]]/'1.) CLM Reference'!$B$4</f>
        <v>3.3429576907951407E-4</v>
      </c>
      <c r="F174" s="54">
        <f>Table3[[#This Row],[Residential Incentive Disbursements]]+Table3[[#This Row],[C&amp;I Incentive Disbursements]]</f>
        <v>3813.9299999999898</v>
      </c>
      <c r="G174" s="55">
        <f>Table3[[#This Row],[Incentive Disbursements]]/'1.) CLM Reference'!$B$5</f>
        <v>4.3012447753772936E-5</v>
      </c>
      <c r="H174" s="54">
        <v>35226.728522999998</v>
      </c>
      <c r="I174" s="55">
        <f>Table3[[#This Row],[Residential CLM $ Collected]]/'1.) CLM Reference'!$B$4</f>
        <v>3.3280849203732384E-4</v>
      </c>
      <c r="J174" s="79">
        <v>3813.9299999999898</v>
      </c>
      <c r="K174" s="55">
        <f>Table3[[#This Row],[Residential Incentive Disbursements]]/'1.) CLM Reference'!$B$5</f>
        <v>4.3012447753772936E-5</v>
      </c>
      <c r="L174" s="56">
        <v>157.42358099999944</v>
      </c>
      <c r="M174" s="55">
        <f>Table3[[#This Row],[C&amp;I CLM $ Collected]]/'1.) CLM Reference'!$B$4</f>
        <v>1.4872770421902206E-6</v>
      </c>
      <c r="N174" s="79">
        <v>0</v>
      </c>
      <c r="O174" s="55">
        <f>Table3[[#This Row],[C&amp;I Incentive Disbursements]]/'1.) CLM Reference'!$B$5</f>
        <v>0</v>
      </c>
    </row>
    <row r="175" spans="1:15" s="1" customFormat="1">
      <c r="A175" s="83">
        <v>9003510400</v>
      </c>
      <c r="B175" s="1" t="s">
        <v>83</v>
      </c>
      <c r="C175" s="1" t="s">
        <v>46</v>
      </c>
      <c r="D175" s="54">
        <f>Table3[[#This Row],[Residential CLM $ Collected]]+Table3[[#This Row],[C&amp;I CLM $ Collected]]</f>
        <v>45579.725540999942</v>
      </c>
      <c r="E175" s="55">
        <f>Table3[[#This Row],[CLM $ Collected ]]/'1.) CLM Reference'!$B$4</f>
        <v>4.3061959940080821E-4</v>
      </c>
      <c r="F175" s="54">
        <f>Table3[[#This Row],[Residential Incentive Disbursements]]+Table3[[#This Row],[C&amp;I Incentive Disbursements]]</f>
        <v>62657.019999999902</v>
      </c>
      <c r="G175" s="55">
        <f>Table3[[#This Row],[Incentive Disbursements]]/'1.) CLM Reference'!$B$5</f>
        <v>7.066285430401473E-4</v>
      </c>
      <c r="H175" s="54">
        <v>45579.725540999942</v>
      </c>
      <c r="I175" s="55">
        <f>Table3[[#This Row],[Residential CLM $ Collected]]/'1.) CLM Reference'!$B$4</f>
        <v>4.3061959940080821E-4</v>
      </c>
      <c r="J175" s="79">
        <v>62657.019999999902</v>
      </c>
      <c r="K175" s="55">
        <f>Table3[[#This Row],[Residential Incentive Disbursements]]/'1.) CLM Reference'!$B$5</f>
        <v>7.066285430401473E-4</v>
      </c>
      <c r="L175" s="56">
        <v>0</v>
      </c>
      <c r="M175" s="55">
        <f>Table3[[#This Row],[C&amp;I CLM $ Collected]]/'1.) CLM Reference'!$B$4</f>
        <v>0</v>
      </c>
      <c r="N175" s="79">
        <v>0</v>
      </c>
      <c r="O175" s="55">
        <f>Table3[[#This Row],[C&amp;I Incentive Disbursements]]/'1.) CLM Reference'!$B$5</f>
        <v>0</v>
      </c>
    </row>
    <row r="176" spans="1:15" s="1" customFormat="1">
      <c r="A176" s="83">
        <v>9003510500</v>
      </c>
      <c r="B176" s="1" t="s">
        <v>83</v>
      </c>
      <c r="C176" s="1" t="s">
        <v>46</v>
      </c>
      <c r="D176" s="54">
        <f>Table3[[#This Row],[Residential CLM $ Collected]]+Table3[[#This Row],[C&amp;I CLM $ Collected]]</f>
        <v>38196.442619999994</v>
      </c>
      <c r="E176" s="55">
        <f>Table3[[#This Row],[CLM $ Collected ]]/'1.) CLM Reference'!$B$4</f>
        <v>3.6086520101497548E-4</v>
      </c>
      <c r="F176" s="54">
        <f>Table3[[#This Row],[Residential Incentive Disbursements]]+Table3[[#This Row],[C&amp;I Incentive Disbursements]]</f>
        <v>966</v>
      </c>
      <c r="G176" s="55">
        <f>Table3[[#This Row],[Incentive Disbursements]]/'1.) CLM Reference'!$B$5</f>
        <v>1.0894280841584603E-5</v>
      </c>
      <c r="H176" s="54">
        <v>38196.442619999994</v>
      </c>
      <c r="I176" s="55">
        <f>Table3[[#This Row],[Residential CLM $ Collected]]/'1.) CLM Reference'!$B$4</f>
        <v>3.6086520101497548E-4</v>
      </c>
      <c r="J176" s="79">
        <v>966</v>
      </c>
      <c r="K176" s="55">
        <f>Table3[[#This Row],[Residential Incentive Disbursements]]/'1.) CLM Reference'!$B$5</f>
        <v>1.0894280841584603E-5</v>
      </c>
      <c r="L176" s="56">
        <v>0</v>
      </c>
      <c r="M176" s="55">
        <f>Table3[[#This Row],[C&amp;I CLM $ Collected]]/'1.) CLM Reference'!$B$4</f>
        <v>0</v>
      </c>
      <c r="N176" s="79">
        <v>0</v>
      </c>
      <c r="O176" s="55">
        <f>Table3[[#This Row],[C&amp;I Incentive Disbursements]]/'1.) CLM Reference'!$B$5</f>
        <v>0</v>
      </c>
    </row>
    <row r="177" spans="1:15" s="1" customFormat="1">
      <c r="A177" s="83">
        <v>9003510600</v>
      </c>
      <c r="B177" s="1" t="s">
        <v>83</v>
      </c>
      <c r="C177" s="1" t="s">
        <v>46</v>
      </c>
      <c r="D177" s="54">
        <f>Table3[[#This Row],[Residential CLM $ Collected]]+Table3[[#This Row],[C&amp;I CLM $ Collected]]</f>
        <v>45320.057117999997</v>
      </c>
      <c r="E177" s="55">
        <f>Table3[[#This Row],[CLM $ Collected ]]/'1.) CLM Reference'!$B$4</f>
        <v>4.2816635267845372E-4</v>
      </c>
      <c r="F177" s="54">
        <f>Table3[[#This Row],[Residential Incentive Disbursements]]+Table3[[#This Row],[C&amp;I Incentive Disbursements]]</f>
        <v>15710.56</v>
      </c>
      <c r="G177" s="55">
        <f>Table3[[#This Row],[Incentive Disbursements]]/'1.) CLM Reference'!$B$5</f>
        <v>1.7717935074385653E-4</v>
      </c>
      <c r="H177" s="54">
        <v>45320.057117999997</v>
      </c>
      <c r="I177" s="55">
        <f>Table3[[#This Row],[Residential CLM $ Collected]]/'1.) CLM Reference'!$B$4</f>
        <v>4.2816635267845372E-4</v>
      </c>
      <c r="J177" s="79">
        <v>15710.56</v>
      </c>
      <c r="K177" s="55">
        <f>Table3[[#This Row],[Residential Incentive Disbursements]]/'1.) CLM Reference'!$B$5</f>
        <v>1.7717935074385653E-4</v>
      </c>
      <c r="L177" s="56">
        <v>0</v>
      </c>
      <c r="M177" s="55">
        <f>Table3[[#This Row],[C&amp;I CLM $ Collected]]/'1.) CLM Reference'!$B$4</f>
        <v>0</v>
      </c>
      <c r="N177" s="79">
        <v>0</v>
      </c>
      <c r="O177" s="55">
        <f>Table3[[#This Row],[C&amp;I Incentive Disbursements]]/'1.) CLM Reference'!$B$5</f>
        <v>0</v>
      </c>
    </row>
    <row r="178" spans="1:15" s="1" customFormat="1">
      <c r="A178" s="83">
        <v>9003510700</v>
      </c>
      <c r="B178" s="1" t="s">
        <v>83</v>
      </c>
      <c r="C178" s="1" t="s">
        <v>46</v>
      </c>
      <c r="D178" s="54">
        <f>Table3[[#This Row],[Residential CLM $ Collected]]+Table3[[#This Row],[C&amp;I CLM $ Collected]]</f>
        <v>567449.97630299942</v>
      </c>
      <c r="E178" s="55">
        <f>Table3[[#This Row],[CLM $ Collected ]]/'1.) CLM Reference'!$B$4</f>
        <v>5.3610476714212136E-3</v>
      </c>
      <c r="F178" s="54">
        <f>Table3[[#This Row],[Residential Incentive Disbursements]]+Table3[[#This Row],[C&amp;I Incentive Disbursements]]</f>
        <v>588815.18099999893</v>
      </c>
      <c r="G178" s="55">
        <f>Table3[[#This Row],[Incentive Disbursements]]/'1.) CLM Reference'!$B$5</f>
        <v>6.640494767704409E-3</v>
      </c>
      <c r="H178" s="54">
        <v>249589.873827</v>
      </c>
      <c r="I178" s="55">
        <f>Table3[[#This Row],[Residential CLM $ Collected]]/'1.) CLM Reference'!$B$4</f>
        <v>2.3580284919706676E-3</v>
      </c>
      <c r="J178" s="79">
        <v>359008.33999999898</v>
      </c>
      <c r="K178" s="55">
        <f>Table3[[#This Row],[Residential Incentive Disbursements]]/'1.) CLM Reference'!$B$5</f>
        <v>4.0487967706325885E-3</v>
      </c>
      <c r="L178" s="56">
        <v>317860.10247599939</v>
      </c>
      <c r="M178" s="55">
        <f>Table3[[#This Row],[C&amp;I CLM $ Collected]]/'1.) CLM Reference'!$B$4</f>
        <v>3.0030191794505456E-3</v>
      </c>
      <c r="N178" s="79">
        <v>229806.84099999999</v>
      </c>
      <c r="O178" s="55">
        <f>Table3[[#This Row],[C&amp;I Incentive Disbursements]]/'1.) CLM Reference'!$B$5</f>
        <v>2.591697997071821E-3</v>
      </c>
    </row>
    <row r="179" spans="1:15" s="1" customFormat="1">
      <c r="A179" s="83">
        <v>9003510800</v>
      </c>
      <c r="B179" s="1" t="s">
        <v>83</v>
      </c>
      <c r="C179" s="1" t="s">
        <v>46</v>
      </c>
      <c r="D179" s="54">
        <f>Table3[[#This Row],[Residential CLM $ Collected]]+Table3[[#This Row],[C&amp;I CLM $ Collected]]</f>
        <v>31456.638359999997</v>
      </c>
      <c r="E179" s="55">
        <f>Table3[[#This Row],[CLM $ Collected ]]/'1.) CLM Reference'!$B$4</f>
        <v>2.9719013987687394E-4</v>
      </c>
      <c r="F179" s="54">
        <f>Table3[[#This Row],[Residential Incentive Disbursements]]+Table3[[#This Row],[C&amp;I Incentive Disbursements]]</f>
        <v>33310.11</v>
      </c>
      <c r="G179" s="55">
        <f>Table3[[#This Row],[Incentive Disbursements]]/'1.) CLM Reference'!$B$5</f>
        <v>3.7566220828579266E-4</v>
      </c>
      <c r="H179" s="54">
        <v>31456.638359999997</v>
      </c>
      <c r="I179" s="55">
        <f>Table3[[#This Row],[Residential CLM $ Collected]]/'1.) CLM Reference'!$B$4</f>
        <v>2.9719013987687394E-4</v>
      </c>
      <c r="J179" s="79">
        <v>33310.11</v>
      </c>
      <c r="K179" s="55">
        <f>Table3[[#This Row],[Residential Incentive Disbursements]]/'1.) CLM Reference'!$B$5</f>
        <v>3.7566220828579266E-4</v>
      </c>
      <c r="L179" s="56">
        <v>0</v>
      </c>
      <c r="M179" s="55">
        <f>Table3[[#This Row],[C&amp;I CLM $ Collected]]/'1.) CLM Reference'!$B$4</f>
        <v>0</v>
      </c>
      <c r="N179" s="79">
        <v>0</v>
      </c>
      <c r="O179" s="55">
        <f>Table3[[#This Row],[C&amp;I Incentive Disbursements]]/'1.) CLM Reference'!$B$5</f>
        <v>0</v>
      </c>
    </row>
    <row r="180" spans="1:15" s="1" customFormat="1">
      <c r="A180" s="83">
        <v>9003510900</v>
      </c>
      <c r="B180" s="1" t="s">
        <v>83</v>
      </c>
      <c r="C180" s="1" t="s">
        <v>46</v>
      </c>
      <c r="D180" s="54">
        <f>Table3[[#This Row],[Residential CLM $ Collected]]+Table3[[#This Row],[C&amp;I CLM $ Collected]]</f>
        <v>42578.615519999999</v>
      </c>
      <c r="E180" s="55">
        <f>Table3[[#This Row],[CLM $ Collected ]]/'1.) CLM Reference'!$B$4</f>
        <v>4.0226627388904618E-4</v>
      </c>
      <c r="F180" s="54">
        <f>Table3[[#This Row],[Residential Incentive Disbursements]]+Table3[[#This Row],[C&amp;I Incentive Disbursements]]</f>
        <v>13413.129999999899</v>
      </c>
      <c r="G180" s="55">
        <f>Table3[[#This Row],[Incentive Disbursements]]/'1.) CLM Reference'!$B$5</f>
        <v>1.5126957058455754E-4</v>
      </c>
      <c r="H180" s="54">
        <v>42578.615519999999</v>
      </c>
      <c r="I180" s="55">
        <f>Table3[[#This Row],[Residential CLM $ Collected]]/'1.) CLM Reference'!$B$4</f>
        <v>4.0226627388904618E-4</v>
      </c>
      <c r="J180" s="79">
        <v>13413.129999999899</v>
      </c>
      <c r="K180" s="55">
        <f>Table3[[#This Row],[Residential Incentive Disbursements]]/'1.) CLM Reference'!$B$5</f>
        <v>1.5126957058455754E-4</v>
      </c>
      <c r="L180" s="56">
        <v>0</v>
      </c>
      <c r="M180" s="55">
        <f>Table3[[#This Row],[C&amp;I CLM $ Collected]]/'1.) CLM Reference'!$B$4</f>
        <v>0</v>
      </c>
      <c r="N180" s="79">
        <v>0</v>
      </c>
      <c r="O180" s="55">
        <f>Table3[[#This Row],[C&amp;I Incentive Disbursements]]/'1.) CLM Reference'!$B$5</f>
        <v>0</v>
      </c>
    </row>
    <row r="181" spans="1:15" s="1" customFormat="1">
      <c r="A181" s="83">
        <v>9003511000</v>
      </c>
      <c r="B181" s="1" t="s">
        <v>83</v>
      </c>
      <c r="C181" s="1" t="s">
        <v>46</v>
      </c>
      <c r="D181" s="54">
        <f>Table3[[#This Row],[Residential CLM $ Collected]]+Table3[[#This Row],[C&amp;I CLM $ Collected]]</f>
        <v>41019.365519999999</v>
      </c>
      <c r="E181" s="55">
        <f>Table3[[#This Row],[CLM $ Collected ]]/'1.) CLM Reference'!$B$4</f>
        <v>3.8753508359783362E-4</v>
      </c>
      <c r="F181" s="54">
        <f>Table3[[#This Row],[Residential Incentive Disbursements]]+Table3[[#This Row],[C&amp;I Incentive Disbursements]]</f>
        <v>16075.81</v>
      </c>
      <c r="G181" s="55">
        <f>Table3[[#This Row],[Incentive Disbursements]]/'1.) CLM Reference'!$B$5</f>
        <v>1.8129853922976624E-4</v>
      </c>
      <c r="H181" s="54">
        <v>41019.365519999999</v>
      </c>
      <c r="I181" s="55">
        <f>Table3[[#This Row],[Residential CLM $ Collected]]/'1.) CLM Reference'!$B$4</f>
        <v>3.8753508359783362E-4</v>
      </c>
      <c r="J181" s="79">
        <v>16075.81</v>
      </c>
      <c r="K181" s="55">
        <f>Table3[[#This Row],[Residential Incentive Disbursements]]/'1.) CLM Reference'!$B$5</f>
        <v>1.8129853922976624E-4</v>
      </c>
      <c r="L181" s="56">
        <v>0</v>
      </c>
      <c r="M181" s="55">
        <f>Table3[[#This Row],[C&amp;I CLM $ Collected]]/'1.) CLM Reference'!$B$4</f>
        <v>0</v>
      </c>
      <c r="N181" s="79">
        <v>0</v>
      </c>
      <c r="O181" s="55">
        <f>Table3[[#This Row],[C&amp;I Incentive Disbursements]]/'1.) CLM Reference'!$B$5</f>
        <v>0</v>
      </c>
    </row>
    <row r="182" spans="1:15" s="1" customFormat="1">
      <c r="A182" s="83">
        <v>9003511100</v>
      </c>
      <c r="B182" s="1" t="s">
        <v>83</v>
      </c>
      <c r="C182" s="1" t="s">
        <v>46</v>
      </c>
      <c r="D182" s="54">
        <f>Table3[[#This Row],[Residential CLM $ Collected]]+Table3[[#This Row],[C&amp;I CLM $ Collected]]</f>
        <v>43302.175559999996</v>
      </c>
      <c r="E182" s="55">
        <f>Table3[[#This Row],[CLM $ Collected ]]/'1.) CLM Reference'!$B$4</f>
        <v>4.0910218899974511E-4</v>
      </c>
      <c r="F182" s="54">
        <f>Table3[[#This Row],[Residential Incentive Disbursements]]+Table3[[#This Row],[C&amp;I Incentive Disbursements]]</f>
        <v>8356.5999999999894</v>
      </c>
      <c r="G182" s="55">
        <f>Table3[[#This Row],[Incentive Disbursements]]/'1.) CLM Reference'!$B$5</f>
        <v>9.4243423686113644E-5</v>
      </c>
      <c r="H182" s="54">
        <v>43302.175559999996</v>
      </c>
      <c r="I182" s="55">
        <f>Table3[[#This Row],[Residential CLM $ Collected]]/'1.) CLM Reference'!$B$4</f>
        <v>4.0910218899974511E-4</v>
      </c>
      <c r="J182" s="79">
        <v>8356.5999999999894</v>
      </c>
      <c r="K182" s="55">
        <f>Table3[[#This Row],[Residential Incentive Disbursements]]/'1.) CLM Reference'!$B$5</f>
        <v>9.4243423686113644E-5</v>
      </c>
      <c r="L182" s="56">
        <v>0</v>
      </c>
      <c r="M182" s="55">
        <f>Table3[[#This Row],[C&amp;I CLM $ Collected]]/'1.) CLM Reference'!$B$4</f>
        <v>0</v>
      </c>
      <c r="N182" s="79">
        <v>0</v>
      </c>
      <c r="O182" s="55">
        <f>Table3[[#This Row],[C&amp;I Incentive Disbursements]]/'1.) CLM Reference'!$B$5</f>
        <v>0</v>
      </c>
    </row>
    <row r="183" spans="1:15" s="1" customFormat="1">
      <c r="A183" s="83">
        <v>9003511200</v>
      </c>
      <c r="B183" s="1" t="s">
        <v>83</v>
      </c>
      <c r="C183" s="1" t="s">
        <v>46</v>
      </c>
      <c r="D183" s="54">
        <f>Table3[[#This Row],[Residential CLM $ Collected]]+Table3[[#This Row],[C&amp;I CLM $ Collected]]</f>
        <v>30019.23099</v>
      </c>
      <c r="E183" s="55">
        <f>Table3[[#This Row],[CLM $ Collected ]]/'1.) CLM Reference'!$B$4</f>
        <v>2.8361007157899913E-4</v>
      </c>
      <c r="F183" s="54">
        <f>Table3[[#This Row],[Residential Incentive Disbursements]]+Table3[[#This Row],[C&amp;I Incentive Disbursements]]</f>
        <v>3342.6</v>
      </c>
      <c r="G183" s="55">
        <f>Table3[[#This Row],[Incentive Disbursements]]/'1.) CLM Reference'!$B$5</f>
        <v>3.7696918365507962E-5</v>
      </c>
      <c r="H183" s="54">
        <v>30019.23099</v>
      </c>
      <c r="I183" s="55">
        <f>Table3[[#This Row],[Residential CLM $ Collected]]/'1.) CLM Reference'!$B$4</f>
        <v>2.8361007157899913E-4</v>
      </c>
      <c r="J183" s="79">
        <v>3342.6</v>
      </c>
      <c r="K183" s="55">
        <f>Table3[[#This Row],[Residential Incentive Disbursements]]/'1.) CLM Reference'!$B$5</f>
        <v>3.7696918365507962E-5</v>
      </c>
      <c r="L183" s="56">
        <v>0</v>
      </c>
      <c r="M183" s="55">
        <f>Table3[[#This Row],[C&amp;I CLM $ Collected]]/'1.) CLM Reference'!$B$4</f>
        <v>0</v>
      </c>
      <c r="N183" s="79">
        <v>0</v>
      </c>
      <c r="O183" s="55">
        <f>Table3[[#This Row],[C&amp;I Incentive Disbursements]]/'1.) CLM Reference'!$B$5</f>
        <v>0</v>
      </c>
    </row>
    <row r="184" spans="1:15" s="1" customFormat="1">
      <c r="A184" s="83">
        <v>9003511300</v>
      </c>
      <c r="B184" s="1" t="s">
        <v>83</v>
      </c>
      <c r="C184" s="1" t="s">
        <v>46</v>
      </c>
      <c r="D184" s="54">
        <f>Table3[[#This Row],[Residential CLM $ Collected]]+Table3[[#This Row],[C&amp;I CLM $ Collected]]</f>
        <v>30377.663441999943</v>
      </c>
      <c r="E184" s="55">
        <f>Table3[[#This Row],[CLM $ Collected ]]/'1.) CLM Reference'!$B$4</f>
        <v>2.8699640260799195E-4</v>
      </c>
      <c r="F184" s="54">
        <f>Table3[[#This Row],[Residential Incentive Disbursements]]+Table3[[#This Row],[C&amp;I Incentive Disbursements]]</f>
        <v>3042.02</v>
      </c>
      <c r="G184" s="55">
        <f>Table3[[#This Row],[Incentive Disbursements]]/'1.) CLM Reference'!$B$5</f>
        <v>3.4307060254365627E-5</v>
      </c>
      <c r="H184" s="54">
        <v>30377.663441999943</v>
      </c>
      <c r="I184" s="55">
        <f>Table3[[#This Row],[Residential CLM $ Collected]]/'1.) CLM Reference'!$B$4</f>
        <v>2.8699640260799195E-4</v>
      </c>
      <c r="J184" s="79">
        <v>3042.02</v>
      </c>
      <c r="K184" s="55">
        <f>Table3[[#This Row],[Residential Incentive Disbursements]]/'1.) CLM Reference'!$B$5</f>
        <v>3.4307060254365627E-5</v>
      </c>
      <c r="L184" s="56">
        <v>0</v>
      </c>
      <c r="M184" s="55">
        <f>Table3[[#This Row],[C&amp;I CLM $ Collected]]/'1.) CLM Reference'!$B$4</f>
        <v>0</v>
      </c>
      <c r="N184" s="79">
        <v>0</v>
      </c>
      <c r="O184" s="55">
        <f>Table3[[#This Row],[C&amp;I Incentive Disbursements]]/'1.) CLM Reference'!$B$5</f>
        <v>0</v>
      </c>
    </row>
    <row r="185" spans="1:15" s="1" customFormat="1">
      <c r="A185" s="83">
        <v>9003511400</v>
      </c>
      <c r="B185" s="1" t="s">
        <v>83</v>
      </c>
      <c r="C185" s="1" t="s">
        <v>46</v>
      </c>
      <c r="D185" s="54">
        <f>Table3[[#This Row],[Residential CLM $ Collected]]+Table3[[#This Row],[C&amp;I CLM $ Collected]]</f>
        <v>26542.64214</v>
      </c>
      <c r="E185" s="55">
        <f>Table3[[#This Row],[CLM $ Collected ]]/'1.) CLM Reference'!$B$4</f>
        <v>2.5076460618624123E-4</v>
      </c>
      <c r="F185" s="54">
        <f>Table3[[#This Row],[Residential Incentive Disbursements]]+Table3[[#This Row],[C&amp;I Incentive Disbursements]]</f>
        <v>15087.28</v>
      </c>
      <c r="G185" s="55">
        <f>Table3[[#This Row],[Incentive Disbursements]]/'1.) CLM Reference'!$B$5</f>
        <v>1.7015017127911238E-4</v>
      </c>
      <c r="H185" s="54">
        <v>26542.64214</v>
      </c>
      <c r="I185" s="55">
        <f>Table3[[#This Row],[Residential CLM $ Collected]]/'1.) CLM Reference'!$B$4</f>
        <v>2.5076460618624123E-4</v>
      </c>
      <c r="J185" s="79">
        <v>15087.28</v>
      </c>
      <c r="K185" s="55">
        <f>Table3[[#This Row],[Residential Incentive Disbursements]]/'1.) CLM Reference'!$B$5</f>
        <v>1.7015017127911238E-4</v>
      </c>
      <c r="L185" s="56">
        <v>0</v>
      </c>
      <c r="M185" s="55">
        <f>Table3[[#This Row],[C&amp;I CLM $ Collected]]/'1.) CLM Reference'!$B$4</f>
        <v>0</v>
      </c>
      <c r="N185" s="79">
        <v>0</v>
      </c>
      <c r="O185" s="55">
        <f>Table3[[#This Row],[C&amp;I Incentive Disbursements]]/'1.) CLM Reference'!$B$5</f>
        <v>0</v>
      </c>
    </row>
    <row r="186" spans="1:15" s="1" customFormat="1">
      <c r="A186" s="83">
        <v>9003514102</v>
      </c>
      <c r="B186" s="1" t="s">
        <v>83</v>
      </c>
      <c r="C186" s="1" t="s">
        <v>46</v>
      </c>
      <c r="D186" s="54">
        <f>Table3[[#This Row],[Residential CLM $ Collected]]+Table3[[#This Row],[C&amp;I CLM $ Collected]]</f>
        <v>1573.9693199999999</v>
      </c>
      <c r="E186" s="55">
        <f>Table3[[#This Row],[CLM $ Collected ]]/'1.) CLM Reference'!$B$4</f>
        <v>1.4870252727561578E-5</v>
      </c>
      <c r="F186" s="54">
        <f>Table3[[#This Row],[Residential Incentive Disbursements]]+Table3[[#This Row],[C&amp;I Incentive Disbursements]]</f>
        <v>0</v>
      </c>
      <c r="G186" s="55">
        <f>Table3[[#This Row],[Incentive Disbursements]]/'1.) CLM Reference'!$B$5</f>
        <v>0</v>
      </c>
      <c r="H186" s="54">
        <v>1573.9693199999999</v>
      </c>
      <c r="I186" s="55">
        <f>Table3[[#This Row],[Residential CLM $ Collected]]/'1.) CLM Reference'!$B$4</f>
        <v>1.4870252727561578E-5</v>
      </c>
      <c r="J186" s="79">
        <v>0</v>
      </c>
      <c r="K186" s="55">
        <f>Table3[[#This Row],[Residential Incentive Disbursements]]/'1.) CLM Reference'!$B$5</f>
        <v>0</v>
      </c>
      <c r="L186" s="56">
        <v>0</v>
      </c>
      <c r="M186" s="55">
        <f>Table3[[#This Row],[C&amp;I CLM $ Collected]]/'1.) CLM Reference'!$B$4</f>
        <v>0</v>
      </c>
      <c r="N186" s="79">
        <v>0</v>
      </c>
      <c r="O186" s="55">
        <f>Table3[[#This Row],[C&amp;I Incentive Disbursements]]/'1.) CLM Reference'!$B$5</f>
        <v>0</v>
      </c>
    </row>
    <row r="187" spans="1:15" s="1" customFormat="1">
      <c r="A187" s="83">
        <v>9011716101</v>
      </c>
      <c r="B187" s="1" t="s">
        <v>84</v>
      </c>
      <c r="C187" s="1" t="s">
        <v>46</v>
      </c>
      <c r="D187" s="54">
        <f>Table3[[#This Row],[Residential CLM $ Collected]]+Table3[[#This Row],[C&amp;I CLM $ Collected]]</f>
        <v>66911.747111999997</v>
      </c>
      <c r="E187" s="55">
        <f>Table3[[#This Row],[CLM $ Collected ]]/'1.) CLM Reference'!$B$4</f>
        <v>6.3215627989377107E-4</v>
      </c>
      <c r="F187" s="54">
        <f>Table3[[#This Row],[Residential Incentive Disbursements]]+Table3[[#This Row],[C&amp;I Incentive Disbursements]]</f>
        <v>21436.1699999999</v>
      </c>
      <c r="G187" s="55">
        <f>Table3[[#This Row],[Incentive Disbursements]]/'1.) CLM Reference'!$B$5</f>
        <v>2.4175119684052748E-4</v>
      </c>
      <c r="H187" s="54">
        <v>66911.747111999997</v>
      </c>
      <c r="I187" s="55">
        <f>Table3[[#This Row],[Residential CLM $ Collected]]/'1.) CLM Reference'!$B$4</f>
        <v>6.3215627989377107E-4</v>
      </c>
      <c r="J187" s="79">
        <v>21436.1699999999</v>
      </c>
      <c r="K187" s="55">
        <f>Table3[[#This Row],[Residential Incentive Disbursements]]/'1.) CLM Reference'!$B$5</f>
        <v>2.4175119684052748E-4</v>
      </c>
      <c r="L187" s="56">
        <v>0</v>
      </c>
      <c r="M187" s="55">
        <f>Table3[[#This Row],[C&amp;I CLM $ Collected]]/'1.) CLM Reference'!$B$4</f>
        <v>0</v>
      </c>
      <c r="N187" s="79">
        <v>0</v>
      </c>
      <c r="O187" s="55">
        <f>Table3[[#This Row],[C&amp;I Incentive Disbursements]]/'1.) CLM Reference'!$B$5</f>
        <v>0</v>
      </c>
    </row>
    <row r="188" spans="1:15" s="1" customFormat="1">
      <c r="A188" s="83">
        <v>9011716102</v>
      </c>
      <c r="B188" s="1" t="s">
        <v>84</v>
      </c>
      <c r="C188" s="1" t="s">
        <v>46</v>
      </c>
      <c r="D188" s="54">
        <f>Table3[[#This Row],[Residential CLM $ Collected]]+Table3[[#This Row],[C&amp;I CLM $ Collected]]</f>
        <v>302287.52175299998</v>
      </c>
      <c r="E188" s="55">
        <f>Table3[[#This Row],[CLM $ Collected ]]/'1.) CLM Reference'!$B$4</f>
        <v>2.8558954661551967E-3</v>
      </c>
      <c r="F188" s="54">
        <f>Table3[[#This Row],[Residential Incentive Disbursements]]+Table3[[#This Row],[C&amp;I Incentive Disbursements]]</f>
        <v>647842.33000000007</v>
      </c>
      <c r="G188" s="55">
        <f>Table3[[#This Row],[Incentive Disbursements]]/'1.) CLM Reference'!$B$5</f>
        <v>7.3061866294891623E-3</v>
      </c>
      <c r="H188" s="54">
        <v>196221.56582699998</v>
      </c>
      <c r="I188" s="55">
        <f>Table3[[#This Row],[Residential CLM $ Collected]]/'1.) CLM Reference'!$B$4</f>
        <v>1.8538253810724535E-3</v>
      </c>
      <c r="J188" s="79">
        <v>586739.66</v>
      </c>
      <c r="K188" s="55">
        <f>Table3[[#This Row],[Residential Incentive Disbursements]]/'1.) CLM Reference'!$B$5</f>
        <v>6.6170876158756359E-3</v>
      </c>
      <c r="L188" s="56">
        <v>106065.955926</v>
      </c>
      <c r="M188" s="55">
        <f>Table3[[#This Row],[C&amp;I CLM $ Collected]]/'1.) CLM Reference'!$B$4</f>
        <v>1.0020700850827432E-3</v>
      </c>
      <c r="N188" s="79">
        <v>61102.67</v>
      </c>
      <c r="O188" s="55">
        <f>Table3[[#This Row],[C&amp;I Incentive Disbursements]]/'1.) CLM Reference'!$B$5</f>
        <v>6.890990136135262E-4</v>
      </c>
    </row>
    <row r="189" spans="1:15" s="1" customFormat="1">
      <c r="A189" s="83">
        <v>9011870701</v>
      </c>
      <c r="B189" s="1" t="s">
        <v>84</v>
      </c>
      <c r="C189" s="1" t="s">
        <v>46</v>
      </c>
      <c r="D189" s="54">
        <f>Table3[[#This Row],[Residential CLM $ Collected]]+Table3[[#This Row],[C&amp;I CLM $ Collected]]</f>
        <v>34910.427573000001</v>
      </c>
      <c r="E189" s="55">
        <f>Table3[[#This Row],[CLM $ Collected ]]/'1.) CLM Reference'!$B$4</f>
        <v>3.2982020312679553E-4</v>
      </c>
      <c r="F189" s="54">
        <f>Table3[[#This Row],[Residential Incentive Disbursements]]+Table3[[#This Row],[C&amp;I Incentive Disbursements]]</f>
        <v>13555.18</v>
      </c>
      <c r="G189" s="55">
        <f>Table3[[#This Row],[Incentive Disbursements]]/'1.) CLM Reference'!$B$5</f>
        <v>1.5287157119899666E-4</v>
      </c>
      <c r="H189" s="54">
        <v>34910.427573000001</v>
      </c>
      <c r="I189" s="55">
        <f>Table3[[#This Row],[Residential CLM $ Collected]]/'1.) CLM Reference'!$B$4</f>
        <v>3.2982020312679553E-4</v>
      </c>
      <c r="J189" s="79">
        <v>13555.18</v>
      </c>
      <c r="K189" s="55">
        <f>Table3[[#This Row],[Residential Incentive Disbursements]]/'1.) CLM Reference'!$B$5</f>
        <v>1.5287157119899666E-4</v>
      </c>
      <c r="L189" s="56">
        <v>0</v>
      </c>
      <c r="M189" s="55">
        <f>Table3[[#This Row],[C&amp;I CLM $ Collected]]/'1.) CLM Reference'!$B$4</f>
        <v>0</v>
      </c>
      <c r="N189" s="79">
        <v>0</v>
      </c>
      <c r="O189" s="55">
        <f>Table3[[#This Row],[C&amp;I Incentive Disbursements]]/'1.) CLM Reference'!$B$5</f>
        <v>0</v>
      </c>
    </row>
    <row r="190" spans="1:15" s="1" customFormat="1">
      <c r="A190" s="83">
        <v>9011870703</v>
      </c>
      <c r="B190" s="1" t="s">
        <v>84</v>
      </c>
      <c r="C190" s="1" t="s">
        <v>46</v>
      </c>
      <c r="D190" s="54">
        <f>Table3[[#This Row],[Residential CLM $ Collected]]+Table3[[#This Row],[C&amp;I CLM $ Collected]]</f>
        <v>30906.472589999998</v>
      </c>
      <c r="E190" s="55">
        <f>Table3[[#This Row],[CLM $ Collected ]]/'1.) CLM Reference'!$B$4</f>
        <v>2.9199238669452252E-4</v>
      </c>
      <c r="F190" s="54">
        <f>Table3[[#This Row],[Residential Incentive Disbursements]]+Table3[[#This Row],[C&amp;I Incentive Disbursements]]</f>
        <v>8038.5699999999897</v>
      </c>
      <c r="G190" s="55">
        <f>Table3[[#This Row],[Incentive Disbursements]]/'1.) CLM Reference'!$B$5</f>
        <v>9.0656769300969601E-5</v>
      </c>
      <c r="H190" s="54">
        <v>30906.472589999998</v>
      </c>
      <c r="I190" s="55">
        <f>Table3[[#This Row],[Residential CLM $ Collected]]/'1.) CLM Reference'!$B$4</f>
        <v>2.9199238669452252E-4</v>
      </c>
      <c r="J190" s="79">
        <v>8038.5699999999897</v>
      </c>
      <c r="K190" s="55">
        <f>Table3[[#This Row],[Residential Incentive Disbursements]]/'1.) CLM Reference'!$B$5</f>
        <v>9.0656769300969601E-5</v>
      </c>
      <c r="L190" s="56">
        <v>0</v>
      </c>
      <c r="M190" s="55">
        <f>Table3[[#This Row],[C&amp;I CLM $ Collected]]/'1.) CLM Reference'!$B$4</f>
        <v>0</v>
      </c>
      <c r="N190" s="79">
        <v>0</v>
      </c>
      <c r="O190" s="55">
        <f>Table3[[#This Row],[C&amp;I Incentive Disbursements]]/'1.) CLM Reference'!$B$5</f>
        <v>0</v>
      </c>
    </row>
    <row r="191" spans="1:15" s="1" customFormat="1">
      <c r="A191" s="83">
        <v>9011870704</v>
      </c>
      <c r="B191" s="1" t="s">
        <v>84</v>
      </c>
      <c r="C191" s="1" t="s">
        <v>46</v>
      </c>
      <c r="D191" s="54">
        <f>Table3[[#This Row],[Residential CLM $ Collected]]+Table3[[#This Row],[C&amp;I CLM $ Collected]]</f>
        <v>81893.293271999995</v>
      </c>
      <c r="E191" s="55">
        <f>Table3[[#This Row],[CLM $ Collected ]]/'1.) CLM Reference'!$B$4</f>
        <v>7.7369612747404644E-4</v>
      </c>
      <c r="F191" s="54">
        <f>Table3[[#This Row],[Residential Incentive Disbursements]]+Table3[[#This Row],[C&amp;I Incentive Disbursements]]</f>
        <v>17065.5099999999</v>
      </c>
      <c r="G191" s="55">
        <f>Table3[[#This Row],[Incentive Disbursements]]/'1.) CLM Reference'!$B$5</f>
        <v>1.9246010211684201E-4</v>
      </c>
      <c r="H191" s="54">
        <v>81893.293271999995</v>
      </c>
      <c r="I191" s="55">
        <f>Table3[[#This Row],[Residential CLM $ Collected]]/'1.) CLM Reference'!$B$4</f>
        <v>7.7369612747404644E-4</v>
      </c>
      <c r="J191" s="79">
        <v>17065.5099999999</v>
      </c>
      <c r="K191" s="55">
        <f>Table3[[#This Row],[Residential Incentive Disbursements]]/'1.) CLM Reference'!$B$5</f>
        <v>1.9246010211684201E-4</v>
      </c>
      <c r="L191" s="56">
        <v>0</v>
      </c>
      <c r="M191" s="55">
        <f>Table3[[#This Row],[C&amp;I CLM $ Collected]]/'1.) CLM Reference'!$B$4</f>
        <v>0</v>
      </c>
      <c r="N191" s="79">
        <v>0</v>
      </c>
      <c r="O191" s="55">
        <f>Table3[[#This Row],[C&amp;I Incentive Disbursements]]/'1.) CLM Reference'!$B$5</f>
        <v>0</v>
      </c>
    </row>
    <row r="192" spans="1:15" s="1" customFormat="1">
      <c r="A192" s="83">
        <v>9003484100</v>
      </c>
      <c r="B192" s="1" t="s">
        <v>85</v>
      </c>
      <c r="C192" s="1" t="s">
        <v>46</v>
      </c>
      <c r="D192" s="54">
        <f>Table3[[#This Row],[Residential CLM $ Collected]]+Table3[[#This Row],[C&amp;I CLM $ Collected]]</f>
        <v>188919.32648399993</v>
      </c>
      <c r="E192" s="55">
        <f>Table3[[#This Row],[CLM $ Collected ]]/'1.) CLM Reference'!$B$4</f>
        <v>1.7848366510331958E-3</v>
      </c>
      <c r="F192" s="54">
        <f>Table3[[#This Row],[Residential Incentive Disbursements]]+Table3[[#This Row],[C&amp;I Incentive Disbursements]]</f>
        <v>214939.78</v>
      </c>
      <c r="G192" s="55">
        <f>Table3[[#This Row],[Incentive Disbursements]]/'1.) CLM Reference'!$B$5</f>
        <v>2.4240313947706104E-3</v>
      </c>
      <c r="H192" s="54">
        <v>134850.04092</v>
      </c>
      <c r="I192" s="55">
        <f>Table3[[#This Row],[Residential CLM $ Collected]]/'1.) CLM Reference'!$B$4</f>
        <v>1.274010975514072E-3</v>
      </c>
      <c r="J192" s="79">
        <v>171178.77</v>
      </c>
      <c r="K192" s="55">
        <f>Table3[[#This Row],[Residential Incentive Disbursements]]/'1.) CLM Reference'!$B$5</f>
        <v>1.930506826601467E-3</v>
      </c>
      <c r="L192" s="56">
        <v>54069.28556399994</v>
      </c>
      <c r="M192" s="55">
        <f>Table3[[#This Row],[C&amp;I CLM $ Collected]]/'1.) CLM Reference'!$B$4</f>
        <v>5.1082567551912384E-4</v>
      </c>
      <c r="N192" s="79">
        <v>43761.01</v>
      </c>
      <c r="O192" s="55">
        <f>Table3[[#This Row],[C&amp;I Incentive Disbursements]]/'1.) CLM Reference'!$B$5</f>
        <v>4.9352456816914309E-4</v>
      </c>
    </row>
    <row r="193" spans="1:15" s="1" customFormat="1">
      <c r="A193" s="83">
        <v>9003484200</v>
      </c>
      <c r="B193" s="1" t="s">
        <v>85</v>
      </c>
      <c r="C193" s="1" t="s">
        <v>46</v>
      </c>
      <c r="D193" s="54">
        <f>Table3[[#This Row],[Residential CLM $ Collected]]+Table3[[#This Row],[C&amp;I CLM $ Collected]]</f>
        <v>71039.746385999999</v>
      </c>
      <c r="E193" s="55">
        <f>Table3[[#This Row],[CLM $ Collected ]]/'1.) CLM Reference'!$B$4</f>
        <v>6.7115601876007293E-4</v>
      </c>
      <c r="F193" s="54">
        <f>Table3[[#This Row],[Residential Incentive Disbursements]]+Table3[[#This Row],[C&amp;I Incentive Disbursements]]</f>
        <v>23544.16</v>
      </c>
      <c r="G193" s="55">
        <f>Table3[[#This Row],[Incentive Disbursements]]/'1.) CLM Reference'!$B$5</f>
        <v>2.6552452507163824E-4</v>
      </c>
      <c r="H193" s="54">
        <v>71039.746385999999</v>
      </c>
      <c r="I193" s="55">
        <f>Table3[[#This Row],[Residential CLM $ Collected]]/'1.) CLM Reference'!$B$4</f>
        <v>6.7115601876007293E-4</v>
      </c>
      <c r="J193" s="79">
        <v>23544.16</v>
      </c>
      <c r="K193" s="55">
        <f>Table3[[#This Row],[Residential Incentive Disbursements]]/'1.) CLM Reference'!$B$5</f>
        <v>2.6552452507163824E-4</v>
      </c>
      <c r="L193" s="56">
        <v>0</v>
      </c>
      <c r="M193" s="55">
        <f>Table3[[#This Row],[C&amp;I CLM $ Collected]]/'1.) CLM Reference'!$B$4</f>
        <v>0</v>
      </c>
      <c r="N193" s="79">
        <v>0</v>
      </c>
      <c r="O193" s="55">
        <f>Table3[[#This Row],[C&amp;I Incentive Disbursements]]/'1.) CLM Reference'!$B$5</f>
        <v>0</v>
      </c>
    </row>
    <row r="194" spans="1:15" s="1" customFormat="1">
      <c r="A194" s="83">
        <v>9003487100</v>
      </c>
      <c r="B194" s="1" t="s">
        <v>85</v>
      </c>
      <c r="C194" s="1" t="s">
        <v>46</v>
      </c>
      <c r="D194" s="54">
        <f>Table3[[#This Row],[Residential CLM $ Collected]]+Table3[[#This Row],[C&amp;I CLM $ Collected]]</f>
        <v>420.74234999999999</v>
      </c>
      <c r="E194" s="55">
        <f>Table3[[#This Row],[CLM $ Collected ]]/'1.) CLM Reference'!$B$4</f>
        <v>3.9750108202160941E-6</v>
      </c>
      <c r="F194" s="54">
        <f>Table3[[#This Row],[Residential Incentive Disbursements]]+Table3[[#This Row],[C&amp;I Incentive Disbursements]]</f>
        <v>4200</v>
      </c>
      <c r="G194" s="55">
        <f>Table3[[#This Row],[Incentive Disbursements]]/'1.) CLM Reference'!$B$5</f>
        <v>4.7366438441672189E-5</v>
      </c>
      <c r="H194" s="54">
        <v>420.74234999999999</v>
      </c>
      <c r="I194" s="55">
        <f>Table3[[#This Row],[Residential CLM $ Collected]]/'1.) CLM Reference'!$B$4</f>
        <v>3.9750108202160941E-6</v>
      </c>
      <c r="J194" s="79">
        <v>4200</v>
      </c>
      <c r="K194" s="55">
        <f>Table3[[#This Row],[Residential Incentive Disbursements]]/'1.) CLM Reference'!$B$5</f>
        <v>4.7366438441672189E-5</v>
      </c>
      <c r="L194" s="56">
        <v>0</v>
      </c>
      <c r="M194" s="55">
        <f>Table3[[#This Row],[C&amp;I CLM $ Collected]]/'1.) CLM Reference'!$B$4</f>
        <v>0</v>
      </c>
      <c r="N194" s="79">
        <v>0</v>
      </c>
      <c r="O194" s="55">
        <f>Table3[[#This Row],[C&amp;I Incentive Disbursements]]/'1.) CLM Reference'!$B$5</f>
        <v>0</v>
      </c>
    </row>
    <row r="195" spans="1:15" s="1" customFormat="1">
      <c r="A195" s="83">
        <v>9015902200</v>
      </c>
      <c r="B195" s="1" t="s">
        <v>86</v>
      </c>
      <c r="C195" s="1" t="s">
        <v>46</v>
      </c>
      <c r="D195" s="54">
        <f>Table3[[#This Row],[Residential CLM $ Collected]]+Table3[[#This Row],[C&amp;I CLM $ Collected]]</f>
        <v>42182.088605999998</v>
      </c>
      <c r="E195" s="55">
        <f>Table3[[#This Row],[CLM $ Collected ]]/'1.) CLM Reference'!$B$4</f>
        <v>3.9852004113245082E-4</v>
      </c>
      <c r="F195" s="54">
        <f>Table3[[#This Row],[Residential Incentive Disbursements]]+Table3[[#This Row],[C&amp;I Incentive Disbursements]]</f>
        <v>22203.6699999999</v>
      </c>
      <c r="G195" s="55">
        <f>Table3[[#This Row],[Incentive Disbursements]]/'1.) CLM Reference'!$B$5</f>
        <v>2.5040684957957114E-4</v>
      </c>
      <c r="H195" s="54">
        <v>36016.002161999997</v>
      </c>
      <c r="I195" s="55">
        <f>Table3[[#This Row],[Residential CLM $ Collected]]/'1.) CLM Reference'!$B$4</f>
        <v>3.4026524378845212E-4</v>
      </c>
      <c r="J195" s="79">
        <v>17233.6699999999</v>
      </c>
      <c r="K195" s="55">
        <f>Table3[[#This Row],[Residential Incentive Disbursements]]/'1.) CLM Reference'!$B$5</f>
        <v>1.9435656409025906E-4</v>
      </c>
      <c r="L195" s="56">
        <v>6166.0864439999996</v>
      </c>
      <c r="M195" s="55">
        <f>Table3[[#This Row],[C&amp;I CLM $ Collected]]/'1.) CLM Reference'!$B$4</f>
        <v>5.8254797343998716E-5</v>
      </c>
      <c r="N195" s="79">
        <v>4970</v>
      </c>
      <c r="O195" s="55">
        <f>Table3[[#This Row],[C&amp;I Incentive Disbursements]]/'1.) CLM Reference'!$B$5</f>
        <v>5.6050285489312089E-5</v>
      </c>
    </row>
    <row r="196" spans="1:15" s="1" customFormat="1">
      <c r="A196" s="83">
        <v>9003484200</v>
      </c>
      <c r="B196" s="1" t="s">
        <v>87</v>
      </c>
      <c r="C196" s="1" t="s">
        <v>46</v>
      </c>
      <c r="D196" s="54">
        <f>Table3[[#This Row],[Residential CLM $ Collected]]+Table3[[#This Row],[C&amp;I CLM $ Collected]]</f>
        <v>202.82723999999999</v>
      </c>
      <c r="E196" s="55">
        <f>Table3[[#This Row],[CLM $ Collected ]]/'1.) CLM Reference'!$B$4</f>
        <v>1.9162332330809261E-6</v>
      </c>
      <c r="F196" s="54">
        <f>Table3[[#This Row],[Residential Incentive Disbursements]]+Table3[[#This Row],[C&amp;I Incentive Disbursements]]</f>
        <v>0</v>
      </c>
      <c r="G196" s="55">
        <f>Table3[[#This Row],[Incentive Disbursements]]/'1.) CLM Reference'!$B$5</f>
        <v>0</v>
      </c>
      <c r="H196" s="54">
        <v>202.82723999999999</v>
      </c>
      <c r="I196" s="55">
        <f>Table3[[#This Row],[Residential CLM $ Collected]]/'1.) CLM Reference'!$B$4</f>
        <v>1.9162332330809261E-6</v>
      </c>
      <c r="J196" s="79">
        <v>0</v>
      </c>
      <c r="K196" s="55">
        <f>Table3[[#This Row],[Residential Incentive Disbursements]]/'1.) CLM Reference'!$B$5</f>
        <v>0</v>
      </c>
      <c r="L196" s="56">
        <v>0</v>
      </c>
      <c r="M196" s="55">
        <f>Table3[[#This Row],[C&amp;I CLM $ Collected]]/'1.) CLM Reference'!$B$4</f>
        <v>0</v>
      </c>
      <c r="N196" s="79">
        <v>0</v>
      </c>
      <c r="O196" s="55">
        <f>Table3[[#This Row],[C&amp;I Incentive Disbursements]]/'1.) CLM Reference'!$B$5</f>
        <v>0</v>
      </c>
    </row>
    <row r="197" spans="1:15" s="1" customFormat="1">
      <c r="A197" s="83">
        <v>9013530100</v>
      </c>
      <c r="B197" s="1" t="s">
        <v>87</v>
      </c>
      <c r="C197" s="1" t="s">
        <v>46</v>
      </c>
      <c r="D197" s="54">
        <f>Table3[[#This Row],[Residential CLM $ Collected]]+Table3[[#This Row],[C&amp;I CLM $ Collected]]</f>
        <v>43.046639999999996</v>
      </c>
      <c r="E197" s="55">
        <f>Table3[[#This Row],[CLM $ Collected ]]/'1.) CLM Reference'!$B$4</f>
        <v>4.0668798796685651E-7</v>
      </c>
      <c r="F197" s="54">
        <f>Table3[[#This Row],[Residential Incentive Disbursements]]+Table3[[#This Row],[C&amp;I Incentive Disbursements]]</f>
        <v>0</v>
      </c>
      <c r="G197" s="55">
        <f>Table3[[#This Row],[Incentive Disbursements]]/'1.) CLM Reference'!$B$5</f>
        <v>0</v>
      </c>
      <c r="H197" s="54">
        <v>43.046639999999996</v>
      </c>
      <c r="I197" s="55">
        <f>Table3[[#This Row],[Residential CLM $ Collected]]/'1.) CLM Reference'!$B$4</f>
        <v>4.0668798796685651E-7</v>
      </c>
      <c r="J197" s="79">
        <v>0</v>
      </c>
      <c r="K197" s="55">
        <f>Table3[[#This Row],[Residential Incentive Disbursements]]/'1.) CLM Reference'!$B$5</f>
        <v>0</v>
      </c>
      <c r="L197" s="56">
        <v>0</v>
      </c>
      <c r="M197" s="55">
        <f>Table3[[#This Row],[C&amp;I CLM $ Collected]]/'1.) CLM Reference'!$B$4</f>
        <v>0</v>
      </c>
      <c r="N197" s="79">
        <v>0</v>
      </c>
      <c r="O197" s="55">
        <f>Table3[[#This Row],[C&amp;I Incentive Disbursements]]/'1.) CLM Reference'!$B$5</f>
        <v>0</v>
      </c>
    </row>
    <row r="198" spans="1:15" s="1" customFormat="1">
      <c r="A198" s="83">
        <v>9013535100</v>
      </c>
      <c r="B198" s="1" t="s">
        <v>87</v>
      </c>
      <c r="C198" s="1" t="s">
        <v>46</v>
      </c>
      <c r="D198" s="54">
        <f>Table3[[#This Row],[Residential CLM $ Collected]]+Table3[[#This Row],[C&amp;I CLM $ Collected]]</f>
        <v>275986.38759299996</v>
      </c>
      <c r="E198" s="55">
        <f>Table3[[#This Row],[CLM $ Collected ]]/'1.) CLM Reference'!$B$4</f>
        <v>2.6074125338571875E-3</v>
      </c>
      <c r="F198" s="54">
        <f>Table3[[#This Row],[Residential Incentive Disbursements]]+Table3[[#This Row],[C&amp;I Incentive Disbursements]]</f>
        <v>255332.06</v>
      </c>
      <c r="G198" s="55">
        <f>Table3[[#This Row],[Incentive Disbursements]]/'1.) CLM Reference'!$B$5</f>
        <v>2.8795643576607975E-3</v>
      </c>
      <c r="H198" s="54">
        <v>227234.56127400001</v>
      </c>
      <c r="I198" s="55">
        <f>Table3[[#This Row],[Residential CLM $ Collected]]/'1.) CLM Reference'!$B$4</f>
        <v>2.1468241544765035E-3</v>
      </c>
      <c r="J198" s="79">
        <v>201655.07</v>
      </c>
      <c r="K198" s="55">
        <f>Table3[[#This Row],[Residential Incentive Disbursements]]/'1.) CLM Reference'!$B$5</f>
        <v>2.2742101094300228E-3</v>
      </c>
      <c r="L198" s="56">
        <v>48751.826318999942</v>
      </c>
      <c r="M198" s="55">
        <f>Table3[[#This Row],[C&amp;I CLM $ Collected]]/'1.) CLM Reference'!$B$4</f>
        <v>4.6058837938068404E-4</v>
      </c>
      <c r="N198" s="79">
        <v>53676.99</v>
      </c>
      <c r="O198" s="55">
        <f>Table3[[#This Row],[C&amp;I Incentive Disbursements]]/'1.) CLM Reference'!$B$5</f>
        <v>6.053542482307747E-4</v>
      </c>
    </row>
    <row r="199" spans="1:15" s="1" customFormat="1">
      <c r="A199" s="83">
        <v>9013535200</v>
      </c>
      <c r="B199" s="1" t="s">
        <v>87</v>
      </c>
      <c r="C199" s="1" t="s">
        <v>46</v>
      </c>
      <c r="D199" s="54">
        <f>Table3[[#This Row],[Residential CLM $ Collected]]+Table3[[#This Row],[C&amp;I CLM $ Collected]]</f>
        <v>93468.758166</v>
      </c>
      <c r="E199" s="55">
        <f>Table3[[#This Row],[CLM $ Collected ]]/'1.) CLM Reference'!$B$4</f>
        <v>8.8305663801614318E-4</v>
      </c>
      <c r="F199" s="54">
        <f>Table3[[#This Row],[Residential Incentive Disbursements]]+Table3[[#This Row],[C&amp;I Incentive Disbursements]]</f>
        <v>37654.659999999902</v>
      </c>
      <c r="G199" s="55">
        <f>Table3[[#This Row],[Incentive Disbursements]]/'1.) CLM Reference'!$B$5</f>
        <v>4.2465884165049795E-4</v>
      </c>
      <c r="H199" s="54">
        <v>93468.758166</v>
      </c>
      <c r="I199" s="55">
        <f>Table3[[#This Row],[Residential CLM $ Collected]]/'1.) CLM Reference'!$B$4</f>
        <v>8.8305663801614318E-4</v>
      </c>
      <c r="J199" s="79">
        <v>37654.659999999902</v>
      </c>
      <c r="K199" s="55">
        <f>Table3[[#This Row],[Residential Incentive Disbursements]]/'1.) CLM Reference'!$B$5</f>
        <v>4.2465884165049795E-4</v>
      </c>
      <c r="L199" s="56">
        <v>0</v>
      </c>
      <c r="M199" s="55">
        <f>Table3[[#This Row],[C&amp;I CLM $ Collected]]/'1.) CLM Reference'!$B$4</f>
        <v>0</v>
      </c>
      <c r="N199" s="79">
        <v>0</v>
      </c>
      <c r="O199" s="55">
        <f>Table3[[#This Row],[C&amp;I Incentive Disbursements]]/'1.) CLM Reference'!$B$5</f>
        <v>0</v>
      </c>
    </row>
    <row r="200" spans="1:15" s="1" customFormat="1">
      <c r="A200" s="83">
        <v>9013538201</v>
      </c>
      <c r="B200" s="1" t="s">
        <v>87</v>
      </c>
      <c r="C200" s="1" t="s">
        <v>46</v>
      </c>
      <c r="D200" s="54">
        <f>Table3[[#This Row],[Residential CLM $ Collected]]+Table3[[#This Row],[C&amp;I CLM $ Collected]]</f>
        <v>327.95279999999997</v>
      </c>
      <c r="E200" s="55">
        <f>Table3[[#This Row],[CLM $ Collected ]]/'1.) CLM Reference'!$B$4</f>
        <v>3.0983710779772103E-6</v>
      </c>
      <c r="F200" s="54">
        <f>Table3[[#This Row],[Residential Incentive Disbursements]]+Table3[[#This Row],[C&amp;I Incentive Disbursements]]</f>
        <v>0</v>
      </c>
      <c r="G200" s="55">
        <f>Table3[[#This Row],[Incentive Disbursements]]/'1.) CLM Reference'!$B$5</f>
        <v>0</v>
      </c>
      <c r="H200" s="54">
        <v>327.95279999999997</v>
      </c>
      <c r="I200" s="55">
        <f>Table3[[#This Row],[Residential CLM $ Collected]]/'1.) CLM Reference'!$B$4</f>
        <v>3.0983710779772103E-6</v>
      </c>
      <c r="J200" s="79">
        <v>0</v>
      </c>
      <c r="K200" s="55">
        <f>Table3[[#This Row],[Residential Incentive Disbursements]]/'1.) CLM Reference'!$B$5</f>
        <v>0</v>
      </c>
      <c r="L200" s="56">
        <v>0</v>
      </c>
      <c r="M200" s="55">
        <f>Table3[[#This Row],[C&amp;I CLM $ Collected]]/'1.) CLM Reference'!$B$4</f>
        <v>0</v>
      </c>
      <c r="N200" s="79">
        <v>0</v>
      </c>
      <c r="O200" s="55">
        <f>Table3[[#This Row],[C&amp;I Incentive Disbursements]]/'1.) CLM Reference'!$B$5</f>
        <v>0</v>
      </c>
    </row>
    <row r="201" spans="1:15" s="1" customFormat="1">
      <c r="A201" s="83">
        <v>9013538202</v>
      </c>
      <c r="B201" s="1" t="s">
        <v>87</v>
      </c>
      <c r="C201" s="1" t="s">
        <v>46</v>
      </c>
      <c r="D201" s="54">
        <f>Table3[[#This Row],[Residential CLM $ Collected]]+Table3[[#This Row],[C&amp;I CLM $ Collected]]</f>
        <v>121.03748999999999</v>
      </c>
      <c r="E201" s="55">
        <f>Table3[[#This Row],[CLM $ Collected ]]/'1.) CLM Reference'!$B$4</f>
        <v>1.1435153423509597E-6</v>
      </c>
      <c r="F201" s="54">
        <f>Table3[[#This Row],[Residential Incentive Disbursements]]+Table3[[#This Row],[C&amp;I Incentive Disbursements]]</f>
        <v>0</v>
      </c>
      <c r="G201" s="55">
        <f>Table3[[#This Row],[Incentive Disbursements]]/'1.) CLM Reference'!$B$5</f>
        <v>0</v>
      </c>
      <c r="H201" s="54">
        <v>121.03748999999999</v>
      </c>
      <c r="I201" s="55">
        <f>Table3[[#This Row],[Residential CLM $ Collected]]/'1.) CLM Reference'!$B$4</f>
        <v>1.1435153423509597E-6</v>
      </c>
      <c r="J201" s="79">
        <v>0</v>
      </c>
      <c r="K201" s="55">
        <f>Table3[[#This Row],[Residential Incentive Disbursements]]/'1.) CLM Reference'!$B$5</f>
        <v>0</v>
      </c>
      <c r="L201" s="56">
        <v>0</v>
      </c>
      <c r="M201" s="55">
        <f>Table3[[#This Row],[C&amp;I CLM $ Collected]]/'1.) CLM Reference'!$B$4</f>
        <v>0</v>
      </c>
      <c r="N201" s="79">
        <v>0</v>
      </c>
      <c r="O201" s="55">
        <f>Table3[[#This Row],[C&amp;I Incentive Disbursements]]/'1.) CLM Reference'!$B$5</f>
        <v>0</v>
      </c>
    </row>
    <row r="202" spans="1:15" s="1" customFormat="1">
      <c r="A202" s="83">
        <v>9003480300</v>
      </c>
      <c r="B202" s="1" t="s">
        <v>88</v>
      </c>
      <c r="C202" s="1" t="s">
        <v>46</v>
      </c>
      <c r="D202" s="54">
        <f>Table3[[#This Row],[Residential CLM $ Collected]]+Table3[[#This Row],[C&amp;I CLM $ Collected]]</f>
        <v>26750.832633000002</v>
      </c>
      <c r="E202" s="55">
        <f>Table3[[#This Row],[CLM $ Collected ]]/'1.) CLM Reference'!$B$4</f>
        <v>2.5273150935712746E-4</v>
      </c>
      <c r="F202" s="54">
        <f>Table3[[#This Row],[Residential Incentive Disbursements]]+Table3[[#This Row],[C&amp;I Incentive Disbursements]]</f>
        <v>14124.2699999999</v>
      </c>
      <c r="G202" s="55">
        <f>Table3[[#This Row],[Incentive Disbursements]]/'1.) CLM Reference'!$B$5</f>
        <v>1.5928961083060773E-4</v>
      </c>
      <c r="H202" s="54">
        <v>26750.832633000002</v>
      </c>
      <c r="I202" s="55">
        <f>Table3[[#This Row],[Residential CLM $ Collected]]/'1.) CLM Reference'!$B$4</f>
        <v>2.5273150935712746E-4</v>
      </c>
      <c r="J202" s="79">
        <v>14124.2699999999</v>
      </c>
      <c r="K202" s="55">
        <f>Table3[[#This Row],[Residential Incentive Disbursements]]/'1.) CLM Reference'!$B$5</f>
        <v>1.5928961083060773E-4</v>
      </c>
      <c r="L202" s="56">
        <v>0</v>
      </c>
      <c r="M202" s="55">
        <f>Table3[[#This Row],[C&amp;I CLM $ Collected]]/'1.) CLM Reference'!$B$4</f>
        <v>0</v>
      </c>
      <c r="N202" s="79">
        <v>0</v>
      </c>
      <c r="O202" s="55">
        <f>Table3[[#This Row],[C&amp;I Incentive Disbursements]]/'1.) CLM Reference'!$B$5</f>
        <v>0</v>
      </c>
    </row>
    <row r="203" spans="1:15" s="1" customFormat="1">
      <c r="A203" s="83">
        <v>9003480400</v>
      </c>
      <c r="B203" s="1" t="s">
        <v>88</v>
      </c>
      <c r="C203" s="1" t="s">
        <v>46</v>
      </c>
      <c r="D203" s="54">
        <f>Table3[[#This Row],[Residential CLM $ Collected]]+Table3[[#This Row],[C&amp;I CLM $ Collected]]</f>
        <v>45231.213887999998</v>
      </c>
      <c r="E203" s="55">
        <f>Table3[[#This Row],[CLM $ Collected ]]/'1.) CLM Reference'!$B$4</f>
        <v>4.2732699623964282E-4</v>
      </c>
      <c r="F203" s="54">
        <f>Table3[[#This Row],[Residential Incentive Disbursements]]+Table3[[#This Row],[C&amp;I Incentive Disbursements]]</f>
        <v>5174.13</v>
      </c>
      <c r="G203" s="55">
        <f>Table3[[#This Row],[Incentive Disbursements]]/'1.) CLM Reference'!$B$5</f>
        <v>5.8352407174811744E-5</v>
      </c>
      <c r="H203" s="54">
        <v>45231.213887999998</v>
      </c>
      <c r="I203" s="55">
        <f>Table3[[#This Row],[Residential CLM $ Collected]]/'1.) CLM Reference'!$B$4</f>
        <v>4.2732699623964282E-4</v>
      </c>
      <c r="J203" s="79">
        <v>5174.13</v>
      </c>
      <c r="K203" s="55">
        <f>Table3[[#This Row],[Residential Incentive Disbursements]]/'1.) CLM Reference'!$B$5</f>
        <v>5.8352407174811744E-5</v>
      </c>
      <c r="L203" s="56">
        <v>0</v>
      </c>
      <c r="M203" s="55">
        <f>Table3[[#This Row],[C&amp;I CLM $ Collected]]/'1.) CLM Reference'!$B$4</f>
        <v>0</v>
      </c>
      <c r="N203" s="79">
        <v>0</v>
      </c>
      <c r="O203" s="55">
        <f>Table3[[#This Row],[C&amp;I Incentive Disbursements]]/'1.) CLM Reference'!$B$5</f>
        <v>0</v>
      </c>
    </row>
    <row r="204" spans="1:15" s="1" customFormat="1">
      <c r="A204" s="83">
        <v>9003480500</v>
      </c>
      <c r="B204" s="1" t="s">
        <v>88</v>
      </c>
      <c r="C204" s="1" t="s">
        <v>46</v>
      </c>
      <c r="D204" s="54">
        <f>Table3[[#This Row],[Residential CLM $ Collected]]+Table3[[#This Row],[C&amp;I CLM $ Collected]]</f>
        <v>39645.025559999995</v>
      </c>
      <c r="E204" s="55">
        <f>Table3[[#This Row],[CLM $ Collected ]]/'1.) CLM Reference'!$B$4</f>
        <v>3.7455085177126476E-4</v>
      </c>
      <c r="F204" s="54">
        <f>Table3[[#This Row],[Residential Incentive Disbursements]]+Table3[[#This Row],[C&amp;I Incentive Disbursements]]</f>
        <v>15728.78</v>
      </c>
      <c r="G204" s="55">
        <f>Table3[[#This Row],[Incentive Disbursements]]/'1.) CLM Reference'!$B$5</f>
        <v>1.773848308649059E-4</v>
      </c>
      <c r="H204" s="54">
        <v>39645.025559999995</v>
      </c>
      <c r="I204" s="55">
        <f>Table3[[#This Row],[Residential CLM $ Collected]]/'1.) CLM Reference'!$B$4</f>
        <v>3.7455085177126476E-4</v>
      </c>
      <c r="J204" s="79">
        <v>15728.78</v>
      </c>
      <c r="K204" s="55">
        <f>Table3[[#This Row],[Residential Incentive Disbursements]]/'1.) CLM Reference'!$B$5</f>
        <v>1.773848308649059E-4</v>
      </c>
      <c r="L204" s="56">
        <v>0</v>
      </c>
      <c r="M204" s="55">
        <f>Table3[[#This Row],[C&amp;I CLM $ Collected]]/'1.) CLM Reference'!$B$4</f>
        <v>0</v>
      </c>
      <c r="N204" s="79">
        <v>0</v>
      </c>
      <c r="O204" s="55">
        <f>Table3[[#This Row],[C&amp;I Incentive Disbursements]]/'1.) CLM Reference'!$B$5</f>
        <v>0</v>
      </c>
    </row>
    <row r="205" spans="1:15" s="1" customFormat="1">
      <c r="A205" s="83">
        <v>9003480600</v>
      </c>
      <c r="B205" s="1" t="s">
        <v>88</v>
      </c>
      <c r="C205" s="1" t="s">
        <v>46</v>
      </c>
      <c r="D205" s="54">
        <f>Table3[[#This Row],[Residential CLM $ Collected]]+Table3[[#This Row],[C&amp;I CLM $ Collected]]</f>
        <v>44607.503115</v>
      </c>
      <c r="E205" s="55">
        <f>Table3[[#This Row],[CLM $ Collected ]]/'1.) CLM Reference'!$B$4</f>
        <v>4.2143441834402489E-4</v>
      </c>
      <c r="F205" s="54">
        <f>Table3[[#This Row],[Residential Incentive Disbursements]]+Table3[[#This Row],[C&amp;I Incentive Disbursements]]</f>
        <v>7518.04</v>
      </c>
      <c r="G205" s="55">
        <f>Table3[[#This Row],[Incentive Disbursements]]/'1.) CLM Reference'!$B$5</f>
        <v>8.4786375919530758E-5</v>
      </c>
      <c r="H205" s="54">
        <v>44607.503115</v>
      </c>
      <c r="I205" s="55">
        <f>Table3[[#This Row],[Residential CLM $ Collected]]/'1.) CLM Reference'!$B$4</f>
        <v>4.2143441834402489E-4</v>
      </c>
      <c r="J205" s="79">
        <v>7518.04</v>
      </c>
      <c r="K205" s="55">
        <f>Table3[[#This Row],[Residential Incentive Disbursements]]/'1.) CLM Reference'!$B$5</f>
        <v>8.4786375919530758E-5</v>
      </c>
      <c r="L205" s="56">
        <v>0</v>
      </c>
      <c r="M205" s="55">
        <f>Table3[[#This Row],[C&amp;I CLM $ Collected]]/'1.) CLM Reference'!$B$4</f>
        <v>0</v>
      </c>
      <c r="N205" s="79">
        <v>0</v>
      </c>
      <c r="O205" s="55">
        <f>Table3[[#This Row],[C&amp;I Incentive Disbursements]]/'1.) CLM Reference'!$B$5</f>
        <v>0</v>
      </c>
    </row>
    <row r="206" spans="1:15" s="1" customFormat="1">
      <c r="A206" s="83">
        <v>9003480700</v>
      </c>
      <c r="B206" s="1" t="s">
        <v>88</v>
      </c>
      <c r="C206" s="1" t="s">
        <v>46</v>
      </c>
      <c r="D206" s="54">
        <f>Table3[[#This Row],[Residential CLM $ Collected]]+Table3[[#This Row],[C&amp;I CLM $ Collected]]</f>
        <v>22621.737914999998</v>
      </c>
      <c r="E206" s="55">
        <f>Table3[[#This Row],[CLM $ Collected ]]/'1.) CLM Reference'!$B$4</f>
        <v>2.1372142116004645E-4</v>
      </c>
      <c r="F206" s="54">
        <f>Table3[[#This Row],[Residential Incentive Disbursements]]+Table3[[#This Row],[C&amp;I Incentive Disbursements]]</f>
        <v>7515.24999999999</v>
      </c>
      <c r="G206" s="55">
        <f>Table3[[#This Row],[Incentive Disbursements]]/'1.) CLM Reference'!$B$5</f>
        <v>8.4754911071137243E-5</v>
      </c>
      <c r="H206" s="54">
        <v>22621.737914999998</v>
      </c>
      <c r="I206" s="55">
        <f>Table3[[#This Row],[Residential CLM $ Collected]]/'1.) CLM Reference'!$B$4</f>
        <v>2.1372142116004645E-4</v>
      </c>
      <c r="J206" s="79">
        <v>7515.24999999999</v>
      </c>
      <c r="K206" s="55">
        <f>Table3[[#This Row],[Residential Incentive Disbursements]]/'1.) CLM Reference'!$B$5</f>
        <v>8.4754911071137243E-5</v>
      </c>
      <c r="L206" s="56">
        <v>0</v>
      </c>
      <c r="M206" s="55">
        <f>Table3[[#This Row],[C&amp;I CLM $ Collected]]/'1.) CLM Reference'!$B$4</f>
        <v>0</v>
      </c>
      <c r="N206" s="79">
        <v>0</v>
      </c>
      <c r="O206" s="55">
        <f>Table3[[#This Row],[C&amp;I Incentive Disbursements]]/'1.) CLM Reference'!$B$5</f>
        <v>0</v>
      </c>
    </row>
    <row r="207" spans="1:15" s="1" customFormat="1">
      <c r="A207" s="83">
        <v>9003480800</v>
      </c>
      <c r="B207" s="1" t="s">
        <v>88</v>
      </c>
      <c r="C207" s="1" t="s">
        <v>46</v>
      </c>
      <c r="D207" s="54">
        <f>Table3[[#This Row],[Residential CLM $ Collected]]+Table3[[#This Row],[C&amp;I CLM $ Collected]]</f>
        <v>521322.33428099938</v>
      </c>
      <c r="E207" s="55">
        <f>Table3[[#This Row],[CLM $ Collected ]]/'1.) CLM Reference'!$B$4</f>
        <v>4.9252515692496468E-3</v>
      </c>
      <c r="F207" s="54">
        <f>Table3[[#This Row],[Residential Incentive Disbursements]]+Table3[[#This Row],[C&amp;I Incentive Disbursements]]</f>
        <v>844062.69999999902</v>
      </c>
      <c r="G207" s="55">
        <f>Table3[[#This Row],[Incentive Disbursements]]/'1.) CLM Reference'!$B$5</f>
        <v>9.5191056953479944E-3</v>
      </c>
      <c r="H207" s="54">
        <v>241849.475595</v>
      </c>
      <c r="I207" s="55">
        <f>Table3[[#This Row],[Residential CLM $ Collected]]/'1.) CLM Reference'!$B$4</f>
        <v>2.2849002063940397E-3</v>
      </c>
      <c r="J207" s="79">
        <v>693822.43999999901</v>
      </c>
      <c r="K207" s="55">
        <f>Table3[[#This Row],[Residential Incentive Disbursements]]/'1.) CLM Reference'!$B$5</f>
        <v>7.8247375937406539E-3</v>
      </c>
      <c r="L207" s="56">
        <v>279472.85868599941</v>
      </c>
      <c r="M207" s="55">
        <f>Table3[[#This Row],[C&amp;I CLM $ Collected]]/'1.) CLM Reference'!$B$4</f>
        <v>2.640351362855608E-3</v>
      </c>
      <c r="N207" s="79">
        <v>150240.26</v>
      </c>
      <c r="O207" s="55">
        <f>Table3[[#This Row],[C&amp;I Incentive Disbursements]]/'1.) CLM Reference'!$B$5</f>
        <v>1.6943681016073392E-3</v>
      </c>
    </row>
    <row r="208" spans="1:15" s="1" customFormat="1">
      <c r="A208" s="83">
        <v>9003480900</v>
      </c>
      <c r="B208" s="1" t="s">
        <v>88</v>
      </c>
      <c r="C208" s="1" t="s">
        <v>46</v>
      </c>
      <c r="D208" s="54">
        <f>Table3[[#This Row],[Residential CLM $ Collected]]+Table3[[#This Row],[C&amp;I CLM $ Collected]]</f>
        <v>27227.381390999941</v>
      </c>
      <c r="E208" s="55">
        <f>Table3[[#This Row],[CLM $ Collected ]]/'1.) CLM Reference'!$B$4</f>
        <v>2.5723375751306019E-4</v>
      </c>
      <c r="F208" s="54">
        <f>Table3[[#This Row],[Residential Incentive Disbursements]]+Table3[[#This Row],[C&amp;I Incentive Disbursements]]</f>
        <v>27083.549999999901</v>
      </c>
      <c r="G208" s="55">
        <f>Table3[[#This Row],[Incentive Disbursements]]/'1.) CLM Reference'!$B$5</f>
        <v>3.054407866326062E-4</v>
      </c>
      <c r="H208" s="54">
        <v>27227.381390999941</v>
      </c>
      <c r="I208" s="55">
        <f>Table3[[#This Row],[Residential CLM $ Collected]]/'1.) CLM Reference'!$B$4</f>
        <v>2.5723375751306019E-4</v>
      </c>
      <c r="J208" s="79">
        <v>27083.549999999901</v>
      </c>
      <c r="K208" s="55">
        <f>Table3[[#This Row],[Residential Incentive Disbursements]]/'1.) CLM Reference'!$B$5</f>
        <v>3.054407866326062E-4</v>
      </c>
      <c r="L208" s="56">
        <v>0</v>
      </c>
      <c r="M208" s="55">
        <f>Table3[[#This Row],[C&amp;I CLM $ Collected]]/'1.) CLM Reference'!$B$4</f>
        <v>0</v>
      </c>
      <c r="N208" s="79">
        <v>0</v>
      </c>
      <c r="O208" s="55">
        <f>Table3[[#This Row],[C&amp;I Incentive Disbursements]]/'1.) CLM Reference'!$B$5</f>
        <v>0</v>
      </c>
    </row>
    <row r="209" spans="1:15" s="1" customFormat="1">
      <c r="A209" s="83">
        <v>9003481000</v>
      </c>
      <c r="B209" s="1" t="s">
        <v>88</v>
      </c>
      <c r="C209" s="1" t="s">
        <v>46</v>
      </c>
      <c r="D209" s="54">
        <f>Table3[[#This Row],[Residential CLM $ Collected]]+Table3[[#This Row],[C&amp;I CLM $ Collected]]</f>
        <v>47658.997889999999</v>
      </c>
      <c r="E209" s="55">
        <f>Table3[[#This Row],[CLM $ Collected ]]/'1.) CLM Reference'!$B$4</f>
        <v>4.5026375950366299E-4</v>
      </c>
      <c r="F209" s="54">
        <f>Table3[[#This Row],[Residential Incentive Disbursements]]+Table3[[#This Row],[C&amp;I Incentive Disbursements]]</f>
        <v>4616.59</v>
      </c>
      <c r="G209" s="55">
        <f>Table3[[#This Row],[Incentive Disbursements]]/'1.) CLM Reference'!$B$5</f>
        <v>5.2064625248914148E-5</v>
      </c>
      <c r="H209" s="54">
        <v>47658.997889999999</v>
      </c>
      <c r="I209" s="55">
        <f>Table3[[#This Row],[Residential CLM $ Collected]]/'1.) CLM Reference'!$B$4</f>
        <v>4.5026375950366299E-4</v>
      </c>
      <c r="J209" s="79">
        <v>4616.59</v>
      </c>
      <c r="K209" s="55">
        <f>Table3[[#This Row],[Residential Incentive Disbursements]]/'1.) CLM Reference'!$B$5</f>
        <v>5.2064625248914148E-5</v>
      </c>
      <c r="L209" s="56">
        <v>0</v>
      </c>
      <c r="M209" s="55">
        <f>Table3[[#This Row],[C&amp;I CLM $ Collected]]/'1.) CLM Reference'!$B$4</f>
        <v>0</v>
      </c>
      <c r="N209" s="79">
        <v>0</v>
      </c>
      <c r="O209" s="55">
        <f>Table3[[#This Row],[C&amp;I Incentive Disbursements]]/'1.) CLM Reference'!$B$5</f>
        <v>0</v>
      </c>
    </row>
    <row r="210" spans="1:15" s="1" customFormat="1">
      <c r="A210" s="83">
        <v>9003481100</v>
      </c>
      <c r="B210" s="1" t="s">
        <v>88</v>
      </c>
      <c r="C210" s="1" t="s">
        <v>46</v>
      </c>
      <c r="D210" s="54">
        <f>Table3[[#This Row],[Residential CLM $ Collected]]+Table3[[#This Row],[C&amp;I CLM $ Collected]]</f>
        <v>47203.864154999996</v>
      </c>
      <c r="E210" s="55">
        <f>Table3[[#This Row],[CLM $ Collected ]]/'1.) CLM Reference'!$B$4</f>
        <v>4.4596383219358744E-4</v>
      </c>
      <c r="F210" s="54">
        <f>Table3[[#This Row],[Residential Incentive Disbursements]]+Table3[[#This Row],[C&amp;I Incentive Disbursements]]</f>
        <v>11863.529999999901</v>
      </c>
      <c r="G210" s="55">
        <f>Table3[[#This Row],[Incentive Disbursements]]/'1.) CLM Reference'!$B$5</f>
        <v>1.3379361034426823E-4</v>
      </c>
      <c r="H210" s="54">
        <v>47203.864154999996</v>
      </c>
      <c r="I210" s="55">
        <f>Table3[[#This Row],[Residential CLM $ Collected]]/'1.) CLM Reference'!$B$4</f>
        <v>4.4596383219358744E-4</v>
      </c>
      <c r="J210" s="79">
        <v>11863.529999999901</v>
      </c>
      <c r="K210" s="55">
        <f>Table3[[#This Row],[Residential Incentive Disbursements]]/'1.) CLM Reference'!$B$5</f>
        <v>1.3379361034426823E-4</v>
      </c>
      <c r="L210" s="56">
        <v>0</v>
      </c>
      <c r="M210" s="55">
        <f>Table3[[#This Row],[C&amp;I CLM $ Collected]]/'1.) CLM Reference'!$B$4</f>
        <v>0</v>
      </c>
      <c r="N210" s="79">
        <v>0</v>
      </c>
      <c r="O210" s="55">
        <f>Table3[[#This Row],[C&amp;I Incentive Disbursements]]/'1.) CLM Reference'!$B$5</f>
        <v>0</v>
      </c>
    </row>
    <row r="211" spans="1:15" s="1" customFormat="1">
      <c r="A211" s="83">
        <v>9003481200</v>
      </c>
      <c r="B211" s="1" t="s">
        <v>88</v>
      </c>
      <c r="C211" s="1" t="s">
        <v>46</v>
      </c>
      <c r="D211" s="54">
        <f>Table3[[#This Row],[Residential CLM $ Collected]]+Table3[[#This Row],[C&amp;I CLM $ Collected]]</f>
        <v>51843.000888000002</v>
      </c>
      <c r="E211" s="55">
        <f>Table3[[#This Row],[CLM $ Collected ]]/'1.) CLM Reference'!$B$4</f>
        <v>4.8979259987085347E-4</v>
      </c>
      <c r="F211" s="54">
        <f>Table3[[#This Row],[Residential Incentive Disbursements]]+Table3[[#This Row],[C&amp;I Incentive Disbursements]]</f>
        <v>10785.51</v>
      </c>
      <c r="G211" s="55">
        <f>Table3[[#This Row],[Incentive Disbursements]]/'1.) CLM Reference'!$B$5</f>
        <v>1.2163599892310471E-4</v>
      </c>
      <c r="H211" s="54">
        <v>51843.000888000002</v>
      </c>
      <c r="I211" s="55">
        <f>Table3[[#This Row],[Residential CLM $ Collected]]/'1.) CLM Reference'!$B$4</f>
        <v>4.8979259987085347E-4</v>
      </c>
      <c r="J211" s="79">
        <v>10785.51</v>
      </c>
      <c r="K211" s="55">
        <f>Table3[[#This Row],[Residential Incentive Disbursements]]/'1.) CLM Reference'!$B$5</f>
        <v>1.2163599892310471E-4</v>
      </c>
      <c r="L211" s="56">
        <v>0</v>
      </c>
      <c r="M211" s="55">
        <f>Table3[[#This Row],[C&amp;I CLM $ Collected]]/'1.) CLM Reference'!$B$4</f>
        <v>0</v>
      </c>
      <c r="N211" s="79">
        <v>0</v>
      </c>
      <c r="O211" s="55">
        <f>Table3[[#This Row],[C&amp;I Incentive Disbursements]]/'1.) CLM Reference'!$B$5</f>
        <v>0</v>
      </c>
    </row>
    <row r="212" spans="1:15" s="1" customFormat="1">
      <c r="A212" s="83">
        <v>9003481300</v>
      </c>
      <c r="B212" s="1" t="s">
        <v>88</v>
      </c>
      <c r="C212" s="1" t="s">
        <v>46</v>
      </c>
      <c r="D212" s="54">
        <f>Table3[[#This Row],[Residential CLM $ Collected]]+Table3[[#This Row],[C&amp;I CLM $ Collected]]</f>
        <v>36463.458149999999</v>
      </c>
      <c r="E212" s="55">
        <f>Table3[[#This Row],[CLM $ Collected ]]/'1.) CLM Reference'!$B$4</f>
        <v>3.4449263471753375E-4</v>
      </c>
      <c r="F212" s="54">
        <f>Table3[[#This Row],[Residential Incentive Disbursements]]+Table3[[#This Row],[C&amp;I Incentive Disbursements]]</f>
        <v>5146.4399999999896</v>
      </c>
      <c r="G212" s="55">
        <f>Table3[[#This Row],[Incentive Disbursements]]/'1.) CLM Reference'!$B$5</f>
        <v>5.8040127012799746E-5</v>
      </c>
      <c r="H212" s="54">
        <v>36463.458149999999</v>
      </c>
      <c r="I212" s="55">
        <f>Table3[[#This Row],[Residential CLM $ Collected]]/'1.) CLM Reference'!$B$4</f>
        <v>3.4449263471753375E-4</v>
      </c>
      <c r="J212" s="79">
        <v>5146.4399999999896</v>
      </c>
      <c r="K212" s="55">
        <f>Table3[[#This Row],[Residential Incentive Disbursements]]/'1.) CLM Reference'!$B$5</f>
        <v>5.8040127012799746E-5</v>
      </c>
      <c r="L212" s="56">
        <v>0</v>
      </c>
      <c r="M212" s="55">
        <f>Table3[[#This Row],[C&amp;I CLM $ Collected]]/'1.) CLM Reference'!$B$4</f>
        <v>0</v>
      </c>
      <c r="N212" s="79">
        <v>0</v>
      </c>
      <c r="O212" s="55">
        <f>Table3[[#This Row],[C&amp;I Incentive Disbursements]]/'1.) CLM Reference'!$B$5</f>
        <v>0</v>
      </c>
    </row>
    <row r="213" spans="1:15" s="1" customFormat="1">
      <c r="A213" s="83">
        <v>9003484200</v>
      </c>
      <c r="B213" s="1" t="s">
        <v>88</v>
      </c>
      <c r="C213" s="1" t="s">
        <v>46</v>
      </c>
      <c r="D213" s="54">
        <f>Table3[[#This Row],[Residential CLM $ Collected]]+Table3[[#This Row],[C&amp;I CLM $ Collected]]</f>
        <v>614.19707999999991</v>
      </c>
      <c r="E213" s="55">
        <f>Table3[[#This Row],[CLM $ Collected ]]/'1.) CLM Reference'!$B$4</f>
        <v>5.8026962076556584E-6</v>
      </c>
      <c r="F213" s="54">
        <f>Table3[[#This Row],[Residential Incentive Disbursements]]+Table3[[#This Row],[C&amp;I Incentive Disbursements]]</f>
        <v>0</v>
      </c>
      <c r="G213" s="55">
        <f>Table3[[#This Row],[Incentive Disbursements]]/'1.) CLM Reference'!$B$5</f>
        <v>0</v>
      </c>
      <c r="H213" s="54">
        <v>614.19707999999991</v>
      </c>
      <c r="I213" s="55">
        <f>Table3[[#This Row],[Residential CLM $ Collected]]/'1.) CLM Reference'!$B$4</f>
        <v>5.8026962076556584E-6</v>
      </c>
      <c r="J213" s="79">
        <v>0</v>
      </c>
      <c r="K213" s="55">
        <f>Table3[[#This Row],[Residential Incentive Disbursements]]/'1.) CLM Reference'!$B$5</f>
        <v>0</v>
      </c>
      <c r="L213" s="56">
        <v>0</v>
      </c>
      <c r="M213" s="55">
        <f>Table3[[#This Row],[C&amp;I CLM $ Collected]]/'1.) CLM Reference'!$B$4</f>
        <v>0</v>
      </c>
      <c r="N213" s="79">
        <v>0</v>
      </c>
      <c r="O213" s="55">
        <f>Table3[[#This Row],[C&amp;I Incentive Disbursements]]/'1.) CLM Reference'!$B$5</f>
        <v>0</v>
      </c>
    </row>
    <row r="214" spans="1:15" s="1" customFormat="1">
      <c r="A214" s="83">
        <v>9003524300</v>
      </c>
      <c r="B214" s="1" t="s">
        <v>88</v>
      </c>
      <c r="C214" s="1" t="s">
        <v>46</v>
      </c>
      <c r="D214" s="54">
        <f>Table3[[#This Row],[Residential CLM $ Collected]]+Table3[[#This Row],[C&amp;I CLM $ Collected]]</f>
        <v>58209.005861999998</v>
      </c>
      <c r="E214" s="55">
        <f>Table3[[#This Row],[CLM $ Collected ]]/'1.) CLM Reference'!$B$4</f>
        <v>5.4993615008204445E-4</v>
      </c>
      <c r="F214" s="54">
        <f>Table3[[#This Row],[Residential Incentive Disbursements]]+Table3[[#This Row],[C&amp;I Incentive Disbursements]]</f>
        <v>13027.05</v>
      </c>
      <c r="G214" s="55">
        <f>Table3[[#This Row],[Incentive Disbursements]]/'1.) CLM Reference'!$B$5</f>
        <v>1.4691546711942516E-4</v>
      </c>
      <c r="H214" s="54">
        <v>58209.005861999998</v>
      </c>
      <c r="I214" s="55">
        <f>Table3[[#This Row],[Residential CLM $ Collected]]/'1.) CLM Reference'!$B$4</f>
        <v>5.4993615008204445E-4</v>
      </c>
      <c r="J214" s="79">
        <v>13027.05</v>
      </c>
      <c r="K214" s="55">
        <f>Table3[[#This Row],[Residential Incentive Disbursements]]/'1.) CLM Reference'!$B$5</f>
        <v>1.4691546711942516E-4</v>
      </c>
      <c r="L214" s="56">
        <v>0</v>
      </c>
      <c r="M214" s="55">
        <f>Table3[[#This Row],[C&amp;I CLM $ Collected]]/'1.) CLM Reference'!$B$4</f>
        <v>0</v>
      </c>
      <c r="N214" s="79">
        <v>0</v>
      </c>
      <c r="O214" s="55">
        <f>Table3[[#This Row],[C&amp;I Incentive Disbursements]]/'1.) CLM Reference'!$B$5</f>
        <v>0</v>
      </c>
    </row>
    <row r="215" spans="1:15" s="1" customFormat="1">
      <c r="A215" s="83">
        <v>9013538201</v>
      </c>
      <c r="B215" s="1" t="s">
        <v>88</v>
      </c>
      <c r="C215" s="1" t="s">
        <v>46</v>
      </c>
      <c r="D215" s="54">
        <f>Table3[[#This Row],[Residential CLM $ Collected]]+Table3[[#This Row],[C&amp;I CLM $ Collected]]</f>
        <v>64.229759999999999</v>
      </c>
      <c r="E215" s="55">
        <f>Table3[[#This Row],[CLM $ Collected ]]/'1.) CLM Reference'!$B$4</f>
        <v>6.0681790406856573E-7</v>
      </c>
      <c r="F215" s="54">
        <f>Table3[[#This Row],[Residential Incentive Disbursements]]+Table3[[#This Row],[C&amp;I Incentive Disbursements]]</f>
        <v>0</v>
      </c>
      <c r="G215" s="55">
        <f>Table3[[#This Row],[Incentive Disbursements]]/'1.) CLM Reference'!$B$5</f>
        <v>0</v>
      </c>
      <c r="H215" s="54">
        <v>64.229759999999999</v>
      </c>
      <c r="I215" s="55">
        <f>Table3[[#This Row],[Residential CLM $ Collected]]/'1.) CLM Reference'!$B$4</f>
        <v>6.0681790406856573E-7</v>
      </c>
      <c r="J215" s="79">
        <v>0</v>
      </c>
      <c r="K215" s="55">
        <f>Table3[[#This Row],[Residential Incentive Disbursements]]/'1.) CLM Reference'!$B$5</f>
        <v>0</v>
      </c>
      <c r="L215" s="56">
        <v>0</v>
      </c>
      <c r="M215" s="55">
        <f>Table3[[#This Row],[C&amp;I CLM $ Collected]]/'1.) CLM Reference'!$B$4</f>
        <v>0</v>
      </c>
      <c r="N215" s="79">
        <v>0</v>
      </c>
      <c r="O215" s="55">
        <f>Table3[[#This Row],[C&amp;I Incentive Disbursements]]/'1.) CLM Reference'!$B$5</f>
        <v>0</v>
      </c>
    </row>
    <row r="216" spans="1:15" s="1" customFormat="1">
      <c r="A216" s="83">
        <v>9007630100</v>
      </c>
      <c r="B216" s="1" t="s">
        <v>89</v>
      </c>
      <c r="C216" s="1" t="s">
        <v>46</v>
      </c>
      <c r="D216" s="54">
        <f>Table3[[#This Row],[Residential CLM $ Collected]]+Table3[[#This Row],[C&amp;I CLM $ Collected]]</f>
        <v>231570.67109399941</v>
      </c>
      <c r="E216" s="55">
        <f>Table3[[#This Row],[CLM $ Collected ]]/'1.) CLM Reference'!$B$4</f>
        <v>2.1877900412053839E-3</v>
      </c>
      <c r="F216" s="54">
        <f>Table3[[#This Row],[Residential Incentive Disbursements]]+Table3[[#This Row],[C&amp;I Incentive Disbursements]]</f>
        <v>156195.639999999</v>
      </c>
      <c r="G216" s="55">
        <f>Table3[[#This Row],[Incentive Disbursements]]/'1.) CLM Reference'!$B$5</f>
        <v>1.7615312302184626E-3</v>
      </c>
      <c r="H216" s="54">
        <v>171308.36488499999</v>
      </c>
      <c r="I216" s="55">
        <f>Table3[[#This Row],[Residential CLM $ Collected]]/'1.) CLM Reference'!$B$4</f>
        <v>1.6184551044395739E-3</v>
      </c>
      <c r="J216" s="79">
        <v>126988.55999999899</v>
      </c>
      <c r="K216" s="55">
        <f>Table3[[#This Row],[Residential Incentive Disbursements]]/'1.) CLM Reference'!$B$5</f>
        <v>1.4321418595325114E-3</v>
      </c>
      <c r="L216" s="56">
        <v>60262.306208999435</v>
      </c>
      <c r="M216" s="55">
        <f>Table3[[#This Row],[C&amp;I CLM $ Collected]]/'1.) CLM Reference'!$B$4</f>
        <v>5.6933493676581E-4</v>
      </c>
      <c r="N216" s="79">
        <v>29207.08</v>
      </c>
      <c r="O216" s="55">
        <f>Table3[[#This Row],[C&amp;I Incentive Disbursements]]/'1.) CLM Reference'!$B$5</f>
        <v>3.293893706859512E-4</v>
      </c>
    </row>
    <row r="217" spans="1:15" s="1" customFormat="1">
      <c r="A217" s="83">
        <v>9007670100</v>
      </c>
      <c r="B217" s="1" t="s">
        <v>89</v>
      </c>
      <c r="C217" s="1" t="s">
        <v>46</v>
      </c>
      <c r="D217" s="54">
        <f>Table3[[#This Row],[Residential CLM $ Collected]]+Table3[[#This Row],[C&amp;I CLM $ Collected]]</f>
        <v>366.46343999999999</v>
      </c>
      <c r="E217" s="55">
        <f>Table3[[#This Row],[CLM $ Collected ]]/'1.) CLM Reference'!$B$4</f>
        <v>3.4622046941878121E-6</v>
      </c>
      <c r="F217" s="54">
        <f>Table3[[#This Row],[Residential Incentive Disbursements]]+Table3[[#This Row],[C&amp;I Incentive Disbursements]]</f>
        <v>0</v>
      </c>
      <c r="G217" s="55">
        <f>Table3[[#This Row],[Incentive Disbursements]]/'1.) CLM Reference'!$B$5</f>
        <v>0</v>
      </c>
      <c r="H217" s="54">
        <v>366.46343999999999</v>
      </c>
      <c r="I217" s="55">
        <f>Table3[[#This Row],[Residential CLM $ Collected]]/'1.) CLM Reference'!$B$4</f>
        <v>3.4622046941878121E-6</v>
      </c>
      <c r="J217" s="79">
        <v>0</v>
      </c>
      <c r="K217" s="55">
        <f>Table3[[#This Row],[Residential Incentive Disbursements]]/'1.) CLM Reference'!$B$5</f>
        <v>0</v>
      </c>
      <c r="L217" s="56">
        <v>0</v>
      </c>
      <c r="M217" s="55">
        <f>Table3[[#This Row],[C&amp;I CLM $ Collected]]/'1.) CLM Reference'!$B$4</f>
        <v>0</v>
      </c>
      <c r="N217" s="79">
        <v>0</v>
      </c>
      <c r="O217" s="55">
        <f>Table3[[#This Row],[C&amp;I Incentive Disbursements]]/'1.) CLM Reference'!$B$5</f>
        <v>0</v>
      </c>
    </row>
    <row r="218" spans="1:15" s="1" customFormat="1">
      <c r="A218" s="83">
        <v>9003406002</v>
      </c>
      <c r="B218" s="1" t="s">
        <v>90</v>
      </c>
      <c r="C218" s="1" t="s">
        <v>46</v>
      </c>
      <c r="D218" s="54">
        <f>Table3[[#This Row],[Residential CLM $ Collected]]+Table3[[#This Row],[C&amp;I CLM $ Collected]]</f>
        <v>623.26341000000002</v>
      </c>
      <c r="E218" s="55">
        <f>Table3[[#This Row],[CLM $ Collected ]]/'1.) CLM Reference'!$B$4</f>
        <v>5.888351383203474E-6</v>
      </c>
      <c r="F218" s="54">
        <f>Table3[[#This Row],[Residential Incentive Disbursements]]+Table3[[#This Row],[C&amp;I Incentive Disbursements]]</f>
        <v>0</v>
      </c>
      <c r="G218" s="55">
        <f>Table3[[#This Row],[Incentive Disbursements]]/'1.) CLM Reference'!$B$5</f>
        <v>0</v>
      </c>
      <c r="H218" s="54">
        <v>623.26341000000002</v>
      </c>
      <c r="I218" s="55">
        <f>Table3[[#This Row],[Residential CLM $ Collected]]/'1.) CLM Reference'!$B$4</f>
        <v>5.888351383203474E-6</v>
      </c>
      <c r="J218" s="79">
        <v>0</v>
      </c>
      <c r="K218" s="55">
        <f>Table3[[#This Row],[Residential Incentive Disbursements]]/'1.) CLM Reference'!$B$5</f>
        <v>0</v>
      </c>
      <c r="L218" s="56">
        <v>0</v>
      </c>
      <c r="M218" s="55">
        <f>Table3[[#This Row],[C&amp;I CLM $ Collected]]/'1.) CLM Reference'!$B$4</f>
        <v>0</v>
      </c>
      <c r="N218" s="79">
        <v>0</v>
      </c>
      <c r="O218" s="55">
        <f>Table3[[#This Row],[C&amp;I Incentive Disbursements]]/'1.) CLM Reference'!$B$5</f>
        <v>0</v>
      </c>
    </row>
    <row r="219" spans="1:15" s="1" customFormat="1">
      <c r="A219" s="83">
        <v>9003410101</v>
      </c>
      <c r="B219" s="1" t="s">
        <v>90</v>
      </c>
      <c r="C219" s="1" t="s">
        <v>46</v>
      </c>
      <c r="D219" s="54">
        <f>Table3[[#This Row],[Residential CLM $ Collected]]+Table3[[#This Row],[C&amp;I CLM $ Collected]]</f>
        <v>148.99625999999998</v>
      </c>
      <c r="E219" s="55">
        <f>Table3[[#This Row],[CLM $ Collected ]]/'1.) CLM Reference'!$B$4</f>
        <v>1.4076589762635741E-6</v>
      </c>
      <c r="F219" s="54">
        <f>Table3[[#This Row],[Residential Incentive Disbursements]]+Table3[[#This Row],[C&amp;I Incentive Disbursements]]</f>
        <v>0</v>
      </c>
      <c r="G219" s="55">
        <f>Table3[[#This Row],[Incentive Disbursements]]/'1.) CLM Reference'!$B$5</f>
        <v>0</v>
      </c>
      <c r="H219" s="54">
        <v>148.99625999999998</v>
      </c>
      <c r="I219" s="55">
        <f>Table3[[#This Row],[Residential CLM $ Collected]]/'1.) CLM Reference'!$B$4</f>
        <v>1.4076589762635741E-6</v>
      </c>
      <c r="J219" s="79">
        <v>0</v>
      </c>
      <c r="K219" s="55">
        <f>Table3[[#This Row],[Residential Incentive Disbursements]]/'1.) CLM Reference'!$B$5</f>
        <v>0</v>
      </c>
      <c r="L219" s="56">
        <v>0</v>
      </c>
      <c r="M219" s="55">
        <f>Table3[[#This Row],[C&amp;I CLM $ Collected]]/'1.) CLM Reference'!$B$4</f>
        <v>0</v>
      </c>
      <c r="N219" s="79">
        <v>0</v>
      </c>
      <c r="O219" s="55">
        <f>Table3[[#This Row],[C&amp;I Incentive Disbursements]]/'1.) CLM Reference'!$B$5</f>
        <v>0</v>
      </c>
    </row>
    <row r="220" spans="1:15" s="1" customFormat="1">
      <c r="A220" s="83">
        <v>9003410102</v>
      </c>
      <c r="B220" s="1" t="s">
        <v>90</v>
      </c>
      <c r="C220" s="1" t="s">
        <v>46</v>
      </c>
      <c r="D220" s="54">
        <f>Table3[[#This Row],[Residential CLM $ Collected]]+Table3[[#This Row],[C&amp;I CLM $ Collected]]</f>
        <v>379.78226999999998</v>
      </c>
      <c r="E220" s="55">
        <f>Table3[[#This Row],[CLM $ Collected ]]/'1.) CLM Reference'!$B$4</f>
        <v>3.588035843257115E-6</v>
      </c>
      <c r="F220" s="54">
        <f>Table3[[#This Row],[Residential Incentive Disbursements]]+Table3[[#This Row],[C&amp;I Incentive Disbursements]]</f>
        <v>0</v>
      </c>
      <c r="G220" s="55">
        <f>Table3[[#This Row],[Incentive Disbursements]]/'1.) CLM Reference'!$B$5</f>
        <v>0</v>
      </c>
      <c r="H220" s="54">
        <v>379.78226999999998</v>
      </c>
      <c r="I220" s="55">
        <f>Table3[[#This Row],[Residential CLM $ Collected]]/'1.) CLM Reference'!$B$4</f>
        <v>3.588035843257115E-6</v>
      </c>
      <c r="J220" s="79">
        <v>0</v>
      </c>
      <c r="K220" s="55">
        <f>Table3[[#This Row],[Residential Incentive Disbursements]]/'1.) CLM Reference'!$B$5</f>
        <v>0</v>
      </c>
      <c r="L220" s="56">
        <v>0</v>
      </c>
      <c r="M220" s="55">
        <f>Table3[[#This Row],[C&amp;I CLM $ Collected]]/'1.) CLM Reference'!$B$4</f>
        <v>0</v>
      </c>
      <c r="N220" s="79">
        <v>0</v>
      </c>
      <c r="O220" s="55">
        <f>Table3[[#This Row],[C&amp;I Incentive Disbursements]]/'1.) CLM Reference'!$B$5</f>
        <v>0</v>
      </c>
    </row>
    <row r="221" spans="1:15" s="1" customFormat="1">
      <c r="A221" s="83">
        <v>9003420600</v>
      </c>
      <c r="B221" s="1" t="s">
        <v>90</v>
      </c>
      <c r="C221" s="1" t="s">
        <v>46</v>
      </c>
      <c r="D221" s="54">
        <f>Table3[[#This Row],[Residential CLM $ Collected]]+Table3[[#This Row],[C&amp;I CLM $ Collected]]</f>
        <v>879.67214999999999</v>
      </c>
      <c r="E221" s="55">
        <f>Table3[[#This Row],[CLM $ Collected ]]/'1.) CLM Reference'!$B$4</f>
        <v>8.3108018826551579E-6</v>
      </c>
      <c r="F221" s="54">
        <f>Table3[[#This Row],[Residential Incentive Disbursements]]+Table3[[#This Row],[C&amp;I Incentive Disbursements]]</f>
        <v>0</v>
      </c>
      <c r="G221" s="55">
        <f>Table3[[#This Row],[Incentive Disbursements]]/'1.) CLM Reference'!$B$5</f>
        <v>0</v>
      </c>
      <c r="H221" s="54">
        <v>879.67214999999999</v>
      </c>
      <c r="I221" s="55">
        <f>Table3[[#This Row],[Residential CLM $ Collected]]/'1.) CLM Reference'!$B$4</f>
        <v>8.3108018826551579E-6</v>
      </c>
      <c r="J221" s="79">
        <v>0</v>
      </c>
      <c r="K221" s="55">
        <f>Table3[[#This Row],[Residential Incentive Disbursements]]/'1.) CLM Reference'!$B$5</f>
        <v>0</v>
      </c>
      <c r="L221" s="56">
        <v>0</v>
      </c>
      <c r="M221" s="55">
        <f>Table3[[#This Row],[C&amp;I CLM $ Collected]]/'1.) CLM Reference'!$B$4</f>
        <v>0</v>
      </c>
      <c r="N221" s="79">
        <v>0</v>
      </c>
      <c r="O221" s="55">
        <f>Table3[[#This Row],[C&amp;I Incentive Disbursements]]/'1.) CLM Reference'!$B$5</f>
        <v>0</v>
      </c>
    </row>
    <row r="222" spans="1:15" s="1" customFormat="1">
      <c r="A222" s="83">
        <v>9003460100</v>
      </c>
      <c r="B222" s="1" t="s">
        <v>90</v>
      </c>
      <c r="C222" s="1" t="s">
        <v>46</v>
      </c>
      <c r="D222" s="54">
        <f>Table3[[#This Row],[Residential CLM $ Collected]]+Table3[[#This Row],[C&amp;I CLM $ Collected]]</f>
        <v>43157.608703999998</v>
      </c>
      <c r="E222" s="55">
        <f>Table3[[#This Row],[CLM $ Collected ]]/'1.) CLM Reference'!$B$4</f>
        <v>4.0773637731750153E-4</v>
      </c>
      <c r="F222" s="54">
        <f>Table3[[#This Row],[Residential Incentive Disbursements]]+Table3[[#This Row],[C&amp;I Incentive Disbursements]]</f>
        <v>8902.56</v>
      </c>
      <c r="G222" s="55">
        <f>Table3[[#This Row],[Incentive Disbursements]]/'1.) CLM Reference'!$B$5</f>
        <v>1.004006095745936E-4</v>
      </c>
      <c r="H222" s="54">
        <v>43157.608703999998</v>
      </c>
      <c r="I222" s="55">
        <f>Table3[[#This Row],[Residential CLM $ Collected]]/'1.) CLM Reference'!$B$4</f>
        <v>4.0773637731750153E-4</v>
      </c>
      <c r="J222" s="79">
        <v>8902.56</v>
      </c>
      <c r="K222" s="55">
        <f>Table3[[#This Row],[Residential Incentive Disbursements]]/'1.) CLM Reference'!$B$5</f>
        <v>1.004006095745936E-4</v>
      </c>
      <c r="L222" s="56">
        <v>0</v>
      </c>
      <c r="M222" s="55">
        <f>Table3[[#This Row],[C&amp;I CLM $ Collected]]/'1.) CLM Reference'!$B$4</f>
        <v>0</v>
      </c>
      <c r="N222" s="79">
        <v>0</v>
      </c>
      <c r="O222" s="55">
        <f>Table3[[#This Row],[C&amp;I Incentive Disbursements]]/'1.) CLM Reference'!$B$5</f>
        <v>0</v>
      </c>
    </row>
    <row r="223" spans="1:15" s="1" customFormat="1">
      <c r="A223" s="83">
        <v>9003460202</v>
      </c>
      <c r="B223" s="1" t="s">
        <v>90</v>
      </c>
      <c r="C223" s="1" t="s">
        <v>46</v>
      </c>
      <c r="D223" s="54">
        <f>Table3[[#This Row],[Residential CLM $ Collected]]+Table3[[#This Row],[C&amp;I CLM $ Collected]]</f>
        <v>71589.216446999999</v>
      </c>
      <c r="E223" s="55">
        <f>Table3[[#This Row],[CLM $ Collected ]]/'1.) CLM Reference'!$B$4</f>
        <v>6.7634719915315631E-4</v>
      </c>
      <c r="F223" s="54">
        <f>Table3[[#This Row],[Residential Incentive Disbursements]]+Table3[[#This Row],[C&amp;I Incentive Disbursements]]</f>
        <v>13667.9</v>
      </c>
      <c r="G223" s="55">
        <f>Table3[[#This Row],[Incentive Disbursements]]/'1.) CLM Reference'!$B$5</f>
        <v>1.5414279618498363E-4</v>
      </c>
      <c r="H223" s="54">
        <v>71589.182426999992</v>
      </c>
      <c r="I223" s="55">
        <f>Table3[[#This Row],[Residential CLM $ Collected]]/'1.) CLM Reference'!$B$4</f>
        <v>6.7634687774536801E-4</v>
      </c>
      <c r="J223" s="79">
        <v>13667.9</v>
      </c>
      <c r="K223" s="55">
        <f>Table3[[#This Row],[Residential Incentive Disbursements]]/'1.) CLM Reference'!$B$5</f>
        <v>1.5414279618498363E-4</v>
      </c>
      <c r="L223" s="56">
        <v>3.4019999999999995E-2</v>
      </c>
      <c r="M223" s="55">
        <f>Table3[[#This Row],[C&amp;I CLM $ Collected]]/'1.) CLM Reference'!$B$4</f>
        <v>3.2140778817190976E-10</v>
      </c>
      <c r="N223" s="79">
        <v>0</v>
      </c>
      <c r="O223" s="55">
        <f>Table3[[#This Row],[C&amp;I Incentive Disbursements]]/'1.) CLM Reference'!$B$5</f>
        <v>0</v>
      </c>
    </row>
    <row r="224" spans="1:15" s="1" customFormat="1">
      <c r="A224" s="83">
        <v>9003460203</v>
      </c>
      <c r="B224" s="1" t="s">
        <v>90</v>
      </c>
      <c r="C224" s="1" t="s">
        <v>46</v>
      </c>
      <c r="D224" s="54">
        <f>Table3[[#This Row],[Residential CLM $ Collected]]+Table3[[#This Row],[C&amp;I CLM $ Collected]]</f>
        <v>80888.387831999993</v>
      </c>
      <c r="E224" s="55">
        <f>Table3[[#This Row],[CLM $ Collected ]]/'1.) CLM Reference'!$B$4</f>
        <v>7.6420216995516578E-4</v>
      </c>
      <c r="F224" s="54">
        <f>Table3[[#This Row],[Residential Incentive Disbursements]]+Table3[[#This Row],[C&amp;I Incentive Disbursements]]</f>
        <v>28315.22</v>
      </c>
      <c r="G224" s="55">
        <f>Table3[[#This Row],[Incentive Disbursements]]/'1.) CLM Reference'!$B$5</f>
        <v>3.1933122026009647E-4</v>
      </c>
      <c r="H224" s="54">
        <v>80888.387831999993</v>
      </c>
      <c r="I224" s="55">
        <f>Table3[[#This Row],[Residential CLM $ Collected]]/'1.) CLM Reference'!$B$4</f>
        <v>7.6420216995516578E-4</v>
      </c>
      <c r="J224" s="79">
        <v>28315.22</v>
      </c>
      <c r="K224" s="55">
        <f>Table3[[#This Row],[Residential Incentive Disbursements]]/'1.) CLM Reference'!$B$5</f>
        <v>3.1933122026009647E-4</v>
      </c>
      <c r="L224" s="56">
        <v>0</v>
      </c>
      <c r="M224" s="55">
        <f>Table3[[#This Row],[C&amp;I CLM $ Collected]]/'1.) CLM Reference'!$B$4</f>
        <v>0</v>
      </c>
      <c r="N224" s="79">
        <v>0</v>
      </c>
      <c r="O224" s="55">
        <f>Table3[[#This Row],[C&amp;I Incentive Disbursements]]/'1.) CLM Reference'!$B$5</f>
        <v>0</v>
      </c>
    </row>
    <row r="225" spans="1:15" s="1" customFormat="1">
      <c r="A225" s="83">
        <v>9003460204</v>
      </c>
      <c r="B225" s="1" t="s">
        <v>90</v>
      </c>
      <c r="C225" s="1" t="s">
        <v>46</v>
      </c>
      <c r="D225" s="54">
        <f>Table3[[#This Row],[Residential CLM $ Collected]]+Table3[[#This Row],[C&amp;I CLM $ Collected]]</f>
        <v>434004.01109099941</v>
      </c>
      <c r="E225" s="55">
        <f>Table3[[#This Row],[CLM $ Collected ]]/'1.) CLM Reference'!$B$4</f>
        <v>4.1003018595677579E-3</v>
      </c>
      <c r="F225" s="54">
        <f>Table3[[#This Row],[Residential Incentive Disbursements]]+Table3[[#This Row],[C&amp;I Incentive Disbursements]]</f>
        <v>452007.31</v>
      </c>
      <c r="G225" s="55">
        <f>Table3[[#This Row],[Incentive Disbursements]]/'1.) CLM Reference'!$B$5</f>
        <v>5.0976134343573426E-3</v>
      </c>
      <c r="H225" s="54">
        <v>221877.90021599943</v>
      </c>
      <c r="I225" s="55">
        <f>Table3[[#This Row],[Residential CLM $ Collected]]/'1.) CLM Reference'!$B$4</f>
        <v>2.0962164947869511E-3</v>
      </c>
      <c r="J225" s="79">
        <v>277960.92</v>
      </c>
      <c r="K225" s="55">
        <f>Table3[[#This Row],[Residential Incentive Disbursements]]/'1.) CLM Reference'!$B$5</f>
        <v>3.1347663824691828E-3</v>
      </c>
      <c r="L225" s="56">
        <v>212126.11087499998</v>
      </c>
      <c r="M225" s="55">
        <f>Table3[[#This Row],[C&amp;I CLM $ Collected]]/'1.) CLM Reference'!$B$4</f>
        <v>2.0040853647808068E-3</v>
      </c>
      <c r="N225" s="79">
        <v>174046.39</v>
      </c>
      <c r="O225" s="55">
        <f>Table3[[#This Row],[C&amp;I Incentive Disbursements]]/'1.) CLM Reference'!$B$5</f>
        <v>1.9628470518881598E-3</v>
      </c>
    </row>
    <row r="226" spans="1:15" s="1" customFormat="1">
      <c r="A226" s="83">
        <v>9003460301</v>
      </c>
      <c r="B226" s="1" t="s">
        <v>90</v>
      </c>
      <c r="C226" s="1" t="s">
        <v>46</v>
      </c>
      <c r="D226" s="54">
        <f>Table3[[#This Row],[Residential CLM $ Collected]]+Table3[[#This Row],[C&amp;I CLM $ Collected]]</f>
        <v>65189.494251000004</v>
      </c>
      <c r="E226" s="55">
        <f>Table3[[#This Row],[CLM $ Collected ]]/'1.) CLM Reference'!$B$4</f>
        <v>6.1588510168310816E-4</v>
      </c>
      <c r="F226" s="54">
        <f>Table3[[#This Row],[Residential Incentive Disbursements]]+Table3[[#This Row],[C&amp;I Incentive Disbursements]]</f>
        <v>15218.17</v>
      </c>
      <c r="G226" s="55">
        <f>Table3[[#This Row],[Incentive Disbursements]]/'1.) CLM Reference'!$B$5</f>
        <v>1.7162631249997677E-4</v>
      </c>
      <c r="H226" s="54">
        <v>65189.494251000004</v>
      </c>
      <c r="I226" s="55">
        <f>Table3[[#This Row],[Residential CLM $ Collected]]/'1.) CLM Reference'!$B$4</f>
        <v>6.1588510168310816E-4</v>
      </c>
      <c r="J226" s="79">
        <v>15218.17</v>
      </c>
      <c r="K226" s="55">
        <f>Table3[[#This Row],[Residential Incentive Disbursements]]/'1.) CLM Reference'!$B$5</f>
        <v>1.7162631249997677E-4</v>
      </c>
      <c r="L226" s="56">
        <v>0</v>
      </c>
      <c r="M226" s="55">
        <f>Table3[[#This Row],[C&amp;I CLM $ Collected]]/'1.) CLM Reference'!$B$4</f>
        <v>0</v>
      </c>
      <c r="N226" s="79">
        <v>0</v>
      </c>
      <c r="O226" s="55">
        <f>Table3[[#This Row],[C&amp;I Incentive Disbursements]]/'1.) CLM Reference'!$B$5</f>
        <v>0</v>
      </c>
    </row>
    <row r="227" spans="1:15" s="1" customFormat="1">
      <c r="A227" s="83">
        <v>9003460302</v>
      </c>
      <c r="B227" s="1" t="s">
        <v>90</v>
      </c>
      <c r="C227" s="1" t="s">
        <v>46</v>
      </c>
      <c r="D227" s="54">
        <f>Table3[[#This Row],[Residential CLM $ Collected]]+Table3[[#This Row],[C&amp;I CLM $ Collected]]</f>
        <v>47689.262648999938</v>
      </c>
      <c r="E227" s="55">
        <f>Table3[[#This Row],[CLM $ Collected ]]/'1.) CLM Reference'!$B$4</f>
        <v>4.5054968922881666E-4</v>
      </c>
      <c r="F227" s="54">
        <f>Table3[[#This Row],[Residential Incentive Disbursements]]+Table3[[#This Row],[C&amp;I Incentive Disbursements]]</f>
        <v>26165.15</v>
      </c>
      <c r="G227" s="55">
        <f>Table3[[#This Row],[Incentive Disbursements]]/'1.) CLM Reference'!$B$5</f>
        <v>2.9508332542669505E-4</v>
      </c>
      <c r="H227" s="54">
        <v>47689.262648999938</v>
      </c>
      <c r="I227" s="55">
        <f>Table3[[#This Row],[Residential CLM $ Collected]]/'1.) CLM Reference'!$B$4</f>
        <v>4.5054968922881666E-4</v>
      </c>
      <c r="J227" s="79">
        <v>26165.15</v>
      </c>
      <c r="K227" s="55">
        <f>Table3[[#This Row],[Residential Incentive Disbursements]]/'1.) CLM Reference'!$B$5</f>
        <v>2.9508332542669505E-4</v>
      </c>
      <c r="L227" s="56">
        <v>0</v>
      </c>
      <c r="M227" s="55">
        <f>Table3[[#This Row],[C&amp;I CLM $ Collected]]/'1.) CLM Reference'!$B$4</f>
        <v>0</v>
      </c>
      <c r="N227" s="79">
        <v>0</v>
      </c>
      <c r="O227" s="55">
        <f>Table3[[#This Row],[C&amp;I Incentive Disbursements]]/'1.) CLM Reference'!$B$5</f>
        <v>0</v>
      </c>
    </row>
    <row r="228" spans="1:15" s="1" customFormat="1">
      <c r="A228" s="83">
        <v>9003462101</v>
      </c>
      <c r="B228" s="1" t="s">
        <v>90</v>
      </c>
      <c r="C228" s="1" t="s">
        <v>46</v>
      </c>
      <c r="D228" s="54">
        <f>Table3[[#This Row],[Residential CLM $ Collected]]+Table3[[#This Row],[C&amp;I CLM $ Collected]]</f>
        <v>44.810009999999998</v>
      </c>
      <c r="E228" s="55">
        <f>Table3[[#This Row],[CLM $ Collected ]]/'1.) CLM Reference'!$B$4</f>
        <v>4.2334762498710049E-7</v>
      </c>
      <c r="F228" s="54">
        <f>Table3[[#This Row],[Residential Incentive Disbursements]]+Table3[[#This Row],[C&amp;I Incentive Disbursements]]</f>
        <v>0</v>
      </c>
      <c r="G228" s="55">
        <f>Table3[[#This Row],[Incentive Disbursements]]/'1.) CLM Reference'!$B$5</f>
        <v>0</v>
      </c>
      <c r="H228" s="54">
        <v>44.810009999999998</v>
      </c>
      <c r="I228" s="55">
        <f>Table3[[#This Row],[Residential CLM $ Collected]]/'1.) CLM Reference'!$B$4</f>
        <v>4.2334762498710049E-7</v>
      </c>
      <c r="J228" s="79">
        <v>0</v>
      </c>
      <c r="K228" s="55">
        <f>Table3[[#This Row],[Residential Incentive Disbursements]]/'1.) CLM Reference'!$B$5</f>
        <v>0</v>
      </c>
      <c r="L228" s="56">
        <v>0</v>
      </c>
      <c r="M228" s="55">
        <f>Table3[[#This Row],[C&amp;I CLM $ Collected]]/'1.) CLM Reference'!$B$4</f>
        <v>0</v>
      </c>
      <c r="N228" s="79">
        <v>0</v>
      </c>
      <c r="O228" s="55">
        <f>Table3[[#This Row],[C&amp;I Incentive Disbursements]]/'1.) CLM Reference'!$B$5</f>
        <v>0</v>
      </c>
    </row>
    <row r="229" spans="1:15" s="1" customFormat="1">
      <c r="A229" s="83">
        <v>9003496200</v>
      </c>
      <c r="B229" s="1" t="s">
        <v>90</v>
      </c>
      <c r="C229" s="1" t="s">
        <v>46</v>
      </c>
      <c r="D229" s="54">
        <f>Table3[[#This Row],[Residential CLM $ Collected]]+Table3[[#This Row],[C&amp;I CLM $ Collected]]</f>
        <v>135.52434</v>
      </c>
      <c r="E229" s="55">
        <f>Table3[[#This Row],[CLM $ Collected ]]/'1.) CLM Reference'!$B$4</f>
        <v>1.2803814921474979E-6</v>
      </c>
      <c r="F229" s="54">
        <f>Table3[[#This Row],[Residential Incentive Disbursements]]+Table3[[#This Row],[C&amp;I Incentive Disbursements]]</f>
        <v>0</v>
      </c>
      <c r="G229" s="55">
        <f>Table3[[#This Row],[Incentive Disbursements]]/'1.) CLM Reference'!$B$5</f>
        <v>0</v>
      </c>
      <c r="H229" s="54">
        <v>135.52434</v>
      </c>
      <c r="I229" s="55">
        <f>Table3[[#This Row],[Residential CLM $ Collected]]/'1.) CLM Reference'!$B$4</f>
        <v>1.2803814921474979E-6</v>
      </c>
      <c r="J229" s="79">
        <v>0</v>
      </c>
      <c r="K229" s="55">
        <f>Table3[[#This Row],[Residential Incentive Disbursements]]/'1.) CLM Reference'!$B$5</f>
        <v>0</v>
      </c>
      <c r="L229" s="56">
        <v>0</v>
      </c>
      <c r="M229" s="55">
        <f>Table3[[#This Row],[C&amp;I CLM $ Collected]]/'1.) CLM Reference'!$B$4</f>
        <v>0</v>
      </c>
      <c r="N229" s="79">
        <v>0</v>
      </c>
      <c r="O229" s="55">
        <f>Table3[[#This Row],[C&amp;I Incentive Disbursements]]/'1.) CLM Reference'!$B$5</f>
        <v>0</v>
      </c>
    </row>
    <row r="230" spans="1:15" s="1" customFormat="1">
      <c r="A230" s="83">
        <v>9011712100</v>
      </c>
      <c r="B230" s="1" t="s">
        <v>91</v>
      </c>
      <c r="C230" s="1" t="s">
        <v>46</v>
      </c>
      <c r="D230" s="54">
        <f>Table3[[#This Row],[Residential CLM $ Collected]]+Table3[[#This Row],[C&amp;I CLM $ Collected]]</f>
        <v>31902.132527999944</v>
      </c>
      <c r="E230" s="55">
        <f>Table3[[#This Row],[CLM $ Collected ]]/'1.) CLM Reference'!$B$4</f>
        <v>3.0139899629017046E-4</v>
      </c>
      <c r="F230" s="54">
        <f>Table3[[#This Row],[Residential Incentive Disbursements]]+Table3[[#This Row],[C&amp;I Incentive Disbursements]]</f>
        <v>43887.91</v>
      </c>
      <c r="G230" s="55">
        <f>Table3[[#This Row],[Incentive Disbursements]]/'1.) CLM Reference'!$B$5</f>
        <v>4.9495571127348796E-4</v>
      </c>
      <c r="H230" s="54">
        <v>39639.234221999941</v>
      </c>
      <c r="I230" s="55">
        <f>Table3[[#This Row],[Residential CLM $ Collected]]/'1.) CLM Reference'!$B$4</f>
        <v>3.7449613745212448E-4</v>
      </c>
      <c r="J230" s="79">
        <v>40645.910000000003</v>
      </c>
      <c r="K230" s="55">
        <f>Table3[[#This Row],[Residential Incentive Disbursements]]/'1.) CLM Reference'!$B$5</f>
        <v>4.5839333188589244E-4</v>
      </c>
      <c r="L230" s="56">
        <v>-7737.101693999999</v>
      </c>
      <c r="M230" s="55">
        <f>Table3[[#This Row],[C&amp;I CLM $ Collected]]/'1.) CLM Reference'!$B$4</f>
        <v>-7.3097141161954028E-5</v>
      </c>
      <c r="N230" s="79">
        <v>3242</v>
      </c>
      <c r="O230" s="55">
        <f>Table3[[#This Row],[C&amp;I Incentive Disbursements]]/'1.) CLM Reference'!$B$5</f>
        <v>3.6562379387595531E-5</v>
      </c>
    </row>
    <row r="231" spans="1:15" s="1" customFormat="1">
      <c r="A231" s="83">
        <v>9011870100</v>
      </c>
      <c r="B231" s="1" t="s">
        <v>91</v>
      </c>
      <c r="C231" s="1" t="s">
        <v>46</v>
      </c>
      <c r="D231" s="54">
        <f>Table3[[#This Row],[Residential CLM $ Collected]]+Table3[[#This Row],[C&amp;I CLM $ Collected]]</f>
        <v>35.959139999999998</v>
      </c>
      <c r="E231" s="55">
        <f>Table3[[#This Row],[CLM $ Collected ]]/'1.) CLM Reference'!$B$4</f>
        <v>3.3972803209770863E-7</v>
      </c>
      <c r="F231" s="54">
        <f>Table3[[#This Row],[Residential Incentive Disbursements]]+Table3[[#This Row],[C&amp;I Incentive Disbursements]]</f>
        <v>0</v>
      </c>
      <c r="G231" s="55">
        <f>Table3[[#This Row],[Incentive Disbursements]]/'1.) CLM Reference'!$B$5</f>
        <v>0</v>
      </c>
      <c r="H231" s="54">
        <v>35.959139999999998</v>
      </c>
      <c r="I231" s="55">
        <f>Table3[[#This Row],[Residential CLM $ Collected]]/'1.) CLM Reference'!$B$4</f>
        <v>3.3972803209770863E-7</v>
      </c>
      <c r="J231" s="79">
        <v>0</v>
      </c>
      <c r="K231" s="55">
        <f>Table3[[#This Row],[Residential Incentive Disbursements]]/'1.) CLM Reference'!$B$5</f>
        <v>0</v>
      </c>
      <c r="L231" s="56">
        <v>0</v>
      </c>
      <c r="M231" s="55">
        <f>Table3[[#This Row],[C&amp;I CLM $ Collected]]/'1.) CLM Reference'!$B$4</f>
        <v>0</v>
      </c>
      <c r="N231" s="79">
        <v>0</v>
      </c>
      <c r="O231" s="55">
        <f>Table3[[#This Row],[C&amp;I Incentive Disbursements]]/'1.) CLM Reference'!$B$5</f>
        <v>0</v>
      </c>
    </row>
    <row r="232" spans="1:15" s="1" customFormat="1">
      <c r="A232" s="83">
        <v>9003510700</v>
      </c>
      <c r="B232" s="1" t="s">
        <v>92</v>
      </c>
      <c r="C232" s="1" t="s">
        <v>46</v>
      </c>
      <c r="D232" s="54">
        <f>Table3[[#This Row],[Residential CLM $ Collected]]+Table3[[#This Row],[C&amp;I CLM $ Collected]]</f>
        <v>104.43572999999999</v>
      </c>
      <c r="E232" s="55">
        <f>Table3[[#This Row],[CLM $ Collected ]]/'1.) CLM Reference'!$B$4</f>
        <v>9.8666834172306761E-7</v>
      </c>
      <c r="F232" s="54">
        <f>Table3[[#This Row],[Residential Incentive Disbursements]]+Table3[[#This Row],[C&amp;I Incentive Disbursements]]</f>
        <v>0</v>
      </c>
      <c r="G232" s="55">
        <f>Table3[[#This Row],[Incentive Disbursements]]/'1.) CLM Reference'!$B$5</f>
        <v>0</v>
      </c>
      <c r="H232" s="54">
        <v>104.43572999999999</v>
      </c>
      <c r="I232" s="55">
        <f>Table3[[#This Row],[Residential CLM $ Collected]]/'1.) CLM Reference'!$B$4</f>
        <v>9.8666834172306761E-7</v>
      </c>
      <c r="J232" s="79">
        <v>0</v>
      </c>
      <c r="K232" s="55">
        <f>Table3[[#This Row],[Residential Incentive Disbursements]]/'1.) CLM Reference'!$B$5</f>
        <v>0</v>
      </c>
      <c r="L232" s="56">
        <v>0</v>
      </c>
      <c r="M232" s="55">
        <f>Table3[[#This Row],[C&amp;I CLM $ Collected]]/'1.) CLM Reference'!$B$4</f>
        <v>0</v>
      </c>
      <c r="N232" s="79">
        <v>0</v>
      </c>
      <c r="O232" s="55">
        <f>Table3[[#This Row],[C&amp;I Incentive Disbursements]]/'1.) CLM Reference'!$B$5</f>
        <v>0</v>
      </c>
    </row>
    <row r="233" spans="1:15" s="1" customFormat="1">
      <c r="A233" s="83">
        <v>9003520100</v>
      </c>
      <c r="B233" s="1" t="s">
        <v>92</v>
      </c>
      <c r="C233" s="1" t="s">
        <v>46</v>
      </c>
      <c r="D233" s="54">
        <f>Table3[[#This Row],[Residential CLM $ Collected]]+Table3[[#This Row],[C&amp;I CLM $ Collected]]</f>
        <v>76012.200872999994</v>
      </c>
      <c r="E233" s="55">
        <f>Table3[[#This Row],[CLM $ Collected ]]/'1.) CLM Reference'!$B$4</f>
        <v>7.1813384352351084E-4</v>
      </c>
      <c r="F233" s="54">
        <f>Table3[[#This Row],[Residential Incentive Disbursements]]+Table3[[#This Row],[C&amp;I Incentive Disbursements]]</f>
        <v>8957.06</v>
      </c>
      <c r="G233" s="55">
        <f>Table3[[#This Row],[Incentive Disbursements]]/'1.) CLM Reference'!$B$5</f>
        <v>1.0101524550199149E-4</v>
      </c>
      <c r="H233" s="54">
        <v>76012.200872999994</v>
      </c>
      <c r="I233" s="55">
        <f>Table3[[#This Row],[Residential CLM $ Collected]]/'1.) CLM Reference'!$B$4</f>
        <v>7.1813384352351084E-4</v>
      </c>
      <c r="J233" s="79">
        <v>8957.06</v>
      </c>
      <c r="K233" s="55">
        <f>Table3[[#This Row],[Residential Incentive Disbursements]]/'1.) CLM Reference'!$B$5</f>
        <v>1.0101524550199149E-4</v>
      </c>
      <c r="L233" s="56">
        <v>0</v>
      </c>
      <c r="M233" s="55">
        <f>Table3[[#This Row],[C&amp;I CLM $ Collected]]/'1.) CLM Reference'!$B$4</f>
        <v>0</v>
      </c>
      <c r="N233" s="79">
        <v>0</v>
      </c>
      <c r="O233" s="55">
        <f>Table3[[#This Row],[C&amp;I Incentive Disbursements]]/'1.) CLM Reference'!$B$5</f>
        <v>0</v>
      </c>
    </row>
    <row r="234" spans="1:15" s="1" customFormat="1">
      <c r="A234" s="83">
        <v>9003520201</v>
      </c>
      <c r="B234" s="1" t="s">
        <v>92</v>
      </c>
      <c r="C234" s="1" t="s">
        <v>46</v>
      </c>
      <c r="D234" s="54">
        <f>Table3[[#This Row],[Residential CLM $ Collected]]+Table3[[#This Row],[C&amp;I CLM $ Collected]]</f>
        <v>62825.875371000002</v>
      </c>
      <c r="E234" s="55">
        <f>Table3[[#This Row],[CLM $ Collected ]]/'1.) CLM Reference'!$B$4</f>
        <v>5.93554545648359E-4</v>
      </c>
      <c r="F234" s="54">
        <f>Table3[[#This Row],[Residential Incentive Disbursements]]+Table3[[#This Row],[C&amp;I Incentive Disbursements]]</f>
        <v>21214.11</v>
      </c>
      <c r="G234" s="55">
        <f>Table3[[#This Row],[Incentive Disbursements]]/'1.) CLM Reference'!$B$5</f>
        <v>2.3924686557377678E-4</v>
      </c>
      <c r="H234" s="54">
        <v>62825.875371000002</v>
      </c>
      <c r="I234" s="55">
        <f>Table3[[#This Row],[Residential CLM $ Collected]]/'1.) CLM Reference'!$B$4</f>
        <v>5.93554545648359E-4</v>
      </c>
      <c r="J234" s="79">
        <v>21214.11</v>
      </c>
      <c r="K234" s="55">
        <f>Table3[[#This Row],[Residential Incentive Disbursements]]/'1.) CLM Reference'!$B$5</f>
        <v>2.3924686557377678E-4</v>
      </c>
      <c r="L234" s="56">
        <v>0</v>
      </c>
      <c r="M234" s="55">
        <f>Table3[[#This Row],[C&amp;I CLM $ Collected]]/'1.) CLM Reference'!$B$4</f>
        <v>0</v>
      </c>
      <c r="N234" s="79">
        <v>0</v>
      </c>
      <c r="O234" s="55">
        <f>Table3[[#This Row],[C&amp;I Incentive Disbursements]]/'1.) CLM Reference'!$B$5</f>
        <v>0</v>
      </c>
    </row>
    <row r="235" spans="1:15" s="1" customFormat="1">
      <c r="A235" s="83">
        <v>9003520202</v>
      </c>
      <c r="B235" s="1" t="s">
        <v>92</v>
      </c>
      <c r="C235" s="1" t="s">
        <v>46</v>
      </c>
      <c r="D235" s="54">
        <f>Table3[[#This Row],[Residential CLM $ Collected]]+Table3[[#This Row],[C&amp;I CLM $ Collected]]</f>
        <v>66772.119959999996</v>
      </c>
      <c r="E235" s="55">
        <f>Table3[[#This Row],[CLM $ Collected ]]/'1.) CLM Reference'!$B$4</f>
        <v>6.3083713662237008E-4</v>
      </c>
      <c r="F235" s="54">
        <f>Table3[[#This Row],[Residential Incentive Disbursements]]+Table3[[#This Row],[C&amp;I Incentive Disbursements]]</f>
        <v>30552.95</v>
      </c>
      <c r="G235" s="55">
        <f>Table3[[#This Row],[Incentive Disbursements]]/'1.) CLM Reference'!$B$5</f>
        <v>3.4456772033011624E-4</v>
      </c>
      <c r="H235" s="54">
        <v>66772.119959999996</v>
      </c>
      <c r="I235" s="55">
        <f>Table3[[#This Row],[Residential CLM $ Collected]]/'1.) CLM Reference'!$B$4</f>
        <v>6.3083713662237008E-4</v>
      </c>
      <c r="J235" s="79">
        <v>30552.95</v>
      </c>
      <c r="K235" s="55">
        <f>Table3[[#This Row],[Residential Incentive Disbursements]]/'1.) CLM Reference'!$B$5</f>
        <v>3.4456772033011624E-4</v>
      </c>
      <c r="L235" s="56">
        <v>0</v>
      </c>
      <c r="M235" s="55">
        <f>Table3[[#This Row],[C&amp;I CLM $ Collected]]/'1.) CLM Reference'!$B$4</f>
        <v>0</v>
      </c>
      <c r="N235" s="79">
        <v>0</v>
      </c>
      <c r="O235" s="55">
        <f>Table3[[#This Row],[C&amp;I Incentive Disbursements]]/'1.) CLM Reference'!$B$5</f>
        <v>0</v>
      </c>
    </row>
    <row r="236" spans="1:15" s="1" customFormat="1">
      <c r="A236" s="83">
        <v>9003520301</v>
      </c>
      <c r="B236" s="1" t="s">
        <v>92</v>
      </c>
      <c r="C236" s="1" t="s">
        <v>46</v>
      </c>
      <c r="D236" s="54">
        <f>Table3[[#This Row],[Residential CLM $ Collected]]+Table3[[#This Row],[C&amp;I CLM $ Collected]]</f>
        <v>70017.815636999992</v>
      </c>
      <c r="E236" s="55">
        <f>Table3[[#This Row],[CLM $ Collected ]]/'1.) CLM Reference'!$B$4</f>
        <v>6.6150121271360161E-4</v>
      </c>
      <c r="F236" s="54">
        <f>Table3[[#This Row],[Residential Incentive Disbursements]]+Table3[[#This Row],[C&amp;I Incentive Disbursements]]</f>
        <v>49759.1899999999</v>
      </c>
      <c r="G236" s="55">
        <f>Table3[[#This Row],[Incentive Disbursements]]/'1.) CLM Reference'!$B$5</f>
        <v>5.6117038334344417E-4</v>
      </c>
      <c r="H236" s="54">
        <v>70017.815636999992</v>
      </c>
      <c r="I236" s="55">
        <f>Table3[[#This Row],[Residential CLM $ Collected]]/'1.) CLM Reference'!$B$4</f>
        <v>6.6150121271360161E-4</v>
      </c>
      <c r="J236" s="79">
        <v>49759.1899999999</v>
      </c>
      <c r="K236" s="55">
        <f>Table3[[#This Row],[Residential Incentive Disbursements]]/'1.) CLM Reference'!$B$5</f>
        <v>5.6117038334344417E-4</v>
      </c>
      <c r="L236" s="56">
        <v>0</v>
      </c>
      <c r="M236" s="55">
        <f>Table3[[#This Row],[C&amp;I CLM $ Collected]]/'1.) CLM Reference'!$B$4</f>
        <v>0</v>
      </c>
      <c r="N236" s="79">
        <v>0</v>
      </c>
      <c r="O236" s="55">
        <f>Table3[[#This Row],[C&amp;I Incentive Disbursements]]/'1.) CLM Reference'!$B$5</f>
        <v>0</v>
      </c>
    </row>
    <row r="237" spans="1:15" s="1" customFormat="1">
      <c r="A237" s="83">
        <v>9003520302</v>
      </c>
      <c r="B237" s="1" t="s">
        <v>92</v>
      </c>
      <c r="C237" s="1" t="s">
        <v>46</v>
      </c>
      <c r="D237" s="54">
        <f>Table3[[#This Row],[Residential CLM $ Collected]]+Table3[[#This Row],[C&amp;I CLM $ Collected]]</f>
        <v>44877.008420999933</v>
      </c>
      <c r="E237" s="55">
        <f>Table3[[#This Row],[CLM $ Collected ]]/'1.) CLM Reference'!$B$4</f>
        <v>4.2398060012832921E-4</v>
      </c>
      <c r="F237" s="54">
        <f>Table3[[#This Row],[Residential Incentive Disbursements]]+Table3[[#This Row],[C&amp;I Incentive Disbursements]]</f>
        <v>43561.74</v>
      </c>
      <c r="G237" s="55">
        <f>Table3[[#This Row],[Incentive Disbursements]]/'1.) CLM Reference'!$B$5</f>
        <v>4.912772562195545E-4</v>
      </c>
      <c r="H237" s="54">
        <v>44820.886760999936</v>
      </c>
      <c r="I237" s="55">
        <f>Table3[[#This Row],[Residential CLM $ Collected]]/'1.) CLM Reference'!$B$4</f>
        <v>4.2345038441377497E-4</v>
      </c>
      <c r="J237" s="79">
        <v>43561.74</v>
      </c>
      <c r="K237" s="55">
        <f>Table3[[#This Row],[Residential Incentive Disbursements]]/'1.) CLM Reference'!$B$5</f>
        <v>4.912772562195545E-4</v>
      </c>
      <c r="L237" s="56">
        <v>56.121659999999999</v>
      </c>
      <c r="M237" s="55">
        <f>Table3[[#This Row],[C&amp;I CLM $ Collected]]/'1.) CLM Reference'!$B$4</f>
        <v>5.3021571455426052E-7</v>
      </c>
      <c r="N237" s="79">
        <v>0</v>
      </c>
      <c r="O237" s="55">
        <f>Table3[[#This Row],[C&amp;I Incentive Disbursements]]/'1.) CLM Reference'!$B$5</f>
        <v>0</v>
      </c>
    </row>
    <row r="238" spans="1:15" s="1" customFormat="1">
      <c r="A238" s="83">
        <v>9003520400</v>
      </c>
      <c r="B238" s="1" t="s">
        <v>92</v>
      </c>
      <c r="C238" s="1" t="s">
        <v>46</v>
      </c>
      <c r="D238" s="54">
        <f>Table3[[#This Row],[Residential CLM $ Collected]]+Table3[[#This Row],[C&amp;I CLM $ Collected]]</f>
        <v>516594.62987999996</v>
      </c>
      <c r="E238" s="55">
        <f>Table3[[#This Row],[CLM $ Collected ]]/'1.) CLM Reference'!$B$4</f>
        <v>4.8805860485366601E-3</v>
      </c>
      <c r="F238" s="54">
        <f>Table3[[#This Row],[Residential Incentive Disbursements]]+Table3[[#This Row],[C&amp;I Incentive Disbursements]]</f>
        <v>652907.16</v>
      </c>
      <c r="G238" s="55">
        <f>Table3[[#This Row],[Incentive Disbursements]]/'1.) CLM Reference'!$B$5</f>
        <v>7.3633063814921469E-3</v>
      </c>
      <c r="H238" s="54">
        <v>301961.61298799998</v>
      </c>
      <c r="I238" s="55">
        <f>Table3[[#This Row],[Residential CLM $ Collected]]/'1.) CLM Reference'!$B$4</f>
        <v>2.8528164063284923E-3</v>
      </c>
      <c r="J238" s="79">
        <v>511814.52</v>
      </c>
      <c r="K238" s="55">
        <f>Table3[[#This Row],[Residential Incentive Disbursements]]/'1.) CLM Reference'!$B$5</f>
        <v>5.7721026083652378E-3</v>
      </c>
      <c r="L238" s="56">
        <v>214633.01689199999</v>
      </c>
      <c r="M238" s="55">
        <f>Table3[[#This Row],[C&amp;I CLM $ Collected]]/'1.) CLM Reference'!$B$4</f>
        <v>2.0277696422081677E-3</v>
      </c>
      <c r="N238" s="79">
        <v>141092.64000000001</v>
      </c>
      <c r="O238" s="55">
        <f>Table3[[#This Row],[C&amp;I Incentive Disbursements]]/'1.) CLM Reference'!$B$5</f>
        <v>1.5912037731269084E-3</v>
      </c>
    </row>
    <row r="239" spans="1:15" s="1" customFormat="1">
      <c r="A239" s="83">
        <v>9003520501</v>
      </c>
      <c r="B239" s="1" t="s">
        <v>92</v>
      </c>
      <c r="C239" s="1" t="s">
        <v>46</v>
      </c>
      <c r="D239" s="54">
        <f>Table3[[#This Row],[Residential CLM $ Collected]]+Table3[[#This Row],[C&amp;I CLM $ Collected]]</f>
        <v>70385.179472999997</v>
      </c>
      <c r="E239" s="55">
        <f>Table3[[#This Row],[CLM $ Collected ]]/'1.) CLM Reference'!$B$4</f>
        <v>6.6497192400058306E-4</v>
      </c>
      <c r="F239" s="54">
        <f>Table3[[#This Row],[Residential Incentive Disbursements]]+Table3[[#This Row],[C&amp;I Incentive Disbursements]]</f>
        <v>6992.21</v>
      </c>
      <c r="G239" s="55">
        <f>Table3[[#This Row],[Incentive Disbursements]]/'1.) CLM Reference'!$B$5</f>
        <v>7.8856210603867779E-5</v>
      </c>
      <c r="H239" s="54">
        <v>70385.179472999997</v>
      </c>
      <c r="I239" s="55">
        <f>Table3[[#This Row],[Residential CLM $ Collected]]/'1.) CLM Reference'!$B$4</f>
        <v>6.6497192400058306E-4</v>
      </c>
      <c r="J239" s="79">
        <v>6992.21</v>
      </c>
      <c r="K239" s="55">
        <f>Table3[[#This Row],[Residential Incentive Disbursements]]/'1.) CLM Reference'!$B$5</f>
        <v>7.8856210603867779E-5</v>
      </c>
      <c r="L239" s="56">
        <v>0</v>
      </c>
      <c r="M239" s="55">
        <f>Table3[[#This Row],[C&amp;I CLM $ Collected]]/'1.) CLM Reference'!$B$4</f>
        <v>0</v>
      </c>
      <c r="N239" s="79">
        <v>0</v>
      </c>
      <c r="O239" s="55">
        <f>Table3[[#This Row],[C&amp;I Incentive Disbursements]]/'1.) CLM Reference'!$B$5</f>
        <v>0</v>
      </c>
    </row>
    <row r="240" spans="1:15" s="1" customFormat="1">
      <c r="A240" s="83">
        <v>9007560100</v>
      </c>
      <c r="B240" s="1" t="s">
        <v>92</v>
      </c>
      <c r="C240" s="1" t="s">
        <v>46</v>
      </c>
      <c r="D240" s="54">
        <f>Table3[[#This Row],[Residential CLM $ Collected]]+Table3[[#This Row],[C&amp;I CLM $ Collected]]</f>
        <v>313.48295999999999</v>
      </c>
      <c r="E240" s="55">
        <f>Table3[[#This Row],[CLM $ Collected ]]/'1.) CLM Reference'!$B$4</f>
        <v>2.9616656320747581E-6</v>
      </c>
      <c r="F240" s="54">
        <f>Table3[[#This Row],[Residential Incentive Disbursements]]+Table3[[#This Row],[C&amp;I Incentive Disbursements]]</f>
        <v>0</v>
      </c>
      <c r="G240" s="55">
        <f>Table3[[#This Row],[Incentive Disbursements]]/'1.) CLM Reference'!$B$5</f>
        <v>0</v>
      </c>
      <c r="H240" s="54">
        <v>313.48295999999999</v>
      </c>
      <c r="I240" s="55">
        <f>Table3[[#This Row],[Residential CLM $ Collected]]/'1.) CLM Reference'!$B$4</f>
        <v>2.9616656320747581E-6</v>
      </c>
      <c r="J240" s="79">
        <v>0</v>
      </c>
      <c r="K240" s="55">
        <f>Table3[[#This Row],[Residential Incentive Disbursements]]/'1.) CLM Reference'!$B$5</f>
        <v>0</v>
      </c>
      <c r="L240" s="56">
        <v>0</v>
      </c>
      <c r="M240" s="55">
        <f>Table3[[#This Row],[C&amp;I CLM $ Collected]]/'1.) CLM Reference'!$B$4</f>
        <v>0</v>
      </c>
      <c r="N240" s="79">
        <v>0</v>
      </c>
      <c r="O240" s="55">
        <f>Table3[[#This Row],[C&amp;I Incentive Disbursements]]/'1.) CLM Reference'!$B$5</f>
        <v>0</v>
      </c>
    </row>
    <row r="241" spans="1:15" s="1" customFormat="1">
      <c r="A241" s="83">
        <v>9013529100</v>
      </c>
      <c r="B241" s="1" t="s">
        <v>92</v>
      </c>
      <c r="C241" s="1" t="s">
        <v>46</v>
      </c>
      <c r="D241" s="54">
        <f>Table3[[#This Row],[Residential CLM $ Collected]]+Table3[[#This Row],[C&amp;I CLM $ Collected]]</f>
        <v>95.051879999999997</v>
      </c>
      <c r="E241" s="55">
        <f>Table3[[#This Row],[CLM $ Collected ]]/'1.) CLM Reference'!$B$4</f>
        <v>8.98013360152316E-7</v>
      </c>
      <c r="F241" s="54">
        <f>Table3[[#This Row],[Residential Incentive Disbursements]]+Table3[[#This Row],[C&amp;I Incentive Disbursements]]</f>
        <v>0</v>
      </c>
      <c r="G241" s="55">
        <f>Table3[[#This Row],[Incentive Disbursements]]/'1.) CLM Reference'!$B$5</f>
        <v>0</v>
      </c>
      <c r="H241" s="54">
        <v>95.051879999999997</v>
      </c>
      <c r="I241" s="55">
        <f>Table3[[#This Row],[Residential CLM $ Collected]]/'1.) CLM Reference'!$B$4</f>
        <v>8.98013360152316E-7</v>
      </c>
      <c r="J241" s="79">
        <v>0</v>
      </c>
      <c r="K241" s="55">
        <f>Table3[[#This Row],[Residential Incentive Disbursements]]/'1.) CLM Reference'!$B$5</f>
        <v>0</v>
      </c>
      <c r="L241" s="56">
        <v>0</v>
      </c>
      <c r="M241" s="55">
        <f>Table3[[#This Row],[C&amp;I CLM $ Collected]]/'1.) CLM Reference'!$B$4</f>
        <v>0</v>
      </c>
      <c r="N241" s="79">
        <v>0</v>
      </c>
      <c r="O241" s="55">
        <f>Table3[[#This Row],[C&amp;I Incentive Disbursements]]/'1.) CLM Reference'!$B$5</f>
        <v>0</v>
      </c>
    </row>
    <row r="242" spans="1:15" s="1" customFormat="1">
      <c r="A242" s="83">
        <v>9005296100</v>
      </c>
      <c r="B242" s="1" t="s">
        <v>93</v>
      </c>
      <c r="C242" s="1" t="s">
        <v>46</v>
      </c>
      <c r="D242" s="54">
        <f>Table3[[#This Row],[Residential CLM $ Collected]]+Table3[[#This Row],[C&amp;I CLM $ Collected]]</f>
        <v>100816.02071099938</v>
      </c>
      <c r="E242" s="55">
        <f>Table3[[#This Row],[CLM $ Collected ]]/'1.) CLM Reference'!$B$4</f>
        <v>9.5247072983585415E-4</v>
      </c>
      <c r="F242" s="54">
        <f>Table3[[#This Row],[Residential Incentive Disbursements]]+Table3[[#This Row],[C&amp;I Incentive Disbursements]]</f>
        <v>109957.989999999</v>
      </c>
      <c r="G242" s="55">
        <f>Table3[[#This Row],[Incentive Disbursements]]/'1.) CLM Reference'!$B$5</f>
        <v>1.2400758010726093E-3</v>
      </c>
      <c r="H242" s="54">
        <v>89520.624332999432</v>
      </c>
      <c r="I242" s="55">
        <f>Table3[[#This Row],[Residential CLM $ Collected]]/'1.) CLM Reference'!$B$4</f>
        <v>8.4575619819629024E-4</v>
      </c>
      <c r="J242" s="79">
        <v>109377.989999999</v>
      </c>
      <c r="K242" s="55">
        <f>Table3[[#This Row],[Residential Incentive Disbursements]]/'1.) CLM Reference'!$B$5</f>
        <v>1.233534721478283E-3</v>
      </c>
      <c r="L242" s="56">
        <v>11295.396377999941</v>
      </c>
      <c r="M242" s="55">
        <f>Table3[[#This Row],[C&amp;I CLM $ Collected]]/'1.) CLM Reference'!$B$4</f>
        <v>1.0671453163956386E-4</v>
      </c>
      <c r="N242" s="79">
        <v>580</v>
      </c>
      <c r="O242" s="55">
        <f>Table3[[#This Row],[C&amp;I Incentive Disbursements]]/'1.) CLM Reference'!$B$5</f>
        <v>6.5410795943261596E-6</v>
      </c>
    </row>
    <row r="243" spans="1:15" s="1" customFormat="1">
      <c r="A243" s="83">
        <v>9003330100</v>
      </c>
      <c r="B243" s="1" t="s">
        <v>94</v>
      </c>
      <c r="C243" s="1" t="s">
        <v>46</v>
      </c>
      <c r="D243" s="54">
        <f>Table3[[#This Row],[Residential CLM $ Collected]]+Table3[[#This Row],[C&amp;I CLM $ Collected]]</f>
        <v>126.65078999999999</v>
      </c>
      <c r="E243" s="55">
        <f>Table3[[#This Row],[CLM $ Collected ]]/'1.) CLM Reference'!$B$4</f>
        <v>1.1965476273993248E-6</v>
      </c>
      <c r="F243" s="54">
        <f>Table3[[#This Row],[Residential Incentive Disbursements]]+Table3[[#This Row],[C&amp;I Incentive Disbursements]]</f>
        <v>0</v>
      </c>
      <c r="G243" s="55">
        <f>Table3[[#This Row],[Incentive Disbursements]]/'1.) CLM Reference'!$B$5</f>
        <v>0</v>
      </c>
      <c r="H243" s="54">
        <v>126.65078999999999</v>
      </c>
      <c r="I243" s="55">
        <f>Table3[[#This Row],[Residential CLM $ Collected]]/'1.) CLM Reference'!$B$4</f>
        <v>1.1965476273993248E-6</v>
      </c>
      <c r="J243" s="79">
        <v>0</v>
      </c>
      <c r="K243" s="55">
        <f>Table3[[#This Row],[Residential Incentive Disbursements]]/'1.) CLM Reference'!$B$5</f>
        <v>0</v>
      </c>
      <c r="L243" s="56">
        <v>0</v>
      </c>
      <c r="M243" s="55">
        <f>Table3[[#This Row],[C&amp;I CLM $ Collected]]/'1.) CLM Reference'!$B$4</f>
        <v>0</v>
      </c>
      <c r="N243" s="79">
        <v>0</v>
      </c>
      <c r="O243" s="55">
        <f>Table3[[#This Row],[C&amp;I Incentive Disbursements]]/'1.) CLM Reference'!$B$5</f>
        <v>0</v>
      </c>
    </row>
    <row r="244" spans="1:15" s="1" customFormat="1">
      <c r="A244" s="83">
        <v>9003468101</v>
      </c>
      <c r="B244" s="1" t="s">
        <v>94</v>
      </c>
      <c r="C244" s="1" t="s">
        <v>46</v>
      </c>
      <c r="D244" s="54">
        <f>Table3[[#This Row],[Residential CLM $ Collected]]+Table3[[#This Row],[C&amp;I CLM $ Collected]]</f>
        <v>218740.02469200001</v>
      </c>
      <c r="E244" s="55">
        <f>Table3[[#This Row],[CLM $ Collected ]]/'1.) CLM Reference'!$B$4</f>
        <v>2.0665710617555747E-3</v>
      </c>
      <c r="F244" s="54">
        <f>Table3[[#This Row],[Residential Incentive Disbursements]]+Table3[[#This Row],[C&amp;I Incentive Disbursements]]</f>
        <v>138162.74999999889</v>
      </c>
      <c r="G244" s="55">
        <f>Table3[[#This Row],[Incentive Disbursements]]/'1.) CLM Reference'!$B$5</f>
        <v>1.5581612840016885E-3</v>
      </c>
      <c r="H244" s="54">
        <v>175587.00812099999</v>
      </c>
      <c r="I244" s="55">
        <f>Table3[[#This Row],[Residential CLM $ Collected]]/'1.) CLM Reference'!$B$4</f>
        <v>1.65887806913268E-3</v>
      </c>
      <c r="J244" s="79">
        <v>116792.149999999</v>
      </c>
      <c r="K244" s="55">
        <f>Table3[[#This Row],[Residential Incentive Disbursements]]/'1.) CLM Reference'!$B$5</f>
        <v>1.3171495674870232E-3</v>
      </c>
      <c r="L244" s="56">
        <v>43153.016571</v>
      </c>
      <c r="M244" s="55">
        <f>Table3[[#This Row],[C&amp;I CLM $ Collected]]/'1.) CLM Reference'!$B$4</f>
        <v>4.0769299262289482E-4</v>
      </c>
      <c r="N244" s="79">
        <v>21370.5999999999</v>
      </c>
      <c r="O244" s="55">
        <f>Table3[[#This Row],[C&amp;I Incentive Disbursements]]/'1.) CLM Reference'!$B$5</f>
        <v>2.4101171651466546E-4</v>
      </c>
    </row>
    <row r="245" spans="1:15" s="1" customFormat="1">
      <c r="A245" s="83">
        <v>9003468102</v>
      </c>
      <c r="B245" s="1" t="s">
        <v>94</v>
      </c>
      <c r="C245" s="1" t="s">
        <v>46</v>
      </c>
      <c r="D245" s="54">
        <f>Table3[[#This Row],[Residential CLM $ Collected]]+Table3[[#This Row],[C&amp;I CLM $ Collected]]</f>
        <v>61366.723551000003</v>
      </c>
      <c r="E245" s="55">
        <f>Table3[[#This Row],[CLM $ Collected ]]/'1.) CLM Reference'!$B$4</f>
        <v>5.7976904420587762E-4</v>
      </c>
      <c r="F245" s="54">
        <f>Table3[[#This Row],[Residential Incentive Disbursements]]+Table3[[#This Row],[C&amp;I Incentive Disbursements]]</f>
        <v>18118.98</v>
      </c>
      <c r="G245" s="55">
        <f>Table3[[#This Row],[Incentive Disbursements]]/'1.) CLM Reference'!$B$5</f>
        <v>2.0434084542759275E-4</v>
      </c>
      <c r="H245" s="54">
        <v>61366.723551000003</v>
      </c>
      <c r="I245" s="55">
        <f>Table3[[#This Row],[Residential CLM $ Collected]]/'1.) CLM Reference'!$B$4</f>
        <v>5.7976904420587762E-4</v>
      </c>
      <c r="J245" s="79">
        <v>18118.98</v>
      </c>
      <c r="K245" s="55">
        <f>Table3[[#This Row],[Residential Incentive Disbursements]]/'1.) CLM Reference'!$B$5</f>
        <v>2.0434084542759275E-4</v>
      </c>
      <c r="L245" s="56">
        <v>0</v>
      </c>
      <c r="M245" s="55">
        <f>Table3[[#This Row],[C&amp;I CLM $ Collected]]/'1.) CLM Reference'!$B$4</f>
        <v>0</v>
      </c>
      <c r="N245" s="79">
        <v>0</v>
      </c>
      <c r="O245" s="55">
        <f>Table3[[#This Row],[C&amp;I Incentive Disbursements]]/'1.) CLM Reference'!$B$5</f>
        <v>0</v>
      </c>
    </row>
    <row r="246" spans="1:15" s="1" customFormat="1">
      <c r="A246" s="83">
        <v>9003470100</v>
      </c>
      <c r="B246" s="1" t="s">
        <v>94</v>
      </c>
      <c r="C246" s="1" t="s">
        <v>46</v>
      </c>
      <c r="D246" s="54">
        <f>Table3[[#This Row],[Residential CLM $ Collected]]+Table3[[#This Row],[C&amp;I CLM $ Collected]]</f>
        <v>700.81766999999991</v>
      </c>
      <c r="E246" s="55">
        <f>Table3[[#This Row],[CLM $ Collected ]]/'1.) CLM Reference'!$B$4</f>
        <v>6.621054004306036E-6</v>
      </c>
      <c r="F246" s="54">
        <f>Table3[[#This Row],[Residential Incentive Disbursements]]+Table3[[#This Row],[C&amp;I Incentive Disbursements]]</f>
        <v>0</v>
      </c>
      <c r="G246" s="55">
        <f>Table3[[#This Row],[Incentive Disbursements]]/'1.) CLM Reference'!$B$5</f>
        <v>0</v>
      </c>
      <c r="H246" s="54">
        <v>700.81766999999991</v>
      </c>
      <c r="I246" s="55">
        <f>Table3[[#This Row],[Residential CLM $ Collected]]/'1.) CLM Reference'!$B$4</f>
        <v>6.621054004306036E-6</v>
      </c>
      <c r="J246" s="79">
        <v>0</v>
      </c>
      <c r="K246" s="55">
        <f>Table3[[#This Row],[Residential Incentive Disbursements]]/'1.) CLM Reference'!$B$5</f>
        <v>0</v>
      </c>
      <c r="L246" s="56">
        <v>0</v>
      </c>
      <c r="M246" s="55">
        <f>Table3[[#This Row],[C&amp;I CLM $ Collected]]/'1.) CLM Reference'!$B$4</f>
        <v>0</v>
      </c>
      <c r="N246" s="79">
        <v>0</v>
      </c>
      <c r="O246" s="55">
        <f>Table3[[#This Row],[C&amp;I Incentive Disbursements]]/'1.) CLM Reference'!$B$5</f>
        <v>0</v>
      </c>
    </row>
    <row r="247" spans="1:15" s="1" customFormat="1">
      <c r="A247" s="83">
        <v>9001010101</v>
      </c>
      <c r="B247" s="1" t="s">
        <v>95</v>
      </c>
      <c r="C247" s="1" t="s">
        <v>46</v>
      </c>
      <c r="D247" s="54">
        <f>Table3[[#This Row],[Residential CLM $ Collected]]+Table3[[#This Row],[C&amp;I CLM $ Collected]]</f>
        <v>1122080.0752349999</v>
      </c>
      <c r="E247" s="55">
        <f>Table3[[#This Row],[CLM $ Collected ]]/'1.) CLM Reference'!$B$4</f>
        <v>1.0600978105027968E-2</v>
      </c>
      <c r="F247" s="54">
        <f>Table3[[#This Row],[Residential Incentive Disbursements]]+Table3[[#This Row],[C&amp;I Incentive Disbursements]]</f>
        <v>281321.0199999999</v>
      </c>
      <c r="G247" s="55">
        <f>Table3[[#This Row],[Incentive Disbursements]]/'1.) CLM Reference'!$B$5</f>
        <v>3.1726606609948633E-3</v>
      </c>
      <c r="H247" s="54">
        <v>712046.51758800005</v>
      </c>
      <c r="I247" s="55">
        <f>Table3[[#This Row],[Residential CLM $ Collected]]/'1.) CLM Reference'!$B$4</f>
        <v>6.7271398087439729E-3</v>
      </c>
      <c r="J247" s="79">
        <v>191231.71</v>
      </c>
      <c r="K247" s="55">
        <f>Table3[[#This Row],[Residential Incentive Disbursements]]/'1.) CLM Reference'!$B$5</f>
        <v>2.1566583380501683E-3</v>
      </c>
      <c r="L247" s="56">
        <v>410033.55764699995</v>
      </c>
      <c r="M247" s="55">
        <f>Table3[[#This Row],[C&amp;I CLM $ Collected]]/'1.) CLM Reference'!$B$4</f>
        <v>3.8738382962839953E-3</v>
      </c>
      <c r="N247" s="79">
        <v>90089.309999999896</v>
      </c>
      <c r="O247" s="55">
        <f>Table3[[#This Row],[C&amp;I Incentive Disbursements]]/'1.) CLM Reference'!$B$5</f>
        <v>1.0160023229446946E-3</v>
      </c>
    </row>
    <row r="248" spans="1:15" s="1" customFormat="1">
      <c r="A248" s="83">
        <v>9001010102</v>
      </c>
      <c r="B248" s="1" t="s">
        <v>95</v>
      </c>
      <c r="C248" s="1" t="s">
        <v>46</v>
      </c>
      <c r="D248" s="54">
        <f>Table3[[#This Row],[Residential CLM $ Collected]]+Table3[[#This Row],[C&amp;I CLM $ Collected]]</f>
        <v>225304.36343099942</v>
      </c>
      <c r="E248" s="55">
        <f>Table3[[#This Row],[CLM $ Collected ]]/'1.) CLM Reference'!$B$4</f>
        <v>2.1285883925878202E-3</v>
      </c>
      <c r="F248" s="54">
        <f>Table3[[#This Row],[Residential Incentive Disbursements]]+Table3[[#This Row],[C&amp;I Incentive Disbursements]]</f>
        <v>21985.29</v>
      </c>
      <c r="G248" s="55">
        <f>Table3[[#This Row],[Incentive Disbursements]]/'1.) CLM Reference'!$B$5</f>
        <v>2.4794402033507412E-4</v>
      </c>
      <c r="H248" s="54">
        <v>225304.36343099942</v>
      </c>
      <c r="I248" s="55">
        <f>Table3[[#This Row],[Residential CLM $ Collected]]/'1.) CLM Reference'!$B$4</f>
        <v>2.1285883925878202E-3</v>
      </c>
      <c r="J248" s="79">
        <v>21985.29</v>
      </c>
      <c r="K248" s="55">
        <f>Table3[[#This Row],[Residential Incentive Disbursements]]/'1.) CLM Reference'!$B$5</f>
        <v>2.4794402033507412E-4</v>
      </c>
      <c r="L248" s="56">
        <v>0</v>
      </c>
      <c r="M248" s="55">
        <f>Table3[[#This Row],[C&amp;I CLM $ Collected]]/'1.) CLM Reference'!$B$4</f>
        <v>0</v>
      </c>
      <c r="N248" s="79">
        <v>0</v>
      </c>
      <c r="O248" s="55">
        <f>Table3[[#This Row],[C&amp;I Incentive Disbursements]]/'1.) CLM Reference'!$B$5</f>
        <v>0</v>
      </c>
    </row>
    <row r="249" spans="1:15" s="1" customFormat="1">
      <c r="A249" s="83">
        <v>9001010201</v>
      </c>
      <c r="B249" s="1" t="s">
        <v>95</v>
      </c>
      <c r="C249" s="1" t="s">
        <v>46</v>
      </c>
      <c r="D249" s="54">
        <f>Table3[[#This Row],[Residential CLM $ Collected]]+Table3[[#This Row],[C&amp;I CLM $ Collected]]</f>
        <v>139527.82493999999</v>
      </c>
      <c r="E249" s="55">
        <f>Table3[[#This Row],[CLM $ Collected ]]/'1.) CLM Reference'!$B$4</f>
        <v>1.3182048677954977E-3</v>
      </c>
      <c r="F249" s="54">
        <f>Table3[[#This Row],[Residential Incentive Disbursements]]+Table3[[#This Row],[C&amp;I Incentive Disbursements]]</f>
        <v>9431.5400000000009</v>
      </c>
      <c r="G249" s="55">
        <f>Table3[[#This Row],[Incentive Disbursements]]/'1.) CLM Reference'!$B$5</f>
        <v>1.0636629971908785E-4</v>
      </c>
      <c r="H249" s="54">
        <v>139527.82493999999</v>
      </c>
      <c r="I249" s="55">
        <f>Table3[[#This Row],[Residential CLM $ Collected]]/'1.) CLM Reference'!$B$4</f>
        <v>1.3182048677954977E-3</v>
      </c>
      <c r="J249" s="79">
        <v>9431.5400000000009</v>
      </c>
      <c r="K249" s="55">
        <f>Table3[[#This Row],[Residential Incentive Disbursements]]/'1.) CLM Reference'!$B$5</f>
        <v>1.0636629971908785E-4</v>
      </c>
      <c r="L249" s="56">
        <v>0</v>
      </c>
      <c r="M249" s="55">
        <f>Table3[[#This Row],[C&amp;I CLM $ Collected]]/'1.) CLM Reference'!$B$4</f>
        <v>0</v>
      </c>
      <c r="N249" s="79">
        <v>0</v>
      </c>
      <c r="O249" s="55">
        <f>Table3[[#This Row],[C&amp;I Incentive Disbursements]]/'1.) CLM Reference'!$B$5</f>
        <v>0</v>
      </c>
    </row>
    <row r="250" spans="1:15" s="1" customFormat="1">
      <c r="A250" s="83">
        <v>9001010202</v>
      </c>
      <c r="B250" s="1" t="s">
        <v>95</v>
      </c>
      <c r="C250" s="1" t="s">
        <v>46</v>
      </c>
      <c r="D250" s="54">
        <f>Table3[[#This Row],[Residential CLM $ Collected]]+Table3[[#This Row],[C&amp;I CLM $ Collected]]</f>
        <v>111908.49856200001</v>
      </c>
      <c r="E250" s="55">
        <f>Table3[[#This Row],[CLM $ Collected ]]/'1.) CLM Reference'!$B$4</f>
        <v>1.0572681657981121E-3</v>
      </c>
      <c r="F250" s="54">
        <f>Table3[[#This Row],[Residential Incentive Disbursements]]+Table3[[#This Row],[C&amp;I Incentive Disbursements]]</f>
        <v>9197.0499999999902</v>
      </c>
      <c r="G250" s="55">
        <f>Table3[[#This Row],[Incentive Disbursements]]/'1.) CLM Reference'!$B$5</f>
        <v>1.0372178634999542E-4</v>
      </c>
      <c r="H250" s="54">
        <v>111908.49856200001</v>
      </c>
      <c r="I250" s="55">
        <f>Table3[[#This Row],[Residential CLM $ Collected]]/'1.) CLM Reference'!$B$4</f>
        <v>1.0572681657981121E-3</v>
      </c>
      <c r="J250" s="79">
        <v>9197.0499999999902</v>
      </c>
      <c r="K250" s="55">
        <f>Table3[[#This Row],[Residential Incentive Disbursements]]/'1.) CLM Reference'!$B$5</f>
        <v>1.0372178634999542E-4</v>
      </c>
      <c r="L250" s="56">
        <v>0</v>
      </c>
      <c r="M250" s="55">
        <f>Table3[[#This Row],[C&amp;I CLM $ Collected]]/'1.) CLM Reference'!$B$4</f>
        <v>0</v>
      </c>
      <c r="N250" s="79">
        <v>0</v>
      </c>
      <c r="O250" s="55">
        <f>Table3[[#This Row],[C&amp;I Incentive Disbursements]]/'1.) CLM Reference'!$B$5</f>
        <v>0</v>
      </c>
    </row>
    <row r="251" spans="1:15" s="1" customFormat="1">
      <c r="A251" s="83">
        <v>9001010300</v>
      </c>
      <c r="B251" s="1" t="s">
        <v>95</v>
      </c>
      <c r="C251" s="1" t="s">
        <v>46</v>
      </c>
      <c r="D251" s="54">
        <f>Table3[[#This Row],[Residential CLM $ Collected]]+Table3[[#This Row],[C&amp;I CLM $ Collected]]</f>
        <v>164981.7119789994</v>
      </c>
      <c r="E251" s="55">
        <f>Table3[[#This Row],[CLM $ Collected ]]/'1.) CLM Reference'!$B$4</f>
        <v>1.5586833373305489E-3</v>
      </c>
      <c r="F251" s="54">
        <f>Table3[[#This Row],[Residential Incentive Disbursements]]+Table3[[#This Row],[C&amp;I Incentive Disbursements]]</f>
        <v>2648.1599999999899</v>
      </c>
      <c r="G251" s="55">
        <f>Table3[[#This Row],[Incentive Disbursements]]/'1.) CLM Reference'!$B$5</f>
        <v>2.986521610088051E-5</v>
      </c>
      <c r="H251" s="54">
        <v>164981.7119789994</v>
      </c>
      <c r="I251" s="55">
        <f>Table3[[#This Row],[Residential CLM $ Collected]]/'1.) CLM Reference'!$B$4</f>
        <v>1.5586833373305489E-3</v>
      </c>
      <c r="J251" s="79">
        <v>2648.1599999999899</v>
      </c>
      <c r="K251" s="55">
        <f>Table3[[#This Row],[Residential Incentive Disbursements]]/'1.) CLM Reference'!$B$5</f>
        <v>2.986521610088051E-5</v>
      </c>
      <c r="L251" s="56">
        <v>0</v>
      </c>
      <c r="M251" s="55">
        <f>Table3[[#This Row],[C&amp;I CLM $ Collected]]/'1.) CLM Reference'!$B$4</f>
        <v>0</v>
      </c>
      <c r="N251" s="79">
        <v>0</v>
      </c>
      <c r="O251" s="55">
        <f>Table3[[#This Row],[C&amp;I Incentive Disbursements]]/'1.) CLM Reference'!$B$5</f>
        <v>0</v>
      </c>
    </row>
    <row r="252" spans="1:15" s="1" customFormat="1">
      <c r="A252" s="83">
        <v>9001010400</v>
      </c>
      <c r="B252" s="1" t="s">
        <v>95</v>
      </c>
      <c r="C252" s="1" t="s">
        <v>46</v>
      </c>
      <c r="D252" s="54">
        <f>Table3[[#This Row],[Residential CLM $ Collected]]+Table3[[#This Row],[C&amp;I CLM $ Collected]]</f>
        <v>76216.36112999999</v>
      </c>
      <c r="E252" s="55">
        <f>Table3[[#This Row],[CLM $ Collected ]]/'1.) CLM Reference'!$B$4</f>
        <v>7.2006267058509162E-4</v>
      </c>
      <c r="F252" s="54">
        <f>Table3[[#This Row],[Residential Incentive Disbursements]]+Table3[[#This Row],[C&amp;I Incentive Disbursements]]</f>
        <v>4730.5200000000004</v>
      </c>
      <c r="G252" s="55">
        <f>Table3[[#This Row],[Incentive Disbursements]]/'1.) CLM Reference'!$B$5</f>
        <v>5.3349496280261698E-5</v>
      </c>
      <c r="H252" s="54">
        <v>76216.36112999999</v>
      </c>
      <c r="I252" s="55">
        <f>Table3[[#This Row],[Residential CLM $ Collected]]/'1.) CLM Reference'!$B$4</f>
        <v>7.2006267058509162E-4</v>
      </c>
      <c r="J252" s="79">
        <v>4730.5200000000004</v>
      </c>
      <c r="K252" s="55">
        <f>Table3[[#This Row],[Residential Incentive Disbursements]]/'1.) CLM Reference'!$B$5</f>
        <v>5.3349496280261698E-5</v>
      </c>
      <c r="L252" s="56">
        <v>0</v>
      </c>
      <c r="M252" s="55">
        <f>Table3[[#This Row],[C&amp;I CLM $ Collected]]/'1.) CLM Reference'!$B$4</f>
        <v>0</v>
      </c>
      <c r="N252" s="79">
        <v>0</v>
      </c>
      <c r="O252" s="55">
        <f>Table3[[#This Row],[C&amp;I Incentive Disbursements]]/'1.) CLM Reference'!$B$5</f>
        <v>0</v>
      </c>
    </row>
    <row r="253" spans="1:15" s="1" customFormat="1">
      <c r="A253" s="83">
        <v>9001010500</v>
      </c>
      <c r="B253" s="1" t="s">
        <v>95</v>
      </c>
      <c r="C253" s="1" t="s">
        <v>46</v>
      </c>
      <c r="D253" s="54">
        <f>Table3[[#This Row],[Residential CLM $ Collected]]+Table3[[#This Row],[C&amp;I CLM $ Collected]]</f>
        <v>60497.039672999999</v>
      </c>
      <c r="E253" s="55">
        <f>Table3[[#This Row],[CLM $ Collected ]]/'1.) CLM Reference'!$B$4</f>
        <v>5.7155260764982967E-4</v>
      </c>
      <c r="F253" s="54">
        <f>Table3[[#This Row],[Residential Incentive Disbursements]]+Table3[[#This Row],[C&amp;I Incentive Disbursements]]</f>
        <v>19032.63</v>
      </c>
      <c r="G253" s="55">
        <f>Table3[[#This Row],[Incentive Disbursements]]/'1.) CLM Reference'!$B$5</f>
        <v>2.1464473744717223E-4</v>
      </c>
      <c r="H253" s="54">
        <v>60497.039672999999</v>
      </c>
      <c r="I253" s="55">
        <f>Table3[[#This Row],[Residential CLM $ Collected]]/'1.) CLM Reference'!$B$4</f>
        <v>5.7155260764982967E-4</v>
      </c>
      <c r="J253" s="79">
        <v>19032.63</v>
      </c>
      <c r="K253" s="55">
        <f>Table3[[#This Row],[Residential Incentive Disbursements]]/'1.) CLM Reference'!$B$5</f>
        <v>2.1464473744717223E-4</v>
      </c>
      <c r="L253" s="56">
        <v>0</v>
      </c>
      <c r="M253" s="55">
        <f>Table3[[#This Row],[C&amp;I CLM $ Collected]]/'1.) CLM Reference'!$B$4</f>
        <v>0</v>
      </c>
      <c r="N253" s="79">
        <v>0</v>
      </c>
      <c r="O253" s="55">
        <f>Table3[[#This Row],[C&amp;I Incentive Disbursements]]/'1.) CLM Reference'!$B$5</f>
        <v>0</v>
      </c>
    </row>
    <row r="254" spans="1:15" s="1" customFormat="1">
      <c r="A254" s="83">
        <v>9001010600</v>
      </c>
      <c r="B254" s="1" t="s">
        <v>95</v>
      </c>
      <c r="C254" s="1" t="s">
        <v>46</v>
      </c>
      <c r="D254" s="54">
        <f>Table3[[#This Row],[Residential CLM $ Collected]]+Table3[[#This Row],[C&amp;I CLM $ Collected]]</f>
        <v>28024.15077</v>
      </c>
      <c r="E254" s="55">
        <f>Table3[[#This Row],[CLM $ Collected ]]/'1.) CLM Reference'!$B$4</f>
        <v>2.6476132611351626E-4</v>
      </c>
      <c r="F254" s="54">
        <f>Table3[[#This Row],[Residential Incentive Disbursements]]+Table3[[#This Row],[C&amp;I Incentive Disbursements]]</f>
        <v>2953.8</v>
      </c>
      <c r="G254" s="55">
        <f>Table3[[#This Row],[Incentive Disbursements]]/'1.) CLM Reference'!$B$5</f>
        <v>3.331213949262174E-5</v>
      </c>
      <c r="H254" s="54">
        <v>28024.15077</v>
      </c>
      <c r="I254" s="55">
        <f>Table3[[#This Row],[Residential CLM $ Collected]]/'1.) CLM Reference'!$B$4</f>
        <v>2.6476132611351626E-4</v>
      </c>
      <c r="J254" s="79">
        <v>2953.8</v>
      </c>
      <c r="K254" s="55">
        <f>Table3[[#This Row],[Residential Incentive Disbursements]]/'1.) CLM Reference'!$B$5</f>
        <v>3.331213949262174E-5</v>
      </c>
      <c r="L254" s="56">
        <v>0</v>
      </c>
      <c r="M254" s="55">
        <f>Table3[[#This Row],[C&amp;I CLM $ Collected]]/'1.) CLM Reference'!$B$4</f>
        <v>0</v>
      </c>
      <c r="N254" s="79">
        <v>0</v>
      </c>
      <c r="O254" s="55">
        <f>Table3[[#This Row],[C&amp;I Incentive Disbursements]]/'1.) CLM Reference'!$B$5</f>
        <v>0</v>
      </c>
    </row>
    <row r="255" spans="1:15" s="1" customFormat="1">
      <c r="A255" s="83">
        <v>9001010700</v>
      </c>
      <c r="B255" s="1" t="s">
        <v>95</v>
      </c>
      <c r="C255" s="1" t="s">
        <v>46</v>
      </c>
      <c r="D255" s="54">
        <f>Table3[[#This Row],[Residential CLM $ Collected]]+Table3[[#This Row],[C&amp;I CLM $ Collected]]</f>
        <v>56543.406506999992</v>
      </c>
      <c r="E255" s="55">
        <f>Table3[[#This Row],[CLM $ Collected ]]/'1.) CLM Reference'!$B$4</f>
        <v>5.3420021226102405E-4</v>
      </c>
      <c r="F255" s="54">
        <f>Table3[[#This Row],[Residential Incentive Disbursements]]+Table3[[#This Row],[C&amp;I Incentive Disbursements]]</f>
        <v>277.219999999999</v>
      </c>
      <c r="G255" s="55">
        <f>Table3[[#This Row],[Incentive Disbursements]]/'1.) CLM Reference'!$B$5</f>
        <v>3.1264104916191229E-6</v>
      </c>
      <c r="H255" s="54">
        <v>56543.406506999992</v>
      </c>
      <c r="I255" s="55">
        <f>Table3[[#This Row],[Residential CLM $ Collected]]/'1.) CLM Reference'!$B$4</f>
        <v>5.3420021226102405E-4</v>
      </c>
      <c r="J255" s="79">
        <v>277.219999999999</v>
      </c>
      <c r="K255" s="55">
        <f>Table3[[#This Row],[Residential Incentive Disbursements]]/'1.) CLM Reference'!$B$5</f>
        <v>3.1264104916191229E-6</v>
      </c>
      <c r="L255" s="56">
        <v>0</v>
      </c>
      <c r="M255" s="55">
        <f>Table3[[#This Row],[C&amp;I CLM $ Collected]]/'1.) CLM Reference'!$B$4</f>
        <v>0</v>
      </c>
      <c r="N255" s="79">
        <v>0</v>
      </c>
      <c r="O255" s="55">
        <f>Table3[[#This Row],[C&amp;I Incentive Disbursements]]/'1.) CLM Reference'!$B$5</f>
        <v>0</v>
      </c>
    </row>
    <row r="256" spans="1:15" s="1" customFormat="1">
      <c r="A256" s="83">
        <v>9001010800</v>
      </c>
      <c r="B256" s="1" t="s">
        <v>95</v>
      </c>
      <c r="C256" s="1" t="s">
        <v>46</v>
      </c>
      <c r="D256" s="54">
        <f>Table3[[#This Row],[Residential CLM $ Collected]]+Table3[[#This Row],[C&amp;I CLM $ Collected]]</f>
        <v>51399.93348</v>
      </c>
      <c r="E256" s="55">
        <f>Table3[[#This Row],[CLM $ Collected ]]/'1.) CLM Reference'!$B$4</f>
        <v>4.8560667054644603E-4</v>
      </c>
      <c r="F256" s="54">
        <f>Table3[[#This Row],[Residential Incentive Disbursements]]+Table3[[#This Row],[C&amp;I Incentive Disbursements]]</f>
        <v>997.25</v>
      </c>
      <c r="G256" s="55">
        <f>Table3[[#This Row],[Incentive Disbursements]]/'1.) CLM Reference'!$B$5</f>
        <v>1.1246709699037521E-5</v>
      </c>
      <c r="H256" s="54">
        <v>51399.93348</v>
      </c>
      <c r="I256" s="55">
        <f>Table3[[#This Row],[Residential CLM $ Collected]]/'1.) CLM Reference'!$B$4</f>
        <v>4.8560667054644603E-4</v>
      </c>
      <c r="J256" s="79">
        <v>997.25</v>
      </c>
      <c r="K256" s="55">
        <f>Table3[[#This Row],[Residential Incentive Disbursements]]/'1.) CLM Reference'!$B$5</f>
        <v>1.1246709699037521E-5</v>
      </c>
      <c r="L256" s="56">
        <v>0</v>
      </c>
      <c r="M256" s="55">
        <f>Table3[[#This Row],[C&amp;I CLM $ Collected]]/'1.) CLM Reference'!$B$4</f>
        <v>0</v>
      </c>
      <c r="N256" s="79">
        <v>0</v>
      </c>
      <c r="O256" s="55">
        <f>Table3[[#This Row],[C&amp;I Incentive Disbursements]]/'1.) CLM Reference'!$B$5</f>
        <v>0</v>
      </c>
    </row>
    <row r="257" spans="1:15" s="1" customFormat="1">
      <c r="A257" s="83">
        <v>9001010900</v>
      </c>
      <c r="B257" s="1" t="s">
        <v>95</v>
      </c>
      <c r="C257" s="1" t="s">
        <v>46</v>
      </c>
      <c r="D257" s="54">
        <f>Table3[[#This Row],[Residential CLM $ Collected]]+Table3[[#This Row],[C&amp;I CLM $ Collected]]</f>
        <v>69676.838279999996</v>
      </c>
      <c r="E257" s="55">
        <f>Table3[[#This Row],[CLM $ Collected ]]/'1.) CLM Reference'!$B$4</f>
        <v>6.5827979066392279E-4</v>
      </c>
      <c r="F257" s="54">
        <f>Table3[[#This Row],[Residential Incentive Disbursements]]+Table3[[#This Row],[C&amp;I Incentive Disbursements]]</f>
        <v>4527.4499999999898</v>
      </c>
      <c r="G257" s="55">
        <f>Table3[[#This Row],[Incentive Disbursements]]/'1.) CLM Reference'!$B$5</f>
        <v>5.1059328981606727E-5</v>
      </c>
      <c r="H257" s="54">
        <v>69676.838279999996</v>
      </c>
      <c r="I257" s="55">
        <f>Table3[[#This Row],[Residential CLM $ Collected]]/'1.) CLM Reference'!$B$4</f>
        <v>6.5827979066392279E-4</v>
      </c>
      <c r="J257" s="79">
        <v>4527.4499999999898</v>
      </c>
      <c r="K257" s="55">
        <f>Table3[[#This Row],[Residential Incentive Disbursements]]/'1.) CLM Reference'!$B$5</f>
        <v>5.1059328981606727E-5</v>
      </c>
      <c r="L257" s="56">
        <v>0</v>
      </c>
      <c r="M257" s="55">
        <f>Table3[[#This Row],[C&amp;I CLM $ Collected]]/'1.) CLM Reference'!$B$4</f>
        <v>0</v>
      </c>
      <c r="N257" s="79">
        <v>0</v>
      </c>
      <c r="O257" s="55">
        <f>Table3[[#This Row],[C&amp;I Incentive Disbursements]]/'1.) CLM Reference'!$B$5</f>
        <v>0</v>
      </c>
    </row>
    <row r="258" spans="1:15" s="1" customFormat="1">
      <c r="A258" s="83">
        <v>9001011000</v>
      </c>
      <c r="B258" s="1" t="s">
        <v>95</v>
      </c>
      <c r="C258" s="1" t="s">
        <v>46</v>
      </c>
      <c r="D258" s="54">
        <f>Table3[[#This Row],[Residential CLM $ Collected]]+Table3[[#This Row],[C&amp;I CLM $ Collected]]</f>
        <v>107020.38362399941</v>
      </c>
      <c r="E258" s="55">
        <f>Table3[[#This Row],[CLM $ Collected ]]/'1.) CLM Reference'!$B$4</f>
        <v>1.0110871484391218E-3</v>
      </c>
      <c r="F258" s="54">
        <f>Table3[[#This Row],[Residential Incentive Disbursements]]+Table3[[#This Row],[C&amp;I Incentive Disbursements]]</f>
        <v>3667.26</v>
      </c>
      <c r="G258" s="55">
        <f>Table3[[#This Row],[Incentive Disbursements]]/'1.) CLM Reference'!$B$5</f>
        <v>4.1358344057049228E-5</v>
      </c>
      <c r="H258" s="54">
        <v>107020.38362399941</v>
      </c>
      <c r="I258" s="55">
        <f>Table3[[#This Row],[Residential CLM $ Collected]]/'1.) CLM Reference'!$B$4</f>
        <v>1.0110871484391218E-3</v>
      </c>
      <c r="J258" s="79">
        <v>3667.26</v>
      </c>
      <c r="K258" s="55">
        <f>Table3[[#This Row],[Residential Incentive Disbursements]]/'1.) CLM Reference'!$B$5</f>
        <v>4.1358344057049228E-5</v>
      </c>
      <c r="L258" s="56">
        <v>0</v>
      </c>
      <c r="M258" s="55">
        <f>Table3[[#This Row],[C&amp;I CLM $ Collected]]/'1.) CLM Reference'!$B$4</f>
        <v>0</v>
      </c>
      <c r="N258" s="79">
        <v>0</v>
      </c>
      <c r="O258" s="55">
        <f>Table3[[#This Row],[C&amp;I Incentive Disbursements]]/'1.) CLM Reference'!$B$5</f>
        <v>0</v>
      </c>
    </row>
    <row r="259" spans="1:15" s="1" customFormat="1">
      <c r="A259" s="83">
        <v>9001011100</v>
      </c>
      <c r="B259" s="1" t="s">
        <v>95</v>
      </c>
      <c r="C259" s="1" t="s">
        <v>46</v>
      </c>
      <c r="D259" s="54">
        <f>Table3[[#This Row],[Residential CLM $ Collected]]+Table3[[#This Row],[C&amp;I CLM $ Collected]]</f>
        <v>113075.87841899942</v>
      </c>
      <c r="E259" s="55">
        <f>Table3[[#This Row],[CLM $ Collected ]]/'1.) CLM Reference'!$B$4</f>
        <v>1.0682971187021279E-3</v>
      </c>
      <c r="F259" s="54">
        <f>Table3[[#This Row],[Residential Incentive Disbursements]]+Table3[[#This Row],[C&amp;I Incentive Disbursements]]</f>
        <v>1963.2</v>
      </c>
      <c r="G259" s="55">
        <f>Table3[[#This Row],[Incentive Disbursements]]/'1.) CLM Reference'!$B$5</f>
        <v>2.2140426654450202E-5</v>
      </c>
      <c r="H259" s="54">
        <v>113075.87841899942</v>
      </c>
      <c r="I259" s="55">
        <f>Table3[[#This Row],[Residential CLM $ Collected]]/'1.) CLM Reference'!$B$4</f>
        <v>1.0682971187021279E-3</v>
      </c>
      <c r="J259" s="79">
        <v>1963.2</v>
      </c>
      <c r="K259" s="55">
        <f>Table3[[#This Row],[Residential Incentive Disbursements]]/'1.) CLM Reference'!$B$5</f>
        <v>2.2140426654450202E-5</v>
      </c>
      <c r="L259" s="56">
        <v>0</v>
      </c>
      <c r="M259" s="55">
        <f>Table3[[#This Row],[C&amp;I CLM $ Collected]]/'1.) CLM Reference'!$B$4</f>
        <v>0</v>
      </c>
      <c r="N259" s="79">
        <v>0</v>
      </c>
      <c r="O259" s="55">
        <f>Table3[[#This Row],[C&amp;I Incentive Disbursements]]/'1.) CLM Reference'!$B$5</f>
        <v>0</v>
      </c>
    </row>
    <row r="260" spans="1:15" s="1" customFormat="1">
      <c r="A260" s="83">
        <v>9001011200</v>
      </c>
      <c r="B260" s="1" t="s">
        <v>95</v>
      </c>
      <c r="C260" s="1" t="s">
        <v>46</v>
      </c>
      <c r="D260" s="54">
        <f>Table3[[#This Row],[Residential CLM $ Collected]]+Table3[[#This Row],[C&amp;I CLM $ Collected]]</f>
        <v>86230.127718000003</v>
      </c>
      <c r="E260" s="55">
        <f>Table3[[#This Row],[CLM $ Collected ]]/'1.) CLM Reference'!$B$4</f>
        <v>8.1466886018882051E-4</v>
      </c>
      <c r="F260" s="54">
        <f>Table3[[#This Row],[Residential Incentive Disbursements]]+Table3[[#This Row],[C&amp;I Incentive Disbursements]]</f>
        <v>0</v>
      </c>
      <c r="G260" s="55">
        <f>Table3[[#This Row],[Incentive Disbursements]]/'1.) CLM Reference'!$B$5</f>
        <v>0</v>
      </c>
      <c r="H260" s="54">
        <v>86230.127718000003</v>
      </c>
      <c r="I260" s="55">
        <f>Table3[[#This Row],[Residential CLM $ Collected]]/'1.) CLM Reference'!$B$4</f>
        <v>8.1466886018882051E-4</v>
      </c>
      <c r="J260" s="79">
        <v>0</v>
      </c>
      <c r="K260" s="55">
        <f>Table3[[#This Row],[Residential Incentive Disbursements]]/'1.) CLM Reference'!$B$5</f>
        <v>0</v>
      </c>
      <c r="L260" s="56">
        <v>0</v>
      </c>
      <c r="M260" s="55">
        <f>Table3[[#This Row],[C&amp;I CLM $ Collected]]/'1.) CLM Reference'!$B$4</f>
        <v>0</v>
      </c>
      <c r="N260" s="79">
        <v>0</v>
      </c>
      <c r="O260" s="55">
        <f>Table3[[#This Row],[C&amp;I Incentive Disbursements]]/'1.) CLM Reference'!$B$5</f>
        <v>0</v>
      </c>
    </row>
    <row r="261" spans="1:15" s="1" customFormat="1">
      <c r="A261" s="83">
        <v>9001011300</v>
      </c>
      <c r="B261" s="1" t="s">
        <v>95</v>
      </c>
      <c r="C261" s="1" t="s">
        <v>46</v>
      </c>
      <c r="D261" s="54">
        <f>Table3[[#This Row],[Residential CLM $ Collected]]+Table3[[#This Row],[C&amp;I CLM $ Collected]]</f>
        <v>44362.46442599994</v>
      </c>
      <c r="E261" s="55">
        <f>Table3[[#This Row],[CLM $ Collected ]]/'1.) CLM Reference'!$B$4</f>
        <v>4.1911938768417618E-4</v>
      </c>
      <c r="F261" s="54">
        <f>Table3[[#This Row],[Residential Incentive Disbursements]]+Table3[[#This Row],[C&amp;I Incentive Disbursements]]</f>
        <v>297.08999999999901</v>
      </c>
      <c r="G261" s="55">
        <f>Table3[[#This Row],[Incentive Disbursements]]/'1.) CLM Reference'!$B$5</f>
        <v>3.3504988563419866E-6</v>
      </c>
      <c r="H261" s="54">
        <v>44362.46442599994</v>
      </c>
      <c r="I261" s="55">
        <f>Table3[[#This Row],[Residential CLM $ Collected]]/'1.) CLM Reference'!$B$4</f>
        <v>4.1911938768417618E-4</v>
      </c>
      <c r="J261" s="79">
        <v>297.08999999999901</v>
      </c>
      <c r="K261" s="55">
        <f>Table3[[#This Row],[Residential Incentive Disbursements]]/'1.) CLM Reference'!$B$5</f>
        <v>3.3504988563419866E-6</v>
      </c>
      <c r="L261" s="56">
        <v>0</v>
      </c>
      <c r="M261" s="55">
        <f>Table3[[#This Row],[C&amp;I CLM $ Collected]]/'1.) CLM Reference'!$B$4</f>
        <v>0</v>
      </c>
      <c r="N261" s="79">
        <v>0</v>
      </c>
      <c r="O261" s="55">
        <f>Table3[[#This Row],[C&amp;I Incentive Disbursements]]/'1.) CLM Reference'!$B$5</f>
        <v>0</v>
      </c>
    </row>
    <row r="262" spans="1:15" s="1" customFormat="1">
      <c r="A262" s="83">
        <v>9001020200</v>
      </c>
      <c r="B262" s="1" t="s">
        <v>95</v>
      </c>
      <c r="C262" s="1" t="s">
        <v>46</v>
      </c>
      <c r="D262" s="54">
        <f>Table3[[#This Row],[Residential CLM $ Collected]]+Table3[[#This Row],[C&amp;I CLM $ Collected]]</f>
        <v>14634.91071</v>
      </c>
      <c r="E262" s="55">
        <f>Table3[[#This Row],[CLM $ Collected ]]/'1.) CLM Reference'!$B$4</f>
        <v>1.382649700586271E-4</v>
      </c>
      <c r="F262" s="54">
        <f>Table3[[#This Row],[Residential Incentive Disbursements]]+Table3[[#This Row],[C&amp;I Incentive Disbursements]]</f>
        <v>1419.6599999999901</v>
      </c>
      <c r="G262" s="55">
        <f>Table3[[#This Row],[Incentive Disbursements]]/'1.) CLM Reference'!$B$5</f>
        <v>1.6010532856691396E-5</v>
      </c>
      <c r="H262" s="54">
        <v>14634.91071</v>
      </c>
      <c r="I262" s="55">
        <f>Table3[[#This Row],[Residential CLM $ Collected]]/'1.) CLM Reference'!$B$4</f>
        <v>1.382649700586271E-4</v>
      </c>
      <c r="J262" s="79">
        <v>1419.6599999999901</v>
      </c>
      <c r="K262" s="55">
        <f>Table3[[#This Row],[Residential Incentive Disbursements]]/'1.) CLM Reference'!$B$5</f>
        <v>1.6010532856691396E-5</v>
      </c>
      <c r="L262" s="56">
        <v>0</v>
      </c>
      <c r="M262" s="55">
        <f>Table3[[#This Row],[C&amp;I CLM $ Collected]]/'1.) CLM Reference'!$B$4</f>
        <v>0</v>
      </c>
      <c r="N262" s="79">
        <v>0</v>
      </c>
      <c r="O262" s="55">
        <f>Table3[[#This Row],[C&amp;I Incentive Disbursements]]/'1.) CLM Reference'!$B$5</f>
        <v>0</v>
      </c>
    </row>
    <row r="263" spans="1:15" s="1" customFormat="1">
      <c r="A263" s="83">
        <v>9001021400</v>
      </c>
      <c r="B263" s="1" t="s">
        <v>95</v>
      </c>
      <c r="C263" s="1" t="s">
        <v>46</v>
      </c>
      <c r="D263" s="54">
        <f>Table3[[#This Row],[Residential CLM $ Collected]]+Table3[[#This Row],[C&amp;I CLM $ Collected]]</f>
        <v>802.45808999999997</v>
      </c>
      <c r="E263" s="55">
        <f>Table3[[#This Row],[CLM $ Collected ]]/'1.) CLM Reference'!$B$4</f>
        <v>7.5813133394343127E-6</v>
      </c>
      <c r="F263" s="54">
        <f>Table3[[#This Row],[Residential Incentive Disbursements]]+Table3[[#This Row],[C&amp;I Incentive Disbursements]]</f>
        <v>0</v>
      </c>
      <c r="G263" s="55">
        <f>Table3[[#This Row],[Incentive Disbursements]]/'1.) CLM Reference'!$B$5</f>
        <v>0</v>
      </c>
      <c r="H263" s="54">
        <v>802.45808999999997</v>
      </c>
      <c r="I263" s="55">
        <f>Table3[[#This Row],[Residential CLM $ Collected]]/'1.) CLM Reference'!$B$4</f>
        <v>7.5813133394343127E-6</v>
      </c>
      <c r="J263" s="79">
        <v>0</v>
      </c>
      <c r="K263" s="55">
        <f>Table3[[#This Row],[Residential Incentive Disbursements]]/'1.) CLM Reference'!$B$5</f>
        <v>0</v>
      </c>
      <c r="L263" s="56">
        <v>0</v>
      </c>
      <c r="M263" s="55">
        <f>Table3[[#This Row],[C&amp;I CLM $ Collected]]/'1.) CLM Reference'!$B$4</f>
        <v>0</v>
      </c>
      <c r="N263" s="79">
        <v>0</v>
      </c>
      <c r="O263" s="55">
        <f>Table3[[#This Row],[C&amp;I Incentive Disbursements]]/'1.) CLM Reference'!$B$5</f>
        <v>0</v>
      </c>
    </row>
    <row r="264" spans="1:15" s="1" customFormat="1">
      <c r="A264" s="83">
        <v>9011709100</v>
      </c>
      <c r="B264" s="1" t="s">
        <v>96</v>
      </c>
      <c r="C264" s="1" t="s">
        <v>46</v>
      </c>
      <c r="D264" s="54">
        <f>Table3[[#This Row],[Residential CLM $ Collected]]+Table3[[#This Row],[C&amp;I CLM $ Collected]]</f>
        <v>143063.94935699998</v>
      </c>
      <c r="E264" s="55">
        <f>Table3[[#This Row],[CLM $ Collected ]]/'1.) CLM Reference'!$B$4</f>
        <v>1.3516128021743526E-3</v>
      </c>
      <c r="F264" s="54">
        <f>Table3[[#This Row],[Residential Incentive Disbursements]]+Table3[[#This Row],[C&amp;I Incentive Disbursements]]</f>
        <v>117004.179999999</v>
      </c>
      <c r="G264" s="55">
        <f>Table3[[#This Row],[Incentive Disbursements]]/'1.) CLM Reference'!$B$5</f>
        <v>1.3195407831876869E-3</v>
      </c>
      <c r="H264" s="54">
        <v>136777.79782799998</v>
      </c>
      <c r="I264" s="55">
        <f>Table3[[#This Row],[Residential CLM $ Collected]]/'1.) CLM Reference'!$B$4</f>
        <v>1.2922236763939483E-3</v>
      </c>
      <c r="J264" s="77">
        <v>115624.179999999</v>
      </c>
      <c r="K264" s="55">
        <f>Table3[[#This Row],[Residential Incentive Disbursements]]/'1.) CLM Reference'!$B$5</f>
        <v>1.3039775248425661E-3</v>
      </c>
      <c r="L264" s="56">
        <v>6286.1515289999998</v>
      </c>
      <c r="M264" s="55">
        <f>Table3[[#This Row],[C&amp;I CLM $ Collected]]/'1.) CLM Reference'!$B$4</f>
        <v>5.9389125780404433E-5</v>
      </c>
      <c r="N264" s="79">
        <v>1380</v>
      </c>
      <c r="O264" s="55">
        <f>Table3[[#This Row],[C&amp;I Incentive Disbursements]]/'1.) CLM Reference'!$B$5</f>
        <v>1.5563258345120863E-5</v>
      </c>
    </row>
    <row r="265" spans="1:15" s="1" customFormat="1">
      <c r="A265" s="83">
        <v>9011709200</v>
      </c>
      <c r="B265" s="1" t="s">
        <v>96</v>
      </c>
      <c r="C265" s="1" t="s">
        <v>46</v>
      </c>
      <c r="D265" s="54">
        <f>Table3[[#This Row],[Residential CLM $ Collected]]+Table3[[#This Row],[C&amp;I CLM $ Collected]]</f>
        <v>19910.274173999998</v>
      </c>
      <c r="E265" s="55">
        <f>Table3[[#This Row],[CLM $ Collected ]]/'1.) CLM Reference'!$B$4</f>
        <v>1.8810456155677948E-4</v>
      </c>
      <c r="F265" s="54">
        <f>Table3[[#This Row],[Residential Incentive Disbursements]]+Table3[[#This Row],[C&amp;I Incentive Disbursements]]</f>
        <v>3738.4499999999898</v>
      </c>
      <c r="G265" s="55">
        <f>Table3[[#This Row],[Incentive Disbursements]]/'1.) CLM Reference'!$B$5</f>
        <v>4.2161205188635456E-5</v>
      </c>
      <c r="H265" s="54">
        <v>19910.274173999998</v>
      </c>
      <c r="I265" s="55">
        <f>Table3[[#This Row],[Residential CLM $ Collected]]/'1.) CLM Reference'!$B$4</f>
        <v>1.8810456155677948E-4</v>
      </c>
      <c r="J265" s="79">
        <v>3738.4499999999898</v>
      </c>
      <c r="K265" s="55">
        <f>Table3[[#This Row],[Residential Incentive Disbursements]]/'1.) CLM Reference'!$B$5</f>
        <v>4.2161205188635456E-5</v>
      </c>
      <c r="L265" s="56">
        <v>0</v>
      </c>
      <c r="M265" s="55">
        <f>Table3[[#This Row],[C&amp;I CLM $ Collected]]/'1.) CLM Reference'!$B$4</f>
        <v>0</v>
      </c>
      <c r="N265" s="79">
        <v>0</v>
      </c>
      <c r="O265" s="55">
        <f>Table3[[#This Row],[C&amp;I Incentive Disbursements]]/'1.) CLM Reference'!$B$5</f>
        <v>0</v>
      </c>
    </row>
    <row r="266" spans="1:15" s="1" customFormat="1">
      <c r="A266" s="83">
        <v>9011702100</v>
      </c>
      <c r="B266" s="1" t="s">
        <v>97</v>
      </c>
      <c r="C266" s="1" t="s">
        <v>46</v>
      </c>
      <c r="D266" s="54">
        <f>Table3[[#This Row],[Residential CLM $ Collected]]+Table3[[#This Row],[C&amp;I CLM $ Collected]]</f>
        <v>1363.1757299999999</v>
      </c>
      <c r="E266" s="55">
        <f>Table3[[#This Row],[CLM $ Collected ]]/'1.) CLM Reference'!$B$4</f>
        <v>1.2878756504083729E-5</v>
      </c>
      <c r="F266" s="54">
        <f>Table3[[#This Row],[Residential Incentive Disbursements]]+Table3[[#This Row],[C&amp;I Incentive Disbursements]]</f>
        <v>0</v>
      </c>
      <c r="G266" s="55">
        <f>Table3[[#This Row],[Incentive Disbursements]]/'1.) CLM Reference'!$B$5</f>
        <v>0</v>
      </c>
      <c r="H266" s="54">
        <v>1363.1757299999999</v>
      </c>
      <c r="I266" s="55">
        <f>Table3[[#This Row],[Residential CLM $ Collected]]/'1.) CLM Reference'!$B$4</f>
        <v>1.2878756504083729E-5</v>
      </c>
      <c r="J266" s="79">
        <v>0</v>
      </c>
      <c r="K266" s="55">
        <f>Table3[[#This Row],[Residential Incentive Disbursements]]/'1.) CLM Reference'!$B$5</f>
        <v>0</v>
      </c>
      <c r="L266" s="56">
        <v>0</v>
      </c>
      <c r="M266" s="55">
        <f>Table3[[#This Row],[C&amp;I CLM $ Collected]]/'1.) CLM Reference'!$B$4</f>
        <v>0</v>
      </c>
      <c r="N266" s="79">
        <v>0</v>
      </c>
      <c r="O266" s="55">
        <f>Table3[[#This Row],[C&amp;I Incentive Disbursements]]/'1.) CLM Reference'!$B$5</f>
        <v>0</v>
      </c>
    </row>
    <row r="267" spans="1:15" s="1" customFormat="1">
      <c r="A267" s="83">
        <v>9011702400</v>
      </c>
      <c r="B267" s="1" t="s">
        <v>97</v>
      </c>
      <c r="C267" s="1" t="s">
        <v>46</v>
      </c>
      <c r="D267" s="54">
        <f>Table3[[#This Row],[Residential CLM $ Collected]]+Table3[[#This Row],[C&amp;I CLM $ Collected]]</f>
        <v>192.40577999999999</v>
      </c>
      <c r="E267" s="55">
        <f>Table3[[#This Row],[CLM $ Collected ]]/'1.) CLM Reference'!$B$4</f>
        <v>1.8177753139709311E-6</v>
      </c>
      <c r="F267" s="54">
        <f>Table3[[#This Row],[Residential Incentive Disbursements]]+Table3[[#This Row],[C&amp;I Incentive Disbursements]]</f>
        <v>0</v>
      </c>
      <c r="G267" s="55">
        <f>Table3[[#This Row],[Incentive Disbursements]]/'1.) CLM Reference'!$B$5</f>
        <v>0</v>
      </c>
      <c r="H267" s="54">
        <v>192.40577999999999</v>
      </c>
      <c r="I267" s="55">
        <f>Table3[[#This Row],[Residential CLM $ Collected]]/'1.) CLM Reference'!$B$4</f>
        <v>1.8177753139709311E-6</v>
      </c>
      <c r="J267" s="79">
        <v>0</v>
      </c>
      <c r="K267" s="55">
        <f>Table3[[#This Row],[Residential Incentive Disbursements]]/'1.) CLM Reference'!$B$5</f>
        <v>0</v>
      </c>
      <c r="L267" s="56">
        <v>0</v>
      </c>
      <c r="M267" s="55">
        <f>Table3[[#This Row],[C&amp;I CLM $ Collected]]/'1.) CLM Reference'!$B$4</f>
        <v>0</v>
      </c>
      <c r="N267" s="79">
        <v>0</v>
      </c>
      <c r="O267" s="55">
        <f>Table3[[#This Row],[C&amp;I Incentive Disbursements]]/'1.) CLM Reference'!$B$5</f>
        <v>0</v>
      </c>
    </row>
    <row r="268" spans="1:15" s="1" customFormat="1">
      <c r="A268" s="83">
        <v>9011702600</v>
      </c>
      <c r="B268" s="1" t="s">
        <v>97</v>
      </c>
      <c r="C268" s="1" t="s">
        <v>46</v>
      </c>
      <c r="D268" s="54">
        <f>Table3[[#This Row],[Residential CLM $ Collected]]+Table3[[#This Row],[C&amp;I CLM $ Collected]]</f>
        <v>28.724219999999999</v>
      </c>
      <c r="E268" s="55">
        <f>Table3[[#This Row],[CLM $ Collected ]]/'1.) CLM Reference'!$B$4</f>
        <v>2.7137530914648251E-7</v>
      </c>
      <c r="F268" s="54">
        <f>Table3[[#This Row],[Residential Incentive Disbursements]]+Table3[[#This Row],[C&amp;I Incentive Disbursements]]</f>
        <v>0</v>
      </c>
      <c r="G268" s="55">
        <f>Table3[[#This Row],[Incentive Disbursements]]/'1.) CLM Reference'!$B$5</f>
        <v>0</v>
      </c>
      <c r="H268" s="54">
        <v>28.724219999999999</v>
      </c>
      <c r="I268" s="55">
        <f>Table3[[#This Row],[Residential CLM $ Collected]]/'1.) CLM Reference'!$B$4</f>
        <v>2.7137530914648251E-7</v>
      </c>
      <c r="J268" s="79">
        <v>0</v>
      </c>
      <c r="K268" s="55">
        <f>Table3[[#This Row],[Residential Incentive Disbursements]]/'1.) CLM Reference'!$B$5</f>
        <v>0</v>
      </c>
      <c r="L268" s="56">
        <v>0</v>
      </c>
      <c r="M268" s="55">
        <f>Table3[[#This Row],[C&amp;I CLM $ Collected]]/'1.) CLM Reference'!$B$4</f>
        <v>0</v>
      </c>
      <c r="N268" s="79">
        <v>0</v>
      </c>
      <c r="O268" s="55">
        <f>Table3[[#This Row],[C&amp;I Incentive Disbursements]]/'1.) CLM Reference'!$B$5</f>
        <v>0</v>
      </c>
    </row>
    <row r="269" spans="1:15" s="1" customFormat="1">
      <c r="A269" s="83">
        <v>9011702700</v>
      </c>
      <c r="B269" s="1" t="s">
        <v>97</v>
      </c>
      <c r="C269" s="1" t="s">
        <v>46</v>
      </c>
      <c r="D269" s="54">
        <f>Table3[[#This Row],[Residential CLM $ Collected]]+Table3[[#This Row],[C&amp;I CLM $ Collected]]</f>
        <v>2193.5982599999998</v>
      </c>
      <c r="E269" s="55">
        <f>Table3[[#This Row],[CLM $ Collected ]]/'1.) CLM Reference'!$B$4</f>
        <v>2.0724267045395352E-5</v>
      </c>
      <c r="F269" s="54">
        <f>Table3[[#This Row],[Residential Incentive Disbursements]]+Table3[[#This Row],[C&amp;I Incentive Disbursements]]</f>
        <v>0</v>
      </c>
      <c r="G269" s="55">
        <f>Table3[[#This Row],[Incentive Disbursements]]/'1.) CLM Reference'!$B$5</f>
        <v>0</v>
      </c>
      <c r="H269" s="54">
        <v>2193.5982599999998</v>
      </c>
      <c r="I269" s="55">
        <f>Table3[[#This Row],[Residential CLM $ Collected]]/'1.) CLM Reference'!$B$4</f>
        <v>2.0724267045395352E-5</v>
      </c>
      <c r="J269" s="79">
        <v>0</v>
      </c>
      <c r="K269" s="55">
        <f>Table3[[#This Row],[Residential Incentive Disbursements]]/'1.) CLM Reference'!$B$5</f>
        <v>0</v>
      </c>
      <c r="L269" s="56">
        <v>0</v>
      </c>
      <c r="M269" s="55">
        <f>Table3[[#This Row],[C&amp;I CLM $ Collected]]/'1.) CLM Reference'!$B$4</f>
        <v>0</v>
      </c>
      <c r="N269" s="79">
        <v>0</v>
      </c>
      <c r="O269" s="55">
        <f>Table3[[#This Row],[C&amp;I Incentive Disbursements]]/'1.) CLM Reference'!$B$5</f>
        <v>0</v>
      </c>
    </row>
    <row r="270" spans="1:15" s="1" customFormat="1">
      <c r="A270" s="83">
        <v>9011702800</v>
      </c>
      <c r="B270" s="1" t="s">
        <v>97</v>
      </c>
      <c r="C270" s="1" t="s">
        <v>46</v>
      </c>
      <c r="D270" s="54">
        <f>Table3[[#This Row],[Residential CLM $ Collected]]+Table3[[#This Row],[C&amp;I CLM $ Collected]]</f>
        <v>3189.5224199999998</v>
      </c>
      <c r="E270" s="55">
        <f>Table3[[#This Row],[CLM $ Collected ]]/'1.) CLM Reference'!$B$4</f>
        <v>3.0133372908198621E-5</v>
      </c>
      <c r="F270" s="54">
        <f>Table3[[#This Row],[Residential Incentive Disbursements]]+Table3[[#This Row],[C&amp;I Incentive Disbursements]]</f>
        <v>0</v>
      </c>
      <c r="G270" s="55">
        <f>Table3[[#This Row],[Incentive Disbursements]]/'1.) CLM Reference'!$B$5</f>
        <v>0</v>
      </c>
      <c r="H270" s="54">
        <v>3189.5224199999998</v>
      </c>
      <c r="I270" s="55">
        <f>Table3[[#This Row],[Residential CLM $ Collected]]/'1.) CLM Reference'!$B$4</f>
        <v>3.0133372908198621E-5</v>
      </c>
      <c r="J270" s="79">
        <v>0</v>
      </c>
      <c r="K270" s="55">
        <f>Table3[[#This Row],[Residential Incentive Disbursements]]/'1.) CLM Reference'!$B$5</f>
        <v>0</v>
      </c>
      <c r="L270" s="56">
        <v>0</v>
      </c>
      <c r="M270" s="55">
        <f>Table3[[#This Row],[C&amp;I CLM $ Collected]]/'1.) CLM Reference'!$B$4</f>
        <v>0</v>
      </c>
      <c r="N270" s="79">
        <v>0</v>
      </c>
      <c r="O270" s="55">
        <f>Table3[[#This Row],[C&amp;I Incentive Disbursements]]/'1.) CLM Reference'!$B$5</f>
        <v>0</v>
      </c>
    </row>
    <row r="271" spans="1:15" s="1" customFormat="1">
      <c r="A271" s="83">
        <v>9011702900</v>
      </c>
      <c r="B271" s="1" t="s">
        <v>97</v>
      </c>
      <c r="C271" s="1" t="s">
        <v>46</v>
      </c>
      <c r="D271" s="54">
        <f>Table3[[#This Row],[Residential CLM $ Collected]]+Table3[[#This Row],[C&amp;I CLM $ Collected]]</f>
        <v>53354.300264999998</v>
      </c>
      <c r="E271" s="55">
        <f>Table3[[#This Row],[CLM $ Collected ]]/'1.) CLM Reference'!$B$4</f>
        <v>5.0407077124143412E-4</v>
      </c>
      <c r="F271" s="54">
        <f>Table3[[#This Row],[Residential Incentive Disbursements]]+Table3[[#This Row],[C&amp;I Incentive Disbursements]]</f>
        <v>41603.659999999902</v>
      </c>
      <c r="G271" s="55">
        <f>Table3[[#This Row],[Incentive Disbursements]]/'1.) CLM Reference'!$B$5</f>
        <v>4.691945715091083E-4</v>
      </c>
      <c r="H271" s="54">
        <v>37394.784</v>
      </c>
      <c r="I271" s="55">
        <f>Table3[[#This Row],[Residential CLM $ Collected]]/'1.) CLM Reference'!$B$4</f>
        <v>3.5329144075856326E-4</v>
      </c>
      <c r="J271" s="79">
        <v>38423.659999999902</v>
      </c>
      <c r="K271" s="55">
        <f>Table3[[#This Row],[Residential Incentive Disbursements]]/'1.) CLM Reference'!$B$5</f>
        <v>4.3333141097469938E-4</v>
      </c>
      <c r="L271" s="56">
        <v>15959.516264999998</v>
      </c>
      <c r="M271" s="55">
        <f>Table3[[#This Row],[C&amp;I CLM $ Collected]]/'1.) CLM Reference'!$B$4</f>
        <v>1.5077933048287092E-4</v>
      </c>
      <c r="N271" s="79">
        <v>3180</v>
      </c>
      <c r="O271" s="55">
        <f>Table3[[#This Row],[C&amp;I Incentive Disbursements]]/'1.) CLM Reference'!$B$5</f>
        <v>3.5863160534408939E-5</v>
      </c>
    </row>
    <row r="272" spans="1:15" s="1" customFormat="1">
      <c r="A272" s="83">
        <v>9011703000</v>
      </c>
      <c r="B272" s="1" t="s">
        <v>97</v>
      </c>
      <c r="C272" s="1" t="s">
        <v>46</v>
      </c>
      <c r="D272" s="54">
        <f>Table3[[#This Row],[Residential CLM $ Collected]]+Table3[[#This Row],[C&amp;I CLM $ Collected]]</f>
        <v>40.767299999999999</v>
      </c>
      <c r="E272" s="55">
        <f>Table3[[#This Row],[CLM $ Collected ]]/'1.) CLM Reference'!$B$4</f>
        <v>3.8515366615933859E-7</v>
      </c>
      <c r="F272" s="54">
        <f>Table3[[#This Row],[Residential Incentive Disbursements]]+Table3[[#This Row],[C&amp;I Incentive Disbursements]]</f>
        <v>0</v>
      </c>
      <c r="G272" s="55">
        <f>Table3[[#This Row],[Incentive Disbursements]]/'1.) CLM Reference'!$B$5</f>
        <v>0</v>
      </c>
      <c r="H272" s="54">
        <v>40.767299999999999</v>
      </c>
      <c r="I272" s="55">
        <f>Table3[[#This Row],[Residential CLM $ Collected]]/'1.) CLM Reference'!$B$4</f>
        <v>3.8515366615933859E-7</v>
      </c>
      <c r="J272" s="79">
        <v>0</v>
      </c>
      <c r="K272" s="55">
        <f>Table3[[#This Row],[Residential Incentive Disbursements]]/'1.) CLM Reference'!$B$5</f>
        <v>0</v>
      </c>
      <c r="L272" s="56">
        <v>0</v>
      </c>
      <c r="M272" s="55">
        <f>Table3[[#This Row],[C&amp;I CLM $ Collected]]/'1.) CLM Reference'!$B$4</f>
        <v>0</v>
      </c>
      <c r="N272" s="79">
        <v>0</v>
      </c>
      <c r="O272" s="55">
        <f>Table3[[#This Row],[C&amp;I Incentive Disbursements]]/'1.) CLM Reference'!$B$5</f>
        <v>0</v>
      </c>
    </row>
    <row r="273" spans="1:15" s="1" customFormat="1">
      <c r="A273" s="83">
        <v>9009190100</v>
      </c>
      <c r="B273" s="1" t="s">
        <v>98</v>
      </c>
      <c r="C273" s="1" t="s">
        <v>46</v>
      </c>
      <c r="D273" s="54">
        <f>Table3[[#This Row],[Residential CLM $ Collected]]+Table3[[#This Row],[C&amp;I CLM $ Collected]]</f>
        <v>52749.38781</v>
      </c>
      <c r="E273" s="55">
        <f>Table3[[#This Row],[CLM $ Collected ]]/'1.) CLM Reference'!$B$4</f>
        <v>4.9835579257596712E-4</v>
      </c>
      <c r="F273" s="54">
        <f>Table3[[#This Row],[Residential Incentive Disbursements]]+Table3[[#This Row],[C&amp;I Incentive Disbursements]]</f>
        <v>29807.55</v>
      </c>
      <c r="G273" s="55">
        <f>Table3[[#This Row],[Incentive Disbursements]]/'1.) CLM Reference'!$B$5</f>
        <v>3.3616130527906328E-4</v>
      </c>
      <c r="H273" s="54">
        <v>52749.38781</v>
      </c>
      <c r="I273" s="55">
        <f>Table3[[#This Row],[Residential CLM $ Collected]]/'1.) CLM Reference'!$B$4</f>
        <v>4.9835579257596712E-4</v>
      </c>
      <c r="J273" s="79">
        <v>29807.55</v>
      </c>
      <c r="K273" s="55">
        <f>Table3[[#This Row],[Residential Incentive Disbursements]]/'1.) CLM Reference'!$B$5</f>
        <v>3.3616130527906328E-4</v>
      </c>
      <c r="L273" s="56">
        <v>0</v>
      </c>
      <c r="M273" s="55">
        <f>Table3[[#This Row],[C&amp;I CLM $ Collected]]/'1.) CLM Reference'!$B$4</f>
        <v>0</v>
      </c>
      <c r="N273" s="79">
        <v>0</v>
      </c>
      <c r="O273" s="55">
        <f>Table3[[#This Row],[C&amp;I Incentive Disbursements]]/'1.) CLM Reference'!$B$5</f>
        <v>0</v>
      </c>
    </row>
    <row r="274" spans="1:15" s="1" customFormat="1">
      <c r="A274" s="83">
        <v>9009190200</v>
      </c>
      <c r="B274" s="1" t="s">
        <v>98</v>
      </c>
      <c r="C274" s="1" t="s">
        <v>46</v>
      </c>
      <c r="D274" s="54">
        <f>Table3[[#This Row],[Residential CLM $ Collected]]+Table3[[#This Row],[C&amp;I CLM $ Collected]]</f>
        <v>73008.235439999989</v>
      </c>
      <c r="E274" s="55">
        <f>Table3[[#This Row],[CLM $ Collected ]]/'1.) CLM Reference'!$B$4</f>
        <v>6.8975354118472765E-4</v>
      </c>
      <c r="F274" s="54">
        <f>Table3[[#This Row],[Residential Incentive Disbursements]]+Table3[[#This Row],[C&amp;I Incentive Disbursements]]</f>
        <v>10263.0799999999</v>
      </c>
      <c r="G274" s="55">
        <f>Table3[[#This Row],[Incentive Disbursements]]/'1.) CLM Reference'!$B$5</f>
        <v>1.1574417786713149E-4</v>
      </c>
      <c r="H274" s="54">
        <v>73008.235439999989</v>
      </c>
      <c r="I274" s="55">
        <f>Table3[[#This Row],[Residential CLM $ Collected]]/'1.) CLM Reference'!$B$4</f>
        <v>6.8975354118472765E-4</v>
      </c>
      <c r="J274" s="79">
        <v>10263.0799999999</v>
      </c>
      <c r="K274" s="55">
        <f>Table3[[#This Row],[Residential Incentive Disbursements]]/'1.) CLM Reference'!$B$5</f>
        <v>1.1574417786713149E-4</v>
      </c>
      <c r="L274" s="56">
        <v>0</v>
      </c>
      <c r="M274" s="55">
        <f>Table3[[#This Row],[C&amp;I CLM $ Collected]]/'1.) CLM Reference'!$B$4</f>
        <v>0</v>
      </c>
      <c r="N274" s="79">
        <v>0</v>
      </c>
      <c r="O274" s="55">
        <f>Table3[[#This Row],[C&amp;I Incentive Disbursements]]/'1.) CLM Reference'!$B$5</f>
        <v>0</v>
      </c>
    </row>
    <row r="275" spans="1:15" s="1" customFormat="1">
      <c r="A275" s="83">
        <v>9009190301</v>
      </c>
      <c r="B275" s="1" t="s">
        <v>98</v>
      </c>
      <c r="C275" s="1" t="s">
        <v>46</v>
      </c>
      <c r="D275" s="54">
        <f>Table3[[#This Row],[Residential CLM $ Collected]]+Table3[[#This Row],[C&amp;I CLM $ Collected]]</f>
        <v>368318.8998719994</v>
      </c>
      <c r="E275" s="55">
        <f>Table3[[#This Row],[CLM $ Collected ]]/'1.) CLM Reference'!$B$4</f>
        <v>3.4797343606634461E-3</v>
      </c>
      <c r="F275" s="54">
        <f>Table3[[#This Row],[Residential Incentive Disbursements]]+Table3[[#This Row],[C&amp;I Incentive Disbursements]]</f>
        <v>399845.11379999993</v>
      </c>
      <c r="G275" s="55">
        <f>Table3[[#This Row],[Incentive Disbursements]]/'1.) CLM Reference'!$B$5</f>
        <v>4.5093426116693111E-3</v>
      </c>
      <c r="H275" s="54">
        <v>252343.11356099942</v>
      </c>
      <c r="I275" s="55">
        <f>Table3[[#This Row],[Residential CLM $ Collected]]/'1.) CLM Reference'!$B$4</f>
        <v>2.3840400349810077E-3</v>
      </c>
      <c r="J275" s="79">
        <v>345499.58</v>
      </c>
      <c r="K275" s="55">
        <f>Table3[[#This Row],[Residential Incentive Disbursements]]/'1.) CLM Reference'!$B$5</f>
        <v>3.8964487113556183E-3</v>
      </c>
      <c r="L275" s="56">
        <v>115975.786311</v>
      </c>
      <c r="M275" s="55">
        <f>Table3[[#This Row],[C&amp;I CLM $ Collected]]/'1.) CLM Reference'!$B$4</f>
        <v>1.0956943256824386E-3</v>
      </c>
      <c r="N275" s="79">
        <v>54345.533799999903</v>
      </c>
      <c r="O275" s="55">
        <f>Table3[[#This Row],[C&amp;I Incentive Disbursements]]/'1.) CLM Reference'!$B$5</f>
        <v>6.1289390031369305E-4</v>
      </c>
    </row>
    <row r="276" spans="1:15" s="1" customFormat="1">
      <c r="A276" s="83">
        <v>9009190302</v>
      </c>
      <c r="B276" s="1" t="s">
        <v>98</v>
      </c>
      <c r="C276" s="1" t="s">
        <v>46</v>
      </c>
      <c r="D276" s="54">
        <f>Table3[[#This Row],[Residential CLM $ Collected]]+Table3[[#This Row],[C&amp;I CLM $ Collected]]</f>
        <v>87366.834575999994</v>
      </c>
      <c r="E276" s="55">
        <f>Table3[[#This Row],[CLM $ Collected ]]/'1.) CLM Reference'!$B$4</f>
        <v>8.2540802647422962E-4</v>
      </c>
      <c r="F276" s="54">
        <f>Table3[[#This Row],[Residential Incentive Disbursements]]+Table3[[#This Row],[C&amp;I Incentive Disbursements]]</f>
        <v>16668.02</v>
      </c>
      <c r="G276" s="55">
        <f>Table3[[#This Row],[Incentive Disbursements]]/'1.) CLM Reference'!$B$5</f>
        <v>1.879773198272764E-4</v>
      </c>
      <c r="H276" s="54">
        <v>87366.834575999994</v>
      </c>
      <c r="I276" s="55">
        <f>Table3[[#This Row],[Residential CLM $ Collected]]/'1.) CLM Reference'!$B$4</f>
        <v>8.2540802647422962E-4</v>
      </c>
      <c r="J276" s="79">
        <v>16668.02</v>
      </c>
      <c r="K276" s="55">
        <f>Table3[[#This Row],[Residential Incentive Disbursements]]/'1.) CLM Reference'!$B$5</f>
        <v>1.879773198272764E-4</v>
      </c>
      <c r="L276" s="56">
        <v>0</v>
      </c>
      <c r="M276" s="55">
        <f>Table3[[#This Row],[C&amp;I CLM $ Collected]]/'1.) CLM Reference'!$B$4</f>
        <v>0</v>
      </c>
      <c r="N276" s="79">
        <v>0</v>
      </c>
      <c r="O276" s="55">
        <f>Table3[[#This Row],[C&amp;I Incentive Disbursements]]/'1.) CLM Reference'!$B$5</f>
        <v>0</v>
      </c>
    </row>
    <row r="277" spans="1:15" s="1" customFormat="1">
      <c r="A277" s="83">
        <v>9009190303</v>
      </c>
      <c r="B277" s="1" t="s">
        <v>98</v>
      </c>
      <c r="C277" s="1" t="s">
        <v>46</v>
      </c>
      <c r="D277" s="54">
        <f>Table3[[#This Row],[Residential CLM $ Collected]]+Table3[[#This Row],[C&amp;I CLM $ Collected]]</f>
        <v>57105.566028000001</v>
      </c>
      <c r="E277" s="55">
        <f>Table3[[#This Row],[CLM $ Collected ]]/'1.) CLM Reference'!$B$4</f>
        <v>5.3951127775909557E-4</v>
      </c>
      <c r="F277" s="54">
        <f>Table3[[#This Row],[Residential Incentive Disbursements]]+Table3[[#This Row],[C&amp;I Incentive Disbursements]]</f>
        <v>8239.15</v>
      </c>
      <c r="G277" s="55">
        <f>Table3[[#This Row],[Incentive Disbursements]]/'1.) CLM Reference'!$B$5</f>
        <v>9.2918855068262717E-5</v>
      </c>
      <c r="H277" s="54">
        <v>57105.566028000001</v>
      </c>
      <c r="I277" s="55">
        <f>Table3[[#This Row],[Residential CLM $ Collected]]/'1.) CLM Reference'!$B$4</f>
        <v>5.3951127775909557E-4</v>
      </c>
      <c r="J277" s="79">
        <v>8239.15</v>
      </c>
      <c r="K277" s="55">
        <f>Table3[[#This Row],[Residential Incentive Disbursements]]/'1.) CLM Reference'!$B$5</f>
        <v>9.2918855068262717E-5</v>
      </c>
      <c r="L277" s="56">
        <v>0</v>
      </c>
      <c r="M277" s="55">
        <f>Table3[[#This Row],[C&amp;I CLM $ Collected]]/'1.) CLM Reference'!$B$4</f>
        <v>0</v>
      </c>
      <c r="N277" s="79">
        <v>0</v>
      </c>
      <c r="O277" s="55">
        <f>Table3[[#This Row],[C&amp;I Incentive Disbursements]]/'1.) CLM Reference'!$B$5</f>
        <v>0</v>
      </c>
    </row>
    <row r="278" spans="1:15" s="1" customFormat="1">
      <c r="A278" s="83">
        <v>9009194201</v>
      </c>
      <c r="B278" s="1" t="s">
        <v>98</v>
      </c>
      <c r="C278" s="1" t="s">
        <v>46</v>
      </c>
      <c r="D278" s="54">
        <f>Table3[[#This Row],[Residential CLM $ Collected]]+Table3[[#This Row],[C&amp;I CLM $ Collected]]</f>
        <v>476.93204999999995</v>
      </c>
      <c r="E278" s="55">
        <f>Table3[[#This Row],[CLM $ Collected ]]/'1.) CLM Reference'!$B$4</f>
        <v>4.5058693503466985E-6</v>
      </c>
      <c r="F278" s="54">
        <f>Table3[[#This Row],[Residential Incentive Disbursements]]+Table3[[#This Row],[C&amp;I Incentive Disbursements]]</f>
        <v>0</v>
      </c>
      <c r="G278" s="55">
        <f>Table3[[#This Row],[Incentive Disbursements]]/'1.) CLM Reference'!$B$5</f>
        <v>0</v>
      </c>
      <c r="H278" s="54">
        <v>476.93204999999995</v>
      </c>
      <c r="I278" s="55">
        <f>Table3[[#This Row],[Residential CLM $ Collected]]/'1.) CLM Reference'!$B$4</f>
        <v>4.5058693503466985E-6</v>
      </c>
      <c r="J278" s="79">
        <v>0</v>
      </c>
      <c r="K278" s="55">
        <f>Table3[[#This Row],[Residential Incentive Disbursements]]/'1.) CLM Reference'!$B$5</f>
        <v>0</v>
      </c>
      <c r="L278" s="56">
        <v>0</v>
      </c>
      <c r="M278" s="55">
        <f>Table3[[#This Row],[C&amp;I CLM $ Collected]]/'1.) CLM Reference'!$B$4</f>
        <v>0</v>
      </c>
      <c r="N278" s="79">
        <v>0</v>
      </c>
      <c r="O278" s="55">
        <f>Table3[[#This Row],[C&amp;I Incentive Disbursements]]/'1.) CLM Reference'!$B$5</f>
        <v>0</v>
      </c>
    </row>
    <row r="279" spans="1:15" s="1" customFormat="1">
      <c r="A279" s="83">
        <v>9007590100</v>
      </c>
      <c r="B279" s="1" t="s">
        <v>99</v>
      </c>
      <c r="C279" s="1" t="s">
        <v>46</v>
      </c>
      <c r="D279" s="54">
        <f>Table3[[#This Row],[Residential CLM $ Collected]]+Table3[[#This Row],[C&amp;I CLM $ Collected]]</f>
        <v>214093.81236599997</v>
      </c>
      <c r="E279" s="55">
        <f>Table3[[#This Row],[CLM $ Collected ]]/'1.) CLM Reference'!$B$4</f>
        <v>2.0226754466151652E-3</v>
      </c>
      <c r="F279" s="54">
        <f>Table3[[#This Row],[Residential Incentive Disbursements]]+Table3[[#This Row],[C&amp;I Incentive Disbursements]]</f>
        <v>143520.0799999999</v>
      </c>
      <c r="G279" s="55">
        <f>Table3[[#This Row],[Incentive Disbursements]]/'1.) CLM Reference'!$B$5</f>
        <v>1.6185797701104435E-3</v>
      </c>
      <c r="H279" s="54">
        <v>181206.09265499999</v>
      </c>
      <c r="I279" s="55">
        <f>Table3[[#This Row],[Residential CLM $ Collected]]/'1.) CLM Reference'!$B$4</f>
        <v>1.7119650042186272E-3</v>
      </c>
      <c r="J279" s="79">
        <v>133023.28</v>
      </c>
      <c r="K279" s="55">
        <f>Table3[[#This Row],[Residential Incentive Disbursements]]/'1.) CLM Reference'!$B$5</f>
        <v>1.5001997627212675E-3</v>
      </c>
      <c r="L279" s="56">
        <v>32887.719710999998</v>
      </c>
      <c r="M279" s="55">
        <f>Table3[[#This Row],[C&amp;I CLM $ Collected]]/'1.) CLM Reference'!$B$4</f>
        <v>3.107104423965382E-4</v>
      </c>
      <c r="N279" s="79">
        <v>10496.799999999899</v>
      </c>
      <c r="O279" s="55">
        <f>Table3[[#This Row],[C&amp;I Incentive Disbursements]]/'1.) CLM Reference'!$B$5</f>
        <v>1.1838000738917616E-4</v>
      </c>
    </row>
    <row r="280" spans="1:15" s="1" customFormat="1">
      <c r="A280" s="83">
        <v>9015820000</v>
      </c>
      <c r="B280" s="1" t="s">
        <v>100</v>
      </c>
      <c r="C280" s="1" t="s">
        <v>46</v>
      </c>
      <c r="D280" s="54">
        <f>Table3[[#This Row],[Residential CLM $ Collected]]+Table3[[#This Row],[C&amp;I CLM $ Collected]]</f>
        <v>36996.726186000007</v>
      </c>
      <c r="E280" s="55">
        <f>Table3[[#This Row],[CLM $ Collected ]]/'1.) CLM Reference'!$B$4</f>
        <v>3.4953074465150026E-4</v>
      </c>
      <c r="F280" s="54">
        <f>Table3[[#This Row],[Residential Incentive Disbursements]]+Table3[[#This Row],[C&amp;I Incentive Disbursements]]</f>
        <v>42473.729999999901</v>
      </c>
      <c r="G280" s="55">
        <f>Table3[[#This Row],[Incentive Disbursements]]/'1.) CLM Reference'!$B$5</f>
        <v>4.7900698034123823E-4</v>
      </c>
      <c r="H280" s="54">
        <v>38916.518445000002</v>
      </c>
      <c r="I280" s="55">
        <f>Table3[[#This Row],[Residential CLM $ Collected]]/'1.) CLM Reference'!$B$4</f>
        <v>3.6766819861136924E-4</v>
      </c>
      <c r="J280" s="79">
        <v>20571.209999999901</v>
      </c>
      <c r="K280" s="55">
        <f>Table3[[#This Row],[Residential Incentive Disbursements]]/'1.) CLM Reference'!$B$5</f>
        <v>2.3199641717516824E-4</v>
      </c>
      <c r="L280" s="56">
        <v>-1919.7922589999944</v>
      </c>
      <c r="M280" s="55">
        <f>Table3[[#This Row],[C&amp;I CLM $ Collected]]/'1.) CLM Reference'!$B$4</f>
        <v>-1.8137453959868969E-5</v>
      </c>
      <c r="N280" s="79">
        <v>21902.52</v>
      </c>
      <c r="O280" s="55">
        <f>Table3[[#This Row],[C&amp;I Incentive Disbursements]]/'1.) CLM Reference'!$B$5</f>
        <v>2.4701056316606997E-4</v>
      </c>
    </row>
    <row r="281" spans="1:15" s="1" customFormat="1">
      <c r="A281" s="83">
        <v>9015825000</v>
      </c>
      <c r="B281" s="1" t="s">
        <v>100</v>
      </c>
      <c r="C281" s="1" t="s">
        <v>46</v>
      </c>
      <c r="D281" s="54">
        <f>Table3[[#This Row],[Residential CLM $ Collected]]+Table3[[#This Row],[C&amp;I CLM $ Collected]]</f>
        <v>38.062709999999996</v>
      </c>
      <c r="E281" s="55">
        <f>Table3[[#This Row],[CLM $ Collected ]]/'1.) CLM Reference'!$B$4</f>
        <v>3.5960174699967172E-7</v>
      </c>
      <c r="F281" s="54">
        <f>Table3[[#This Row],[Residential Incentive Disbursements]]+Table3[[#This Row],[C&amp;I Incentive Disbursements]]</f>
        <v>0</v>
      </c>
      <c r="G281" s="55">
        <f>Table3[[#This Row],[Incentive Disbursements]]/'1.) CLM Reference'!$B$5</f>
        <v>0</v>
      </c>
      <c r="H281" s="54">
        <v>38.062709999999996</v>
      </c>
      <c r="I281" s="55">
        <f>Table3[[#This Row],[Residential CLM $ Collected]]/'1.) CLM Reference'!$B$4</f>
        <v>3.5960174699967172E-7</v>
      </c>
      <c r="J281" s="79">
        <v>0</v>
      </c>
      <c r="K281" s="55">
        <f>Table3[[#This Row],[Residential Incentive Disbursements]]/'1.) CLM Reference'!$B$5</f>
        <v>0</v>
      </c>
      <c r="L281" s="56">
        <v>0</v>
      </c>
      <c r="M281" s="55">
        <f>Table3[[#This Row],[C&amp;I CLM $ Collected]]/'1.) CLM Reference'!$B$4</f>
        <v>0</v>
      </c>
      <c r="N281" s="79">
        <v>0</v>
      </c>
      <c r="O281" s="55">
        <f>Table3[[#This Row],[C&amp;I Incentive Disbursements]]/'1.) CLM Reference'!$B$5</f>
        <v>0</v>
      </c>
    </row>
    <row r="282" spans="1:15" s="1" customFormat="1">
      <c r="A282" s="83">
        <v>9003471100</v>
      </c>
      <c r="B282" s="1" t="s">
        <v>101</v>
      </c>
      <c r="C282" s="1" t="s">
        <v>46</v>
      </c>
      <c r="D282" s="54">
        <f>Table3[[#This Row],[Residential CLM $ Collected]]+Table3[[#This Row],[C&amp;I CLM $ Collected]]</f>
        <v>98.32347</v>
      </c>
      <c r="E282" s="55">
        <f>Table3[[#This Row],[CLM $ Collected ]]/'1.) CLM Reference'!$B$4</f>
        <v>9.2892207578151468E-7</v>
      </c>
      <c r="F282" s="54">
        <f>Table3[[#This Row],[Residential Incentive Disbursements]]+Table3[[#This Row],[C&amp;I Incentive Disbursements]]</f>
        <v>0</v>
      </c>
      <c r="G282" s="55">
        <f>Table3[[#This Row],[Incentive Disbursements]]/'1.) CLM Reference'!$B$5</f>
        <v>0</v>
      </c>
      <c r="H282" s="54">
        <v>98.32347</v>
      </c>
      <c r="I282" s="55">
        <f>Table3[[#This Row],[Residential CLM $ Collected]]/'1.) CLM Reference'!$B$4</f>
        <v>9.2892207578151468E-7</v>
      </c>
      <c r="J282" s="79">
        <v>0</v>
      </c>
      <c r="K282" s="55">
        <f>Table3[[#This Row],[Residential Incentive Disbursements]]/'1.) CLM Reference'!$B$5</f>
        <v>0</v>
      </c>
      <c r="L282" s="56">
        <v>0</v>
      </c>
      <c r="M282" s="55">
        <f>Table3[[#This Row],[C&amp;I CLM $ Collected]]/'1.) CLM Reference'!$B$4</f>
        <v>0</v>
      </c>
      <c r="N282" s="79">
        <v>0</v>
      </c>
      <c r="O282" s="55">
        <f>Table3[[#This Row],[C&amp;I Incentive Disbursements]]/'1.) CLM Reference'!$B$5</f>
        <v>0</v>
      </c>
    </row>
    <row r="283" spans="1:15" s="1" customFormat="1">
      <c r="A283" s="83">
        <v>9003496700</v>
      </c>
      <c r="B283" s="1" t="s">
        <v>101</v>
      </c>
      <c r="C283" s="1" t="s">
        <v>46</v>
      </c>
      <c r="D283" s="54">
        <f>Table3[[#This Row],[Residential CLM $ Collected]]+Table3[[#This Row],[C&amp;I CLM $ Collected]]</f>
        <v>86.819040000000001</v>
      </c>
      <c r="E283" s="55">
        <f>Table3[[#This Row],[CLM $ Collected ]]/'1.) CLM Reference'!$B$4</f>
        <v>8.2023267541471384E-7</v>
      </c>
      <c r="F283" s="54">
        <f>Table3[[#This Row],[Residential Incentive Disbursements]]+Table3[[#This Row],[C&amp;I Incentive Disbursements]]</f>
        <v>0</v>
      </c>
      <c r="G283" s="55">
        <f>Table3[[#This Row],[Incentive Disbursements]]/'1.) CLM Reference'!$B$5</f>
        <v>0</v>
      </c>
      <c r="H283" s="54">
        <v>86.819040000000001</v>
      </c>
      <c r="I283" s="55">
        <f>Table3[[#This Row],[Residential CLM $ Collected]]/'1.) CLM Reference'!$B$4</f>
        <v>8.2023267541471384E-7</v>
      </c>
      <c r="J283" s="79">
        <v>0</v>
      </c>
      <c r="K283" s="55">
        <f>Table3[[#This Row],[Residential Incentive Disbursements]]/'1.) CLM Reference'!$B$5</f>
        <v>0</v>
      </c>
      <c r="L283" s="56">
        <v>0</v>
      </c>
      <c r="M283" s="55">
        <f>Table3[[#This Row],[C&amp;I CLM $ Collected]]/'1.) CLM Reference'!$B$4</f>
        <v>0</v>
      </c>
      <c r="N283" s="79">
        <v>0</v>
      </c>
      <c r="O283" s="55">
        <f>Table3[[#This Row],[C&amp;I Incentive Disbursements]]/'1.) CLM Reference'!$B$5</f>
        <v>0</v>
      </c>
    </row>
    <row r="284" spans="1:15" s="1" customFormat="1">
      <c r="A284" s="83">
        <v>9003496800</v>
      </c>
      <c r="B284" s="1" t="s">
        <v>101</v>
      </c>
      <c r="C284" s="1" t="s">
        <v>46</v>
      </c>
      <c r="D284" s="54">
        <f>Table3[[#This Row],[Residential CLM $ Collected]]+Table3[[#This Row],[C&amp;I CLM $ Collected]]</f>
        <v>197.87165999999999</v>
      </c>
      <c r="E284" s="55">
        <f>Table3[[#This Row],[CLM $ Collected ]]/'1.) CLM Reference'!$B$4</f>
        <v>1.869414831937218E-6</v>
      </c>
      <c r="F284" s="54">
        <f>Table3[[#This Row],[Residential Incentive Disbursements]]+Table3[[#This Row],[C&amp;I Incentive Disbursements]]</f>
        <v>0</v>
      </c>
      <c r="G284" s="55">
        <f>Table3[[#This Row],[Incentive Disbursements]]/'1.) CLM Reference'!$B$5</f>
        <v>0</v>
      </c>
      <c r="H284" s="54">
        <v>197.87165999999999</v>
      </c>
      <c r="I284" s="55">
        <f>Table3[[#This Row],[Residential CLM $ Collected]]/'1.) CLM Reference'!$B$4</f>
        <v>1.869414831937218E-6</v>
      </c>
      <c r="J284" s="79">
        <v>0</v>
      </c>
      <c r="K284" s="55">
        <f>Table3[[#This Row],[Residential Incentive Disbursements]]/'1.) CLM Reference'!$B$5</f>
        <v>0</v>
      </c>
      <c r="L284" s="56">
        <v>0</v>
      </c>
      <c r="M284" s="55">
        <f>Table3[[#This Row],[C&amp;I CLM $ Collected]]/'1.) CLM Reference'!$B$4</f>
        <v>0</v>
      </c>
      <c r="N284" s="79">
        <v>0</v>
      </c>
      <c r="O284" s="55">
        <f>Table3[[#This Row],[C&amp;I Incentive Disbursements]]/'1.) CLM Reference'!$B$5</f>
        <v>0</v>
      </c>
    </row>
    <row r="285" spans="1:15" s="1" customFormat="1">
      <c r="A285" s="83">
        <v>9003496900</v>
      </c>
      <c r="B285" s="1" t="s">
        <v>101</v>
      </c>
      <c r="C285" s="1" t="s">
        <v>46</v>
      </c>
      <c r="D285" s="54">
        <f>Table3[[#This Row],[Residential CLM $ Collected]]+Table3[[#This Row],[C&amp;I CLM $ Collected]]</f>
        <v>140.25312</v>
      </c>
      <c r="E285" s="55">
        <f>Table3[[#This Row],[CLM $ Collected ]]/'1.) CLM Reference'!$B$4</f>
        <v>1.3250571747033934E-6</v>
      </c>
      <c r="F285" s="54">
        <f>Table3[[#This Row],[Residential Incentive Disbursements]]+Table3[[#This Row],[C&amp;I Incentive Disbursements]]</f>
        <v>0</v>
      </c>
      <c r="G285" s="55">
        <f>Table3[[#This Row],[Incentive Disbursements]]/'1.) CLM Reference'!$B$5</f>
        <v>0</v>
      </c>
      <c r="H285" s="54">
        <v>140.25312</v>
      </c>
      <c r="I285" s="55">
        <f>Table3[[#This Row],[Residential CLM $ Collected]]/'1.) CLM Reference'!$B$4</f>
        <v>1.3250571747033934E-6</v>
      </c>
      <c r="J285" s="79">
        <v>0</v>
      </c>
      <c r="K285" s="55">
        <f>Table3[[#This Row],[Residential Incentive Disbursements]]/'1.) CLM Reference'!$B$5</f>
        <v>0</v>
      </c>
      <c r="L285" s="56">
        <v>0</v>
      </c>
      <c r="M285" s="55">
        <f>Table3[[#This Row],[C&amp;I CLM $ Collected]]/'1.) CLM Reference'!$B$4</f>
        <v>0</v>
      </c>
      <c r="N285" s="79">
        <v>0</v>
      </c>
      <c r="O285" s="55">
        <f>Table3[[#This Row],[C&amp;I Incentive Disbursements]]/'1.) CLM Reference'!$B$5</f>
        <v>0</v>
      </c>
    </row>
    <row r="286" spans="1:15" s="1" customFormat="1">
      <c r="A286" s="83">
        <v>9003497100</v>
      </c>
      <c r="B286" s="1" t="s">
        <v>101</v>
      </c>
      <c r="C286" s="1" t="s">
        <v>46</v>
      </c>
      <c r="D286" s="54">
        <f>Table3[[#This Row],[Residential CLM $ Collected]]+Table3[[#This Row],[C&amp;I CLM $ Collected]]</f>
        <v>177.81119999999999</v>
      </c>
      <c r="E286" s="55">
        <f>Table3[[#This Row],[CLM $ Collected ]]/'1.) CLM Reference'!$B$4</f>
        <v>1.6798913728451818E-6</v>
      </c>
      <c r="F286" s="54">
        <f>Table3[[#This Row],[Residential Incentive Disbursements]]+Table3[[#This Row],[C&amp;I Incentive Disbursements]]</f>
        <v>0</v>
      </c>
      <c r="G286" s="55">
        <f>Table3[[#This Row],[Incentive Disbursements]]/'1.) CLM Reference'!$B$5</f>
        <v>0</v>
      </c>
      <c r="H286" s="54">
        <v>177.81119999999999</v>
      </c>
      <c r="I286" s="55">
        <f>Table3[[#This Row],[Residential CLM $ Collected]]/'1.) CLM Reference'!$B$4</f>
        <v>1.6798913728451818E-6</v>
      </c>
      <c r="J286" s="79">
        <v>0</v>
      </c>
      <c r="K286" s="55">
        <f>Table3[[#This Row],[Residential Incentive Disbursements]]/'1.) CLM Reference'!$B$5</f>
        <v>0</v>
      </c>
      <c r="L286" s="56">
        <v>0</v>
      </c>
      <c r="M286" s="55">
        <f>Table3[[#This Row],[C&amp;I CLM $ Collected]]/'1.) CLM Reference'!$B$4</f>
        <v>0</v>
      </c>
      <c r="N286" s="79">
        <v>0</v>
      </c>
      <c r="O286" s="55">
        <f>Table3[[#This Row],[C&amp;I Incentive Disbursements]]/'1.) CLM Reference'!$B$5</f>
        <v>0</v>
      </c>
    </row>
    <row r="287" spans="1:15" s="1" customFormat="1">
      <c r="A287" s="83">
        <v>9003500100</v>
      </c>
      <c r="B287" s="1" t="s">
        <v>101</v>
      </c>
      <c r="C287" s="1" t="s">
        <v>46</v>
      </c>
      <c r="D287" s="54">
        <f>Table3[[#This Row],[Residential CLM $ Collected]]+Table3[[#This Row],[C&amp;I CLM $ Collected]]</f>
        <v>24538.013639999997</v>
      </c>
      <c r="E287" s="55">
        <f>Table3[[#This Row],[CLM $ Collected ]]/'1.) CLM Reference'!$B$4</f>
        <v>2.3182565226821143E-4</v>
      </c>
      <c r="F287" s="54">
        <f>Table3[[#This Row],[Residential Incentive Disbursements]]+Table3[[#This Row],[C&amp;I Incentive Disbursements]]</f>
        <v>42468.57</v>
      </c>
      <c r="G287" s="55">
        <f>Table3[[#This Row],[Incentive Disbursements]]/'1.) CLM Reference'!$B$5</f>
        <v>4.7894878728829671E-4</v>
      </c>
      <c r="H287" s="54">
        <v>24538.013639999997</v>
      </c>
      <c r="I287" s="55">
        <f>Table3[[#This Row],[Residential CLM $ Collected]]/'1.) CLM Reference'!$B$4</f>
        <v>2.3182565226821143E-4</v>
      </c>
      <c r="J287" s="79">
        <v>42468.57</v>
      </c>
      <c r="K287" s="55">
        <f>Table3[[#This Row],[Residential Incentive Disbursements]]/'1.) CLM Reference'!$B$5</f>
        <v>4.7894878728829671E-4</v>
      </c>
      <c r="L287" s="56">
        <v>0</v>
      </c>
      <c r="M287" s="55">
        <f>Table3[[#This Row],[C&amp;I CLM $ Collected]]/'1.) CLM Reference'!$B$4</f>
        <v>0</v>
      </c>
      <c r="N287" s="79">
        <v>0</v>
      </c>
      <c r="O287" s="55">
        <f>Table3[[#This Row],[C&amp;I Incentive Disbursements]]/'1.) CLM Reference'!$B$5</f>
        <v>0</v>
      </c>
    </row>
    <row r="288" spans="1:15" s="1" customFormat="1">
      <c r="A288" s="83">
        <v>9003500200</v>
      </c>
      <c r="B288" s="1" t="s">
        <v>101</v>
      </c>
      <c r="C288" s="1" t="s">
        <v>46</v>
      </c>
      <c r="D288" s="54">
        <f>Table3[[#This Row],[Residential CLM $ Collected]]+Table3[[#This Row],[C&amp;I CLM $ Collected]]</f>
        <v>14774.954039999999</v>
      </c>
      <c r="E288" s="55">
        <f>Table3[[#This Row],[CLM $ Collected ]]/'1.) CLM Reference'!$B$4</f>
        <v>1.3958804521863676E-4</v>
      </c>
      <c r="F288" s="54">
        <f>Table3[[#This Row],[Residential Incentive Disbursements]]+Table3[[#This Row],[C&amp;I Incentive Disbursements]]</f>
        <v>636.58000000000004</v>
      </c>
      <c r="G288" s="55">
        <f>Table3[[#This Row],[Incentive Disbursements]]/'1.) CLM Reference'!$B$5</f>
        <v>7.1791731864761153E-6</v>
      </c>
      <c r="H288" s="54">
        <v>14774.954039999999</v>
      </c>
      <c r="I288" s="55">
        <f>Table3[[#This Row],[Residential CLM $ Collected]]/'1.) CLM Reference'!$B$4</f>
        <v>1.3958804521863676E-4</v>
      </c>
      <c r="J288" s="79">
        <v>636.58000000000004</v>
      </c>
      <c r="K288" s="55">
        <f>Table3[[#This Row],[Residential Incentive Disbursements]]/'1.) CLM Reference'!$B$5</f>
        <v>7.1791731864761153E-6</v>
      </c>
      <c r="L288" s="56">
        <v>0</v>
      </c>
      <c r="M288" s="55">
        <f>Table3[[#This Row],[C&amp;I CLM $ Collected]]/'1.) CLM Reference'!$B$4</f>
        <v>0</v>
      </c>
      <c r="N288" s="79">
        <v>0</v>
      </c>
      <c r="O288" s="55">
        <f>Table3[[#This Row],[C&amp;I Incentive Disbursements]]/'1.) CLM Reference'!$B$5</f>
        <v>0</v>
      </c>
    </row>
    <row r="289" spans="1:15" s="1" customFormat="1">
      <c r="A289" s="83">
        <v>9003500300</v>
      </c>
      <c r="B289" s="1" t="s">
        <v>101</v>
      </c>
      <c r="C289" s="1" t="s">
        <v>102</v>
      </c>
      <c r="D289" s="54">
        <f>Table3[[#This Row],[Residential CLM $ Collected]]+Table3[[#This Row],[C&amp;I CLM $ Collected]]</f>
        <v>17010.83916</v>
      </c>
      <c r="E289" s="55">
        <f>Table3[[#This Row],[CLM $ Collected ]]/'1.) CLM Reference'!$B$4</f>
        <v>1.607118221447298E-4</v>
      </c>
      <c r="F289" s="54">
        <f>Table3[[#This Row],[Residential Incentive Disbursements]]+Table3[[#This Row],[C&amp;I Incentive Disbursements]]</f>
        <v>119335.37</v>
      </c>
      <c r="G289" s="55">
        <f>Table3[[#This Row],[Incentive Disbursements]]/'1.) CLM Reference'!$B$5</f>
        <v>1.3458312992902794E-3</v>
      </c>
      <c r="H289" s="54">
        <v>17010.83916</v>
      </c>
      <c r="I289" s="55">
        <f>Table3[[#This Row],[Residential CLM $ Collected]]/'1.) CLM Reference'!$B$4</f>
        <v>1.607118221447298E-4</v>
      </c>
      <c r="J289" s="79">
        <v>119335.37</v>
      </c>
      <c r="K289" s="55">
        <f>Table3[[#This Row],[Residential Incentive Disbursements]]/'1.) CLM Reference'!$B$5</f>
        <v>1.3458312992902794E-3</v>
      </c>
      <c r="L289" s="56">
        <v>0</v>
      </c>
      <c r="M289" s="55">
        <f>Table3[[#This Row],[C&amp;I CLM $ Collected]]/'1.) CLM Reference'!$B$4</f>
        <v>0</v>
      </c>
      <c r="N289" s="79">
        <v>0</v>
      </c>
      <c r="O289" s="55">
        <f>Table3[[#This Row],[C&amp;I Incentive Disbursements]]/'1.) CLM Reference'!$B$5</f>
        <v>0</v>
      </c>
    </row>
    <row r="290" spans="1:15" s="1" customFormat="1">
      <c r="A290" s="83">
        <v>9003500400</v>
      </c>
      <c r="B290" s="1" t="s">
        <v>101</v>
      </c>
      <c r="C290" s="1" t="s">
        <v>46</v>
      </c>
      <c r="D290" s="54">
        <f>Table3[[#This Row],[Residential CLM $ Collected]]+Table3[[#This Row],[C&amp;I CLM $ Collected]]</f>
        <v>15496.784729999999</v>
      </c>
      <c r="E290" s="55">
        <f>Table3[[#This Row],[CLM $ Collected ]]/'1.) CLM Reference'!$B$4</f>
        <v>1.4640762210010365E-4</v>
      </c>
      <c r="F290" s="54">
        <f>Table3[[#This Row],[Residential Incentive Disbursements]]+Table3[[#This Row],[C&amp;I Incentive Disbursements]]</f>
        <v>0</v>
      </c>
      <c r="G290" s="55">
        <f>Table3[[#This Row],[Incentive Disbursements]]/'1.) CLM Reference'!$B$5</f>
        <v>0</v>
      </c>
      <c r="H290" s="54">
        <v>15496.784729999999</v>
      </c>
      <c r="I290" s="55">
        <f>Table3[[#This Row],[Residential CLM $ Collected]]/'1.) CLM Reference'!$B$4</f>
        <v>1.4640762210010365E-4</v>
      </c>
      <c r="J290" s="79">
        <v>0</v>
      </c>
      <c r="K290" s="55">
        <f>Table3[[#This Row],[Residential Incentive Disbursements]]/'1.) CLM Reference'!$B$5</f>
        <v>0</v>
      </c>
      <c r="L290" s="56">
        <v>0</v>
      </c>
      <c r="M290" s="55">
        <f>Table3[[#This Row],[C&amp;I CLM $ Collected]]/'1.) CLM Reference'!$B$4</f>
        <v>0</v>
      </c>
      <c r="N290" s="79">
        <v>0</v>
      </c>
      <c r="O290" s="55">
        <f>Table3[[#This Row],[C&amp;I Incentive Disbursements]]/'1.) CLM Reference'!$B$5</f>
        <v>0</v>
      </c>
    </row>
    <row r="291" spans="1:15" s="1" customFormat="1">
      <c r="A291" s="83">
        <v>9003500500</v>
      </c>
      <c r="B291" s="1" t="s">
        <v>101</v>
      </c>
      <c r="C291" s="1" t="s">
        <v>46</v>
      </c>
      <c r="D291" s="54">
        <f>Table3[[#This Row],[Residential CLM $ Collected]]+Table3[[#This Row],[C&amp;I CLM $ Collected]]</f>
        <v>13397.34816</v>
      </c>
      <c r="E291" s="55">
        <f>Table3[[#This Row],[CLM $ Collected ]]/'1.) CLM Reference'!$B$4</f>
        <v>1.2657295824440346E-4</v>
      </c>
      <c r="F291" s="54">
        <f>Table3[[#This Row],[Residential Incentive Disbursements]]+Table3[[#This Row],[C&amp;I Incentive Disbursements]]</f>
        <v>105.93</v>
      </c>
      <c r="G291" s="55">
        <f>Table3[[#This Row],[Incentive Disbursements]]/'1.) CLM Reference'!$B$5</f>
        <v>1.1946492438396036E-6</v>
      </c>
      <c r="H291" s="54">
        <v>13397.34816</v>
      </c>
      <c r="I291" s="55">
        <f>Table3[[#This Row],[Residential CLM $ Collected]]/'1.) CLM Reference'!$B$4</f>
        <v>1.2657295824440346E-4</v>
      </c>
      <c r="J291" s="79">
        <v>105.93</v>
      </c>
      <c r="K291" s="55">
        <f>Table3[[#This Row],[Residential Incentive Disbursements]]/'1.) CLM Reference'!$B$5</f>
        <v>1.1946492438396036E-6</v>
      </c>
      <c r="L291" s="56">
        <v>0</v>
      </c>
      <c r="M291" s="55">
        <f>Table3[[#This Row],[C&amp;I CLM $ Collected]]/'1.) CLM Reference'!$B$4</f>
        <v>0</v>
      </c>
      <c r="N291" s="79">
        <v>0</v>
      </c>
      <c r="O291" s="55">
        <f>Table3[[#This Row],[C&amp;I Incentive Disbursements]]/'1.) CLM Reference'!$B$5</f>
        <v>0</v>
      </c>
    </row>
    <row r="292" spans="1:15" s="1" customFormat="1">
      <c r="A292" s="83">
        <v>9003500900</v>
      </c>
      <c r="B292" s="1" t="s">
        <v>101</v>
      </c>
      <c r="C292" s="1" t="s">
        <v>46</v>
      </c>
      <c r="D292" s="54">
        <f>Table3[[#This Row],[Residential CLM $ Collected]]+Table3[[#This Row],[C&amp;I CLM $ Collected]]</f>
        <v>17550.353267999999</v>
      </c>
      <c r="E292" s="55">
        <f>Table3[[#This Row],[CLM $ Collected ]]/'1.) CLM Reference'!$B$4</f>
        <v>1.658089425486046E-4</v>
      </c>
      <c r="F292" s="54">
        <f>Table3[[#This Row],[Residential Incentive Disbursements]]+Table3[[#This Row],[C&amp;I Incentive Disbursements]]</f>
        <v>496.49</v>
      </c>
      <c r="G292" s="55">
        <f>Table3[[#This Row],[Incentive Disbursements]]/'1.) CLM Reference'!$B$5</f>
        <v>5.5992769099775776E-6</v>
      </c>
      <c r="H292" s="54">
        <v>17550.353267999999</v>
      </c>
      <c r="I292" s="55">
        <f>Table3[[#This Row],[Residential CLM $ Collected]]/'1.) CLM Reference'!$B$4</f>
        <v>1.658089425486046E-4</v>
      </c>
      <c r="J292" s="79">
        <v>496.49</v>
      </c>
      <c r="K292" s="55">
        <f>Table3[[#This Row],[Residential Incentive Disbursements]]/'1.) CLM Reference'!$B$5</f>
        <v>5.5992769099775776E-6</v>
      </c>
      <c r="L292" s="56">
        <v>0</v>
      </c>
      <c r="M292" s="55">
        <f>Table3[[#This Row],[C&amp;I CLM $ Collected]]/'1.) CLM Reference'!$B$4</f>
        <v>0</v>
      </c>
      <c r="N292" s="79">
        <v>0</v>
      </c>
      <c r="O292" s="55">
        <f>Table3[[#This Row],[C&amp;I Incentive Disbursements]]/'1.) CLM Reference'!$B$5</f>
        <v>0</v>
      </c>
    </row>
    <row r="293" spans="1:15" s="1" customFormat="1">
      <c r="A293" s="83">
        <v>9003501200</v>
      </c>
      <c r="B293" s="1" t="s">
        <v>101</v>
      </c>
      <c r="C293" s="1" t="s">
        <v>46</v>
      </c>
      <c r="D293" s="54">
        <f>Table3[[#This Row],[Residential CLM $ Collected]]+Table3[[#This Row],[C&amp;I CLM $ Collected]]</f>
        <v>19570.306644</v>
      </c>
      <c r="E293" s="55">
        <f>Table3[[#This Row],[CLM $ Collected ]]/'1.) CLM Reference'!$B$4</f>
        <v>1.848926799616129E-4</v>
      </c>
      <c r="F293" s="54">
        <f>Table3[[#This Row],[Residential Incentive Disbursements]]+Table3[[#This Row],[C&amp;I Incentive Disbursements]]</f>
        <v>921.41999999999905</v>
      </c>
      <c r="G293" s="55">
        <f>Table3[[#This Row],[Incentive Disbursements]]/'1.) CLM Reference'!$B$5</f>
        <v>1.0391519930696557E-5</v>
      </c>
      <c r="H293" s="54">
        <v>19570.306644</v>
      </c>
      <c r="I293" s="55">
        <f>Table3[[#This Row],[Residential CLM $ Collected]]/'1.) CLM Reference'!$B$4</f>
        <v>1.848926799616129E-4</v>
      </c>
      <c r="J293" s="79">
        <v>921.41999999999905</v>
      </c>
      <c r="K293" s="55">
        <f>Table3[[#This Row],[Residential Incentive Disbursements]]/'1.) CLM Reference'!$B$5</f>
        <v>1.0391519930696557E-5</v>
      </c>
      <c r="L293" s="56">
        <v>0</v>
      </c>
      <c r="M293" s="55">
        <f>Table3[[#This Row],[C&amp;I CLM $ Collected]]/'1.) CLM Reference'!$B$4</f>
        <v>0</v>
      </c>
      <c r="N293" s="79">
        <v>0</v>
      </c>
      <c r="O293" s="55">
        <f>Table3[[#This Row],[C&amp;I Incentive Disbursements]]/'1.) CLM Reference'!$B$5</f>
        <v>0</v>
      </c>
    </row>
    <row r="294" spans="1:15" s="1" customFormat="1">
      <c r="A294" s="83">
        <v>9003501300</v>
      </c>
      <c r="B294" s="1" t="s">
        <v>101</v>
      </c>
      <c r="C294" s="1" t="s">
        <v>46</v>
      </c>
      <c r="D294" s="54">
        <f>Table3[[#This Row],[Residential CLM $ Collected]]+Table3[[#This Row],[C&amp;I CLM $ Collected]]</f>
        <v>11454.439877999943</v>
      </c>
      <c r="E294" s="55">
        <f>Table3[[#This Row],[CLM $ Collected ]]/'1.) CLM Reference'!$B$4</f>
        <v>1.0821711304926755E-4</v>
      </c>
      <c r="F294" s="54">
        <f>Table3[[#This Row],[Residential Incentive Disbursements]]+Table3[[#This Row],[C&amp;I Incentive Disbursements]]</f>
        <v>28191.219999999899</v>
      </c>
      <c r="G294" s="55">
        <f>Table3[[#This Row],[Incentive Disbursements]]/'1.) CLM Reference'!$B$5</f>
        <v>3.1793278255372217E-4</v>
      </c>
      <c r="H294" s="54">
        <v>11454.439877999943</v>
      </c>
      <c r="I294" s="55">
        <f>Table3[[#This Row],[Residential CLM $ Collected]]/'1.) CLM Reference'!$B$4</f>
        <v>1.0821711304926755E-4</v>
      </c>
      <c r="J294" s="79">
        <v>28191.219999999899</v>
      </c>
      <c r="K294" s="55">
        <f>Table3[[#This Row],[Residential Incentive Disbursements]]/'1.) CLM Reference'!$B$5</f>
        <v>3.1793278255372217E-4</v>
      </c>
      <c r="L294" s="56">
        <v>0</v>
      </c>
      <c r="M294" s="55">
        <f>Table3[[#This Row],[C&amp;I CLM $ Collected]]/'1.) CLM Reference'!$B$4</f>
        <v>0</v>
      </c>
      <c r="N294" s="79">
        <v>0</v>
      </c>
      <c r="O294" s="55">
        <f>Table3[[#This Row],[C&amp;I Incentive Disbursements]]/'1.) CLM Reference'!$B$5</f>
        <v>0</v>
      </c>
    </row>
    <row r="295" spans="1:15" s="1" customFormat="1">
      <c r="A295" s="83">
        <v>9003501400</v>
      </c>
      <c r="B295" s="1" t="s">
        <v>101</v>
      </c>
      <c r="C295" s="1" t="s">
        <v>46</v>
      </c>
      <c r="D295" s="54">
        <f>Table3[[#This Row],[Residential CLM $ Collected]]+Table3[[#This Row],[C&amp;I CLM $ Collected]]</f>
        <v>22423.738679999999</v>
      </c>
      <c r="E295" s="55">
        <f>Table3[[#This Row],[CLM $ Collected ]]/'1.) CLM Reference'!$B$4</f>
        <v>2.1185080104890359E-4</v>
      </c>
      <c r="F295" s="54">
        <f>Table3[[#This Row],[Residential Incentive Disbursements]]+Table3[[#This Row],[C&amp;I Incentive Disbursements]]</f>
        <v>9663.2999999999993</v>
      </c>
      <c r="G295" s="55">
        <f>Table3[[#This Row],[Incentive Disbursements]]/'1.) CLM Reference'!$B$5</f>
        <v>1.0898002490319305E-4</v>
      </c>
      <c r="H295" s="54">
        <v>22423.738679999999</v>
      </c>
      <c r="I295" s="55">
        <f>Table3[[#This Row],[Residential CLM $ Collected]]/'1.) CLM Reference'!$B$4</f>
        <v>2.1185080104890359E-4</v>
      </c>
      <c r="J295" s="79">
        <v>9663.2999999999993</v>
      </c>
      <c r="K295" s="55">
        <f>Table3[[#This Row],[Residential Incentive Disbursements]]/'1.) CLM Reference'!$B$5</f>
        <v>1.0898002490319305E-4</v>
      </c>
      <c r="L295" s="56">
        <v>0</v>
      </c>
      <c r="M295" s="55">
        <f>Table3[[#This Row],[C&amp;I CLM $ Collected]]/'1.) CLM Reference'!$B$4</f>
        <v>0</v>
      </c>
      <c r="N295" s="79">
        <v>0</v>
      </c>
      <c r="O295" s="55">
        <f>Table3[[#This Row],[C&amp;I Incentive Disbursements]]/'1.) CLM Reference'!$B$5</f>
        <v>0</v>
      </c>
    </row>
    <row r="296" spans="1:15" s="1" customFormat="1">
      <c r="A296" s="83">
        <v>9003501500</v>
      </c>
      <c r="B296" s="1" t="s">
        <v>101</v>
      </c>
      <c r="C296" s="1" t="s">
        <v>46</v>
      </c>
      <c r="D296" s="54">
        <f>Table3[[#This Row],[Residential CLM $ Collected]]+Table3[[#This Row],[C&amp;I CLM $ Collected]]</f>
        <v>29942.4195</v>
      </c>
      <c r="E296" s="55">
        <f>Table3[[#This Row],[CLM $ Collected ]]/'1.) CLM Reference'!$B$4</f>
        <v>2.8288438636127165E-4</v>
      </c>
      <c r="F296" s="54">
        <f>Table3[[#This Row],[Residential Incentive Disbursements]]+Table3[[#This Row],[C&amp;I Incentive Disbursements]]</f>
        <v>33391.379999999903</v>
      </c>
      <c r="G296" s="55">
        <f>Table3[[#This Row],[Incentive Disbursements]]/'1.) CLM Reference'!$B$5</f>
        <v>3.7657874886963793E-4</v>
      </c>
      <c r="H296" s="54">
        <v>29942.4195</v>
      </c>
      <c r="I296" s="55">
        <f>Table3[[#This Row],[Residential CLM $ Collected]]/'1.) CLM Reference'!$B$4</f>
        <v>2.8288438636127165E-4</v>
      </c>
      <c r="J296" s="79">
        <v>33391.379999999903</v>
      </c>
      <c r="K296" s="55">
        <f>Table3[[#This Row],[Residential Incentive Disbursements]]/'1.) CLM Reference'!$B$5</f>
        <v>3.7657874886963793E-4</v>
      </c>
      <c r="L296" s="56">
        <v>0</v>
      </c>
      <c r="M296" s="55">
        <f>Table3[[#This Row],[C&amp;I CLM $ Collected]]/'1.) CLM Reference'!$B$4</f>
        <v>0</v>
      </c>
      <c r="N296" s="79">
        <v>0</v>
      </c>
      <c r="O296" s="55">
        <f>Table3[[#This Row],[C&amp;I Incentive Disbursements]]/'1.) CLM Reference'!$B$5</f>
        <v>0</v>
      </c>
    </row>
    <row r="297" spans="1:15" s="1" customFormat="1">
      <c r="A297" s="83">
        <v>9003501700</v>
      </c>
      <c r="B297" s="1" t="s">
        <v>101</v>
      </c>
      <c r="C297" s="1" t="s">
        <v>46</v>
      </c>
      <c r="D297" s="54">
        <f>Table3[[#This Row],[Residential CLM $ Collected]]+Table3[[#This Row],[C&amp;I CLM $ Collected]]</f>
        <v>9805.3124399999997</v>
      </c>
      <c r="E297" s="55">
        <f>Table3[[#This Row],[CLM $ Collected ]]/'1.) CLM Reference'!$B$4</f>
        <v>9.263679552248419E-5</v>
      </c>
      <c r="F297" s="54">
        <f>Table3[[#This Row],[Residential Incentive Disbursements]]+Table3[[#This Row],[C&amp;I Incentive Disbursements]]</f>
        <v>6.94</v>
      </c>
      <c r="G297" s="55">
        <f>Table3[[#This Row],[Incentive Disbursements]]/'1.) CLM Reference'!$B$5</f>
        <v>7.8267400663144044E-8</v>
      </c>
      <c r="H297" s="54">
        <v>9805.3124399999997</v>
      </c>
      <c r="I297" s="55">
        <f>Table3[[#This Row],[Residential CLM $ Collected]]/'1.) CLM Reference'!$B$4</f>
        <v>9.263679552248419E-5</v>
      </c>
      <c r="J297" s="79">
        <v>6.94</v>
      </c>
      <c r="K297" s="55">
        <f>Table3[[#This Row],[Residential Incentive Disbursements]]/'1.) CLM Reference'!$B$5</f>
        <v>7.8267400663144044E-8</v>
      </c>
      <c r="L297" s="56">
        <v>0</v>
      </c>
      <c r="M297" s="55">
        <f>Table3[[#This Row],[C&amp;I CLM $ Collected]]/'1.) CLM Reference'!$B$4</f>
        <v>0</v>
      </c>
      <c r="N297" s="79">
        <v>0</v>
      </c>
      <c r="O297" s="55">
        <f>Table3[[#This Row],[C&amp;I Incentive Disbursements]]/'1.) CLM Reference'!$B$5</f>
        <v>0</v>
      </c>
    </row>
    <row r="298" spans="1:15" s="1" customFormat="1">
      <c r="A298" s="83">
        <v>9003501800</v>
      </c>
      <c r="B298" s="1" t="s">
        <v>101</v>
      </c>
      <c r="C298" s="1" t="s">
        <v>102</v>
      </c>
      <c r="D298" s="54">
        <f>Table3[[#This Row],[Residential CLM $ Collected]]+Table3[[#This Row],[C&amp;I CLM $ Collected]]</f>
        <v>15949.222379999999</v>
      </c>
      <c r="E298" s="55">
        <f>Table3[[#This Row],[CLM $ Collected ]]/'1.) CLM Reference'!$B$4</f>
        <v>1.5068207784296657E-4</v>
      </c>
      <c r="F298" s="54">
        <f>Table3[[#This Row],[Residential Incentive Disbursements]]+Table3[[#This Row],[C&amp;I Incentive Disbursements]]</f>
        <v>1701.79999999999</v>
      </c>
      <c r="G298" s="55">
        <f>Table3[[#This Row],[Incentive Disbursements]]/'1.) CLM Reference'!$B$5</f>
        <v>1.9192429747627917E-5</v>
      </c>
      <c r="H298" s="54">
        <v>15949.222379999999</v>
      </c>
      <c r="I298" s="55">
        <f>Table3[[#This Row],[Residential CLM $ Collected]]/'1.) CLM Reference'!$B$4</f>
        <v>1.5068207784296657E-4</v>
      </c>
      <c r="J298" s="79">
        <v>1701.79999999999</v>
      </c>
      <c r="K298" s="55">
        <f>Table3[[#This Row],[Residential Incentive Disbursements]]/'1.) CLM Reference'!$B$5</f>
        <v>1.9192429747627917E-5</v>
      </c>
      <c r="L298" s="56">
        <v>0</v>
      </c>
      <c r="M298" s="55">
        <f>Table3[[#This Row],[C&amp;I CLM $ Collected]]/'1.) CLM Reference'!$B$4</f>
        <v>0</v>
      </c>
      <c r="N298" s="79">
        <v>0</v>
      </c>
      <c r="O298" s="55">
        <f>Table3[[#This Row],[C&amp;I Incentive Disbursements]]/'1.) CLM Reference'!$B$5</f>
        <v>0</v>
      </c>
    </row>
    <row r="299" spans="1:15" s="1" customFormat="1">
      <c r="A299" s="83">
        <v>9003502100</v>
      </c>
      <c r="B299" s="1" t="s">
        <v>101</v>
      </c>
      <c r="C299" s="1" t="s">
        <v>46</v>
      </c>
      <c r="D299" s="54">
        <f>Table3[[#This Row],[Residential CLM $ Collected]]+Table3[[#This Row],[C&amp;I CLM $ Collected]]</f>
        <v>21383.889029999998</v>
      </c>
      <c r="E299" s="55">
        <f>Table3[[#This Row],[CLM $ Collected ]]/'1.) CLM Reference'!$B$4</f>
        <v>2.0202670416360569E-4</v>
      </c>
      <c r="F299" s="54">
        <f>Table3[[#This Row],[Residential Incentive Disbursements]]+Table3[[#This Row],[C&amp;I Incentive Disbursements]]</f>
        <v>673.98</v>
      </c>
      <c r="G299" s="55">
        <f>Table3[[#This Row],[Incentive Disbursements]]/'1.) CLM Reference'!$B$5</f>
        <v>7.6009600430757668E-6</v>
      </c>
      <c r="H299" s="54">
        <v>21383.889029999998</v>
      </c>
      <c r="I299" s="55">
        <f>Table3[[#This Row],[Residential CLM $ Collected]]/'1.) CLM Reference'!$B$4</f>
        <v>2.0202670416360569E-4</v>
      </c>
      <c r="J299" s="79">
        <v>673.98</v>
      </c>
      <c r="K299" s="55">
        <f>Table3[[#This Row],[Residential Incentive Disbursements]]/'1.) CLM Reference'!$B$5</f>
        <v>7.6009600430757668E-6</v>
      </c>
      <c r="L299" s="56">
        <v>0</v>
      </c>
      <c r="M299" s="55">
        <f>Table3[[#This Row],[C&amp;I CLM $ Collected]]/'1.) CLM Reference'!$B$4</f>
        <v>0</v>
      </c>
      <c r="N299" s="79">
        <v>0</v>
      </c>
      <c r="O299" s="55">
        <f>Table3[[#This Row],[C&amp;I Incentive Disbursements]]/'1.) CLM Reference'!$B$5</f>
        <v>0</v>
      </c>
    </row>
    <row r="300" spans="1:15" s="1" customFormat="1">
      <c r="A300" s="83">
        <v>9003502300</v>
      </c>
      <c r="B300" s="1" t="s">
        <v>101</v>
      </c>
      <c r="C300" s="1" t="s">
        <v>46</v>
      </c>
      <c r="D300" s="54">
        <f>Table3[[#This Row],[Residential CLM $ Collected]]+Table3[[#This Row],[C&amp;I CLM $ Collected]]</f>
        <v>48565.671713999938</v>
      </c>
      <c r="E300" s="55">
        <f>Table3[[#This Row],[CLM $ Collected ]]/'1.) CLM Reference'!$B$4</f>
        <v>4.5882966274778965E-4</v>
      </c>
      <c r="F300" s="54">
        <f>Table3[[#This Row],[Residential Incentive Disbursements]]+Table3[[#This Row],[C&amp;I Incentive Disbursements]]</f>
        <v>6065.3</v>
      </c>
      <c r="G300" s="55">
        <f>Table3[[#This Row],[Incentive Disbursements]]/'1.) CLM Reference'!$B$5</f>
        <v>6.8402775971493888E-5</v>
      </c>
      <c r="H300" s="54">
        <v>48565.671713999938</v>
      </c>
      <c r="I300" s="55">
        <f>Table3[[#This Row],[Residential CLM $ Collected]]/'1.) CLM Reference'!$B$4</f>
        <v>4.5882966274778965E-4</v>
      </c>
      <c r="J300" s="79">
        <v>6065.3</v>
      </c>
      <c r="K300" s="55">
        <f>Table3[[#This Row],[Residential Incentive Disbursements]]/'1.) CLM Reference'!$B$5</f>
        <v>6.8402775971493888E-5</v>
      </c>
      <c r="L300" s="56">
        <v>0</v>
      </c>
      <c r="M300" s="55">
        <f>Table3[[#This Row],[C&amp;I CLM $ Collected]]/'1.) CLM Reference'!$B$4</f>
        <v>0</v>
      </c>
      <c r="N300" s="79">
        <v>0</v>
      </c>
      <c r="O300" s="55">
        <f>Table3[[#This Row],[C&amp;I Incentive Disbursements]]/'1.) CLM Reference'!$B$5</f>
        <v>0</v>
      </c>
    </row>
    <row r="301" spans="1:15" s="1" customFormat="1">
      <c r="A301" s="83">
        <v>9003502400</v>
      </c>
      <c r="B301" s="1" t="s">
        <v>101</v>
      </c>
      <c r="C301" s="1" t="s">
        <v>46</v>
      </c>
      <c r="D301" s="54">
        <f>Table3[[#This Row],[Residential CLM $ Collected]]+Table3[[#This Row],[C&amp;I CLM $ Collected]]</f>
        <v>1238678.6611499942</v>
      </c>
      <c r="E301" s="55">
        <f>Table3[[#This Row],[CLM $ Collected ]]/'1.) CLM Reference'!$B$4</f>
        <v>1.1702556400234045E-2</v>
      </c>
      <c r="F301" s="54">
        <f>Table3[[#This Row],[Residential Incentive Disbursements]]+Table3[[#This Row],[C&amp;I Incentive Disbursements]]</f>
        <v>2029065.3221999898</v>
      </c>
      <c r="G301" s="55">
        <f>Table3[[#This Row],[Incentive Disbursements]]/'1.) CLM Reference'!$B$5</f>
        <v>2.2883237542408945E-2</v>
      </c>
      <c r="H301" s="54">
        <v>453672.85382999998</v>
      </c>
      <c r="I301" s="55">
        <f>Table3[[#This Row],[Residential CLM $ Collected]]/'1.) CLM Reference'!$B$4</f>
        <v>4.2861254704038339E-3</v>
      </c>
      <c r="J301" s="79">
        <v>1542209.3999999899</v>
      </c>
      <c r="K301" s="55">
        <f>Table3[[#This Row],[Residential Incentive Disbursements]]/'1.) CLM Reference'!$B$5</f>
        <v>1.7392611097444697E-2</v>
      </c>
      <c r="L301" s="56">
        <v>785005.8073199942</v>
      </c>
      <c r="M301" s="55">
        <f>Table3[[#This Row],[C&amp;I CLM $ Collected]]/'1.) CLM Reference'!$B$4</f>
        <v>7.4164309298302101E-3</v>
      </c>
      <c r="N301" s="79">
        <v>486855.92219999997</v>
      </c>
      <c r="O301" s="55">
        <f>Table3[[#This Row],[C&amp;I Incentive Disbursements]]/'1.) CLM Reference'!$B$5</f>
        <v>5.4906264449642479E-3</v>
      </c>
    </row>
    <row r="302" spans="1:15" s="1" customFormat="1">
      <c r="A302" s="83">
        <v>9003502500</v>
      </c>
      <c r="B302" s="1" t="s">
        <v>101</v>
      </c>
      <c r="C302" s="1" t="s">
        <v>46</v>
      </c>
      <c r="D302" s="54">
        <f>Table3[[#This Row],[Residential CLM $ Collected]]+Table3[[#This Row],[C&amp;I CLM $ Collected]]</f>
        <v>15740.930960999942</v>
      </c>
      <c r="E302" s="55">
        <f>Table3[[#This Row],[CLM $ Collected ]]/'1.) CLM Reference'!$B$4</f>
        <v>1.4871422116230823E-4</v>
      </c>
      <c r="F302" s="54">
        <f>Table3[[#This Row],[Residential Incentive Disbursements]]+Table3[[#This Row],[C&amp;I Incentive Disbursements]]</f>
        <v>683.32999999999902</v>
      </c>
      <c r="G302" s="55">
        <f>Table3[[#This Row],[Incentive Disbursements]]/'1.) CLM Reference'!$B$5</f>
        <v>7.7064067572256685E-6</v>
      </c>
      <c r="H302" s="54">
        <v>15740.930960999942</v>
      </c>
      <c r="I302" s="55">
        <f>Table3[[#This Row],[Residential CLM $ Collected]]/'1.) CLM Reference'!$B$4</f>
        <v>1.4871422116230823E-4</v>
      </c>
      <c r="J302" s="79">
        <v>683.32999999999902</v>
      </c>
      <c r="K302" s="55">
        <f>Table3[[#This Row],[Residential Incentive Disbursements]]/'1.) CLM Reference'!$B$5</f>
        <v>7.7064067572256685E-6</v>
      </c>
      <c r="L302" s="56">
        <v>0</v>
      </c>
      <c r="M302" s="55">
        <f>Table3[[#This Row],[C&amp;I CLM $ Collected]]/'1.) CLM Reference'!$B$4</f>
        <v>0</v>
      </c>
      <c r="N302" s="79">
        <v>0</v>
      </c>
      <c r="O302" s="55">
        <f>Table3[[#This Row],[C&amp;I Incentive Disbursements]]/'1.) CLM Reference'!$B$5</f>
        <v>0</v>
      </c>
    </row>
    <row r="303" spans="1:15" s="1" customFormat="1">
      <c r="A303" s="83">
        <v>9003502600</v>
      </c>
      <c r="B303" s="1" t="s">
        <v>101</v>
      </c>
      <c r="C303" s="1" t="s">
        <v>46</v>
      </c>
      <c r="D303" s="54">
        <f>Table3[[#This Row],[Residential CLM $ Collected]]+Table3[[#This Row],[C&amp;I CLM $ Collected]]</f>
        <v>28171.325259000001</v>
      </c>
      <c r="E303" s="55">
        <f>Table3[[#This Row],[CLM $ Collected ]]/'1.) CLM Reference'!$B$4</f>
        <v>2.6615177370272321E-4</v>
      </c>
      <c r="F303" s="54">
        <f>Table3[[#This Row],[Residential Incentive Disbursements]]+Table3[[#This Row],[C&amp;I Incentive Disbursements]]</f>
        <v>99055.93</v>
      </c>
      <c r="G303" s="55">
        <f>Table3[[#This Row],[Incentive Disbursements]]/'1.) CLM Reference'!$B$5</f>
        <v>1.1171253834827593E-3</v>
      </c>
      <c r="H303" s="54">
        <v>28171.325259000001</v>
      </c>
      <c r="I303" s="55">
        <f>Table3[[#This Row],[Residential CLM $ Collected]]/'1.) CLM Reference'!$B$4</f>
        <v>2.6615177370272321E-4</v>
      </c>
      <c r="J303" s="79">
        <v>99055.93</v>
      </c>
      <c r="K303" s="55">
        <f>Table3[[#This Row],[Residential Incentive Disbursements]]/'1.) CLM Reference'!$B$5</f>
        <v>1.1171253834827593E-3</v>
      </c>
      <c r="L303" s="56">
        <v>0</v>
      </c>
      <c r="M303" s="55">
        <f>Table3[[#This Row],[C&amp;I CLM $ Collected]]/'1.) CLM Reference'!$B$4</f>
        <v>0</v>
      </c>
      <c r="N303" s="79">
        <v>0</v>
      </c>
      <c r="O303" s="55">
        <f>Table3[[#This Row],[C&amp;I Incentive Disbursements]]/'1.) CLM Reference'!$B$5</f>
        <v>0</v>
      </c>
    </row>
    <row r="304" spans="1:15" s="1" customFormat="1">
      <c r="A304" s="83">
        <v>9003502700</v>
      </c>
      <c r="B304" s="1" t="s">
        <v>101</v>
      </c>
      <c r="C304" s="1" t="s">
        <v>46</v>
      </c>
      <c r="D304" s="54">
        <f>Table3[[#This Row],[Residential CLM $ Collected]]+Table3[[#This Row],[C&amp;I CLM $ Collected]]</f>
        <v>27173.875869</v>
      </c>
      <c r="E304" s="55">
        <f>Table3[[#This Row],[CLM $ Collected ]]/'1.) CLM Reference'!$B$4</f>
        <v>2.5672825805741692E-4</v>
      </c>
      <c r="F304" s="54">
        <f>Table3[[#This Row],[Residential Incentive Disbursements]]+Table3[[#This Row],[C&amp;I Incentive Disbursements]]</f>
        <v>870.5</v>
      </c>
      <c r="G304" s="55">
        <f>Table3[[#This Row],[Incentive Disbursements]]/'1.) CLM Reference'!$B$5</f>
        <v>9.8172582532084854E-6</v>
      </c>
      <c r="H304" s="54">
        <v>27173.875869</v>
      </c>
      <c r="I304" s="55">
        <f>Table3[[#This Row],[Residential CLM $ Collected]]/'1.) CLM Reference'!$B$4</f>
        <v>2.5672825805741692E-4</v>
      </c>
      <c r="J304" s="79">
        <v>870.5</v>
      </c>
      <c r="K304" s="55">
        <f>Table3[[#This Row],[Residential Incentive Disbursements]]/'1.) CLM Reference'!$B$5</f>
        <v>9.8172582532084854E-6</v>
      </c>
      <c r="L304" s="56">
        <v>0</v>
      </c>
      <c r="M304" s="55">
        <f>Table3[[#This Row],[C&amp;I CLM $ Collected]]/'1.) CLM Reference'!$B$4</f>
        <v>0</v>
      </c>
      <c r="N304" s="79">
        <v>0</v>
      </c>
      <c r="O304" s="55">
        <f>Table3[[#This Row],[C&amp;I Incentive Disbursements]]/'1.) CLM Reference'!$B$5</f>
        <v>0</v>
      </c>
    </row>
    <row r="305" spans="1:15" s="1" customFormat="1">
      <c r="A305" s="83">
        <v>9003502800</v>
      </c>
      <c r="B305" s="1" t="s">
        <v>101</v>
      </c>
      <c r="C305" s="1" t="s">
        <v>102</v>
      </c>
      <c r="D305" s="54">
        <f>Table3[[#This Row],[Residential CLM $ Collected]]+Table3[[#This Row],[C&amp;I CLM $ Collected]]</f>
        <v>29875.960863</v>
      </c>
      <c r="E305" s="55">
        <f>Table3[[#This Row],[CLM $ Collected ]]/'1.) CLM Reference'!$B$4</f>
        <v>2.8225651089028135E-4</v>
      </c>
      <c r="F305" s="54">
        <f>Table3[[#This Row],[Residential Incentive Disbursements]]+Table3[[#This Row],[C&amp;I Incentive Disbursements]]</f>
        <v>37.14</v>
      </c>
      <c r="G305" s="55">
        <f>Table3[[#This Row],[Incentive Disbursements]]/'1.) CLM Reference'!$B$5</f>
        <v>4.1885464850564409E-7</v>
      </c>
      <c r="H305" s="54">
        <v>29875.960863</v>
      </c>
      <c r="I305" s="55">
        <f>Table3[[#This Row],[Residential CLM $ Collected]]/'1.) CLM Reference'!$B$4</f>
        <v>2.8225651089028135E-4</v>
      </c>
      <c r="J305" s="79">
        <v>37.14</v>
      </c>
      <c r="K305" s="55">
        <f>Table3[[#This Row],[Residential Incentive Disbursements]]/'1.) CLM Reference'!$B$5</f>
        <v>4.1885464850564409E-7</v>
      </c>
      <c r="L305" s="56">
        <v>0</v>
      </c>
      <c r="M305" s="55">
        <f>Table3[[#This Row],[C&amp;I CLM $ Collected]]/'1.) CLM Reference'!$B$4</f>
        <v>0</v>
      </c>
      <c r="N305" s="79">
        <v>0</v>
      </c>
      <c r="O305" s="55">
        <f>Table3[[#This Row],[C&amp;I Incentive Disbursements]]/'1.) CLM Reference'!$B$5</f>
        <v>0</v>
      </c>
    </row>
    <row r="306" spans="1:15" s="1" customFormat="1">
      <c r="A306" s="83">
        <v>9003502900</v>
      </c>
      <c r="B306" s="1" t="s">
        <v>101</v>
      </c>
      <c r="C306" s="1" t="s">
        <v>46</v>
      </c>
      <c r="D306" s="54">
        <f>Table3[[#This Row],[Residential CLM $ Collected]]+Table3[[#This Row],[C&amp;I CLM $ Collected]]</f>
        <v>17972.140598999998</v>
      </c>
      <c r="E306" s="55">
        <f>Table3[[#This Row],[CLM $ Collected ]]/'1.) CLM Reference'!$B$4</f>
        <v>1.6979382594471405E-4</v>
      </c>
      <c r="F306" s="54">
        <f>Table3[[#This Row],[Residential Incentive Disbursements]]+Table3[[#This Row],[C&amp;I Incentive Disbursements]]</f>
        <v>846.50999999999897</v>
      </c>
      <c r="G306" s="55">
        <f>Table3[[#This Row],[Incentive Disbursements]]/'1.) CLM Reference'!$B$5</f>
        <v>9.546705667919018E-6</v>
      </c>
      <c r="H306" s="54">
        <v>17972.140598999998</v>
      </c>
      <c r="I306" s="55">
        <f>Table3[[#This Row],[Residential CLM $ Collected]]/'1.) CLM Reference'!$B$4</f>
        <v>1.6979382594471405E-4</v>
      </c>
      <c r="J306" s="79">
        <v>846.50999999999897</v>
      </c>
      <c r="K306" s="55">
        <f>Table3[[#This Row],[Residential Incentive Disbursements]]/'1.) CLM Reference'!$B$5</f>
        <v>9.546705667919018E-6</v>
      </c>
      <c r="L306" s="56">
        <v>0</v>
      </c>
      <c r="M306" s="55">
        <f>Table3[[#This Row],[C&amp;I CLM $ Collected]]/'1.) CLM Reference'!$B$4</f>
        <v>0</v>
      </c>
      <c r="N306" s="79">
        <v>0</v>
      </c>
      <c r="O306" s="55">
        <f>Table3[[#This Row],[C&amp;I Incentive Disbursements]]/'1.) CLM Reference'!$B$5</f>
        <v>0</v>
      </c>
    </row>
    <row r="307" spans="1:15" s="1" customFormat="1">
      <c r="A307" s="83">
        <v>9003503000</v>
      </c>
      <c r="B307" s="1" t="s">
        <v>101</v>
      </c>
      <c r="C307" s="1" t="s">
        <v>102</v>
      </c>
      <c r="D307" s="54">
        <f>Table3[[#This Row],[Residential CLM $ Collected]]+Table3[[#This Row],[C&amp;I CLM $ Collected]]</f>
        <v>24112.421739000001</v>
      </c>
      <c r="E307" s="55">
        <f>Table3[[#This Row],[CLM $ Collected ]]/'1.) CLM Reference'!$B$4</f>
        <v>2.2780482476779146E-4</v>
      </c>
      <c r="F307" s="54">
        <f>Table3[[#This Row],[Residential Incentive Disbursements]]+Table3[[#This Row],[C&amp;I Incentive Disbursements]]</f>
        <v>54735.68</v>
      </c>
      <c r="G307" s="55">
        <f>Table3[[#This Row],[Incentive Disbursements]]/'1.) CLM Reference'!$B$5</f>
        <v>6.1729386125787327E-4</v>
      </c>
      <c r="H307" s="54">
        <v>24112.421739000001</v>
      </c>
      <c r="I307" s="55">
        <f>Table3[[#This Row],[Residential CLM $ Collected]]/'1.) CLM Reference'!$B$4</f>
        <v>2.2780482476779146E-4</v>
      </c>
      <c r="J307" s="79">
        <v>54735.68</v>
      </c>
      <c r="K307" s="55">
        <f>Table3[[#This Row],[Residential Incentive Disbursements]]/'1.) CLM Reference'!$B$5</f>
        <v>6.1729386125787327E-4</v>
      </c>
      <c r="L307" s="56">
        <v>0</v>
      </c>
      <c r="M307" s="55">
        <f>Table3[[#This Row],[C&amp;I CLM $ Collected]]/'1.) CLM Reference'!$B$4</f>
        <v>0</v>
      </c>
      <c r="N307" s="79">
        <v>0</v>
      </c>
      <c r="O307" s="55">
        <f>Table3[[#This Row],[C&amp;I Incentive Disbursements]]/'1.) CLM Reference'!$B$5</f>
        <v>0</v>
      </c>
    </row>
    <row r="308" spans="1:15" s="1" customFormat="1">
      <c r="A308" s="83">
        <v>9003503100</v>
      </c>
      <c r="B308" s="1" t="s">
        <v>101</v>
      </c>
      <c r="C308" s="1" t="s">
        <v>46</v>
      </c>
      <c r="D308" s="54">
        <f>Table3[[#This Row],[Residential CLM $ Collected]]+Table3[[#This Row],[C&amp;I CLM $ Collected]]</f>
        <v>31015.186334999999</v>
      </c>
      <c r="E308" s="55">
        <f>Table3[[#This Row],[CLM $ Collected ]]/'1.) CLM Reference'!$B$4</f>
        <v>2.9301947206560822E-4</v>
      </c>
      <c r="F308" s="54">
        <f>Table3[[#This Row],[Residential Incentive Disbursements]]+Table3[[#This Row],[C&amp;I Incentive Disbursements]]</f>
        <v>41447.32</v>
      </c>
      <c r="G308" s="55">
        <f>Table3[[#This Row],[Incentive Disbursements]]/'1.) CLM Reference'!$B$5</f>
        <v>4.6743141222673536E-4</v>
      </c>
      <c r="H308" s="54">
        <v>31015.186334999999</v>
      </c>
      <c r="I308" s="55">
        <f>Table3[[#This Row],[Residential CLM $ Collected]]/'1.) CLM Reference'!$B$4</f>
        <v>2.9301947206560822E-4</v>
      </c>
      <c r="J308" s="79">
        <v>41447.32</v>
      </c>
      <c r="K308" s="55">
        <f>Table3[[#This Row],[Residential Incentive Disbursements]]/'1.) CLM Reference'!$B$5</f>
        <v>4.6743141222673536E-4</v>
      </c>
      <c r="L308" s="56">
        <v>0</v>
      </c>
      <c r="M308" s="55">
        <f>Table3[[#This Row],[C&amp;I CLM $ Collected]]/'1.) CLM Reference'!$B$4</f>
        <v>0</v>
      </c>
      <c r="N308" s="79">
        <v>0</v>
      </c>
      <c r="O308" s="55">
        <f>Table3[[#This Row],[C&amp;I Incentive Disbursements]]/'1.) CLM Reference'!$B$5</f>
        <v>0</v>
      </c>
    </row>
    <row r="309" spans="1:15" s="1" customFormat="1">
      <c r="A309" s="83">
        <v>9003503300</v>
      </c>
      <c r="B309" s="1" t="s">
        <v>101</v>
      </c>
      <c r="C309" s="1" t="s">
        <v>46</v>
      </c>
      <c r="D309" s="54">
        <f>Table3[[#This Row],[Residential CLM $ Collected]]+Table3[[#This Row],[C&amp;I CLM $ Collected]]</f>
        <v>23274.255689999998</v>
      </c>
      <c r="E309" s="55">
        <f>Table3[[#This Row],[CLM $ Collected ]]/'1.) CLM Reference'!$B$4</f>
        <v>2.1988615645709541E-4</v>
      </c>
      <c r="F309" s="54">
        <f>Table3[[#This Row],[Residential Incentive Disbursements]]+Table3[[#This Row],[C&amp;I Incentive Disbursements]]</f>
        <v>1231.96</v>
      </c>
      <c r="G309" s="55">
        <f>Table3[[#This Row],[Incentive Disbursements]]/'1.) CLM Reference'!$B$5</f>
        <v>1.3893704167286303E-5</v>
      </c>
      <c r="H309" s="54">
        <v>23274.255689999998</v>
      </c>
      <c r="I309" s="55">
        <f>Table3[[#This Row],[Residential CLM $ Collected]]/'1.) CLM Reference'!$B$4</f>
        <v>2.1988615645709541E-4</v>
      </c>
      <c r="J309" s="79">
        <v>1231.96</v>
      </c>
      <c r="K309" s="55">
        <f>Table3[[#This Row],[Residential Incentive Disbursements]]/'1.) CLM Reference'!$B$5</f>
        <v>1.3893704167286303E-5</v>
      </c>
      <c r="L309" s="56">
        <v>0</v>
      </c>
      <c r="M309" s="55">
        <f>Table3[[#This Row],[C&amp;I CLM $ Collected]]/'1.) CLM Reference'!$B$4</f>
        <v>0</v>
      </c>
      <c r="N309" s="79">
        <v>0</v>
      </c>
      <c r="O309" s="55">
        <f>Table3[[#This Row],[C&amp;I Incentive Disbursements]]/'1.) CLM Reference'!$B$5</f>
        <v>0</v>
      </c>
    </row>
    <row r="310" spans="1:15" s="1" customFormat="1">
      <c r="A310" s="83">
        <v>9003503500</v>
      </c>
      <c r="B310" s="1" t="s">
        <v>101</v>
      </c>
      <c r="C310" s="1" t="s">
        <v>46</v>
      </c>
      <c r="D310" s="54">
        <f>Table3[[#This Row],[Residential CLM $ Collected]]+Table3[[#This Row],[C&amp;I CLM $ Collected]]</f>
        <v>12759.597332999943</v>
      </c>
      <c r="E310" s="55">
        <f>Table3[[#This Row],[CLM $ Collected ]]/'1.) CLM Reference'!$B$4</f>
        <v>1.2054773535460644E-4</v>
      </c>
      <c r="F310" s="54">
        <f>Table3[[#This Row],[Residential Incentive Disbursements]]+Table3[[#This Row],[C&amp;I Incentive Disbursements]]</f>
        <v>126.42</v>
      </c>
      <c r="G310" s="55">
        <f>Table3[[#This Row],[Incentive Disbursements]]/'1.) CLM Reference'!$B$5</f>
        <v>1.4257297970943329E-6</v>
      </c>
      <c r="H310" s="54">
        <v>12759.597332999943</v>
      </c>
      <c r="I310" s="55">
        <f>Table3[[#This Row],[Residential CLM $ Collected]]/'1.) CLM Reference'!$B$4</f>
        <v>1.2054773535460644E-4</v>
      </c>
      <c r="J310" s="79">
        <v>126.42</v>
      </c>
      <c r="K310" s="55">
        <f>Table3[[#This Row],[Residential Incentive Disbursements]]/'1.) CLM Reference'!$B$5</f>
        <v>1.4257297970943329E-6</v>
      </c>
      <c r="L310" s="56">
        <v>0</v>
      </c>
      <c r="M310" s="55">
        <f>Table3[[#This Row],[C&amp;I CLM $ Collected]]/'1.) CLM Reference'!$B$4</f>
        <v>0</v>
      </c>
      <c r="N310" s="79">
        <v>0</v>
      </c>
      <c r="O310" s="55">
        <f>Table3[[#This Row],[C&amp;I Incentive Disbursements]]/'1.) CLM Reference'!$B$5</f>
        <v>0</v>
      </c>
    </row>
    <row r="311" spans="1:15" s="1" customFormat="1">
      <c r="A311" s="83">
        <v>9003503700</v>
      </c>
      <c r="B311" s="1" t="s">
        <v>101</v>
      </c>
      <c r="C311" s="1" t="s">
        <v>46</v>
      </c>
      <c r="D311" s="54">
        <f>Table3[[#This Row],[Residential CLM $ Collected]]+Table3[[#This Row],[C&amp;I CLM $ Collected]]</f>
        <v>29039.271281999943</v>
      </c>
      <c r="E311" s="55">
        <f>Table3[[#This Row],[CLM $ Collected ]]/'1.) CLM Reference'!$B$4</f>
        <v>2.7435179167759147E-4</v>
      </c>
      <c r="F311" s="54">
        <f>Table3[[#This Row],[Residential Incentive Disbursements]]+Table3[[#This Row],[C&amp;I Incentive Disbursements]]</f>
        <v>5446.65</v>
      </c>
      <c r="G311" s="55">
        <f>Table3[[#This Row],[Incentive Disbursements]]/'1.) CLM Reference'!$B$5</f>
        <v>6.1425812366269959E-5</v>
      </c>
      <c r="H311" s="54">
        <v>29039.271281999943</v>
      </c>
      <c r="I311" s="55">
        <f>Table3[[#This Row],[Residential CLM $ Collected]]/'1.) CLM Reference'!$B$4</f>
        <v>2.7435179167759147E-4</v>
      </c>
      <c r="J311" s="79">
        <v>5446.65</v>
      </c>
      <c r="K311" s="55">
        <f>Table3[[#This Row],[Residential Incentive Disbursements]]/'1.) CLM Reference'!$B$5</f>
        <v>6.1425812366269959E-5</v>
      </c>
      <c r="L311" s="56">
        <v>0</v>
      </c>
      <c r="M311" s="55">
        <f>Table3[[#This Row],[C&amp;I CLM $ Collected]]/'1.) CLM Reference'!$B$4</f>
        <v>0</v>
      </c>
      <c r="N311" s="79">
        <v>0</v>
      </c>
      <c r="O311" s="55">
        <f>Table3[[#This Row],[C&amp;I Incentive Disbursements]]/'1.) CLM Reference'!$B$5</f>
        <v>0</v>
      </c>
    </row>
    <row r="312" spans="1:15" s="1" customFormat="1">
      <c r="A312" s="83">
        <v>9003503800</v>
      </c>
      <c r="B312" s="1" t="s">
        <v>101</v>
      </c>
      <c r="C312" s="1" t="s">
        <v>46</v>
      </c>
      <c r="D312" s="54">
        <f>Table3[[#This Row],[Residential CLM $ Collected]]+Table3[[#This Row],[C&amp;I CLM $ Collected]]</f>
        <v>5301.5503589999944</v>
      </c>
      <c r="E312" s="55">
        <f>Table3[[#This Row],[CLM $ Collected ]]/'1.) CLM Reference'!$B$4</f>
        <v>5.0086995143097668E-5</v>
      </c>
      <c r="F312" s="54">
        <f>Table3[[#This Row],[Residential Incentive Disbursements]]+Table3[[#This Row],[C&amp;I Incentive Disbursements]]</f>
        <v>258.74</v>
      </c>
      <c r="G312" s="55">
        <f>Table3[[#This Row],[Incentive Disbursements]]/'1.) CLM Reference'!$B$5</f>
        <v>2.9179981624757769E-6</v>
      </c>
      <c r="H312" s="54">
        <v>5301.5503589999944</v>
      </c>
      <c r="I312" s="55">
        <f>Table3[[#This Row],[Residential CLM $ Collected]]/'1.) CLM Reference'!$B$4</f>
        <v>5.0086995143097668E-5</v>
      </c>
      <c r="J312" s="79">
        <v>258.74</v>
      </c>
      <c r="K312" s="55">
        <f>Table3[[#This Row],[Residential Incentive Disbursements]]/'1.) CLM Reference'!$B$5</f>
        <v>2.9179981624757769E-6</v>
      </c>
      <c r="L312" s="56">
        <v>0</v>
      </c>
      <c r="M312" s="55">
        <f>Table3[[#This Row],[C&amp;I CLM $ Collected]]/'1.) CLM Reference'!$B$4</f>
        <v>0</v>
      </c>
      <c r="N312" s="79">
        <v>0</v>
      </c>
      <c r="O312" s="55">
        <f>Table3[[#This Row],[C&amp;I Incentive Disbursements]]/'1.) CLM Reference'!$B$5</f>
        <v>0</v>
      </c>
    </row>
    <row r="313" spans="1:15" s="1" customFormat="1">
      <c r="A313" s="83">
        <v>9003503900</v>
      </c>
      <c r="B313" s="1" t="s">
        <v>101</v>
      </c>
      <c r="C313" s="1" t="s">
        <v>46</v>
      </c>
      <c r="D313" s="54">
        <f>Table3[[#This Row],[Residential CLM $ Collected]]+Table3[[#This Row],[C&amp;I CLM $ Collected]]</f>
        <v>47555.667809999999</v>
      </c>
      <c r="E313" s="55">
        <f>Table3[[#This Row],[CLM $ Collected ]]/'1.) CLM Reference'!$B$4</f>
        <v>4.4928753691505553E-4</v>
      </c>
      <c r="F313" s="54">
        <f>Table3[[#This Row],[Residential Incentive Disbursements]]+Table3[[#This Row],[C&amp;I Incentive Disbursements]]</f>
        <v>11038.97</v>
      </c>
      <c r="G313" s="55">
        <f>Table3[[#This Row],[Incentive Disbursements]]/'1.) CLM Reference'!$B$5</f>
        <v>1.2449445070582523E-4</v>
      </c>
      <c r="H313" s="54">
        <v>47555.667809999999</v>
      </c>
      <c r="I313" s="55">
        <f>Table3[[#This Row],[Residential CLM $ Collected]]/'1.) CLM Reference'!$B$4</f>
        <v>4.4928753691505553E-4</v>
      </c>
      <c r="J313" s="79">
        <v>11038.97</v>
      </c>
      <c r="K313" s="55">
        <f>Table3[[#This Row],[Residential Incentive Disbursements]]/'1.) CLM Reference'!$B$5</f>
        <v>1.2449445070582523E-4</v>
      </c>
      <c r="L313" s="56">
        <v>0</v>
      </c>
      <c r="M313" s="55">
        <f>Table3[[#This Row],[C&amp;I CLM $ Collected]]/'1.) CLM Reference'!$B$4</f>
        <v>0</v>
      </c>
      <c r="N313" s="79">
        <v>0</v>
      </c>
      <c r="O313" s="55">
        <f>Table3[[#This Row],[C&amp;I Incentive Disbursements]]/'1.) CLM Reference'!$B$5</f>
        <v>0</v>
      </c>
    </row>
    <row r="314" spans="1:15" s="1" customFormat="1">
      <c r="A314" s="83">
        <v>9003504000</v>
      </c>
      <c r="B314" s="1" t="s">
        <v>101</v>
      </c>
      <c r="C314" s="1" t="s">
        <v>46</v>
      </c>
      <c r="D314" s="54">
        <f>Table3[[#This Row],[Residential CLM $ Collected]]+Table3[[#This Row],[C&amp;I CLM $ Collected]]</f>
        <v>26903.991239999999</v>
      </c>
      <c r="E314" s="55">
        <f>Table3[[#This Row],[CLM $ Collected ]]/'1.) CLM Reference'!$B$4</f>
        <v>2.5417849257627386E-4</v>
      </c>
      <c r="F314" s="54">
        <f>Table3[[#This Row],[Residential Incentive Disbursements]]+Table3[[#This Row],[C&amp;I Incentive Disbursements]]</f>
        <v>2707.3299999999899</v>
      </c>
      <c r="G314" s="55">
        <f>Table3[[#This Row],[Incentive Disbursements]]/'1.) CLM Reference'!$B$5</f>
        <v>3.0532518996736163E-5</v>
      </c>
      <c r="H314" s="54">
        <v>26903.991239999999</v>
      </c>
      <c r="I314" s="55">
        <f>Table3[[#This Row],[Residential CLM $ Collected]]/'1.) CLM Reference'!$B$4</f>
        <v>2.5417849257627386E-4</v>
      </c>
      <c r="J314" s="79">
        <v>2707.3299999999899</v>
      </c>
      <c r="K314" s="55">
        <f>Table3[[#This Row],[Residential Incentive Disbursements]]/'1.) CLM Reference'!$B$5</f>
        <v>3.0532518996736163E-5</v>
      </c>
      <c r="L314" s="56">
        <v>0</v>
      </c>
      <c r="M314" s="55">
        <f>Table3[[#This Row],[C&amp;I CLM $ Collected]]/'1.) CLM Reference'!$B$4</f>
        <v>0</v>
      </c>
      <c r="N314" s="79">
        <v>0</v>
      </c>
      <c r="O314" s="55">
        <f>Table3[[#This Row],[C&amp;I Incentive Disbursements]]/'1.) CLM Reference'!$B$5</f>
        <v>0</v>
      </c>
    </row>
    <row r="315" spans="1:15" s="1" customFormat="1">
      <c r="A315" s="83">
        <v>9003504100</v>
      </c>
      <c r="B315" s="1" t="s">
        <v>101</v>
      </c>
      <c r="C315" s="1" t="s">
        <v>46</v>
      </c>
      <c r="D315" s="54">
        <f>Table3[[#This Row],[Residential CLM $ Collected]]+Table3[[#This Row],[C&amp;I CLM $ Collected]]</f>
        <v>13696.786529999999</v>
      </c>
      <c r="E315" s="55">
        <f>Table3[[#This Row],[CLM $ Collected ]]/'1.) CLM Reference'!$B$4</f>
        <v>1.294019360279279E-4</v>
      </c>
      <c r="F315" s="54">
        <f>Table3[[#This Row],[Residential Incentive Disbursements]]+Table3[[#This Row],[C&amp;I Incentive Disbursements]]</f>
        <v>0</v>
      </c>
      <c r="G315" s="55">
        <f>Table3[[#This Row],[Incentive Disbursements]]/'1.) CLM Reference'!$B$5</f>
        <v>0</v>
      </c>
      <c r="H315" s="54">
        <v>13696.786529999999</v>
      </c>
      <c r="I315" s="55">
        <f>Table3[[#This Row],[Residential CLM $ Collected]]/'1.) CLM Reference'!$B$4</f>
        <v>1.294019360279279E-4</v>
      </c>
      <c r="J315" s="79">
        <v>0</v>
      </c>
      <c r="K315" s="55">
        <f>Table3[[#This Row],[Residential Incentive Disbursements]]/'1.) CLM Reference'!$B$5</f>
        <v>0</v>
      </c>
      <c r="L315" s="56">
        <v>0</v>
      </c>
      <c r="M315" s="55">
        <f>Table3[[#This Row],[C&amp;I CLM $ Collected]]/'1.) CLM Reference'!$B$4</f>
        <v>0</v>
      </c>
      <c r="N315" s="79">
        <v>0</v>
      </c>
      <c r="O315" s="55">
        <f>Table3[[#This Row],[C&amp;I Incentive Disbursements]]/'1.) CLM Reference'!$B$5</f>
        <v>0</v>
      </c>
    </row>
    <row r="316" spans="1:15" s="1" customFormat="1">
      <c r="A316" s="83">
        <v>9003504200</v>
      </c>
      <c r="B316" s="1" t="s">
        <v>101</v>
      </c>
      <c r="C316" s="1" t="s">
        <v>46</v>
      </c>
      <c r="D316" s="54">
        <f>Table3[[#This Row],[Residential CLM $ Collected]]+Table3[[#This Row],[C&amp;I CLM $ Collected]]</f>
        <v>38507.62356</v>
      </c>
      <c r="E316" s="55">
        <f>Table3[[#This Row],[CLM $ Collected ]]/'1.) CLM Reference'!$B$4</f>
        <v>3.6380511805338399E-4</v>
      </c>
      <c r="F316" s="54">
        <f>Table3[[#This Row],[Residential Incentive Disbursements]]+Table3[[#This Row],[C&amp;I Incentive Disbursements]]</f>
        <v>4186.38</v>
      </c>
      <c r="G316" s="55">
        <f>Table3[[#This Row],[Incentive Disbursements]]/'1.) CLM Reference'!$B$5</f>
        <v>4.7212835848439908E-5</v>
      </c>
      <c r="H316" s="54">
        <v>38507.62356</v>
      </c>
      <c r="I316" s="55">
        <f>Table3[[#This Row],[Residential CLM $ Collected]]/'1.) CLM Reference'!$B$4</f>
        <v>3.6380511805338399E-4</v>
      </c>
      <c r="J316" s="79">
        <v>4186.38</v>
      </c>
      <c r="K316" s="55">
        <f>Table3[[#This Row],[Residential Incentive Disbursements]]/'1.) CLM Reference'!$B$5</f>
        <v>4.7212835848439908E-5</v>
      </c>
      <c r="L316" s="56">
        <v>0</v>
      </c>
      <c r="M316" s="55">
        <f>Table3[[#This Row],[C&amp;I CLM $ Collected]]/'1.) CLM Reference'!$B$4</f>
        <v>0</v>
      </c>
      <c r="N316" s="79">
        <v>0</v>
      </c>
      <c r="O316" s="55">
        <f>Table3[[#This Row],[C&amp;I Incentive Disbursements]]/'1.) CLM Reference'!$B$5</f>
        <v>0</v>
      </c>
    </row>
    <row r="317" spans="1:15" s="1" customFormat="1">
      <c r="A317" s="83">
        <v>9003504300</v>
      </c>
      <c r="B317" s="1" t="s">
        <v>101</v>
      </c>
      <c r="C317" s="1" t="s">
        <v>46</v>
      </c>
      <c r="D317" s="54">
        <f>Table3[[#This Row],[Residential CLM $ Collected]]+Table3[[#This Row],[C&amp;I CLM $ Collected]]</f>
        <v>19581.413039999999</v>
      </c>
      <c r="E317" s="55">
        <f>Table3[[#This Row],[CLM $ Collected ]]/'1.) CLM Reference'!$B$4</f>
        <v>1.8499760889085809E-4</v>
      </c>
      <c r="F317" s="54">
        <f>Table3[[#This Row],[Residential Incentive Disbursements]]+Table3[[#This Row],[C&amp;I Incentive Disbursements]]</f>
        <v>1943.17</v>
      </c>
      <c r="G317" s="55">
        <f>Table3[[#This Row],[Incentive Disbursements]]/'1.) CLM Reference'!$B$5</f>
        <v>2.1914533853977179E-5</v>
      </c>
      <c r="H317" s="54">
        <v>19581.413039999999</v>
      </c>
      <c r="I317" s="55">
        <f>Table3[[#This Row],[Residential CLM $ Collected]]/'1.) CLM Reference'!$B$4</f>
        <v>1.8499760889085809E-4</v>
      </c>
      <c r="J317" s="79">
        <v>1943.17</v>
      </c>
      <c r="K317" s="55">
        <f>Table3[[#This Row],[Residential Incentive Disbursements]]/'1.) CLM Reference'!$B$5</f>
        <v>2.1914533853977179E-5</v>
      </c>
      <c r="L317" s="56">
        <v>0</v>
      </c>
      <c r="M317" s="55">
        <f>Table3[[#This Row],[C&amp;I CLM $ Collected]]/'1.) CLM Reference'!$B$4</f>
        <v>0</v>
      </c>
      <c r="N317" s="79">
        <v>0</v>
      </c>
      <c r="O317" s="55">
        <f>Table3[[#This Row],[C&amp;I Incentive Disbursements]]/'1.) CLM Reference'!$B$5</f>
        <v>0</v>
      </c>
    </row>
    <row r="318" spans="1:15" s="1" customFormat="1">
      <c r="A318" s="83">
        <v>9003504500</v>
      </c>
      <c r="B318" s="1" t="s">
        <v>101</v>
      </c>
      <c r="C318" s="1" t="s">
        <v>46</v>
      </c>
      <c r="D318" s="54">
        <f>Table3[[#This Row],[Residential CLM $ Collected]]+Table3[[#This Row],[C&amp;I CLM $ Collected]]</f>
        <v>30372.704459999997</v>
      </c>
      <c r="E318" s="55">
        <f>Table3[[#This Row],[CLM $ Collected ]]/'1.) CLM Reference'!$B$4</f>
        <v>2.8694955206606994E-4</v>
      </c>
      <c r="F318" s="54">
        <f>Table3[[#This Row],[Residential Incentive Disbursements]]+Table3[[#This Row],[C&amp;I Incentive Disbursements]]</f>
        <v>3441.71</v>
      </c>
      <c r="G318" s="55">
        <f>Table3[[#This Row],[Incentive Disbursements]]/'1.) CLM Reference'!$B$5</f>
        <v>3.8814653535497046E-5</v>
      </c>
      <c r="H318" s="54">
        <v>30372.704459999997</v>
      </c>
      <c r="I318" s="55">
        <f>Table3[[#This Row],[Residential CLM $ Collected]]/'1.) CLM Reference'!$B$4</f>
        <v>2.8694955206606994E-4</v>
      </c>
      <c r="J318" s="79">
        <v>3441.71</v>
      </c>
      <c r="K318" s="55">
        <f>Table3[[#This Row],[Residential Incentive Disbursements]]/'1.) CLM Reference'!$B$5</f>
        <v>3.8814653535497046E-5</v>
      </c>
      <c r="L318" s="56">
        <v>0</v>
      </c>
      <c r="M318" s="55">
        <f>Table3[[#This Row],[C&amp;I CLM $ Collected]]/'1.) CLM Reference'!$B$4</f>
        <v>0</v>
      </c>
      <c r="N318" s="79">
        <v>0</v>
      </c>
      <c r="O318" s="55">
        <f>Table3[[#This Row],[C&amp;I Incentive Disbursements]]/'1.) CLM Reference'!$B$5</f>
        <v>0</v>
      </c>
    </row>
    <row r="319" spans="1:15" s="1" customFormat="1">
      <c r="A319" s="83">
        <v>9003504800</v>
      </c>
      <c r="B319" s="1" t="s">
        <v>101</v>
      </c>
      <c r="C319" s="1" t="s">
        <v>46</v>
      </c>
      <c r="D319" s="54">
        <f>Table3[[#This Row],[Residential CLM $ Collected]]+Table3[[#This Row],[C&amp;I CLM $ Collected]]</f>
        <v>43977.178853999998</v>
      </c>
      <c r="E319" s="55">
        <f>Table3[[#This Row],[CLM $ Collected ]]/'1.) CLM Reference'!$B$4</f>
        <v>4.154793587743863E-4</v>
      </c>
      <c r="F319" s="54">
        <f>Table3[[#This Row],[Residential Incentive Disbursements]]+Table3[[#This Row],[C&amp;I Incentive Disbursements]]</f>
        <v>10433.25</v>
      </c>
      <c r="G319" s="55">
        <f>Table3[[#This Row],[Incentive Disbursements]]/'1.) CLM Reference'!$B$5</f>
        <v>1.1766330806466104E-4</v>
      </c>
      <c r="H319" s="54">
        <v>43977.178853999998</v>
      </c>
      <c r="I319" s="55">
        <f>Table3[[#This Row],[Residential CLM $ Collected]]/'1.) CLM Reference'!$B$4</f>
        <v>4.154793587743863E-4</v>
      </c>
      <c r="J319" s="79">
        <v>10433.25</v>
      </c>
      <c r="K319" s="55">
        <f>Table3[[#This Row],[Residential Incentive Disbursements]]/'1.) CLM Reference'!$B$5</f>
        <v>1.1766330806466104E-4</v>
      </c>
      <c r="L319" s="56">
        <v>0</v>
      </c>
      <c r="M319" s="55">
        <f>Table3[[#This Row],[C&amp;I CLM $ Collected]]/'1.) CLM Reference'!$B$4</f>
        <v>0</v>
      </c>
      <c r="N319" s="79">
        <v>0</v>
      </c>
      <c r="O319" s="55">
        <f>Table3[[#This Row],[C&amp;I Incentive Disbursements]]/'1.) CLM Reference'!$B$5</f>
        <v>0</v>
      </c>
    </row>
    <row r="320" spans="1:15" s="1" customFormat="1">
      <c r="A320" s="83">
        <v>9003504900</v>
      </c>
      <c r="B320" s="1" t="s">
        <v>101</v>
      </c>
      <c r="C320" s="1" t="s">
        <v>46</v>
      </c>
      <c r="D320" s="54">
        <f>Table3[[#This Row],[Residential CLM $ Collected]]+Table3[[#This Row],[C&amp;I CLM $ Collected]]</f>
        <v>34747.38162</v>
      </c>
      <c r="E320" s="55">
        <f>Table3[[#This Row],[CLM $ Collected ]]/'1.) CLM Reference'!$B$4</f>
        <v>3.282798080908134E-4</v>
      </c>
      <c r="F320" s="54">
        <f>Table3[[#This Row],[Residential Incentive Disbursements]]+Table3[[#This Row],[C&amp;I Incentive Disbursements]]</f>
        <v>5198.6299999999901</v>
      </c>
      <c r="G320" s="55">
        <f>Table3[[#This Row],[Incentive Disbursements]]/'1.) CLM Reference'!$B$5</f>
        <v>5.8628711399054718E-5</v>
      </c>
      <c r="H320" s="54">
        <v>34747.38162</v>
      </c>
      <c r="I320" s="55">
        <f>Table3[[#This Row],[Residential CLM $ Collected]]/'1.) CLM Reference'!$B$4</f>
        <v>3.282798080908134E-4</v>
      </c>
      <c r="J320" s="79">
        <v>5198.6299999999901</v>
      </c>
      <c r="K320" s="55">
        <f>Table3[[#This Row],[Residential Incentive Disbursements]]/'1.) CLM Reference'!$B$5</f>
        <v>5.8628711399054718E-5</v>
      </c>
      <c r="L320" s="56">
        <v>0</v>
      </c>
      <c r="M320" s="55">
        <f>Table3[[#This Row],[C&amp;I CLM $ Collected]]/'1.) CLM Reference'!$B$4</f>
        <v>0</v>
      </c>
      <c r="N320" s="79">
        <v>0</v>
      </c>
      <c r="O320" s="55">
        <f>Table3[[#This Row],[C&amp;I Incentive Disbursements]]/'1.) CLM Reference'!$B$5</f>
        <v>0</v>
      </c>
    </row>
    <row r="321" spans="1:15" s="1" customFormat="1">
      <c r="A321" s="83">
        <v>9003524400</v>
      </c>
      <c r="B321" s="1" t="s">
        <v>101</v>
      </c>
      <c r="C321" s="1" t="s">
        <v>46</v>
      </c>
      <c r="D321" s="54">
        <f>Table3[[#This Row],[Residential CLM $ Collected]]+Table3[[#This Row],[C&amp;I CLM $ Collected]]</f>
        <v>29763.470330999939</v>
      </c>
      <c r="E321" s="55">
        <f>Table3[[#This Row],[CLM $ Collected ]]/'1.) CLM Reference'!$B$4</f>
        <v>2.8119374389791153E-4</v>
      </c>
      <c r="F321" s="54">
        <f>Table3[[#This Row],[Residential Incentive Disbursements]]+Table3[[#This Row],[C&amp;I Incentive Disbursements]]</f>
        <v>6437.77</v>
      </c>
      <c r="G321" s="55">
        <f>Table3[[#This Row],[Incentive Disbursements]]/'1.) CLM Reference'!$B$5</f>
        <v>7.2603389620629524E-5</v>
      </c>
      <c r="H321" s="54">
        <v>29763.470330999939</v>
      </c>
      <c r="I321" s="55">
        <f>Table3[[#This Row],[Residential CLM $ Collected]]/'1.) CLM Reference'!$B$4</f>
        <v>2.8119374389791153E-4</v>
      </c>
      <c r="J321" s="79">
        <v>6437.77</v>
      </c>
      <c r="K321" s="55">
        <f>Table3[[#This Row],[Residential Incentive Disbursements]]/'1.) CLM Reference'!$B$5</f>
        <v>7.2603389620629524E-5</v>
      </c>
      <c r="L321" s="56">
        <v>0</v>
      </c>
      <c r="M321" s="55">
        <f>Table3[[#This Row],[C&amp;I CLM $ Collected]]/'1.) CLM Reference'!$B$4</f>
        <v>0</v>
      </c>
      <c r="N321" s="79">
        <v>0</v>
      </c>
      <c r="O321" s="55">
        <f>Table3[[#This Row],[C&amp;I Incentive Disbursements]]/'1.) CLM Reference'!$B$5</f>
        <v>0</v>
      </c>
    </row>
    <row r="322" spans="1:15" s="1" customFormat="1">
      <c r="A322" s="83">
        <v>9003524501</v>
      </c>
      <c r="B322" s="1" t="s">
        <v>101</v>
      </c>
      <c r="C322" s="1" t="s">
        <v>46</v>
      </c>
      <c r="D322" s="54">
        <f>Table3[[#This Row],[Residential CLM $ Collected]]+Table3[[#This Row],[C&amp;I CLM $ Collected]]</f>
        <v>21480.39243</v>
      </c>
      <c r="E322" s="55">
        <f>Table3[[#This Row],[CLM $ Collected ]]/'1.) CLM Reference'!$B$4</f>
        <v>2.0293843092272001E-4</v>
      </c>
      <c r="F322" s="54">
        <f>Table3[[#This Row],[Residential Incentive Disbursements]]+Table3[[#This Row],[C&amp;I Incentive Disbursements]]</f>
        <v>717.91999999999905</v>
      </c>
      <c r="G322" s="55">
        <f>Table3[[#This Row],[Incentive Disbursements]]/'1.) CLM Reference'!$B$5</f>
        <v>8.0965032109631551E-6</v>
      </c>
      <c r="H322" s="54">
        <v>21480.39243</v>
      </c>
      <c r="I322" s="55">
        <f>Table3[[#This Row],[Residential CLM $ Collected]]/'1.) CLM Reference'!$B$4</f>
        <v>2.0293843092272001E-4</v>
      </c>
      <c r="J322" s="79">
        <v>717.91999999999905</v>
      </c>
      <c r="K322" s="55">
        <f>Table3[[#This Row],[Residential Incentive Disbursements]]/'1.) CLM Reference'!$B$5</f>
        <v>8.0965032109631551E-6</v>
      </c>
      <c r="L322" s="56">
        <v>0</v>
      </c>
      <c r="M322" s="55">
        <f>Table3[[#This Row],[C&amp;I CLM $ Collected]]/'1.) CLM Reference'!$B$4</f>
        <v>0</v>
      </c>
      <c r="N322" s="79">
        <v>0</v>
      </c>
      <c r="O322" s="55">
        <f>Table3[[#This Row],[C&amp;I Incentive Disbursements]]/'1.) CLM Reference'!$B$5</f>
        <v>0</v>
      </c>
    </row>
    <row r="323" spans="1:15" s="1" customFormat="1">
      <c r="A323" s="83">
        <v>9003524502</v>
      </c>
      <c r="B323" s="1" t="s">
        <v>101</v>
      </c>
      <c r="C323" s="1" t="s">
        <v>46</v>
      </c>
      <c r="D323" s="54">
        <f>Table3[[#This Row],[Residential CLM $ Collected]]+Table3[[#This Row],[C&amp;I CLM $ Collected]]</f>
        <v>27828.127529999998</v>
      </c>
      <c r="E323" s="55">
        <f>Table3[[#This Row],[CLM $ Collected ]]/'1.) CLM Reference'!$B$4</f>
        <v>2.6290937443806972E-4</v>
      </c>
      <c r="F323" s="54">
        <f>Table3[[#This Row],[Residential Incentive Disbursements]]+Table3[[#This Row],[C&amp;I Incentive Disbursements]]</f>
        <v>565.84</v>
      </c>
      <c r="G323" s="55">
        <f>Table3[[#This Row],[Incentive Disbursements]]/'1.) CLM Reference'!$B$5</f>
        <v>6.3813870304370937E-6</v>
      </c>
      <c r="H323" s="54">
        <v>27828.127529999998</v>
      </c>
      <c r="I323" s="55">
        <f>Table3[[#This Row],[Residential CLM $ Collected]]/'1.) CLM Reference'!$B$4</f>
        <v>2.6290937443806972E-4</v>
      </c>
      <c r="J323" s="79">
        <v>565.84</v>
      </c>
      <c r="K323" s="55">
        <f>Table3[[#This Row],[Residential Incentive Disbursements]]/'1.) CLM Reference'!$B$5</f>
        <v>6.3813870304370937E-6</v>
      </c>
      <c r="L323" s="56">
        <v>0</v>
      </c>
      <c r="M323" s="55">
        <f>Table3[[#This Row],[C&amp;I CLM $ Collected]]/'1.) CLM Reference'!$B$4</f>
        <v>0</v>
      </c>
      <c r="N323" s="79">
        <v>0</v>
      </c>
      <c r="O323" s="55">
        <f>Table3[[#This Row],[C&amp;I Incentive Disbursements]]/'1.) CLM Reference'!$B$5</f>
        <v>0</v>
      </c>
    </row>
    <row r="324" spans="1:15" s="1" customFormat="1">
      <c r="A324" s="83">
        <v>9003524600</v>
      </c>
      <c r="B324" s="1" t="s">
        <v>101</v>
      </c>
      <c r="C324" s="1" t="s">
        <v>46</v>
      </c>
      <c r="D324" s="54">
        <f>Table3[[#This Row],[Residential CLM $ Collected]]+Table3[[#This Row],[C&amp;I CLM $ Collected]]</f>
        <v>25035.987626999944</v>
      </c>
      <c r="E324" s="55">
        <f>Table3[[#This Row],[CLM $ Collected ]]/'1.) CLM Reference'!$B$4</f>
        <v>2.3653031769233841E-4</v>
      </c>
      <c r="F324" s="54">
        <f>Table3[[#This Row],[Residential Incentive Disbursements]]+Table3[[#This Row],[C&amp;I Incentive Disbursements]]</f>
        <v>7118.6099999999897</v>
      </c>
      <c r="G324" s="55">
        <f>Table3[[#This Row],[Incentive Disbursements]]/'1.) CLM Reference'!$B$5</f>
        <v>8.0281714846493224E-5</v>
      </c>
      <c r="H324" s="54">
        <v>25035.987626999944</v>
      </c>
      <c r="I324" s="55">
        <f>Table3[[#This Row],[Residential CLM $ Collected]]/'1.) CLM Reference'!$B$4</f>
        <v>2.3653031769233841E-4</v>
      </c>
      <c r="J324" s="79">
        <v>7118.6099999999897</v>
      </c>
      <c r="K324" s="55">
        <f>Table3[[#This Row],[Residential Incentive Disbursements]]/'1.) CLM Reference'!$B$5</f>
        <v>8.0281714846493224E-5</v>
      </c>
      <c r="L324" s="56">
        <v>0</v>
      </c>
      <c r="M324" s="55">
        <f>Table3[[#This Row],[C&amp;I CLM $ Collected]]/'1.) CLM Reference'!$B$4</f>
        <v>0</v>
      </c>
      <c r="N324" s="79">
        <v>0</v>
      </c>
      <c r="O324" s="55">
        <f>Table3[[#This Row],[C&amp;I Incentive Disbursements]]/'1.) CLM Reference'!$B$5</f>
        <v>0</v>
      </c>
    </row>
    <row r="325" spans="1:15" s="1" customFormat="1">
      <c r="A325" s="83">
        <v>9003524700</v>
      </c>
      <c r="B325" s="1" t="s">
        <v>101</v>
      </c>
      <c r="C325" s="1" t="s">
        <v>46</v>
      </c>
      <c r="D325" s="54">
        <f>Table3[[#This Row],[Residential CLM $ Collected]]+Table3[[#This Row],[C&amp;I CLM $ Collected]]</f>
        <v>30413.585159999999</v>
      </c>
      <c r="E325" s="55">
        <f>Table3[[#This Row],[CLM $ Collected ]]/'1.) CLM Reference'!$B$4</f>
        <v>2.8733577709152318E-4</v>
      </c>
      <c r="F325" s="54">
        <f>Table3[[#This Row],[Residential Incentive Disbursements]]+Table3[[#This Row],[C&amp;I Incentive Disbursements]]</f>
        <v>5635.03</v>
      </c>
      <c r="G325" s="55">
        <f>Table3[[#This Row],[Incentive Disbursements]]/'1.) CLM Reference'!$B$5</f>
        <v>6.3550309907613338E-5</v>
      </c>
      <c r="H325" s="54">
        <v>30413.585159999999</v>
      </c>
      <c r="I325" s="55">
        <f>Table3[[#This Row],[Residential CLM $ Collected]]/'1.) CLM Reference'!$B$4</f>
        <v>2.8733577709152318E-4</v>
      </c>
      <c r="J325" s="79">
        <v>5635.03</v>
      </c>
      <c r="K325" s="55">
        <f>Table3[[#This Row],[Residential Incentive Disbursements]]/'1.) CLM Reference'!$B$5</f>
        <v>6.3550309907613338E-5</v>
      </c>
      <c r="L325" s="56">
        <v>0</v>
      </c>
      <c r="M325" s="55">
        <f>Table3[[#This Row],[C&amp;I CLM $ Collected]]/'1.) CLM Reference'!$B$4</f>
        <v>0</v>
      </c>
      <c r="N325" s="79">
        <v>0</v>
      </c>
      <c r="O325" s="55">
        <f>Table3[[#This Row],[C&amp;I Incentive Disbursements]]/'1.) CLM Reference'!$B$5</f>
        <v>0</v>
      </c>
    </row>
    <row r="326" spans="1:15" s="1" customFormat="1">
      <c r="A326" s="83">
        <v>9003330100</v>
      </c>
      <c r="B326" s="1" t="s">
        <v>103</v>
      </c>
      <c r="C326" s="1" t="s">
        <v>46</v>
      </c>
      <c r="D326" s="54">
        <f>Table3[[#This Row],[Residential CLM $ Collected]]+Table3[[#This Row],[C&amp;I CLM $ Collected]]</f>
        <v>40457.676609000002</v>
      </c>
      <c r="E326" s="55">
        <f>Table3[[#This Row],[CLM $ Collected ]]/'1.) CLM Reference'!$B$4</f>
        <v>3.8222846424083195E-4</v>
      </c>
      <c r="F326" s="54">
        <f>Table3[[#This Row],[Residential Incentive Disbursements]]+Table3[[#This Row],[C&amp;I Incentive Disbursements]]</f>
        <v>17214.77</v>
      </c>
      <c r="G326" s="55">
        <f>Table3[[#This Row],[Incentive Disbursements]]/'1.) CLM Reference'!$B$5</f>
        <v>1.9414341511727264E-4</v>
      </c>
      <c r="H326" s="54">
        <v>36885.870315</v>
      </c>
      <c r="I326" s="55">
        <f>Table3[[#This Row],[Residential CLM $ Collected]]/'1.) CLM Reference'!$B$4</f>
        <v>3.4848342130335263E-4</v>
      </c>
      <c r="J326" s="79">
        <v>16484.77</v>
      </c>
      <c r="K326" s="55">
        <f>Table3[[#This Row],[Residential Incentive Disbursements]]/'1.) CLM Reference'!$B$5</f>
        <v>1.8591067700717248E-4</v>
      </c>
      <c r="L326" s="56">
        <v>3571.8062939999995</v>
      </c>
      <c r="M326" s="55">
        <f>Table3[[#This Row],[C&amp;I CLM $ Collected]]/'1.) CLM Reference'!$B$4</f>
        <v>3.3745042937479306E-5</v>
      </c>
      <c r="N326" s="79">
        <v>730</v>
      </c>
      <c r="O326" s="55">
        <f>Table3[[#This Row],[C&amp;I Incentive Disbursements]]/'1.) CLM Reference'!$B$5</f>
        <v>8.2327381101001654E-6</v>
      </c>
    </row>
    <row r="327" spans="1:15" s="1" customFormat="1">
      <c r="A327" s="83">
        <v>9003410102</v>
      </c>
      <c r="B327" s="1" t="s">
        <v>104</v>
      </c>
      <c r="C327" s="1" t="s">
        <v>46</v>
      </c>
      <c r="D327" s="54">
        <f>Table3[[#This Row],[Residential CLM $ Collected]]+Table3[[#This Row],[C&amp;I CLM $ Collected]]</f>
        <v>648.65366999999992</v>
      </c>
      <c r="E327" s="55">
        <f>Table3[[#This Row],[CLM $ Collected ]]/'1.) CLM Reference'!$B$4</f>
        <v>6.1282287291091084E-6</v>
      </c>
      <c r="F327" s="54">
        <f>Table3[[#This Row],[Residential Incentive Disbursements]]+Table3[[#This Row],[C&amp;I Incentive Disbursements]]</f>
        <v>0</v>
      </c>
      <c r="G327" s="55">
        <f>Table3[[#This Row],[Incentive Disbursements]]/'1.) CLM Reference'!$B$5</f>
        <v>0</v>
      </c>
      <c r="H327" s="54">
        <v>648.65366999999992</v>
      </c>
      <c r="I327" s="55">
        <f>Table3[[#This Row],[Residential CLM $ Collected]]/'1.) CLM Reference'!$B$4</f>
        <v>6.1282287291091084E-6</v>
      </c>
      <c r="J327" s="79">
        <v>0</v>
      </c>
      <c r="K327" s="55">
        <f>Table3[[#This Row],[Residential Incentive Disbursements]]/'1.) CLM Reference'!$B$5</f>
        <v>0</v>
      </c>
      <c r="L327" s="56">
        <v>0</v>
      </c>
      <c r="M327" s="55">
        <f>Table3[[#This Row],[C&amp;I CLM $ Collected]]/'1.) CLM Reference'!$B$4</f>
        <v>0</v>
      </c>
      <c r="N327" s="79">
        <v>0</v>
      </c>
      <c r="O327" s="55">
        <f>Table3[[#This Row],[C&amp;I Incentive Disbursements]]/'1.) CLM Reference'!$B$5</f>
        <v>0</v>
      </c>
    </row>
    <row r="328" spans="1:15" s="1" customFormat="1">
      <c r="A328" s="83">
        <v>9005298300</v>
      </c>
      <c r="B328" s="1" t="s">
        <v>104</v>
      </c>
      <c r="C328" s="1" t="s">
        <v>46</v>
      </c>
      <c r="D328" s="54">
        <f>Table3[[#This Row],[Residential CLM $ Collected]]+Table3[[#This Row],[C&amp;I CLM $ Collected]]</f>
        <v>42522.832359</v>
      </c>
      <c r="E328" s="55">
        <f>Table3[[#This Row],[CLM $ Collected ]]/'1.) CLM Reference'!$B$4</f>
        <v>4.0173925618198423E-4</v>
      </c>
      <c r="F328" s="54">
        <f>Table3[[#This Row],[Residential Incentive Disbursements]]+Table3[[#This Row],[C&amp;I Incentive Disbursements]]</f>
        <v>17257.36</v>
      </c>
      <c r="G328" s="55">
        <f>Table3[[#This Row],[Incentive Disbursements]]/'1.) CLM Reference'!$B$5</f>
        <v>1.9462373335851809E-4</v>
      </c>
      <c r="H328" s="54">
        <v>42522.832359</v>
      </c>
      <c r="I328" s="55">
        <f>Table3[[#This Row],[Residential CLM $ Collected]]/'1.) CLM Reference'!$B$4</f>
        <v>4.0173925618198423E-4</v>
      </c>
      <c r="J328" s="79">
        <v>17257.36</v>
      </c>
      <c r="K328" s="55">
        <f>Table3[[#This Row],[Residential Incentive Disbursements]]/'1.) CLM Reference'!$B$5</f>
        <v>1.9462373335851809E-4</v>
      </c>
      <c r="L328" s="56">
        <v>0</v>
      </c>
      <c r="M328" s="55">
        <f>Table3[[#This Row],[C&amp;I CLM $ Collected]]/'1.) CLM Reference'!$B$4</f>
        <v>0</v>
      </c>
      <c r="N328" s="79">
        <v>0</v>
      </c>
      <c r="O328" s="55">
        <f>Table3[[#This Row],[C&amp;I Incentive Disbursements]]/'1.) CLM Reference'!$B$5</f>
        <v>0</v>
      </c>
    </row>
    <row r="329" spans="1:15" s="1" customFormat="1">
      <c r="A329" s="83">
        <v>9005298400</v>
      </c>
      <c r="B329" s="1" t="s">
        <v>104</v>
      </c>
      <c r="C329" s="1" t="s">
        <v>46</v>
      </c>
      <c r="D329" s="54">
        <f>Table3[[#This Row],[Residential CLM $ Collected]]+Table3[[#This Row],[C&amp;I CLM $ Collected]]</f>
        <v>93033.465461999935</v>
      </c>
      <c r="E329" s="55">
        <f>Table3[[#This Row],[CLM $ Collected ]]/'1.) CLM Reference'!$B$4</f>
        <v>8.7894416108492534E-4</v>
      </c>
      <c r="F329" s="54">
        <f>Table3[[#This Row],[Residential Incentive Disbursements]]+Table3[[#This Row],[C&amp;I Incentive Disbursements]]</f>
        <v>60294.219999999899</v>
      </c>
      <c r="G329" s="55">
        <f>Table3[[#This Row],[Incentive Disbursements]]/'1.) CLM Reference'!$B$5</f>
        <v>6.7998153809967503E-4</v>
      </c>
      <c r="H329" s="54">
        <v>77690.226599999995</v>
      </c>
      <c r="I329" s="55">
        <f>Table3[[#This Row],[Residential CLM $ Collected]]/'1.) CLM Reference'!$B$4</f>
        <v>7.3398718089595736E-4</v>
      </c>
      <c r="J329" s="79">
        <v>57924.219999999899</v>
      </c>
      <c r="K329" s="55">
        <f>Table3[[#This Row],[Residential Incentive Disbursements]]/'1.) CLM Reference'!$B$5</f>
        <v>6.5325333355044574E-4</v>
      </c>
      <c r="L329" s="56">
        <v>15343.238861999942</v>
      </c>
      <c r="M329" s="55">
        <f>Table3[[#This Row],[C&amp;I CLM $ Collected]]/'1.) CLM Reference'!$B$4</f>
        <v>1.4495698018896801E-4</v>
      </c>
      <c r="N329" s="79">
        <v>2370</v>
      </c>
      <c r="O329" s="55">
        <f>Table3[[#This Row],[C&amp;I Incentive Disbursements]]/'1.) CLM Reference'!$B$5</f>
        <v>2.6728204549229306E-5</v>
      </c>
    </row>
    <row r="330" spans="1:15" s="1" customFormat="1">
      <c r="A330" s="83">
        <v>9005310400</v>
      </c>
      <c r="B330" s="1" t="s">
        <v>104</v>
      </c>
      <c r="C330" s="1" t="s">
        <v>46</v>
      </c>
      <c r="D330" s="54">
        <f>Table3[[#This Row],[Residential CLM $ Collected]]+Table3[[#This Row],[C&amp;I CLM $ Collected]]</f>
        <v>313.02368999999999</v>
      </c>
      <c r="E330" s="55">
        <f>Table3[[#This Row],[CLM $ Collected ]]/'1.) CLM Reference'!$B$4</f>
        <v>2.9573266269344373E-6</v>
      </c>
      <c r="F330" s="54">
        <f>Table3[[#This Row],[Residential Incentive Disbursements]]+Table3[[#This Row],[C&amp;I Incentive Disbursements]]</f>
        <v>0</v>
      </c>
      <c r="G330" s="55">
        <f>Table3[[#This Row],[Incentive Disbursements]]/'1.) CLM Reference'!$B$5</f>
        <v>0</v>
      </c>
      <c r="H330" s="54">
        <v>313.02368999999999</v>
      </c>
      <c r="I330" s="55">
        <f>Table3[[#This Row],[Residential CLM $ Collected]]/'1.) CLM Reference'!$B$4</f>
        <v>2.9573266269344373E-6</v>
      </c>
      <c r="J330" s="79">
        <v>0</v>
      </c>
      <c r="K330" s="55">
        <f>Table3[[#This Row],[Residential Incentive Disbursements]]/'1.) CLM Reference'!$B$5</f>
        <v>0</v>
      </c>
      <c r="L330" s="56">
        <v>0</v>
      </c>
      <c r="M330" s="55">
        <f>Table3[[#This Row],[C&amp;I CLM $ Collected]]/'1.) CLM Reference'!$B$4</f>
        <v>0</v>
      </c>
      <c r="N330" s="79">
        <v>0</v>
      </c>
      <c r="O330" s="55">
        <f>Table3[[#This Row],[C&amp;I Incentive Disbursements]]/'1.) CLM Reference'!$B$5</f>
        <v>0</v>
      </c>
    </row>
    <row r="331" spans="1:15" s="1" customFormat="1">
      <c r="A331" s="83">
        <v>9005349200</v>
      </c>
      <c r="B331" s="1" t="s">
        <v>104</v>
      </c>
      <c r="C331" s="1" t="s">
        <v>46</v>
      </c>
      <c r="D331" s="54">
        <f>Table3[[#This Row],[Residential CLM $ Collected]]+Table3[[#This Row],[C&amp;I CLM $ Collected]]</f>
        <v>28.582469999999997</v>
      </c>
      <c r="E331" s="55">
        <f>Table3[[#This Row],[CLM $ Collected ]]/'1.) CLM Reference'!$B$4</f>
        <v>2.7003611002909952E-7</v>
      </c>
      <c r="F331" s="54">
        <f>Table3[[#This Row],[Residential Incentive Disbursements]]+Table3[[#This Row],[C&amp;I Incentive Disbursements]]</f>
        <v>0</v>
      </c>
      <c r="G331" s="55">
        <f>Table3[[#This Row],[Incentive Disbursements]]/'1.) CLM Reference'!$B$5</f>
        <v>0</v>
      </c>
      <c r="H331" s="54">
        <v>28.582469999999997</v>
      </c>
      <c r="I331" s="55">
        <f>Table3[[#This Row],[Residential CLM $ Collected]]/'1.) CLM Reference'!$B$4</f>
        <v>2.7003611002909952E-7</v>
      </c>
      <c r="J331" s="79">
        <v>0</v>
      </c>
      <c r="K331" s="55">
        <f>Table3[[#This Row],[Residential Incentive Disbursements]]/'1.) CLM Reference'!$B$5</f>
        <v>0</v>
      </c>
      <c r="L331" s="56">
        <v>0</v>
      </c>
      <c r="M331" s="55">
        <f>Table3[[#This Row],[C&amp;I CLM $ Collected]]/'1.) CLM Reference'!$B$4</f>
        <v>0</v>
      </c>
      <c r="N331" s="79">
        <v>0</v>
      </c>
      <c r="O331" s="55">
        <f>Table3[[#This Row],[C&amp;I Incentive Disbursements]]/'1.) CLM Reference'!$B$5</f>
        <v>0</v>
      </c>
    </row>
    <row r="332" spans="1:15" s="1" customFormat="1">
      <c r="A332" s="83">
        <v>9003520201</v>
      </c>
      <c r="B332" s="1" t="s">
        <v>105</v>
      </c>
      <c r="C332" s="1" t="s">
        <v>46</v>
      </c>
      <c r="D332" s="54">
        <f>Table3[[#This Row],[Residential CLM $ Collected]]+Table3[[#This Row],[C&amp;I CLM $ Collected]]</f>
        <v>55.543319999999994</v>
      </c>
      <c r="E332" s="55">
        <f>Table3[[#This Row],[CLM $ Collected ]]/'1.) CLM Reference'!$B$4</f>
        <v>5.2475178215533805E-7</v>
      </c>
      <c r="F332" s="54">
        <f>Table3[[#This Row],[Residential Incentive Disbursements]]+Table3[[#This Row],[C&amp;I Incentive Disbursements]]</f>
        <v>0</v>
      </c>
      <c r="G332" s="55">
        <f>Table3[[#This Row],[Incentive Disbursements]]/'1.) CLM Reference'!$B$5</f>
        <v>0</v>
      </c>
      <c r="H332" s="54">
        <v>55.543319999999994</v>
      </c>
      <c r="I332" s="55">
        <f>Table3[[#This Row],[Residential CLM $ Collected]]/'1.) CLM Reference'!$B$4</f>
        <v>5.2475178215533805E-7</v>
      </c>
      <c r="J332" s="79">
        <v>0</v>
      </c>
      <c r="K332" s="55">
        <f>Table3[[#This Row],[Residential Incentive Disbursements]]/'1.) CLM Reference'!$B$5</f>
        <v>0</v>
      </c>
      <c r="L332" s="56">
        <v>0</v>
      </c>
      <c r="M332" s="55">
        <f>Table3[[#This Row],[C&amp;I CLM $ Collected]]/'1.) CLM Reference'!$B$4</f>
        <v>0</v>
      </c>
      <c r="N332" s="79">
        <v>0</v>
      </c>
      <c r="O332" s="55">
        <f>Table3[[#This Row],[C&amp;I Incentive Disbursements]]/'1.) CLM Reference'!$B$5</f>
        <v>0</v>
      </c>
    </row>
    <row r="333" spans="1:15" s="1" customFormat="1">
      <c r="A333" s="83">
        <v>9011714104</v>
      </c>
      <c r="B333" s="1" t="s">
        <v>105</v>
      </c>
      <c r="C333" s="1" t="s">
        <v>46</v>
      </c>
      <c r="D333" s="54">
        <f>Table3[[#This Row],[Residential CLM $ Collected]]+Table3[[#This Row],[C&amp;I CLM $ Collected]]</f>
        <v>712.42415999999992</v>
      </c>
      <c r="E333" s="55">
        <f>Table3[[#This Row],[CLM $ Collected ]]/'1.) CLM Reference'!$B$4</f>
        <v>6.7307076280373532E-6</v>
      </c>
      <c r="F333" s="54">
        <f>Table3[[#This Row],[Residential Incentive Disbursements]]+Table3[[#This Row],[C&amp;I Incentive Disbursements]]</f>
        <v>0</v>
      </c>
      <c r="G333" s="55">
        <f>Table3[[#This Row],[Incentive Disbursements]]/'1.) CLM Reference'!$B$5</f>
        <v>0</v>
      </c>
      <c r="H333" s="54">
        <v>712.42415999999992</v>
      </c>
      <c r="I333" s="55">
        <f>Table3[[#This Row],[Residential CLM $ Collected]]/'1.) CLM Reference'!$B$4</f>
        <v>6.7307076280373532E-6</v>
      </c>
      <c r="J333" s="79">
        <v>0</v>
      </c>
      <c r="K333" s="55">
        <f>Table3[[#This Row],[Residential Incentive Disbursements]]/'1.) CLM Reference'!$B$5</f>
        <v>0</v>
      </c>
      <c r="L333" s="56">
        <v>0</v>
      </c>
      <c r="M333" s="55">
        <f>Table3[[#This Row],[C&amp;I CLM $ Collected]]/'1.) CLM Reference'!$B$4</f>
        <v>0</v>
      </c>
      <c r="N333" s="79">
        <v>0</v>
      </c>
      <c r="O333" s="55">
        <f>Table3[[#This Row],[C&amp;I Incentive Disbursements]]/'1.) CLM Reference'!$B$5</f>
        <v>0</v>
      </c>
    </row>
    <row r="334" spans="1:15" s="1" customFormat="1">
      <c r="A334" s="83">
        <v>9013526101</v>
      </c>
      <c r="B334" s="1" t="s">
        <v>105</v>
      </c>
      <c r="C334" s="1" t="s">
        <v>46</v>
      </c>
      <c r="D334" s="54">
        <f>Table3[[#This Row],[Residential CLM $ Collected]]+Table3[[#This Row],[C&amp;I CLM $ Collected]]</f>
        <v>35400.669380999941</v>
      </c>
      <c r="E334" s="55">
        <f>Table3[[#This Row],[CLM $ Collected ]]/'1.) CLM Reference'!$B$4</f>
        <v>3.3445181791746747E-4</v>
      </c>
      <c r="F334" s="54">
        <f>Table3[[#This Row],[Residential Incentive Disbursements]]+Table3[[#This Row],[C&amp;I Incentive Disbursements]]</f>
        <v>4609.6000000000004</v>
      </c>
      <c r="G334" s="55">
        <f>Table3[[#This Row],[Incentive Disbursements]]/'1.) CLM Reference'!$B$5</f>
        <v>5.1985793962079077E-5</v>
      </c>
      <c r="H334" s="54">
        <v>35400.669380999941</v>
      </c>
      <c r="I334" s="55">
        <f>Table3[[#This Row],[Residential CLM $ Collected]]/'1.) CLM Reference'!$B$4</f>
        <v>3.3445181791746747E-4</v>
      </c>
      <c r="J334" s="79">
        <v>4609.6000000000004</v>
      </c>
      <c r="K334" s="55">
        <f>Table3[[#This Row],[Residential Incentive Disbursements]]/'1.) CLM Reference'!$B$5</f>
        <v>5.1985793962079077E-5</v>
      </c>
      <c r="L334" s="56">
        <v>0</v>
      </c>
      <c r="M334" s="55">
        <f>Table3[[#This Row],[C&amp;I CLM $ Collected]]/'1.) CLM Reference'!$B$4</f>
        <v>0</v>
      </c>
      <c r="N334" s="79">
        <v>0</v>
      </c>
      <c r="O334" s="55">
        <f>Table3[[#This Row],[C&amp;I Incentive Disbursements]]/'1.) CLM Reference'!$B$5</f>
        <v>0</v>
      </c>
    </row>
    <row r="335" spans="1:15" s="1" customFormat="1">
      <c r="A335" s="83">
        <v>9013526102</v>
      </c>
      <c r="B335" s="1" t="s">
        <v>105</v>
      </c>
      <c r="C335" s="1" t="s">
        <v>46</v>
      </c>
      <c r="D335" s="54">
        <f>Table3[[#This Row],[Residential CLM $ Collected]]+Table3[[#This Row],[C&amp;I CLM $ Collected]]</f>
        <v>175720.15502999999</v>
      </c>
      <c r="E335" s="55">
        <f>Table3[[#This Row],[CLM $ Collected ]]/'1.) CLM Reference'!$B$4</f>
        <v>1.6601359895772308E-3</v>
      </c>
      <c r="F335" s="54">
        <f>Table3[[#This Row],[Residential Incentive Disbursements]]+Table3[[#This Row],[C&amp;I Incentive Disbursements]]</f>
        <v>130327.31</v>
      </c>
      <c r="G335" s="55">
        <f>Table3[[#This Row],[Incentive Disbursements]]/'1.) CLM Reference'!$B$5</f>
        <v>1.4697953586627925E-3</v>
      </c>
      <c r="H335" s="54">
        <v>148499.52660899999</v>
      </c>
      <c r="I335" s="55">
        <f>Table3[[#This Row],[Residential CLM $ Collected]]/'1.) CLM Reference'!$B$4</f>
        <v>1.4029660315101221E-3</v>
      </c>
      <c r="J335" s="79">
        <v>125532.31</v>
      </c>
      <c r="K335" s="55">
        <f>Table3[[#This Row],[Residential Incentive Disbursements]]/'1.) CLM Reference'!$B$5</f>
        <v>1.4157186747752167E-3</v>
      </c>
      <c r="L335" s="56">
        <v>27220.628420999998</v>
      </c>
      <c r="M335" s="55">
        <f>Table3[[#This Row],[C&amp;I CLM $ Collected]]/'1.) CLM Reference'!$B$4</f>
        <v>2.5716995806710863E-4</v>
      </c>
      <c r="N335" s="79">
        <v>4795</v>
      </c>
      <c r="O335" s="55">
        <f>Table3[[#This Row],[C&amp;I Incentive Disbursements]]/'1.) CLM Reference'!$B$5</f>
        <v>5.4076683887575749E-5</v>
      </c>
    </row>
    <row r="336" spans="1:15" s="1" customFormat="1">
      <c r="A336" s="83">
        <v>9005253500</v>
      </c>
      <c r="B336" s="1" t="s">
        <v>106</v>
      </c>
      <c r="C336" s="1" t="s">
        <v>46</v>
      </c>
      <c r="D336" s="54">
        <f>Table3[[#This Row],[Residential CLM $ Collected]]+Table3[[#This Row],[C&amp;I CLM $ Collected]]</f>
        <v>95.822999999999993</v>
      </c>
      <c r="E336" s="55">
        <f>Table3[[#This Row],[CLM $ Collected ]]/'1.) CLM Reference'!$B$4</f>
        <v>9.0529860335087922E-7</v>
      </c>
      <c r="F336" s="54">
        <f>Table3[[#This Row],[Residential Incentive Disbursements]]+Table3[[#This Row],[C&amp;I Incentive Disbursements]]</f>
        <v>0</v>
      </c>
      <c r="G336" s="55">
        <f>Table3[[#This Row],[Incentive Disbursements]]/'1.) CLM Reference'!$B$5</f>
        <v>0</v>
      </c>
      <c r="H336" s="54">
        <v>95.822999999999993</v>
      </c>
      <c r="I336" s="55">
        <f>Table3[[#This Row],[Residential CLM $ Collected]]/'1.) CLM Reference'!$B$4</f>
        <v>9.0529860335087922E-7</v>
      </c>
      <c r="J336" s="79">
        <v>0</v>
      </c>
      <c r="K336" s="55">
        <f>Table3[[#This Row],[Residential Incentive Disbursements]]/'1.) CLM Reference'!$B$5</f>
        <v>0</v>
      </c>
      <c r="L336" s="56">
        <v>0</v>
      </c>
      <c r="M336" s="55">
        <f>Table3[[#This Row],[C&amp;I CLM $ Collected]]/'1.) CLM Reference'!$B$4</f>
        <v>0</v>
      </c>
      <c r="N336" s="79">
        <v>0</v>
      </c>
      <c r="O336" s="55">
        <f>Table3[[#This Row],[C&amp;I Incentive Disbursements]]/'1.) CLM Reference'!$B$5</f>
        <v>0</v>
      </c>
    </row>
    <row r="337" spans="1:15" s="1" customFormat="1">
      <c r="A337" s="83">
        <v>9005262100</v>
      </c>
      <c r="B337" s="1" t="s">
        <v>106</v>
      </c>
      <c r="C337" s="1" t="s">
        <v>46</v>
      </c>
      <c r="D337" s="54">
        <f>Table3[[#This Row],[Residential CLM $ Collected]]+Table3[[#This Row],[C&amp;I CLM $ Collected]]</f>
        <v>43.307459999999999</v>
      </c>
      <c r="E337" s="55">
        <f>Table3[[#This Row],[CLM $ Collected ]]/'1.) CLM Reference'!$B$4</f>
        <v>4.0915211434284116E-7</v>
      </c>
      <c r="F337" s="54">
        <f>Table3[[#This Row],[Residential Incentive Disbursements]]+Table3[[#This Row],[C&amp;I Incentive Disbursements]]</f>
        <v>0</v>
      </c>
      <c r="G337" s="55">
        <f>Table3[[#This Row],[Incentive Disbursements]]/'1.) CLM Reference'!$B$5</f>
        <v>0</v>
      </c>
      <c r="H337" s="54">
        <v>43.307459999999999</v>
      </c>
      <c r="I337" s="55">
        <f>Table3[[#This Row],[Residential CLM $ Collected]]/'1.) CLM Reference'!$B$4</f>
        <v>4.0915211434284116E-7</v>
      </c>
      <c r="J337" s="77">
        <v>0</v>
      </c>
      <c r="K337" s="55">
        <f>Table3[[#This Row],[Residential Incentive Disbursements]]/'1.) CLM Reference'!$B$5</f>
        <v>0</v>
      </c>
      <c r="L337" s="56">
        <v>0</v>
      </c>
      <c r="M337" s="55">
        <f>Table3[[#This Row],[C&amp;I CLM $ Collected]]/'1.) CLM Reference'!$B$4</f>
        <v>0</v>
      </c>
      <c r="N337" s="79">
        <v>0</v>
      </c>
      <c r="O337" s="55">
        <f>Table3[[#This Row],[C&amp;I Incentive Disbursements]]/'1.) CLM Reference'!$B$5</f>
        <v>0</v>
      </c>
    </row>
    <row r="338" spans="1:15" s="1" customFormat="1">
      <c r="A338" s="83">
        <v>9005266100</v>
      </c>
      <c r="B338" s="1" t="s">
        <v>106</v>
      </c>
      <c r="C338" s="1" t="s">
        <v>46</v>
      </c>
      <c r="D338" s="54">
        <f>Table3[[#This Row],[Residential CLM $ Collected]]+Table3[[#This Row],[C&amp;I CLM $ Collected]]</f>
        <v>147723.25484699942</v>
      </c>
      <c r="E338" s="55">
        <f>Table3[[#This Row],[CLM $ Collected ]]/'1.) CLM Reference'!$B$4</f>
        <v>1.3956321164588312E-3</v>
      </c>
      <c r="F338" s="54">
        <f>Table3[[#This Row],[Residential Incentive Disbursements]]+Table3[[#This Row],[C&amp;I Incentive Disbursements]]</f>
        <v>67418.729999999807</v>
      </c>
      <c r="G338" s="55">
        <f>Table3[[#This Row],[Incentive Disbursements]]/'1.) CLM Reference'!$B$5</f>
        <v>7.6032979151445447E-4</v>
      </c>
      <c r="H338" s="54">
        <v>110136.14331299944</v>
      </c>
      <c r="I338" s="55">
        <f>Table3[[#This Row],[Residential CLM $ Collected]]/'1.) CLM Reference'!$B$4</f>
        <v>1.0405236396242099E-3</v>
      </c>
      <c r="J338" s="79">
        <v>49162.559999999903</v>
      </c>
      <c r="K338" s="55">
        <f>Table3[[#This Row],[Residential Incentive Disbursements]]/'1.) CLM Reference'!$B$5</f>
        <v>5.5444175520833589E-4</v>
      </c>
      <c r="L338" s="56">
        <v>37587.111533999996</v>
      </c>
      <c r="M338" s="55">
        <f>Table3[[#This Row],[C&amp;I CLM $ Collected]]/'1.) CLM Reference'!$B$4</f>
        <v>3.5510847683462135E-4</v>
      </c>
      <c r="N338" s="79">
        <v>18256.1699999999</v>
      </c>
      <c r="O338" s="55">
        <f>Table3[[#This Row],[C&amp;I Incentive Disbursements]]/'1.) CLM Reference'!$B$5</f>
        <v>2.0588803630611853E-4</v>
      </c>
    </row>
    <row r="339" spans="1:15" s="1" customFormat="1">
      <c r="A339" s="83">
        <v>9015904100</v>
      </c>
      <c r="B339" s="1" t="s">
        <v>107</v>
      </c>
      <c r="C339" s="1" t="s">
        <v>46</v>
      </c>
      <c r="D339" s="54">
        <f>Table3[[#This Row],[Residential CLM $ Collected]]+Table3[[#This Row],[C&amp;I CLM $ Collected]]</f>
        <v>292917.39655499882</v>
      </c>
      <c r="E339" s="55">
        <f>Table3[[#This Row],[CLM $ Collected ]]/'1.) CLM Reference'!$B$4</f>
        <v>2.7673701511997757E-3</v>
      </c>
      <c r="F339" s="54">
        <f>Table3[[#This Row],[Residential Incentive Disbursements]]+Table3[[#This Row],[C&amp;I Incentive Disbursements]]</f>
        <v>366436.96200000006</v>
      </c>
      <c r="G339" s="55">
        <f>Table3[[#This Row],[Incentive Disbursements]]/'1.) CLM Reference'!$B$5</f>
        <v>4.132574715077708E-3</v>
      </c>
      <c r="H339" s="54">
        <v>195027.51769199941</v>
      </c>
      <c r="I339" s="55">
        <f>Table3[[#This Row],[Residential CLM $ Collected]]/'1.) CLM Reference'!$B$4</f>
        <v>1.8425444766032785E-3</v>
      </c>
      <c r="J339" s="79">
        <v>280816.84000000003</v>
      </c>
      <c r="K339" s="55">
        <f>Table3[[#This Row],[Residential Incentive Disbursements]]/'1.) CLM Reference'!$B$5</f>
        <v>3.1669746583916449E-3</v>
      </c>
      <c r="L339" s="56">
        <v>97889.878862999438</v>
      </c>
      <c r="M339" s="55">
        <f>Table3[[#This Row],[C&amp;I CLM $ Collected]]/'1.) CLM Reference'!$B$4</f>
        <v>9.2482567459649715E-4</v>
      </c>
      <c r="N339" s="79">
        <v>85620.122000000003</v>
      </c>
      <c r="O339" s="55">
        <f>Table3[[#This Row],[C&amp;I Incentive Disbursements]]/'1.) CLM Reference'!$B$5</f>
        <v>9.6560005668606258E-4</v>
      </c>
    </row>
    <row r="340" spans="1:15" s="1" customFormat="1">
      <c r="A340" s="83">
        <v>9015904400</v>
      </c>
      <c r="B340" s="1" t="s">
        <v>107</v>
      </c>
      <c r="C340" s="1" t="s">
        <v>46</v>
      </c>
      <c r="D340" s="54">
        <f>Table3[[#This Row],[Residential CLM $ Collected]]+Table3[[#This Row],[C&amp;I CLM $ Collected]]</f>
        <v>48152.432474999994</v>
      </c>
      <c r="E340" s="55">
        <f>Table3[[#This Row],[CLM $ Collected ]]/'1.) CLM Reference'!$B$4</f>
        <v>4.5492553841525537E-4</v>
      </c>
      <c r="F340" s="54">
        <f>Table3[[#This Row],[Residential Incentive Disbursements]]+Table3[[#This Row],[C&amp;I Incentive Disbursements]]</f>
        <v>12463.529999999901</v>
      </c>
      <c r="G340" s="55">
        <f>Table3[[#This Row],[Incentive Disbursements]]/'1.) CLM Reference'!$B$5</f>
        <v>1.4056024440736424E-4</v>
      </c>
      <c r="H340" s="54">
        <v>48152.432474999994</v>
      </c>
      <c r="I340" s="55">
        <f>Table3[[#This Row],[Residential CLM $ Collected]]/'1.) CLM Reference'!$B$4</f>
        <v>4.5492553841525537E-4</v>
      </c>
      <c r="J340" s="79">
        <v>12463.529999999901</v>
      </c>
      <c r="K340" s="55">
        <f>Table3[[#This Row],[Residential Incentive Disbursements]]/'1.) CLM Reference'!$B$5</f>
        <v>1.4056024440736424E-4</v>
      </c>
      <c r="L340" s="56">
        <v>0</v>
      </c>
      <c r="M340" s="55">
        <f>Table3[[#This Row],[C&amp;I CLM $ Collected]]/'1.) CLM Reference'!$B$4</f>
        <v>0</v>
      </c>
      <c r="N340" s="79">
        <v>0</v>
      </c>
      <c r="O340" s="55">
        <f>Table3[[#This Row],[C&amp;I Incentive Disbursements]]/'1.) CLM Reference'!$B$5</f>
        <v>0</v>
      </c>
    </row>
    <row r="341" spans="1:15" s="1" customFormat="1">
      <c r="A341" s="83">
        <v>9015904500</v>
      </c>
      <c r="B341" s="1" t="s">
        <v>107</v>
      </c>
      <c r="C341" s="1" t="s">
        <v>46</v>
      </c>
      <c r="D341" s="54">
        <f>Table3[[#This Row],[Residential CLM $ Collected]]+Table3[[#This Row],[C&amp;I CLM $ Collected]]</f>
        <v>78768.635651999997</v>
      </c>
      <c r="E341" s="55">
        <f>Table3[[#This Row],[CLM $ Collected ]]/'1.) CLM Reference'!$B$4</f>
        <v>7.4417557208196234E-4</v>
      </c>
      <c r="F341" s="54">
        <f>Table3[[#This Row],[Residential Incentive Disbursements]]+Table3[[#This Row],[C&amp;I Incentive Disbursements]]</f>
        <v>15032.7399999999</v>
      </c>
      <c r="G341" s="55">
        <f>Table3[[#This Row],[Incentive Disbursements]]/'1.) CLM Reference'!$B$5</f>
        <v>1.6953508424277582E-4</v>
      </c>
      <c r="H341" s="54">
        <v>78768.635651999997</v>
      </c>
      <c r="I341" s="55">
        <f>Table3[[#This Row],[Residential CLM $ Collected]]/'1.) CLM Reference'!$B$4</f>
        <v>7.4417557208196234E-4</v>
      </c>
      <c r="J341" s="79">
        <v>15032.7399999999</v>
      </c>
      <c r="K341" s="55">
        <f>Table3[[#This Row],[Residential Incentive Disbursements]]/'1.) CLM Reference'!$B$5</f>
        <v>1.6953508424277582E-4</v>
      </c>
      <c r="L341" s="56">
        <v>0</v>
      </c>
      <c r="M341" s="55">
        <f>Table3[[#This Row],[C&amp;I CLM $ Collected]]/'1.) CLM Reference'!$B$4</f>
        <v>0</v>
      </c>
      <c r="N341" s="79">
        <v>0</v>
      </c>
      <c r="O341" s="55">
        <f>Table3[[#This Row],[C&amp;I Incentive Disbursements]]/'1.) CLM Reference'!$B$5</f>
        <v>0</v>
      </c>
    </row>
    <row r="342" spans="1:15" s="1" customFormat="1">
      <c r="A342" s="83">
        <v>9015907100</v>
      </c>
      <c r="B342" s="1" t="s">
        <v>107</v>
      </c>
      <c r="C342" s="1" t="s">
        <v>46</v>
      </c>
      <c r="D342" s="54">
        <f>Table3[[#This Row],[Residential CLM $ Collected]]+Table3[[#This Row],[C&amp;I CLM $ Collected]]</f>
        <v>1398.35808</v>
      </c>
      <c r="E342" s="55">
        <f>Table3[[#This Row],[CLM $ Collected ]]/'1.) CLM Reference'!$B$4</f>
        <v>1.3211145725018181E-5</v>
      </c>
      <c r="F342" s="54">
        <f>Table3[[#This Row],[Residential Incentive Disbursements]]+Table3[[#This Row],[C&amp;I Incentive Disbursements]]</f>
        <v>0</v>
      </c>
      <c r="G342" s="55">
        <f>Table3[[#This Row],[Incentive Disbursements]]/'1.) CLM Reference'!$B$5</f>
        <v>0</v>
      </c>
      <c r="H342" s="54">
        <v>1398.35808</v>
      </c>
      <c r="I342" s="55">
        <f>Table3[[#This Row],[Residential CLM $ Collected]]/'1.) CLM Reference'!$B$4</f>
        <v>1.3211145725018181E-5</v>
      </c>
      <c r="J342" s="79">
        <v>0</v>
      </c>
      <c r="K342" s="55">
        <f>Table3[[#This Row],[Residential Incentive Disbursements]]/'1.) CLM Reference'!$B$5</f>
        <v>0</v>
      </c>
      <c r="L342" s="56">
        <v>0</v>
      </c>
      <c r="M342" s="55">
        <f>Table3[[#This Row],[C&amp;I CLM $ Collected]]/'1.) CLM Reference'!$B$4</f>
        <v>0</v>
      </c>
      <c r="N342" s="79">
        <v>0</v>
      </c>
      <c r="O342" s="55">
        <f>Table3[[#This Row],[C&amp;I Incentive Disbursements]]/'1.) CLM Reference'!$B$5</f>
        <v>0</v>
      </c>
    </row>
    <row r="343" spans="1:15" s="1" customFormat="1">
      <c r="A343" s="83">
        <v>9015907200</v>
      </c>
      <c r="B343" s="1" t="s">
        <v>107</v>
      </c>
      <c r="C343" s="1" t="s">
        <v>46</v>
      </c>
      <c r="D343" s="54">
        <f>Table3[[#This Row],[Residential CLM $ Collected]]+Table3[[#This Row],[C&amp;I CLM $ Collected]]</f>
        <v>389.90888999999999</v>
      </c>
      <c r="E343" s="55">
        <f>Table3[[#This Row],[CLM $ Collected ]]/'1.) CLM Reference'!$B$4</f>
        <v>3.6837082282029535E-6</v>
      </c>
      <c r="F343" s="54">
        <f>Table3[[#This Row],[Residential Incentive Disbursements]]+Table3[[#This Row],[C&amp;I Incentive Disbursements]]</f>
        <v>0</v>
      </c>
      <c r="G343" s="55">
        <f>Table3[[#This Row],[Incentive Disbursements]]/'1.) CLM Reference'!$B$5</f>
        <v>0</v>
      </c>
      <c r="H343" s="54">
        <v>389.90888999999999</v>
      </c>
      <c r="I343" s="55">
        <f>Table3[[#This Row],[Residential CLM $ Collected]]/'1.) CLM Reference'!$B$4</f>
        <v>3.6837082282029535E-6</v>
      </c>
      <c r="J343" s="79">
        <v>0</v>
      </c>
      <c r="K343" s="55">
        <f>Table3[[#This Row],[Residential Incentive Disbursements]]/'1.) CLM Reference'!$B$5</f>
        <v>0</v>
      </c>
      <c r="L343" s="56">
        <v>0</v>
      </c>
      <c r="M343" s="55">
        <f>Table3[[#This Row],[C&amp;I CLM $ Collected]]/'1.) CLM Reference'!$B$4</f>
        <v>0</v>
      </c>
      <c r="N343" s="79">
        <v>0</v>
      </c>
      <c r="O343" s="55">
        <f>Table3[[#This Row],[C&amp;I Incentive Disbursements]]/'1.) CLM Reference'!$B$5</f>
        <v>0</v>
      </c>
    </row>
    <row r="344" spans="1:15" s="1" customFormat="1">
      <c r="A344" s="83">
        <v>9015908100</v>
      </c>
      <c r="B344" s="1" t="s">
        <v>107</v>
      </c>
      <c r="C344" s="1" t="s">
        <v>46</v>
      </c>
      <c r="D344" s="54">
        <f>Table3[[#This Row],[Residential CLM $ Collected]]+Table3[[#This Row],[C&amp;I CLM $ Collected]]</f>
        <v>32.914349999999999</v>
      </c>
      <c r="E344" s="55">
        <f>Table3[[#This Row],[CLM $ Collected ]]/'1.) CLM Reference'!$B$4</f>
        <v>3.1096203505632271E-7</v>
      </c>
      <c r="F344" s="54">
        <f>Table3[[#This Row],[Residential Incentive Disbursements]]+Table3[[#This Row],[C&amp;I Incentive Disbursements]]</f>
        <v>0</v>
      </c>
      <c r="G344" s="55">
        <f>Table3[[#This Row],[Incentive Disbursements]]/'1.) CLM Reference'!$B$5</f>
        <v>0</v>
      </c>
      <c r="H344" s="54">
        <v>32.914349999999999</v>
      </c>
      <c r="I344" s="55">
        <f>Table3[[#This Row],[Residential CLM $ Collected]]/'1.) CLM Reference'!$B$4</f>
        <v>3.1096203505632271E-7</v>
      </c>
      <c r="J344" s="79">
        <v>0</v>
      </c>
      <c r="K344" s="55">
        <f>Table3[[#This Row],[Residential Incentive Disbursements]]/'1.) CLM Reference'!$B$5</f>
        <v>0</v>
      </c>
      <c r="L344" s="56">
        <v>0</v>
      </c>
      <c r="M344" s="55">
        <f>Table3[[#This Row],[C&amp;I CLM $ Collected]]/'1.) CLM Reference'!$B$4</f>
        <v>0</v>
      </c>
      <c r="N344" s="79">
        <v>0</v>
      </c>
      <c r="O344" s="55">
        <f>Table3[[#This Row],[C&amp;I Incentive Disbursements]]/'1.) CLM Reference'!$B$5</f>
        <v>0</v>
      </c>
    </row>
    <row r="345" spans="1:15" s="1" customFormat="1">
      <c r="A345" s="83">
        <v>9007590100</v>
      </c>
      <c r="B345" s="1" t="s">
        <v>108</v>
      </c>
      <c r="C345" s="1" t="s">
        <v>46</v>
      </c>
      <c r="D345" s="54">
        <f>Table3[[#This Row],[Residential CLM $ Collected]]+Table3[[#This Row],[C&amp;I CLM $ Collected]]</f>
        <v>498.19454999999999</v>
      </c>
      <c r="E345" s="55">
        <f>Table3[[#This Row],[CLM $ Collected ]]/'1.) CLM Reference'!$B$4</f>
        <v>4.7067492179541423E-6</v>
      </c>
      <c r="F345" s="54">
        <f>Table3[[#This Row],[Residential Incentive Disbursements]]+Table3[[#This Row],[C&amp;I Incentive Disbursements]]</f>
        <v>1670.9199999999901</v>
      </c>
      <c r="G345" s="55">
        <f>Table3[[#This Row],[Incentive Disbursements]]/'1.) CLM Reference'!$B$5</f>
        <v>1.8844173647847242E-5</v>
      </c>
      <c r="H345" s="54">
        <v>498.19454999999999</v>
      </c>
      <c r="I345" s="55">
        <f>Table3[[#This Row],[Residential CLM $ Collected]]/'1.) CLM Reference'!$B$4</f>
        <v>4.7067492179541423E-6</v>
      </c>
      <c r="J345" s="79">
        <v>1670.9199999999901</v>
      </c>
      <c r="K345" s="55">
        <f>Table3[[#This Row],[Residential Incentive Disbursements]]/'1.) CLM Reference'!$B$5</f>
        <v>1.8844173647847242E-5</v>
      </c>
      <c r="L345" s="56">
        <v>0</v>
      </c>
      <c r="M345" s="55">
        <f>Table3[[#This Row],[C&amp;I CLM $ Collected]]/'1.) CLM Reference'!$B$4</f>
        <v>0</v>
      </c>
      <c r="N345" s="79">
        <v>0</v>
      </c>
      <c r="O345" s="55">
        <f>Table3[[#This Row],[C&amp;I Incentive Disbursements]]/'1.) CLM Reference'!$B$5</f>
        <v>0</v>
      </c>
    </row>
    <row r="346" spans="1:15" s="1" customFormat="1">
      <c r="A346" s="83">
        <v>9007640100</v>
      </c>
      <c r="B346" s="1" t="s">
        <v>108</v>
      </c>
      <c r="C346" s="1" t="s">
        <v>46</v>
      </c>
      <c r="D346" s="54">
        <f>Table3[[#This Row],[Residential CLM $ Collected]]+Table3[[#This Row],[C&amp;I CLM $ Collected]]</f>
        <v>166055.93260199943</v>
      </c>
      <c r="E346" s="55">
        <f>Table3[[#This Row],[CLM $ Collected ]]/'1.) CLM Reference'!$B$4</f>
        <v>1.5688321578610337E-3</v>
      </c>
      <c r="F346" s="54">
        <f>Table3[[#This Row],[Residential Incentive Disbursements]]+Table3[[#This Row],[C&amp;I Incentive Disbursements]]</f>
        <v>123327.639999999</v>
      </c>
      <c r="G346" s="55">
        <f>Table3[[#This Row],[Incentive Disbursements]]/'1.) CLM Reference'!$B$5</f>
        <v>1.3908550162420623E-3</v>
      </c>
      <c r="H346" s="54">
        <v>147540.38770799944</v>
      </c>
      <c r="I346" s="55">
        <f>Table3[[#This Row],[Residential CLM $ Collected]]/'1.) CLM Reference'!$B$4</f>
        <v>1.3939044585318675E-3</v>
      </c>
      <c r="J346" s="79">
        <v>102703.709999999</v>
      </c>
      <c r="K346" s="55">
        <f>Table3[[#This Row],[Residential Incentive Disbursements]]/'1.) CLM Reference'!$B$5</f>
        <v>1.1582640374872156E-3</v>
      </c>
      <c r="L346" s="56">
        <v>18515.544893999999</v>
      </c>
      <c r="M346" s="55">
        <f>Table3[[#This Row],[C&amp;I CLM $ Collected]]/'1.) CLM Reference'!$B$4</f>
        <v>1.7492769932916631E-4</v>
      </c>
      <c r="N346" s="79">
        <v>20623.93</v>
      </c>
      <c r="O346" s="55">
        <f>Table3[[#This Row],[C&amp;I Incentive Disbursements]]/'1.) CLM Reference'!$B$5</f>
        <v>2.3259097875484675E-4</v>
      </c>
    </row>
    <row r="347" spans="1:15" s="1" customFormat="1">
      <c r="A347" s="83">
        <v>9011714104</v>
      </c>
      <c r="B347" s="1" t="s">
        <v>109</v>
      </c>
      <c r="C347" s="1" t="s">
        <v>46</v>
      </c>
      <c r="D347" s="54">
        <f>Table3[[#This Row],[Residential CLM $ Collected]]+Table3[[#This Row],[C&amp;I CLM $ Collected]]</f>
        <v>33.668459999999996</v>
      </c>
      <c r="E347" s="55">
        <f>Table3[[#This Row],[CLM $ Collected ]]/'1.) CLM Reference'!$B$4</f>
        <v>3.1808657436080001E-7</v>
      </c>
      <c r="F347" s="54">
        <f>Table3[[#This Row],[Residential Incentive Disbursements]]+Table3[[#This Row],[C&amp;I Incentive Disbursements]]</f>
        <v>0</v>
      </c>
      <c r="G347" s="55">
        <f>Table3[[#This Row],[Incentive Disbursements]]/'1.) CLM Reference'!$B$5</f>
        <v>0</v>
      </c>
      <c r="H347" s="54">
        <v>33.668459999999996</v>
      </c>
      <c r="I347" s="55">
        <f>Table3[[#This Row],[Residential CLM $ Collected]]/'1.) CLM Reference'!$B$4</f>
        <v>3.1808657436080001E-7</v>
      </c>
      <c r="J347" s="79">
        <v>0</v>
      </c>
      <c r="K347" s="55">
        <f>Table3[[#This Row],[Residential Incentive Disbursements]]/'1.) CLM Reference'!$B$5</f>
        <v>0</v>
      </c>
      <c r="L347" s="56">
        <v>0</v>
      </c>
      <c r="M347" s="55">
        <f>Table3[[#This Row],[C&amp;I CLM $ Collected]]/'1.) CLM Reference'!$B$4</f>
        <v>0</v>
      </c>
      <c r="N347" s="79">
        <v>0</v>
      </c>
      <c r="O347" s="55">
        <f>Table3[[#This Row],[C&amp;I Incentive Disbursements]]/'1.) CLM Reference'!$B$5</f>
        <v>0</v>
      </c>
    </row>
    <row r="348" spans="1:15" s="1" customFormat="1">
      <c r="A348" s="83">
        <v>9011870100</v>
      </c>
      <c r="B348" s="1" t="s">
        <v>109</v>
      </c>
      <c r="C348" s="1" t="s">
        <v>46</v>
      </c>
      <c r="D348" s="54">
        <f>Table3[[#This Row],[Residential CLM $ Collected]]+Table3[[#This Row],[C&amp;I CLM $ Collected]]</f>
        <v>101090.32000199999</v>
      </c>
      <c r="E348" s="55">
        <f>Table3[[#This Row],[CLM $ Collected ]]/'1.) CLM Reference'!$B$4</f>
        <v>9.5506220333431478E-4</v>
      </c>
      <c r="F348" s="54">
        <f>Table3[[#This Row],[Residential Incentive Disbursements]]+Table3[[#This Row],[C&amp;I Incentive Disbursements]]</f>
        <v>49201.25</v>
      </c>
      <c r="G348" s="55">
        <f>Table3[[#This Row],[Incentive Disbursements]]/'1.) CLM Reference'!$B$5</f>
        <v>5.5487809032817232E-4</v>
      </c>
      <c r="H348" s="54">
        <v>93200.723090999993</v>
      </c>
      <c r="I348" s="55">
        <f>Table3[[#This Row],[Residential CLM $ Collected]]/'1.) CLM Reference'!$B$4</f>
        <v>8.805243464050837E-4</v>
      </c>
      <c r="J348" s="79">
        <v>48851.25</v>
      </c>
      <c r="K348" s="55">
        <f>Table3[[#This Row],[Residential Incentive Disbursements]]/'1.) CLM Reference'!$B$5</f>
        <v>5.5093088712469959E-4</v>
      </c>
      <c r="L348" s="56">
        <v>7889.5969109999996</v>
      </c>
      <c r="M348" s="55">
        <f>Table3[[#This Row],[C&amp;I CLM $ Collected]]/'1.) CLM Reference'!$B$4</f>
        <v>7.4537856929231087E-5</v>
      </c>
      <c r="N348" s="79">
        <v>350</v>
      </c>
      <c r="O348" s="55">
        <f>Table3[[#This Row],[C&amp;I Incentive Disbursements]]/'1.) CLM Reference'!$B$5</f>
        <v>3.9472032034726825E-6</v>
      </c>
    </row>
    <row r="349" spans="1:15" s="1" customFormat="1">
      <c r="A349" s="83">
        <v>9011701100</v>
      </c>
      <c r="B349" s="1" t="s">
        <v>110</v>
      </c>
      <c r="C349" s="1" t="s">
        <v>46</v>
      </c>
      <c r="D349" s="54">
        <f>Table3[[#This Row],[Residential CLM $ Collected]]+Table3[[#This Row],[C&amp;I CLM $ Collected]]</f>
        <v>262290.94712099945</v>
      </c>
      <c r="E349" s="55">
        <f>Table3[[#This Row],[CLM $ Collected ]]/'1.) CLM Reference'!$B$4</f>
        <v>2.4780233148640738E-3</v>
      </c>
      <c r="F349" s="54">
        <f>Table3[[#This Row],[Residential Incentive Disbursements]]+Table3[[#This Row],[C&amp;I Incentive Disbursements]]</f>
        <v>357346.74</v>
      </c>
      <c r="G349" s="55">
        <f>Table3[[#This Row],[Incentive Disbursements]]/'1.) CLM Reference'!$B$5</f>
        <v>4.0300577053671988E-3</v>
      </c>
      <c r="H349" s="54">
        <v>208756.81997099944</v>
      </c>
      <c r="I349" s="55">
        <f>Table3[[#This Row],[Residential CLM $ Collected]]/'1.) CLM Reference'!$B$4</f>
        <v>1.972253608838345E-3</v>
      </c>
      <c r="J349" s="79">
        <v>347821.74</v>
      </c>
      <c r="K349" s="55">
        <f>Table3[[#This Row],[Residential Incentive Disbursements]]/'1.) CLM Reference'!$B$5</f>
        <v>3.9226373896155495E-3</v>
      </c>
      <c r="L349" s="56">
        <v>53534.12715</v>
      </c>
      <c r="M349" s="55">
        <f>Table3[[#This Row],[C&amp;I CLM $ Collected]]/'1.) CLM Reference'!$B$4</f>
        <v>5.0576970602572854E-4</v>
      </c>
      <c r="N349" s="79">
        <v>9525</v>
      </c>
      <c r="O349" s="55">
        <f>Table3[[#This Row],[C&amp;I Incentive Disbursements]]/'1.) CLM Reference'!$B$5</f>
        <v>1.0742031575164942E-4</v>
      </c>
    </row>
    <row r="350" spans="1:15" s="1" customFormat="1">
      <c r="A350" s="83">
        <v>9011701200</v>
      </c>
      <c r="B350" s="1" t="s">
        <v>110</v>
      </c>
      <c r="C350" s="1" t="s">
        <v>46</v>
      </c>
      <c r="D350" s="54">
        <f>Table3[[#This Row],[Residential CLM $ Collected]]+Table3[[#This Row],[C&amp;I CLM $ Collected]]</f>
        <v>103570.995465</v>
      </c>
      <c r="E350" s="55">
        <f>Table3[[#This Row],[CLM $ Collected ]]/'1.) CLM Reference'!$B$4</f>
        <v>9.7849866464340234E-4</v>
      </c>
      <c r="F350" s="54">
        <f>Table3[[#This Row],[Residential Incentive Disbursements]]+Table3[[#This Row],[C&amp;I Incentive Disbursements]]</f>
        <v>26355.14</v>
      </c>
      <c r="G350" s="55">
        <f>Table3[[#This Row],[Incentive Disbursements]]/'1.) CLM Reference'!$B$5</f>
        <v>2.9722598010277436E-4</v>
      </c>
      <c r="H350" s="54">
        <v>103570.995465</v>
      </c>
      <c r="I350" s="55">
        <f>Table3[[#This Row],[Residential CLM $ Collected]]/'1.) CLM Reference'!$B$4</f>
        <v>9.7849866464340234E-4</v>
      </c>
      <c r="J350" s="79">
        <v>26355.14</v>
      </c>
      <c r="K350" s="55">
        <f>Table3[[#This Row],[Residential Incentive Disbursements]]/'1.) CLM Reference'!$B$5</f>
        <v>2.9722598010277436E-4</v>
      </c>
      <c r="L350" s="56">
        <v>0</v>
      </c>
      <c r="M350" s="55">
        <f>Table3[[#This Row],[C&amp;I CLM $ Collected]]/'1.) CLM Reference'!$B$4</f>
        <v>0</v>
      </c>
      <c r="N350" s="79">
        <v>0</v>
      </c>
      <c r="O350" s="55">
        <f>Table3[[#This Row],[C&amp;I Incentive Disbursements]]/'1.) CLM Reference'!$B$5</f>
        <v>0</v>
      </c>
    </row>
    <row r="351" spans="1:15" s="1" customFormat="1">
      <c r="A351" s="83">
        <v>9011705400</v>
      </c>
      <c r="B351" s="1" t="s">
        <v>110</v>
      </c>
      <c r="C351" s="1" t="s">
        <v>46</v>
      </c>
      <c r="D351" s="54">
        <f>Table3[[#This Row],[Residential CLM $ Collected]]+Table3[[#This Row],[C&amp;I CLM $ Collected]]</f>
        <v>59.461289999999998</v>
      </c>
      <c r="E351" s="55">
        <f>Table3[[#This Row],[CLM $ Collected ]]/'1.) CLM Reference'!$B$4</f>
        <v>5.61767245759803E-7</v>
      </c>
      <c r="F351" s="54">
        <f>Table3[[#This Row],[Residential Incentive Disbursements]]+Table3[[#This Row],[C&amp;I Incentive Disbursements]]</f>
        <v>0</v>
      </c>
      <c r="G351" s="55">
        <f>Table3[[#This Row],[Incentive Disbursements]]/'1.) CLM Reference'!$B$5</f>
        <v>0</v>
      </c>
      <c r="H351" s="54">
        <v>59.461289999999998</v>
      </c>
      <c r="I351" s="55">
        <f>Table3[[#This Row],[Residential CLM $ Collected]]/'1.) CLM Reference'!$B$4</f>
        <v>5.61767245759803E-7</v>
      </c>
      <c r="J351" s="79">
        <v>0</v>
      </c>
      <c r="K351" s="55">
        <f>Table3[[#This Row],[Residential Incentive Disbursements]]/'1.) CLM Reference'!$B$5</f>
        <v>0</v>
      </c>
      <c r="L351" s="56">
        <v>0</v>
      </c>
      <c r="M351" s="55">
        <f>Table3[[#This Row],[C&amp;I CLM $ Collected]]/'1.) CLM Reference'!$B$4</f>
        <v>0</v>
      </c>
      <c r="N351" s="79">
        <v>0</v>
      </c>
      <c r="O351" s="55">
        <f>Table3[[#This Row],[C&amp;I Incentive Disbursements]]/'1.) CLM Reference'!$B$5</f>
        <v>0</v>
      </c>
    </row>
    <row r="352" spans="1:15" s="1" customFormat="1">
      <c r="A352" s="83">
        <v>9011980000</v>
      </c>
      <c r="B352" s="1" t="s">
        <v>110</v>
      </c>
      <c r="C352" s="1" t="s">
        <v>46</v>
      </c>
      <c r="D352" s="54">
        <f>Table3[[#This Row],[Residential CLM $ Collected]]+Table3[[#This Row],[C&amp;I CLM $ Collected]]</f>
        <v>123.14672999999999</v>
      </c>
      <c r="E352" s="55">
        <f>Table3[[#This Row],[CLM $ Collected ]]/'1.) CLM Reference'!$B$4</f>
        <v>1.1634426252176181E-6</v>
      </c>
      <c r="F352" s="54">
        <f>Table3[[#This Row],[Residential Incentive Disbursements]]+Table3[[#This Row],[C&amp;I Incentive Disbursements]]</f>
        <v>0</v>
      </c>
      <c r="G352" s="55">
        <f>Table3[[#This Row],[Incentive Disbursements]]/'1.) CLM Reference'!$B$5</f>
        <v>0</v>
      </c>
      <c r="H352" s="54">
        <v>123.14672999999999</v>
      </c>
      <c r="I352" s="55">
        <f>Table3[[#This Row],[Residential CLM $ Collected]]/'1.) CLM Reference'!$B$4</f>
        <v>1.1634426252176181E-6</v>
      </c>
      <c r="J352" s="79">
        <v>0</v>
      </c>
      <c r="K352" s="55">
        <f>Table3[[#This Row],[Residential Incentive Disbursements]]/'1.) CLM Reference'!$B$5</f>
        <v>0</v>
      </c>
      <c r="L352" s="56">
        <v>0</v>
      </c>
      <c r="M352" s="55">
        <f>Table3[[#This Row],[C&amp;I CLM $ Collected]]/'1.) CLM Reference'!$B$4</f>
        <v>0</v>
      </c>
      <c r="N352" s="79">
        <v>0</v>
      </c>
      <c r="O352" s="55">
        <f>Table3[[#This Row],[C&amp;I Incentive Disbursements]]/'1.) CLM Reference'!$B$5</f>
        <v>0</v>
      </c>
    </row>
    <row r="353" spans="1:15" s="1" customFormat="1">
      <c r="A353" s="83">
        <v>9001010101</v>
      </c>
      <c r="B353" s="1" t="s">
        <v>111</v>
      </c>
      <c r="C353" s="1" t="s">
        <v>46</v>
      </c>
      <c r="D353" s="54">
        <f>Table3[[#This Row],[Residential CLM $ Collected]]+Table3[[#This Row],[C&amp;I CLM $ Collected]]</f>
        <v>33679.229597999947</v>
      </c>
      <c r="E353" s="55">
        <f>Table3[[#This Row],[CLM $ Collected ]]/'1.) CLM Reference'!$B$4</f>
        <v>3.1818832135294188E-4</v>
      </c>
      <c r="F353" s="54">
        <f>Table3[[#This Row],[Residential Incentive Disbursements]]+Table3[[#This Row],[C&amp;I Incentive Disbursements]]</f>
        <v>0</v>
      </c>
      <c r="G353" s="55">
        <f>Table3[[#This Row],[Incentive Disbursements]]/'1.) CLM Reference'!$B$5</f>
        <v>0</v>
      </c>
      <c r="H353" s="54">
        <v>20642.00922</v>
      </c>
      <c r="I353" s="55">
        <f>Table3[[#This Row],[Residential CLM $ Collected]]/'1.) CLM Reference'!$B$4</f>
        <v>1.9501771095897617E-4</v>
      </c>
      <c r="J353" s="79">
        <v>0</v>
      </c>
      <c r="K353" s="55">
        <f>Table3[[#This Row],[Residential Incentive Disbursements]]/'1.) CLM Reference'!$B$5</f>
        <v>0</v>
      </c>
      <c r="L353" s="56">
        <v>13037.220377999944</v>
      </c>
      <c r="M353" s="55">
        <f>Table3[[#This Row],[C&amp;I CLM $ Collected]]/'1.) CLM Reference'!$B$4</f>
        <v>1.2317061039396565E-4</v>
      </c>
      <c r="N353" s="79">
        <v>0</v>
      </c>
      <c r="O353" s="55">
        <f>Table3[[#This Row],[C&amp;I Incentive Disbursements]]/'1.) CLM Reference'!$B$5</f>
        <v>0</v>
      </c>
    </row>
    <row r="354" spans="1:15" s="1" customFormat="1">
      <c r="A354" s="83">
        <v>9011695201</v>
      </c>
      <c r="B354" s="1" t="s">
        <v>111</v>
      </c>
      <c r="C354" s="1" t="s">
        <v>46</v>
      </c>
      <c r="D354" s="54">
        <f>Table3[[#This Row],[Residential CLM $ Collected]]+Table3[[#This Row],[C&amp;I CLM $ Collected]]</f>
        <v>90.742679999999993</v>
      </c>
      <c r="E354" s="55">
        <f>Table3[[#This Row],[CLM $ Collected ]]/'1.) CLM Reference'!$B$4</f>
        <v>8.5730170698387406E-7</v>
      </c>
      <c r="F354" s="54">
        <f>Table3[[#This Row],[Residential Incentive Disbursements]]+Table3[[#This Row],[C&amp;I Incentive Disbursements]]</f>
        <v>0</v>
      </c>
      <c r="G354" s="55">
        <f>Table3[[#This Row],[Incentive Disbursements]]/'1.) CLM Reference'!$B$5</f>
        <v>0</v>
      </c>
      <c r="H354" s="54">
        <v>90.742679999999993</v>
      </c>
      <c r="I354" s="55">
        <f>Table3[[#This Row],[Residential CLM $ Collected]]/'1.) CLM Reference'!$B$4</f>
        <v>8.5730170698387406E-7</v>
      </c>
      <c r="J354" s="79">
        <v>0</v>
      </c>
      <c r="K354" s="55">
        <f>Table3[[#This Row],[Residential Incentive Disbursements]]/'1.) CLM Reference'!$B$5</f>
        <v>0</v>
      </c>
      <c r="L354" s="56">
        <v>0</v>
      </c>
      <c r="M354" s="55">
        <f>Table3[[#This Row],[C&amp;I CLM $ Collected]]/'1.) CLM Reference'!$B$4</f>
        <v>0</v>
      </c>
      <c r="N354" s="79">
        <v>0</v>
      </c>
      <c r="O354" s="55">
        <f>Table3[[#This Row],[C&amp;I Incentive Disbursements]]/'1.) CLM Reference'!$B$5</f>
        <v>0</v>
      </c>
    </row>
    <row r="355" spans="1:15" s="1" customFormat="1">
      <c r="A355" s="83">
        <v>9011701100</v>
      </c>
      <c r="B355" s="1" t="s">
        <v>111</v>
      </c>
      <c r="C355" s="1" t="s">
        <v>46</v>
      </c>
      <c r="D355" s="54">
        <f>Table3[[#This Row],[Residential CLM $ Collected]]+Table3[[#This Row],[C&amp;I CLM $ Collected]]</f>
        <v>116.75663999999999</v>
      </c>
      <c r="E355" s="55">
        <f>Table3[[#This Row],[CLM $ Collected ]]/'1.) CLM Reference'!$B$4</f>
        <v>1.1030715290059943E-6</v>
      </c>
      <c r="F355" s="54">
        <f>Table3[[#This Row],[Residential Incentive Disbursements]]+Table3[[#This Row],[C&amp;I Incentive Disbursements]]</f>
        <v>0</v>
      </c>
      <c r="G355" s="55">
        <f>Table3[[#This Row],[Incentive Disbursements]]/'1.) CLM Reference'!$B$5</f>
        <v>0</v>
      </c>
      <c r="H355" s="54">
        <v>116.75663999999999</v>
      </c>
      <c r="I355" s="55">
        <f>Table3[[#This Row],[Residential CLM $ Collected]]/'1.) CLM Reference'!$B$4</f>
        <v>1.1030715290059943E-6</v>
      </c>
      <c r="J355" s="79">
        <v>0</v>
      </c>
      <c r="K355" s="55">
        <f>Table3[[#This Row],[Residential Incentive Disbursements]]/'1.) CLM Reference'!$B$5</f>
        <v>0</v>
      </c>
      <c r="L355" s="56">
        <v>0</v>
      </c>
      <c r="M355" s="55">
        <f>Table3[[#This Row],[C&amp;I CLM $ Collected]]/'1.) CLM Reference'!$B$4</f>
        <v>0</v>
      </c>
      <c r="N355" s="79">
        <v>0</v>
      </c>
      <c r="O355" s="55">
        <f>Table3[[#This Row],[C&amp;I Incentive Disbursements]]/'1.) CLM Reference'!$B$5</f>
        <v>0</v>
      </c>
    </row>
    <row r="356" spans="1:15" s="1" customFormat="1">
      <c r="A356" s="83">
        <v>9011708100</v>
      </c>
      <c r="B356" s="1" t="s">
        <v>111</v>
      </c>
      <c r="C356" s="1" t="s">
        <v>46</v>
      </c>
      <c r="D356" s="54">
        <f>Table3[[#This Row],[Residential CLM $ Collected]]+Table3[[#This Row],[C&amp;I CLM $ Collected]]</f>
        <v>41.878619999999998</v>
      </c>
      <c r="E356" s="55">
        <f>Table3[[#This Row],[CLM $ Collected ]]/'1.) CLM Reference'!$B$4</f>
        <v>3.9565298723962097E-7</v>
      </c>
      <c r="F356" s="54">
        <f>Table3[[#This Row],[Residential Incentive Disbursements]]+Table3[[#This Row],[C&amp;I Incentive Disbursements]]</f>
        <v>0</v>
      </c>
      <c r="G356" s="55">
        <f>Table3[[#This Row],[Incentive Disbursements]]/'1.) CLM Reference'!$B$5</f>
        <v>0</v>
      </c>
      <c r="H356" s="54">
        <v>41.878619999999998</v>
      </c>
      <c r="I356" s="55">
        <f>Table3[[#This Row],[Residential CLM $ Collected]]/'1.) CLM Reference'!$B$4</f>
        <v>3.9565298723962097E-7</v>
      </c>
      <c r="J356" s="79">
        <v>0</v>
      </c>
      <c r="K356" s="55">
        <f>Table3[[#This Row],[Residential Incentive Disbursements]]/'1.) CLM Reference'!$B$5</f>
        <v>0</v>
      </c>
      <c r="L356" s="56">
        <v>0</v>
      </c>
      <c r="M356" s="55">
        <f>Table3[[#This Row],[C&amp;I CLM $ Collected]]/'1.) CLM Reference'!$B$4</f>
        <v>0</v>
      </c>
      <c r="N356" s="79">
        <v>0</v>
      </c>
      <c r="O356" s="55">
        <f>Table3[[#This Row],[C&amp;I Incentive Disbursements]]/'1.) CLM Reference'!$B$5</f>
        <v>0</v>
      </c>
    </row>
    <row r="357" spans="1:15" s="1" customFormat="1">
      <c r="A357" s="83">
        <v>9011709100</v>
      </c>
      <c r="B357" s="1" t="s">
        <v>111</v>
      </c>
      <c r="C357" s="1" t="s">
        <v>46</v>
      </c>
      <c r="D357" s="54">
        <f>Table3[[#This Row],[Residential CLM $ Collected]]+Table3[[#This Row],[C&amp;I CLM $ Collected]]</f>
        <v>963.86938199999997</v>
      </c>
      <c r="E357" s="55">
        <f>Table3[[#This Row],[CLM $ Collected ]]/'1.) CLM Reference'!$B$4</f>
        <v>9.1062647311947553E-6</v>
      </c>
      <c r="F357" s="54">
        <f>Table3[[#This Row],[Residential Incentive Disbursements]]+Table3[[#This Row],[C&amp;I Incentive Disbursements]]</f>
        <v>0</v>
      </c>
      <c r="G357" s="55">
        <f>Table3[[#This Row],[Incentive Disbursements]]/'1.) CLM Reference'!$B$5</f>
        <v>0</v>
      </c>
      <c r="H357" s="54">
        <v>963.86938199999997</v>
      </c>
      <c r="I357" s="55">
        <f>Table3[[#This Row],[Residential CLM $ Collected]]/'1.) CLM Reference'!$B$4</f>
        <v>9.1062647311947553E-6</v>
      </c>
      <c r="J357" s="79">
        <v>0</v>
      </c>
      <c r="K357" s="55">
        <f>Table3[[#This Row],[Residential Incentive Disbursements]]/'1.) CLM Reference'!$B$5</f>
        <v>0</v>
      </c>
      <c r="L357" s="56">
        <v>0</v>
      </c>
      <c r="M357" s="55">
        <f>Table3[[#This Row],[C&amp;I CLM $ Collected]]/'1.) CLM Reference'!$B$4</f>
        <v>0</v>
      </c>
      <c r="N357" s="79">
        <v>0</v>
      </c>
      <c r="O357" s="55">
        <f>Table3[[#This Row],[C&amp;I Incentive Disbursements]]/'1.) CLM Reference'!$B$5</f>
        <v>0</v>
      </c>
    </row>
    <row r="358" spans="1:15" s="1" customFormat="1">
      <c r="A358" s="83">
        <v>9011710100</v>
      </c>
      <c r="B358" s="1" t="s">
        <v>111</v>
      </c>
      <c r="C358" s="1" t="s">
        <v>46</v>
      </c>
      <c r="D358" s="54">
        <f>Table3[[#This Row],[Residential CLM $ Collected]]+Table3[[#This Row],[C&amp;I CLM $ Collected]]</f>
        <v>70987.469552999944</v>
      </c>
      <c r="E358" s="55">
        <f>Table3[[#This Row],[CLM $ Collected ]]/'1.) CLM Reference'!$B$4</f>
        <v>6.706621274823781E-4</v>
      </c>
      <c r="F358" s="54">
        <f>Table3[[#This Row],[Residential Incentive Disbursements]]+Table3[[#This Row],[C&amp;I Incentive Disbursements]]</f>
        <v>214923.24</v>
      </c>
      <c r="G358" s="55">
        <f>Table3[[#This Row],[Incentive Disbursements]]/'1.) CLM Reference'!$B$5</f>
        <v>2.4238448612249374E-3</v>
      </c>
      <c r="H358" s="54">
        <v>61573.670613000002</v>
      </c>
      <c r="I358" s="55">
        <f>Table3[[#This Row],[Residential CLM $ Collected]]/'1.) CLM Reference'!$B$4</f>
        <v>5.8172419992210615E-4</v>
      </c>
      <c r="J358" s="79">
        <v>214693.24</v>
      </c>
      <c r="K358" s="55">
        <f>Table3[[#This Row],[Residential Incentive Disbursements]]/'1.) CLM Reference'!$B$5</f>
        <v>2.4212509848340839E-3</v>
      </c>
      <c r="L358" s="56">
        <v>9413.7989399999424</v>
      </c>
      <c r="M358" s="55">
        <f>Table3[[#This Row],[C&amp;I CLM $ Collected]]/'1.) CLM Reference'!$B$4</f>
        <v>8.893792756027191E-5</v>
      </c>
      <c r="N358" s="79">
        <v>230</v>
      </c>
      <c r="O358" s="55">
        <f>Table3[[#This Row],[C&amp;I Incentive Disbursements]]/'1.) CLM Reference'!$B$5</f>
        <v>2.5938763908534771E-6</v>
      </c>
    </row>
    <row r="359" spans="1:15" s="1" customFormat="1">
      <c r="A359" s="83">
        <v>9011711100</v>
      </c>
      <c r="B359" s="1" t="s">
        <v>111</v>
      </c>
      <c r="C359" s="1" t="s">
        <v>46</v>
      </c>
      <c r="D359" s="54">
        <f>Table3[[#This Row],[Residential CLM $ Collected]]+Table3[[#This Row],[C&amp;I CLM $ Collected]]</f>
        <v>82.918079999999989</v>
      </c>
      <c r="E359" s="55">
        <f>Table3[[#This Row],[CLM $ Collected ]]/'1.) CLM Reference'!$B$4</f>
        <v>7.8337791570433471E-7</v>
      </c>
      <c r="F359" s="54">
        <f>Table3[[#This Row],[Residential Incentive Disbursements]]+Table3[[#This Row],[C&amp;I Incentive Disbursements]]</f>
        <v>0</v>
      </c>
      <c r="G359" s="55">
        <f>Table3[[#This Row],[Incentive Disbursements]]/'1.) CLM Reference'!$B$5</f>
        <v>0</v>
      </c>
      <c r="H359" s="54">
        <v>82.918079999999989</v>
      </c>
      <c r="I359" s="55">
        <f>Table3[[#This Row],[Residential CLM $ Collected]]/'1.) CLM Reference'!$B$4</f>
        <v>7.8337791570433471E-7</v>
      </c>
      <c r="J359" s="79">
        <v>0</v>
      </c>
      <c r="K359" s="55">
        <f>Table3[[#This Row],[Residential Incentive Disbursements]]/'1.) CLM Reference'!$B$5</f>
        <v>0</v>
      </c>
      <c r="L359" s="56">
        <v>0</v>
      </c>
      <c r="M359" s="55">
        <f>Table3[[#This Row],[C&amp;I CLM $ Collected]]/'1.) CLM Reference'!$B$4</f>
        <v>0</v>
      </c>
      <c r="N359" s="79">
        <v>0</v>
      </c>
      <c r="O359" s="55">
        <f>Table3[[#This Row],[C&amp;I Incentive Disbursements]]/'1.) CLM Reference'!$B$5</f>
        <v>0</v>
      </c>
    </row>
    <row r="360" spans="1:15" s="1" customFormat="1">
      <c r="A360" s="83">
        <v>9013850200</v>
      </c>
      <c r="B360" s="1" t="s">
        <v>111</v>
      </c>
      <c r="C360" s="1" t="s">
        <v>46</v>
      </c>
      <c r="D360" s="54">
        <f>Table3[[#This Row],[Residential CLM $ Collected]]+Table3[[#This Row],[C&amp;I CLM $ Collected]]</f>
        <v>47.429549999999999</v>
      </c>
      <c r="E360" s="55">
        <f>Table3[[#This Row],[CLM $ Collected ]]/'1.) CLM Reference'!$B$4</f>
        <v>4.4809602467633757E-7</v>
      </c>
      <c r="F360" s="54">
        <f>Table3[[#This Row],[Residential Incentive Disbursements]]+Table3[[#This Row],[C&amp;I Incentive Disbursements]]</f>
        <v>0</v>
      </c>
      <c r="G360" s="55">
        <f>Table3[[#This Row],[Incentive Disbursements]]/'1.) CLM Reference'!$B$5</f>
        <v>0</v>
      </c>
      <c r="H360" s="54">
        <v>47.429549999999999</v>
      </c>
      <c r="I360" s="55">
        <f>Table3[[#This Row],[Residential CLM $ Collected]]/'1.) CLM Reference'!$B$4</f>
        <v>4.4809602467633757E-7</v>
      </c>
      <c r="J360" s="79">
        <v>0</v>
      </c>
      <c r="K360" s="55">
        <f>Table3[[#This Row],[Residential Incentive Disbursements]]/'1.) CLM Reference'!$B$5</f>
        <v>0</v>
      </c>
      <c r="L360" s="56">
        <v>0</v>
      </c>
      <c r="M360" s="55">
        <f>Table3[[#This Row],[C&amp;I CLM $ Collected]]/'1.) CLM Reference'!$B$4</f>
        <v>0</v>
      </c>
      <c r="N360" s="79">
        <v>0</v>
      </c>
      <c r="O360" s="55">
        <f>Table3[[#This Row],[C&amp;I Incentive Disbursements]]/'1.) CLM Reference'!$B$5</f>
        <v>0</v>
      </c>
    </row>
    <row r="361" spans="1:15" s="1" customFormat="1">
      <c r="A361" s="83">
        <v>9015906100</v>
      </c>
      <c r="B361" s="1" t="s">
        <v>111</v>
      </c>
      <c r="C361" s="1" t="s">
        <v>46</v>
      </c>
      <c r="D361" s="54">
        <f>Table3[[#This Row],[Residential CLM $ Collected]]+Table3[[#This Row],[C&amp;I CLM $ Collected]]</f>
        <v>30.498929999999998</v>
      </c>
      <c r="E361" s="55">
        <f>Table3[[#This Row],[CLM $ Collected ]]/'1.) CLM Reference'!$B$4</f>
        <v>2.8814208209611714E-7</v>
      </c>
      <c r="F361" s="54">
        <f>Table3[[#This Row],[Residential Incentive Disbursements]]+Table3[[#This Row],[C&amp;I Incentive Disbursements]]</f>
        <v>0</v>
      </c>
      <c r="G361" s="55">
        <f>Table3[[#This Row],[Incentive Disbursements]]/'1.) CLM Reference'!$B$5</f>
        <v>0</v>
      </c>
      <c r="H361" s="54">
        <v>30.498929999999998</v>
      </c>
      <c r="I361" s="55">
        <f>Table3[[#This Row],[Residential CLM $ Collected]]/'1.) CLM Reference'!$B$4</f>
        <v>2.8814208209611714E-7</v>
      </c>
      <c r="J361" s="79">
        <v>0</v>
      </c>
      <c r="K361" s="55">
        <f>Table3[[#This Row],[Residential Incentive Disbursements]]/'1.) CLM Reference'!$B$5</f>
        <v>0</v>
      </c>
      <c r="L361" s="56">
        <v>0</v>
      </c>
      <c r="M361" s="55">
        <f>Table3[[#This Row],[C&amp;I CLM $ Collected]]/'1.) CLM Reference'!$B$4</f>
        <v>0</v>
      </c>
      <c r="N361" s="79">
        <v>0</v>
      </c>
      <c r="O361" s="55">
        <f>Table3[[#This Row],[C&amp;I Incentive Disbursements]]/'1.) CLM Reference'!$B$5</f>
        <v>0</v>
      </c>
    </row>
    <row r="362" spans="1:15" s="1" customFormat="1">
      <c r="A362" s="83">
        <v>9015907200</v>
      </c>
      <c r="B362" s="1" t="s">
        <v>111</v>
      </c>
      <c r="C362" s="1" t="s">
        <v>46</v>
      </c>
      <c r="D362" s="54">
        <f>Table3[[#This Row],[Residential CLM $ Collected]]+Table3[[#This Row],[C&amp;I CLM $ Collected]]</f>
        <v>29.535029999999999</v>
      </c>
      <c r="E362" s="55">
        <f>Table3[[#This Row],[CLM $ Collected ]]/'1.) CLM Reference'!$B$4</f>
        <v>2.79035528097913E-7</v>
      </c>
      <c r="F362" s="54">
        <f>Table3[[#This Row],[Residential Incentive Disbursements]]+Table3[[#This Row],[C&amp;I Incentive Disbursements]]</f>
        <v>0</v>
      </c>
      <c r="G362" s="55">
        <f>Table3[[#This Row],[Incentive Disbursements]]/'1.) CLM Reference'!$B$5</f>
        <v>0</v>
      </c>
      <c r="H362" s="54">
        <v>29.535029999999999</v>
      </c>
      <c r="I362" s="55">
        <f>Table3[[#This Row],[Residential CLM $ Collected]]/'1.) CLM Reference'!$B$4</f>
        <v>2.79035528097913E-7</v>
      </c>
      <c r="J362" s="79">
        <v>0</v>
      </c>
      <c r="K362" s="55">
        <f>Table3[[#This Row],[Residential Incentive Disbursements]]/'1.) CLM Reference'!$B$5</f>
        <v>0</v>
      </c>
      <c r="L362" s="56">
        <v>0</v>
      </c>
      <c r="M362" s="55">
        <f>Table3[[#This Row],[C&amp;I CLM $ Collected]]/'1.) CLM Reference'!$B$4</f>
        <v>0</v>
      </c>
      <c r="N362" s="79">
        <v>0</v>
      </c>
      <c r="O362" s="55">
        <f>Table3[[#This Row],[C&amp;I Incentive Disbursements]]/'1.) CLM Reference'!$B$5</f>
        <v>0</v>
      </c>
    </row>
    <row r="363" spans="1:15" s="1" customFormat="1">
      <c r="A363" s="83">
        <v>9015908100</v>
      </c>
      <c r="B363" s="1" t="s">
        <v>111</v>
      </c>
      <c r="C363" s="1" t="s">
        <v>46</v>
      </c>
      <c r="D363" s="54">
        <f>Table3[[#This Row],[Residential CLM $ Collected]]+Table3[[#This Row],[C&amp;I CLM $ Collected]]</f>
        <v>55.758779999999994</v>
      </c>
      <c r="E363" s="55">
        <f>Table3[[#This Row],[CLM $ Collected ]]/'1.) CLM Reference'!$B$4</f>
        <v>5.267873648137601E-7</v>
      </c>
      <c r="F363" s="54">
        <f>Table3[[#This Row],[Residential Incentive Disbursements]]+Table3[[#This Row],[C&amp;I Incentive Disbursements]]</f>
        <v>0</v>
      </c>
      <c r="G363" s="55">
        <f>Table3[[#This Row],[Incentive Disbursements]]/'1.) CLM Reference'!$B$5</f>
        <v>0</v>
      </c>
      <c r="H363" s="54">
        <v>55.758779999999994</v>
      </c>
      <c r="I363" s="55">
        <f>Table3[[#This Row],[Residential CLM $ Collected]]/'1.) CLM Reference'!$B$4</f>
        <v>5.267873648137601E-7</v>
      </c>
      <c r="J363" s="79">
        <v>0</v>
      </c>
      <c r="K363" s="55">
        <f>Table3[[#This Row],[Residential Incentive Disbursements]]/'1.) CLM Reference'!$B$5</f>
        <v>0</v>
      </c>
      <c r="L363" s="56">
        <v>0</v>
      </c>
      <c r="M363" s="55">
        <f>Table3[[#This Row],[C&amp;I CLM $ Collected]]/'1.) CLM Reference'!$B$4</f>
        <v>0</v>
      </c>
      <c r="N363" s="79">
        <v>0</v>
      </c>
      <c r="O363" s="55">
        <f>Table3[[#This Row],[C&amp;I Incentive Disbursements]]/'1.) CLM Reference'!$B$5</f>
        <v>0</v>
      </c>
    </row>
    <row r="364" spans="1:15" s="1" customFormat="1">
      <c r="A364" s="83">
        <v>9005296100</v>
      </c>
      <c r="B364" s="1" t="s">
        <v>112</v>
      </c>
      <c r="C364" s="1" t="s">
        <v>46</v>
      </c>
      <c r="D364" s="54">
        <f>Table3[[#This Row],[Residential CLM $ Collected]]+Table3[[#This Row],[C&amp;I CLM $ Collected]]</f>
        <v>607.23431999999991</v>
      </c>
      <c r="E364" s="55">
        <f>Table3[[#This Row],[CLM $ Collected ]]/'1.) CLM Reference'!$B$4</f>
        <v>5.7369147470098081E-6</v>
      </c>
      <c r="F364" s="54">
        <f>Table3[[#This Row],[Residential Incentive Disbursements]]+Table3[[#This Row],[C&amp;I Incentive Disbursements]]</f>
        <v>0</v>
      </c>
      <c r="G364" s="55">
        <f>Table3[[#This Row],[Incentive Disbursements]]/'1.) CLM Reference'!$B$5</f>
        <v>0</v>
      </c>
      <c r="H364" s="54">
        <v>607.23431999999991</v>
      </c>
      <c r="I364" s="55">
        <f>Table3[[#This Row],[Residential CLM $ Collected]]/'1.) CLM Reference'!$B$4</f>
        <v>5.7369147470098081E-6</v>
      </c>
      <c r="J364" s="79">
        <v>0</v>
      </c>
      <c r="K364" s="55">
        <f>Table3[[#This Row],[Residential Incentive Disbursements]]/'1.) CLM Reference'!$B$5</f>
        <v>0</v>
      </c>
      <c r="L364" s="56">
        <v>0</v>
      </c>
      <c r="M364" s="55">
        <f>Table3[[#This Row],[C&amp;I CLM $ Collected]]/'1.) CLM Reference'!$B$4</f>
        <v>0</v>
      </c>
      <c r="N364" s="79">
        <v>0</v>
      </c>
      <c r="O364" s="55">
        <f>Table3[[#This Row],[C&amp;I Incentive Disbursements]]/'1.) CLM Reference'!$B$5</f>
        <v>0</v>
      </c>
    </row>
    <row r="365" spans="1:15" s="1" customFormat="1">
      <c r="A365" s="83">
        <v>9005300100</v>
      </c>
      <c r="B365" s="1" t="s">
        <v>112</v>
      </c>
      <c r="C365" s="1" t="s">
        <v>46</v>
      </c>
      <c r="D365" s="54">
        <f>Table3[[#This Row],[Residential CLM $ Collected]]+Table3[[#This Row],[C&amp;I CLM $ Collected]]</f>
        <v>50997.256883999937</v>
      </c>
      <c r="E365" s="55">
        <f>Table3[[#This Row],[CLM $ Collected ]]/'1.) CLM Reference'!$B$4</f>
        <v>4.8180233797534159E-4</v>
      </c>
      <c r="F365" s="54">
        <f>Table3[[#This Row],[Residential Incentive Disbursements]]+Table3[[#This Row],[C&amp;I Incentive Disbursements]]</f>
        <v>10600.38</v>
      </c>
      <c r="G365" s="55">
        <f>Table3[[#This Row],[Incentive Disbursements]]/'1.) CLM Reference'!$B$5</f>
        <v>1.1954815398293643E-4</v>
      </c>
      <c r="H365" s="54">
        <v>50997.256883999937</v>
      </c>
      <c r="I365" s="55">
        <f>Table3[[#This Row],[Residential CLM $ Collected]]/'1.) CLM Reference'!$B$4</f>
        <v>4.8180233797534159E-4</v>
      </c>
      <c r="J365" s="79">
        <v>10600.38</v>
      </c>
      <c r="K365" s="55">
        <f>Table3[[#This Row],[Residential Incentive Disbursements]]/'1.) CLM Reference'!$B$5</f>
        <v>1.1954815398293643E-4</v>
      </c>
      <c r="L365" s="56">
        <v>0</v>
      </c>
      <c r="M365" s="55">
        <f>Table3[[#This Row],[C&amp;I CLM $ Collected]]/'1.) CLM Reference'!$B$4</f>
        <v>0</v>
      </c>
      <c r="N365" s="79">
        <v>0</v>
      </c>
      <c r="O365" s="55">
        <f>Table3[[#This Row],[C&amp;I Incentive Disbursements]]/'1.) CLM Reference'!$B$5</f>
        <v>0</v>
      </c>
    </row>
    <row r="366" spans="1:15" s="1" customFormat="1">
      <c r="A366" s="83">
        <v>9005300400</v>
      </c>
      <c r="B366" s="1" t="s">
        <v>112</v>
      </c>
      <c r="C366" s="1" t="s">
        <v>46</v>
      </c>
      <c r="D366" s="54">
        <f>Table3[[#This Row],[Residential CLM $ Collected]]+Table3[[#This Row],[C&amp;I CLM $ Collected]]</f>
        <v>33826.149504000001</v>
      </c>
      <c r="E366" s="55">
        <f>Table3[[#This Row],[CLM $ Collected ]]/'1.) CLM Reference'!$B$4</f>
        <v>3.1957636374053451E-4</v>
      </c>
      <c r="F366" s="54">
        <f>Table3[[#This Row],[Residential Incentive Disbursements]]+Table3[[#This Row],[C&amp;I Incentive Disbursements]]</f>
        <v>4740.7700000000004</v>
      </c>
      <c r="G366" s="55">
        <f>Table3[[#This Row],[Incentive Disbursements]]/'1.) CLM Reference'!$B$5</f>
        <v>5.3465092945506256E-5</v>
      </c>
      <c r="H366" s="54">
        <v>33826.149504000001</v>
      </c>
      <c r="I366" s="55">
        <f>Table3[[#This Row],[Residential CLM $ Collected]]/'1.) CLM Reference'!$B$4</f>
        <v>3.1957636374053451E-4</v>
      </c>
      <c r="J366" s="79">
        <v>4740.7700000000004</v>
      </c>
      <c r="K366" s="55">
        <f>Table3[[#This Row],[Residential Incentive Disbursements]]/'1.) CLM Reference'!$B$5</f>
        <v>5.3465092945506256E-5</v>
      </c>
      <c r="L366" s="56">
        <v>0</v>
      </c>
      <c r="M366" s="55">
        <f>Table3[[#This Row],[C&amp;I CLM $ Collected]]/'1.) CLM Reference'!$B$4</f>
        <v>0</v>
      </c>
      <c r="N366" s="79">
        <v>0</v>
      </c>
      <c r="O366" s="55">
        <f>Table3[[#This Row],[C&amp;I Incentive Disbursements]]/'1.) CLM Reference'!$B$5</f>
        <v>0</v>
      </c>
    </row>
    <row r="367" spans="1:15" s="1" customFormat="1">
      <c r="A367" s="83">
        <v>9005300500</v>
      </c>
      <c r="B367" s="1" t="s">
        <v>112</v>
      </c>
      <c r="C367" s="1" t="s">
        <v>46</v>
      </c>
      <c r="D367" s="54">
        <f>Table3[[#This Row],[Residential CLM $ Collected]]+Table3[[#This Row],[C&amp;I CLM $ Collected]]</f>
        <v>194528.31444899942</v>
      </c>
      <c r="E367" s="55">
        <f>Table3[[#This Row],[CLM $ Collected ]]/'1.) CLM Reference'!$B$4</f>
        <v>1.8378281976444053E-3</v>
      </c>
      <c r="F367" s="54">
        <f>Table3[[#This Row],[Residential Incentive Disbursements]]+Table3[[#This Row],[C&amp;I Incentive Disbursements]]</f>
        <v>209333.42620000002</v>
      </c>
      <c r="G367" s="55">
        <f>Table3[[#This Row],[Incentive Disbursements]]/'1.) CLM Reference'!$B$5</f>
        <v>2.3608044871158639E-3</v>
      </c>
      <c r="H367" s="54">
        <v>125416.207035</v>
      </c>
      <c r="I367" s="55">
        <f>Table3[[#This Row],[Residential CLM $ Collected]]/'1.) CLM Reference'!$B$4</f>
        <v>1.1848837655505486E-3</v>
      </c>
      <c r="J367" s="79">
        <v>153739.73000000001</v>
      </c>
      <c r="K367" s="55">
        <f>Table3[[#This Row],[Residential Incentive Disbursements]]/'1.) CLM Reference'!$B$5</f>
        <v>1.7338341564486436E-3</v>
      </c>
      <c r="L367" s="56">
        <v>69112.107413999431</v>
      </c>
      <c r="M367" s="55">
        <f>Table3[[#This Row],[C&amp;I CLM $ Collected]]/'1.) CLM Reference'!$B$4</f>
        <v>6.5294443209385671E-4</v>
      </c>
      <c r="N367" s="79">
        <v>55593.696199999998</v>
      </c>
      <c r="O367" s="55">
        <f>Table3[[#This Row],[C&amp;I Incentive Disbursements]]/'1.) CLM Reference'!$B$5</f>
        <v>6.2697033066722019E-4</v>
      </c>
    </row>
    <row r="368" spans="1:15" s="1" customFormat="1">
      <c r="A368" s="83">
        <v>9005303100</v>
      </c>
      <c r="B368" s="1" t="s">
        <v>112</v>
      </c>
      <c r="C368" s="1" t="s">
        <v>46</v>
      </c>
      <c r="D368" s="54">
        <f>Table3[[#This Row],[Residential CLM $ Collected]]+Table3[[#This Row],[C&amp;I CLM $ Collected]]</f>
        <v>548.35703999999998</v>
      </c>
      <c r="E368" s="55">
        <f>Table3[[#This Row],[CLM $ Collected ]]/'1.) CLM Reference'!$B$4</f>
        <v>5.1806650016136235E-6</v>
      </c>
      <c r="F368" s="54">
        <f>Table3[[#This Row],[Residential Incentive Disbursements]]+Table3[[#This Row],[C&amp;I Incentive Disbursements]]</f>
        <v>0</v>
      </c>
      <c r="G368" s="55">
        <f>Table3[[#This Row],[Incentive Disbursements]]/'1.) CLM Reference'!$B$5</f>
        <v>0</v>
      </c>
      <c r="H368" s="54">
        <v>548.35703999999998</v>
      </c>
      <c r="I368" s="55">
        <f>Table3[[#This Row],[Residential CLM $ Collected]]/'1.) CLM Reference'!$B$4</f>
        <v>5.1806650016136235E-6</v>
      </c>
      <c r="J368" s="79">
        <v>0</v>
      </c>
      <c r="K368" s="55">
        <f>Table3[[#This Row],[Residential Incentive Disbursements]]/'1.) CLM Reference'!$B$5</f>
        <v>0</v>
      </c>
      <c r="L368" s="56">
        <v>0</v>
      </c>
      <c r="M368" s="55">
        <f>Table3[[#This Row],[C&amp;I CLM $ Collected]]/'1.) CLM Reference'!$B$4</f>
        <v>0</v>
      </c>
      <c r="N368" s="79">
        <v>0</v>
      </c>
      <c r="O368" s="55">
        <f>Table3[[#This Row],[C&amp;I Incentive Disbursements]]/'1.) CLM Reference'!$B$5</f>
        <v>0</v>
      </c>
    </row>
    <row r="369" spans="1:15" s="1" customFormat="1">
      <c r="A369" s="83">
        <v>9005349100</v>
      </c>
      <c r="B369" s="1" t="s">
        <v>112</v>
      </c>
      <c r="C369" s="1" t="s">
        <v>46</v>
      </c>
      <c r="D369" s="54">
        <f>Table3[[#This Row],[Residential CLM $ Collected]]+Table3[[#This Row],[C&amp;I CLM $ Collected]]</f>
        <v>201.16025999999999</v>
      </c>
      <c r="E369" s="55">
        <f>Table3[[#This Row],[CLM $ Collected ]]/'1.) CLM Reference'!$B$4</f>
        <v>1.9004842514605026E-6</v>
      </c>
      <c r="F369" s="54">
        <f>Table3[[#This Row],[Residential Incentive Disbursements]]+Table3[[#This Row],[C&amp;I Incentive Disbursements]]</f>
        <v>0</v>
      </c>
      <c r="G369" s="55">
        <f>Table3[[#This Row],[Incentive Disbursements]]/'1.) CLM Reference'!$B$5</f>
        <v>0</v>
      </c>
      <c r="H369" s="54">
        <v>201.16025999999999</v>
      </c>
      <c r="I369" s="55">
        <f>Table3[[#This Row],[Residential CLM $ Collected]]/'1.) CLM Reference'!$B$4</f>
        <v>1.9004842514605026E-6</v>
      </c>
      <c r="J369" s="79">
        <v>0</v>
      </c>
      <c r="K369" s="55">
        <f>Table3[[#This Row],[Residential Incentive Disbursements]]/'1.) CLM Reference'!$B$5</f>
        <v>0</v>
      </c>
      <c r="L369" s="56">
        <v>0</v>
      </c>
      <c r="M369" s="55">
        <f>Table3[[#This Row],[C&amp;I CLM $ Collected]]/'1.) CLM Reference'!$B$4</f>
        <v>0</v>
      </c>
      <c r="N369" s="79">
        <v>0</v>
      </c>
      <c r="O369" s="55">
        <f>Table3[[#This Row],[C&amp;I Incentive Disbursements]]/'1.) CLM Reference'!$B$5</f>
        <v>0</v>
      </c>
    </row>
    <row r="370" spans="1:15" s="1" customFormat="1">
      <c r="A370" s="83">
        <v>9011650100</v>
      </c>
      <c r="B370" s="1" t="s">
        <v>113</v>
      </c>
      <c r="C370" s="1" t="s">
        <v>46</v>
      </c>
      <c r="D370" s="54">
        <f>Table3[[#This Row],[Residential CLM $ Collected]]+Table3[[#This Row],[C&amp;I CLM $ Collected]]</f>
        <v>83061.807695999436</v>
      </c>
      <c r="E370" s="55">
        <f>Table3[[#This Row],[CLM $ Collected ]]/'1.) CLM Reference'!$B$4</f>
        <v>7.8473579932779812E-4</v>
      </c>
      <c r="F370" s="54">
        <f>Table3[[#This Row],[Residential Incentive Disbursements]]+Table3[[#This Row],[C&amp;I Incentive Disbursements]]</f>
        <v>43255.54</v>
      </c>
      <c r="G370" s="55">
        <f>Table3[[#This Row],[Incentive Disbursements]]/'1.) CLM Reference'!$B$5</f>
        <v>4.8782401730268786E-4</v>
      </c>
      <c r="H370" s="54">
        <v>78424.350983999437</v>
      </c>
      <c r="I370" s="55">
        <f>Table3[[#This Row],[Residential CLM $ Collected]]/'1.) CLM Reference'!$B$4</f>
        <v>7.4092290383847138E-4</v>
      </c>
      <c r="J370" s="79">
        <v>42415.54</v>
      </c>
      <c r="K370" s="55">
        <f>Table3[[#This Row],[Residential Incentive Disbursements]]/'1.) CLM Reference'!$B$5</f>
        <v>4.7835072961435342E-4</v>
      </c>
      <c r="L370" s="56">
        <v>4637.4567119999947</v>
      </c>
      <c r="M370" s="55">
        <f>Table3[[#This Row],[C&amp;I CLM $ Collected]]/'1.) CLM Reference'!$B$4</f>
        <v>4.3812895489326741E-5</v>
      </c>
      <c r="N370" s="79">
        <v>840</v>
      </c>
      <c r="O370" s="55">
        <f>Table3[[#This Row],[C&amp;I Incentive Disbursements]]/'1.) CLM Reference'!$B$5</f>
        <v>9.4732876883344372E-6</v>
      </c>
    </row>
    <row r="371" spans="1:15" s="1" customFormat="1">
      <c r="A371" s="83">
        <v>9009190301</v>
      </c>
      <c r="B371" s="1" t="s">
        <v>114</v>
      </c>
      <c r="C371" s="1" t="s">
        <v>46</v>
      </c>
      <c r="D371" s="54">
        <f>Table3[[#This Row],[Residential CLM $ Collected]]+Table3[[#This Row],[C&amp;I CLM $ Collected]]</f>
        <v>767.0376</v>
      </c>
      <c r="E371" s="55">
        <f>Table3[[#This Row],[CLM $ Collected ]]/'1.) CLM Reference'!$B$4</f>
        <v>7.2466742639826598E-6</v>
      </c>
      <c r="F371" s="54">
        <f>Table3[[#This Row],[Residential Incentive Disbursements]]+Table3[[#This Row],[C&amp;I Incentive Disbursements]]</f>
        <v>0</v>
      </c>
      <c r="G371" s="55">
        <f>Table3[[#This Row],[Incentive Disbursements]]/'1.) CLM Reference'!$B$5</f>
        <v>0</v>
      </c>
      <c r="H371" s="54">
        <v>767.0376</v>
      </c>
      <c r="I371" s="55">
        <f>Table3[[#This Row],[Residential CLM $ Collected]]/'1.) CLM Reference'!$B$4</f>
        <v>7.2466742639826598E-6</v>
      </c>
      <c r="J371" s="79">
        <v>0</v>
      </c>
      <c r="K371" s="55">
        <f>Table3[[#This Row],[Residential Incentive Disbursements]]/'1.) CLM Reference'!$B$5</f>
        <v>0</v>
      </c>
      <c r="L371" s="56">
        <v>0</v>
      </c>
      <c r="M371" s="55">
        <f>Table3[[#This Row],[C&amp;I CLM $ Collected]]/'1.) CLM Reference'!$B$4</f>
        <v>0</v>
      </c>
      <c r="N371" s="79">
        <v>0</v>
      </c>
      <c r="O371" s="55">
        <f>Table3[[#This Row],[C&amp;I Incentive Disbursements]]/'1.) CLM Reference'!$B$5</f>
        <v>0</v>
      </c>
    </row>
    <row r="372" spans="1:15" s="1" customFormat="1">
      <c r="A372" s="83">
        <v>9009194100</v>
      </c>
      <c r="B372" s="1" t="s">
        <v>114</v>
      </c>
      <c r="C372" s="1" t="s">
        <v>46</v>
      </c>
      <c r="D372" s="54">
        <f>Table3[[#This Row],[Residential CLM $ Collected]]+Table3[[#This Row],[C&amp;I CLM $ Collected]]</f>
        <v>112508.00126999999</v>
      </c>
      <c r="E372" s="55">
        <f>Table3[[#This Row],[CLM $ Collected ]]/'1.) CLM Reference'!$B$4</f>
        <v>1.0629320352684632E-3</v>
      </c>
      <c r="F372" s="54">
        <f>Table3[[#This Row],[Residential Incentive Disbursements]]+Table3[[#This Row],[C&amp;I Incentive Disbursements]]</f>
        <v>25696.6699999999</v>
      </c>
      <c r="G372" s="55">
        <f>Table3[[#This Row],[Incentive Disbursements]]/'1.) CLM Reference'!$B$5</f>
        <v>2.8979993755022851E-4</v>
      </c>
      <c r="H372" s="54">
        <v>112507.03169999999</v>
      </c>
      <c r="I372" s="55">
        <f>Table3[[#This Row],[Residential CLM $ Collected]]/'1.) CLM Reference'!$B$4</f>
        <v>1.0629228751465002E-3</v>
      </c>
      <c r="J372" s="79">
        <v>25696.6699999999</v>
      </c>
      <c r="K372" s="55">
        <f>Table3[[#This Row],[Residential Incentive Disbursements]]/'1.) CLM Reference'!$B$5</f>
        <v>2.8979993755022851E-4</v>
      </c>
      <c r="L372" s="56">
        <v>0.96956999999999993</v>
      </c>
      <c r="M372" s="55">
        <f>Table3[[#This Row],[C&amp;I CLM $ Collected]]/'1.) CLM Reference'!$B$4</f>
        <v>9.160121962899429E-9</v>
      </c>
      <c r="N372" s="79">
        <v>0</v>
      </c>
      <c r="O372" s="55">
        <f>Table3[[#This Row],[C&amp;I Incentive Disbursements]]/'1.) CLM Reference'!$B$5</f>
        <v>0</v>
      </c>
    </row>
    <row r="373" spans="1:15" s="1" customFormat="1">
      <c r="A373" s="83">
        <v>9009194201</v>
      </c>
      <c r="B373" s="1" t="s">
        <v>114</v>
      </c>
      <c r="C373" s="1" t="s">
        <v>46</v>
      </c>
      <c r="D373" s="54">
        <f>Table3[[#This Row],[Residential CLM $ Collected]]+Table3[[#This Row],[C&amp;I CLM $ Collected]]</f>
        <v>341974.20140099886</v>
      </c>
      <c r="E373" s="55">
        <f>Table3[[#This Row],[CLM $ Collected ]]/'1.) CLM Reference'!$B$4</f>
        <v>3.2308398496222889E-3</v>
      </c>
      <c r="F373" s="54">
        <f>Table3[[#This Row],[Residential Incentive Disbursements]]+Table3[[#This Row],[C&amp;I Incentive Disbursements]]</f>
        <v>316031.13</v>
      </c>
      <c r="G373" s="55">
        <f>Table3[[#This Row],[Incentive Disbursements]]/'1.) CLM Reference'!$B$5</f>
        <v>3.564111682094548E-3</v>
      </c>
      <c r="H373" s="54">
        <v>253920.75137099941</v>
      </c>
      <c r="I373" s="55">
        <f>Table3[[#This Row],[Residential CLM $ Collected]]/'1.) CLM Reference'!$B$4</f>
        <v>2.3989449461817272E-3</v>
      </c>
      <c r="J373" s="79">
        <v>284064.26</v>
      </c>
      <c r="K373" s="55">
        <f>Table3[[#This Row],[Residential Incentive Disbursements]]/'1.) CLM Reference'!$B$5</f>
        <v>3.2035981630402772E-3</v>
      </c>
      <c r="L373" s="56">
        <v>88053.450029999425</v>
      </c>
      <c r="M373" s="55">
        <f>Table3[[#This Row],[C&amp;I CLM $ Collected]]/'1.) CLM Reference'!$B$4</f>
        <v>8.3189490344056142E-4</v>
      </c>
      <c r="N373" s="79">
        <v>31966.87</v>
      </c>
      <c r="O373" s="55">
        <f>Table3[[#This Row],[C&amp;I Incentive Disbursements]]/'1.) CLM Reference'!$B$5</f>
        <v>3.6051351905427078E-4</v>
      </c>
    </row>
    <row r="374" spans="1:15" s="1" customFormat="1">
      <c r="A374" s="83">
        <v>9009194202</v>
      </c>
      <c r="B374" s="1" t="s">
        <v>114</v>
      </c>
      <c r="C374" s="1" t="s">
        <v>46</v>
      </c>
      <c r="D374" s="54">
        <f>Table3[[#This Row],[Residential CLM $ Collected]]+Table3[[#This Row],[C&amp;I CLM $ Collected]]</f>
        <v>96785.505747000003</v>
      </c>
      <c r="E374" s="55">
        <f>Table3[[#This Row],[CLM $ Collected ]]/'1.) CLM Reference'!$B$4</f>
        <v>9.1439198498656483E-4</v>
      </c>
      <c r="F374" s="54">
        <f>Table3[[#This Row],[Residential Incentive Disbursements]]+Table3[[#This Row],[C&amp;I Incentive Disbursements]]</f>
        <v>21809.22</v>
      </c>
      <c r="G374" s="55">
        <f>Table3[[#This Row],[Incentive Disbursements]]/'1.) CLM Reference'!$B$5</f>
        <v>2.4595835156925857E-4</v>
      </c>
      <c r="H374" s="54">
        <v>96785.505747000003</v>
      </c>
      <c r="I374" s="55">
        <f>Table3[[#This Row],[Residential CLM $ Collected]]/'1.) CLM Reference'!$B$4</f>
        <v>9.1439198498656483E-4</v>
      </c>
      <c r="J374" s="79">
        <v>21809.22</v>
      </c>
      <c r="K374" s="55">
        <f>Table3[[#This Row],[Residential Incentive Disbursements]]/'1.) CLM Reference'!$B$5</f>
        <v>2.4595835156925857E-4</v>
      </c>
      <c r="L374" s="56">
        <v>0</v>
      </c>
      <c r="M374" s="55">
        <f>Table3[[#This Row],[C&amp;I CLM $ Collected]]/'1.) CLM Reference'!$B$4</f>
        <v>0</v>
      </c>
      <c r="N374" s="79">
        <v>0</v>
      </c>
      <c r="O374" s="55">
        <f>Table3[[#This Row],[C&amp;I Incentive Disbursements]]/'1.) CLM Reference'!$B$5</f>
        <v>0</v>
      </c>
    </row>
    <row r="375" spans="1:15" s="1" customFormat="1">
      <c r="A375" s="83">
        <v>9003487201</v>
      </c>
      <c r="B375" s="1" t="s">
        <v>115</v>
      </c>
      <c r="C375" s="1" t="s">
        <v>46</v>
      </c>
      <c r="D375" s="54">
        <f>Table3[[#This Row],[Residential CLM $ Collected]]+Table3[[#This Row],[C&amp;I CLM $ Collected]]</f>
        <v>657.13031999999998</v>
      </c>
      <c r="E375" s="55">
        <f>Table3[[#This Row],[CLM $ Collected ]]/'1.) CLM Reference'!$B$4</f>
        <v>6.2083128363286097E-6</v>
      </c>
      <c r="F375" s="54">
        <f>Table3[[#This Row],[Residential Incentive Disbursements]]+Table3[[#This Row],[C&amp;I Incentive Disbursements]]</f>
        <v>110.01</v>
      </c>
      <c r="G375" s="55">
        <f>Table3[[#This Row],[Incentive Disbursements]]/'1.) CLM Reference'!$B$5</f>
        <v>1.2406623554686565E-6</v>
      </c>
      <c r="H375" s="54">
        <v>657.13031999999998</v>
      </c>
      <c r="I375" s="55">
        <f>Table3[[#This Row],[Residential CLM $ Collected]]/'1.) CLM Reference'!$B$4</f>
        <v>6.2083128363286097E-6</v>
      </c>
      <c r="J375" s="79">
        <v>110.01</v>
      </c>
      <c r="K375" s="55">
        <f>Table3[[#This Row],[Residential Incentive Disbursements]]/'1.) CLM Reference'!$B$5</f>
        <v>1.2406623554686565E-6</v>
      </c>
      <c r="L375" s="56">
        <v>0</v>
      </c>
      <c r="M375" s="55">
        <f>Table3[[#This Row],[C&amp;I CLM $ Collected]]/'1.) CLM Reference'!$B$4</f>
        <v>0</v>
      </c>
      <c r="N375" s="79">
        <v>0</v>
      </c>
      <c r="O375" s="55">
        <f>Table3[[#This Row],[C&amp;I Incentive Disbursements]]/'1.) CLM Reference'!$B$5</f>
        <v>0</v>
      </c>
    </row>
    <row r="376" spans="1:15" s="1" customFormat="1">
      <c r="A376" s="83">
        <v>9003487500</v>
      </c>
      <c r="B376" s="1" t="s">
        <v>115</v>
      </c>
      <c r="C376" s="1" t="s">
        <v>46</v>
      </c>
      <c r="D376" s="54">
        <f>Table3[[#This Row],[Residential CLM $ Collected]]+Table3[[#This Row],[C&amp;I CLM $ Collected]]</f>
        <v>1114.01325</v>
      </c>
      <c r="E376" s="55">
        <f>Table3[[#This Row],[CLM $ Collected ]]/'1.) CLM Reference'!$B$4</f>
        <v>1.0524765863512663E-5</v>
      </c>
      <c r="F376" s="54">
        <f>Table3[[#This Row],[Residential Incentive Disbursements]]+Table3[[#This Row],[C&amp;I Incentive Disbursements]]</f>
        <v>0</v>
      </c>
      <c r="G376" s="55">
        <f>Table3[[#This Row],[Incentive Disbursements]]/'1.) CLM Reference'!$B$5</f>
        <v>0</v>
      </c>
      <c r="H376" s="54">
        <v>1114.01325</v>
      </c>
      <c r="I376" s="55">
        <f>Table3[[#This Row],[Residential CLM $ Collected]]/'1.) CLM Reference'!$B$4</f>
        <v>1.0524765863512663E-5</v>
      </c>
      <c r="J376" s="79">
        <v>0</v>
      </c>
      <c r="K376" s="55">
        <f>Table3[[#This Row],[Residential Incentive Disbursements]]/'1.) CLM Reference'!$B$5</f>
        <v>0</v>
      </c>
      <c r="L376" s="56">
        <v>0</v>
      </c>
      <c r="M376" s="55">
        <f>Table3[[#This Row],[C&amp;I CLM $ Collected]]/'1.) CLM Reference'!$B$4</f>
        <v>0</v>
      </c>
      <c r="N376" s="79">
        <v>0</v>
      </c>
      <c r="O376" s="55">
        <f>Table3[[#This Row],[C&amp;I Incentive Disbursements]]/'1.) CLM Reference'!$B$5</f>
        <v>0</v>
      </c>
    </row>
    <row r="377" spans="1:15" s="1" customFormat="1">
      <c r="A377" s="83">
        <v>9003514101</v>
      </c>
      <c r="B377" s="1" t="s">
        <v>115</v>
      </c>
      <c r="C377" s="1" t="s">
        <v>46</v>
      </c>
      <c r="D377" s="54">
        <f>Table3[[#This Row],[Residential CLM $ Collected]]+Table3[[#This Row],[C&amp;I CLM $ Collected]]</f>
        <v>41954.416559999998</v>
      </c>
      <c r="E377" s="55">
        <f>Table3[[#This Row],[CLM $ Collected ]]/'1.) CLM Reference'!$B$4</f>
        <v>3.9636908379166798E-4</v>
      </c>
      <c r="F377" s="54">
        <f>Table3[[#This Row],[Residential Incentive Disbursements]]+Table3[[#This Row],[C&amp;I Incentive Disbursements]]</f>
        <v>11706.36</v>
      </c>
      <c r="G377" s="55">
        <f>Table3[[#This Row],[Incentive Disbursements]]/'1.) CLM Reference'!$B$5</f>
        <v>1.3202109055144136E-4</v>
      </c>
      <c r="H377" s="54">
        <v>41954.416559999998</v>
      </c>
      <c r="I377" s="55">
        <f>Table3[[#This Row],[Residential CLM $ Collected]]/'1.) CLM Reference'!$B$4</f>
        <v>3.9636908379166798E-4</v>
      </c>
      <c r="J377" s="79">
        <v>11706.36</v>
      </c>
      <c r="K377" s="55">
        <f>Table3[[#This Row],[Residential Incentive Disbursements]]/'1.) CLM Reference'!$B$5</f>
        <v>1.3202109055144136E-4</v>
      </c>
      <c r="L377" s="56">
        <v>0</v>
      </c>
      <c r="M377" s="55">
        <f>Table3[[#This Row],[C&amp;I CLM $ Collected]]/'1.) CLM Reference'!$B$4</f>
        <v>0</v>
      </c>
      <c r="N377" s="79">
        <v>0</v>
      </c>
      <c r="O377" s="55">
        <f>Table3[[#This Row],[C&amp;I Incentive Disbursements]]/'1.) CLM Reference'!$B$5</f>
        <v>0</v>
      </c>
    </row>
    <row r="378" spans="1:15" s="1" customFormat="1">
      <c r="A378" s="83">
        <v>9003514102</v>
      </c>
      <c r="B378" s="1" t="s">
        <v>115</v>
      </c>
      <c r="C378" s="1" t="s">
        <v>46</v>
      </c>
      <c r="D378" s="54">
        <f>Table3[[#This Row],[Residential CLM $ Collected]]+Table3[[#This Row],[C&amp;I CLM $ Collected]]</f>
        <v>764772.97648499883</v>
      </c>
      <c r="E378" s="55">
        <f>Table3[[#This Row],[CLM $ Collected ]]/'1.) CLM Reference'!$B$4</f>
        <v>7.2252789778274977E-3</v>
      </c>
      <c r="F378" s="54">
        <f>Table3[[#This Row],[Residential Incentive Disbursements]]+Table3[[#This Row],[C&amp;I Incentive Disbursements]]</f>
        <v>1876493.4399999899</v>
      </c>
      <c r="G378" s="55">
        <f>Table3[[#This Row],[Incentive Disbursements]]/'1.) CLM Reference'!$B$5</f>
        <v>2.1162574050466954E-2</v>
      </c>
      <c r="H378" s="54">
        <v>315213.25292099942</v>
      </c>
      <c r="I378" s="55">
        <f>Table3[[#This Row],[Residential CLM $ Collected]]/'1.) CLM Reference'!$B$4</f>
        <v>2.9780127696593535E-3</v>
      </c>
      <c r="J378" s="79">
        <v>1639271.6399999899</v>
      </c>
      <c r="K378" s="55">
        <f>Table3[[#This Row],[Residential Incentive Disbursements]]/'1.) CLM Reference'!$B$5</f>
        <v>1.8487252196485365E-2</v>
      </c>
      <c r="L378" s="56">
        <v>449559.7235639994</v>
      </c>
      <c r="M378" s="55">
        <f>Table3[[#This Row],[C&amp;I CLM $ Collected]]/'1.) CLM Reference'!$B$4</f>
        <v>4.2472662081681437E-3</v>
      </c>
      <c r="N378" s="79">
        <v>237221.8</v>
      </c>
      <c r="O378" s="55">
        <f>Table3[[#This Row],[C&amp;I Incentive Disbursements]]/'1.) CLM Reference'!$B$5</f>
        <v>2.6753218539815882E-3</v>
      </c>
    </row>
    <row r="379" spans="1:15" s="1" customFormat="1">
      <c r="A379" s="83">
        <v>9003514200</v>
      </c>
      <c r="B379" s="1" t="s">
        <v>115</v>
      </c>
      <c r="C379" s="1" t="s">
        <v>46</v>
      </c>
      <c r="D379" s="54">
        <f>Table3[[#This Row],[Residential CLM $ Collected]]+Table3[[#This Row],[C&amp;I CLM $ Collected]]</f>
        <v>37613.481569999996</v>
      </c>
      <c r="E379" s="55">
        <f>Table3[[#This Row],[CLM $ Collected ]]/'1.) CLM Reference'!$B$4</f>
        <v>3.5535761072482634E-4</v>
      </c>
      <c r="F379" s="54">
        <f>Table3[[#This Row],[Residential Incentive Disbursements]]+Table3[[#This Row],[C&amp;I Incentive Disbursements]]</f>
        <v>50253.91</v>
      </c>
      <c r="G379" s="55">
        <f>Table3[[#This Row],[Incentive Disbursements]]/'1.) CLM Reference'!$B$5</f>
        <v>5.6674969868293677E-4</v>
      </c>
      <c r="H379" s="54">
        <v>37613.481569999996</v>
      </c>
      <c r="I379" s="55">
        <f>Table3[[#This Row],[Residential CLM $ Collected]]/'1.) CLM Reference'!$B$4</f>
        <v>3.5535761072482634E-4</v>
      </c>
      <c r="J379" s="79">
        <v>50253.91</v>
      </c>
      <c r="K379" s="55">
        <f>Table3[[#This Row],[Residential Incentive Disbursements]]/'1.) CLM Reference'!$B$5</f>
        <v>5.6674969868293677E-4</v>
      </c>
      <c r="L379" s="56">
        <v>0</v>
      </c>
      <c r="M379" s="55">
        <f>Table3[[#This Row],[C&amp;I CLM $ Collected]]/'1.) CLM Reference'!$B$4</f>
        <v>0</v>
      </c>
      <c r="N379" s="79">
        <v>0</v>
      </c>
      <c r="O379" s="55">
        <f>Table3[[#This Row],[C&amp;I Incentive Disbursements]]/'1.) CLM Reference'!$B$5</f>
        <v>0</v>
      </c>
    </row>
    <row r="380" spans="1:15" s="1" customFormat="1">
      <c r="A380" s="83">
        <v>9003514300</v>
      </c>
      <c r="B380" s="1" t="s">
        <v>115</v>
      </c>
      <c r="C380" s="1" t="s">
        <v>46</v>
      </c>
      <c r="D380" s="54">
        <f>Table3[[#This Row],[Residential CLM $ Collected]]+Table3[[#This Row],[C&amp;I CLM $ Collected]]</f>
        <v>46280.086775999938</v>
      </c>
      <c r="E380" s="55">
        <f>Table3[[#This Row],[CLM $ Collected ]]/'1.) CLM Reference'!$B$4</f>
        <v>4.3723634118395628E-4</v>
      </c>
      <c r="F380" s="54">
        <f>Table3[[#This Row],[Residential Incentive Disbursements]]+Table3[[#This Row],[C&amp;I Incentive Disbursements]]</f>
        <v>25134.82</v>
      </c>
      <c r="G380" s="55">
        <f>Table3[[#This Row],[Incentive Disbursements]]/'1.) CLM Reference'!$B$5</f>
        <v>2.8346354863631213E-4</v>
      </c>
      <c r="H380" s="54">
        <v>46280.086775999938</v>
      </c>
      <c r="I380" s="55">
        <f>Table3[[#This Row],[Residential CLM $ Collected]]/'1.) CLM Reference'!$B$4</f>
        <v>4.3723634118395628E-4</v>
      </c>
      <c r="J380" s="79">
        <v>25134.82</v>
      </c>
      <c r="K380" s="55">
        <f>Table3[[#This Row],[Residential Incentive Disbursements]]/'1.) CLM Reference'!$B$5</f>
        <v>2.8346354863631213E-4</v>
      </c>
      <c r="L380" s="56">
        <v>0</v>
      </c>
      <c r="M380" s="55">
        <f>Table3[[#This Row],[C&amp;I CLM $ Collected]]/'1.) CLM Reference'!$B$4</f>
        <v>0</v>
      </c>
      <c r="N380" s="79">
        <v>0</v>
      </c>
      <c r="O380" s="55">
        <f>Table3[[#This Row],[C&amp;I Incentive Disbursements]]/'1.) CLM Reference'!$B$5</f>
        <v>0</v>
      </c>
    </row>
    <row r="381" spans="1:15" s="1" customFormat="1">
      <c r="A381" s="83">
        <v>9003514400</v>
      </c>
      <c r="B381" s="1" t="s">
        <v>115</v>
      </c>
      <c r="C381" s="1" t="s">
        <v>46</v>
      </c>
      <c r="D381" s="54">
        <f>Table3[[#This Row],[Residential CLM $ Collected]]+Table3[[#This Row],[C&amp;I CLM $ Collected]]</f>
        <v>48121.37278199994</v>
      </c>
      <c r="E381" s="55">
        <f>Table3[[#This Row],[CLM $ Collected ]]/'1.) CLM Reference'!$B$4</f>
        <v>4.5463209846145043E-4</v>
      </c>
      <c r="F381" s="54">
        <f>Table3[[#This Row],[Residential Incentive Disbursements]]+Table3[[#This Row],[C&amp;I Incentive Disbursements]]</f>
        <v>7058.46</v>
      </c>
      <c r="G381" s="55">
        <f>Table3[[#This Row],[Incentive Disbursements]]/'1.) CLM Reference'!$B$5</f>
        <v>7.9603359781667976E-5</v>
      </c>
      <c r="H381" s="54">
        <v>48121.37278199994</v>
      </c>
      <c r="I381" s="55">
        <f>Table3[[#This Row],[Residential CLM $ Collected]]/'1.) CLM Reference'!$B$4</f>
        <v>4.5463209846145043E-4</v>
      </c>
      <c r="J381" s="79">
        <v>7058.46</v>
      </c>
      <c r="K381" s="55">
        <f>Table3[[#This Row],[Residential Incentive Disbursements]]/'1.) CLM Reference'!$B$5</f>
        <v>7.9603359781667976E-5</v>
      </c>
      <c r="L381" s="56">
        <v>0</v>
      </c>
      <c r="M381" s="55">
        <f>Table3[[#This Row],[C&amp;I CLM $ Collected]]/'1.) CLM Reference'!$B$4</f>
        <v>0</v>
      </c>
      <c r="N381" s="79">
        <v>0</v>
      </c>
      <c r="O381" s="55">
        <f>Table3[[#This Row],[C&amp;I Incentive Disbursements]]/'1.) CLM Reference'!$B$5</f>
        <v>0</v>
      </c>
    </row>
    <row r="382" spans="1:15" s="1" customFormat="1">
      <c r="A382" s="83">
        <v>9003514500</v>
      </c>
      <c r="B382" s="1" t="s">
        <v>115</v>
      </c>
      <c r="C382" s="1" t="s">
        <v>46</v>
      </c>
      <c r="D382" s="54">
        <f>Table3[[#This Row],[Residential CLM $ Collected]]+Table3[[#This Row],[C&amp;I CLM $ Collected]]</f>
        <v>46444.701050999938</v>
      </c>
      <c r="E382" s="55">
        <f>Table3[[#This Row],[CLM $ Collected ]]/'1.) CLM Reference'!$B$4</f>
        <v>4.387915531189731E-4</v>
      </c>
      <c r="F382" s="54">
        <f>Table3[[#This Row],[Residential Incentive Disbursements]]+Table3[[#This Row],[C&amp;I Incentive Disbursements]]</f>
        <v>15874.4199999999</v>
      </c>
      <c r="G382" s="55">
        <f>Table3[[#This Row],[Incentive Disbursements]]/'1.) CLM Reference'!$B$5</f>
        <v>1.7902731850648692E-4</v>
      </c>
      <c r="H382" s="54">
        <v>46444.701050999938</v>
      </c>
      <c r="I382" s="55">
        <f>Table3[[#This Row],[Residential CLM $ Collected]]/'1.) CLM Reference'!$B$4</f>
        <v>4.387915531189731E-4</v>
      </c>
      <c r="J382" s="79">
        <v>15874.4199999999</v>
      </c>
      <c r="K382" s="55">
        <f>Table3[[#This Row],[Residential Incentive Disbursements]]/'1.) CLM Reference'!$B$5</f>
        <v>1.7902731850648692E-4</v>
      </c>
      <c r="L382" s="56">
        <v>0</v>
      </c>
      <c r="M382" s="55">
        <f>Table3[[#This Row],[C&amp;I CLM $ Collected]]/'1.) CLM Reference'!$B$4</f>
        <v>0</v>
      </c>
      <c r="N382" s="79">
        <v>0</v>
      </c>
      <c r="O382" s="55">
        <f>Table3[[#This Row],[C&amp;I Incentive Disbursements]]/'1.) CLM Reference'!$B$5</f>
        <v>0</v>
      </c>
    </row>
    <row r="383" spans="1:15" s="1" customFormat="1">
      <c r="A383" s="83">
        <v>9003514600</v>
      </c>
      <c r="B383" s="1" t="s">
        <v>115</v>
      </c>
      <c r="C383" s="1" t="s">
        <v>46</v>
      </c>
      <c r="D383" s="54">
        <f>Table3[[#This Row],[Residential CLM $ Collected]]+Table3[[#This Row],[C&amp;I CLM $ Collected]]</f>
        <v>52079.035049999999</v>
      </c>
      <c r="E383" s="55">
        <f>Table3[[#This Row],[CLM $ Collected ]]/'1.) CLM Reference'!$B$4</f>
        <v>4.9202255924596903E-4</v>
      </c>
      <c r="F383" s="54">
        <f>Table3[[#This Row],[Residential Incentive Disbursements]]+Table3[[#This Row],[C&amp;I Incentive Disbursements]]</f>
        <v>7530.72</v>
      </c>
      <c r="G383" s="55">
        <f>Table3[[#This Row],[Incentive Disbursements]]/'1.) CLM Reference'!$B$5</f>
        <v>8.4929377452730854E-5</v>
      </c>
      <c r="H383" s="54">
        <v>52079.035049999999</v>
      </c>
      <c r="I383" s="55">
        <f>Table3[[#This Row],[Residential CLM $ Collected]]/'1.) CLM Reference'!$B$4</f>
        <v>4.9202255924596903E-4</v>
      </c>
      <c r="J383" s="79">
        <v>7530.72</v>
      </c>
      <c r="K383" s="55">
        <f>Table3[[#This Row],[Residential Incentive Disbursements]]/'1.) CLM Reference'!$B$5</f>
        <v>8.4929377452730854E-5</v>
      </c>
      <c r="L383" s="56">
        <v>0</v>
      </c>
      <c r="M383" s="55">
        <f>Table3[[#This Row],[C&amp;I CLM $ Collected]]/'1.) CLM Reference'!$B$4</f>
        <v>0</v>
      </c>
      <c r="N383" s="79">
        <v>0</v>
      </c>
      <c r="O383" s="55">
        <f>Table3[[#This Row],[C&amp;I Incentive Disbursements]]/'1.) CLM Reference'!$B$5</f>
        <v>0</v>
      </c>
    </row>
    <row r="384" spans="1:15" s="1" customFormat="1">
      <c r="A384" s="83">
        <v>9003514700</v>
      </c>
      <c r="B384" s="1" t="s">
        <v>115</v>
      </c>
      <c r="C384" s="1" t="s">
        <v>46</v>
      </c>
      <c r="D384" s="54">
        <f>Table3[[#This Row],[Residential CLM $ Collected]]+Table3[[#This Row],[C&amp;I CLM $ Collected]]</f>
        <v>48534.258779999996</v>
      </c>
      <c r="E384" s="55">
        <f>Table3[[#This Row],[CLM $ Collected ]]/'1.) CLM Reference'!$B$4</f>
        <v>4.5853288550978517E-4</v>
      </c>
      <c r="F384" s="54">
        <f>Table3[[#This Row],[Residential Incentive Disbursements]]+Table3[[#This Row],[C&amp;I Incentive Disbursements]]</f>
        <v>87182.57</v>
      </c>
      <c r="G384" s="55">
        <f>Table3[[#This Row],[Incentive Disbursements]]/'1.) CLM Reference'!$B$5</f>
        <v>9.8322091311708968E-4</v>
      </c>
      <c r="H384" s="54">
        <v>48534.258779999996</v>
      </c>
      <c r="I384" s="55">
        <f>Table3[[#This Row],[Residential CLM $ Collected]]/'1.) CLM Reference'!$B$4</f>
        <v>4.5853288550978517E-4</v>
      </c>
      <c r="J384" s="79">
        <v>87182.57</v>
      </c>
      <c r="K384" s="55">
        <f>Table3[[#This Row],[Residential Incentive Disbursements]]/'1.) CLM Reference'!$B$5</f>
        <v>9.8322091311708968E-4</v>
      </c>
      <c r="L384" s="56">
        <v>0</v>
      </c>
      <c r="M384" s="55">
        <f>Table3[[#This Row],[C&amp;I CLM $ Collected]]/'1.) CLM Reference'!$B$4</f>
        <v>0</v>
      </c>
      <c r="N384" s="79">
        <v>0</v>
      </c>
      <c r="O384" s="55">
        <f>Table3[[#This Row],[C&amp;I Incentive Disbursements]]/'1.) CLM Reference'!$B$5</f>
        <v>0</v>
      </c>
    </row>
    <row r="385" spans="1:15" s="1" customFormat="1">
      <c r="A385" s="83">
        <v>9003514800</v>
      </c>
      <c r="B385" s="1" t="s">
        <v>115</v>
      </c>
      <c r="C385" s="1" t="s">
        <v>46</v>
      </c>
      <c r="D385" s="54">
        <f>Table3[[#This Row],[Residential CLM $ Collected]]+Table3[[#This Row],[C&amp;I CLM $ Collected]]</f>
        <v>33391.16865</v>
      </c>
      <c r="E385" s="55">
        <f>Table3[[#This Row],[CLM $ Collected ]]/'1.) CLM Reference'!$B$4</f>
        <v>3.1546683304737553E-4</v>
      </c>
      <c r="F385" s="54">
        <f>Table3[[#This Row],[Residential Incentive Disbursements]]+Table3[[#This Row],[C&amp;I Incentive Disbursements]]</f>
        <v>3467.01</v>
      </c>
      <c r="G385" s="55">
        <f>Table3[[#This Row],[Incentive Disbursements]]/'1.) CLM Reference'!$B$5</f>
        <v>3.9099979938490927E-5</v>
      </c>
      <c r="H385" s="54">
        <v>33391.16865</v>
      </c>
      <c r="I385" s="55">
        <f>Table3[[#This Row],[Residential CLM $ Collected]]/'1.) CLM Reference'!$B$4</f>
        <v>3.1546683304737553E-4</v>
      </c>
      <c r="J385" s="79">
        <v>3467.01</v>
      </c>
      <c r="K385" s="55">
        <f>Table3[[#This Row],[Residential Incentive Disbursements]]/'1.) CLM Reference'!$B$5</f>
        <v>3.9099979938490927E-5</v>
      </c>
      <c r="L385" s="56">
        <v>0</v>
      </c>
      <c r="M385" s="55">
        <f>Table3[[#This Row],[C&amp;I CLM $ Collected]]/'1.) CLM Reference'!$B$4</f>
        <v>0</v>
      </c>
      <c r="N385" s="79">
        <v>0</v>
      </c>
      <c r="O385" s="55">
        <f>Table3[[#This Row],[C&amp;I Incentive Disbursements]]/'1.) CLM Reference'!$B$5</f>
        <v>0</v>
      </c>
    </row>
    <row r="386" spans="1:15" s="1" customFormat="1">
      <c r="A386" s="83">
        <v>9003514900</v>
      </c>
      <c r="B386" s="1" t="s">
        <v>115</v>
      </c>
      <c r="C386" s="1" t="s">
        <v>46</v>
      </c>
      <c r="D386" s="54">
        <f>Table3[[#This Row],[Residential CLM $ Collected]]+Table3[[#This Row],[C&amp;I CLM $ Collected]]</f>
        <v>36826.632989999998</v>
      </c>
      <c r="E386" s="55">
        <f>Table3[[#This Row],[CLM $ Collected ]]/'1.) CLM Reference'!$B$4</f>
        <v>3.4792376999219824E-4</v>
      </c>
      <c r="F386" s="54">
        <f>Table3[[#This Row],[Residential Incentive Disbursements]]+Table3[[#This Row],[C&amp;I Incentive Disbursements]]</f>
        <v>35373.47</v>
      </c>
      <c r="G386" s="55">
        <f>Table3[[#This Row],[Incentive Disbursements]]/'1.) CLM Reference'!$B$5</f>
        <v>3.9893221171984235E-4</v>
      </c>
      <c r="H386" s="54">
        <v>36826.632989999998</v>
      </c>
      <c r="I386" s="55">
        <f>Table3[[#This Row],[Residential CLM $ Collected]]/'1.) CLM Reference'!$B$4</f>
        <v>3.4792376999219824E-4</v>
      </c>
      <c r="J386" s="79">
        <v>35373.47</v>
      </c>
      <c r="K386" s="55">
        <f>Table3[[#This Row],[Residential Incentive Disbursements]]/'1.) CLM Reference'!$B$5</f>
        <v>3.9893221171984235E-4</v>
      </c>
      <c r="L386" s="56">
        <v>0</v>
      </c>
      <c r="M386" s="55">
        <f>Table3[[#This Row],[C&amp;I CLM $ Collected]]/'1.) CLM Reference'!$B$4</f>
        <v>0</v>
      </c>
      <c r="N386" s="79">
        <v>0</v>
      </c>
      <c r="O386" s="55">
        <f>Table3[[#This Row],[C&amp;I Incentive Disbursements]]/'1.) CLM Reference'!$B$5</f>
        <v>0</v>
      </c>
    </row>
    <row r="387" spans="1:15" s="1" customFormat="1">
      <c r="A387" s="83">
        <v>9003515000</v>
      </c>
      <c r="B387" s="1" t="s">
        <v>115</v>
      </c>
      <c r="C387" s="1" t="s">
        <v>46</v>
      </c>
      <c r="D387" s="54">
        <f>Table3[[#This Row],[Residential CLM $ Collected]]+Table3[[#This Row],[C&amp;I CLM $ Collected]]</f>
        <v>41494.976459999998</v>
      </c>
      <c r="E387" s="55">
        <f>Table3[[#This Row],[CLM $ Collected ]]/'1.) CLM Reference'!$B$4</f>
        <v>3.9202847161240629E-4</v>
      </c>
      <c r="F387" s="54">
        <f>Table3[[#This Row],[Residential Incentive Disbursements]]+Table3[[#This Row],[C&amp;I Incentive Disbursements]]</f>
        <v>7767.73</v>
      </c>
      <c r="G387" s="55">
        <f>Table3[[#This Row],[Incentive Disbursements]]/'1.) CLM Reference'!$B$5</f>
        <v>8.7602310684888168E-5</v>
      </c>
      <c r="H387" s="54">
        <v>41494.976459999998</v>
      </c>
      <c r="I387" s="55">
        <f>Table3[[#This Row],[Residential CLM $ Collected]]/'1.) CLM Reference'!$B$4</f>
        <v>3.9202847161240629E-4</v>
      </c>
      <c r="J387" s="79">
        <v>7767.73</v>
      </c>
      <c r="K387" s="55">
        <f>Table3[[#This Row],[Residential Incentive Disbursements]]/'1.) CLM Reference'!$B$5</f>
        <v>8.7602310684888168E-5</v>
      </c>
      <c r="L387" s="56">
        <v>0</v>
      </c>
      <c r="M387" s="55">
        <f>Table3[[#This Row],[C&amp;I CLM $ Collected]]/'1.) CLM Reference'!$B$4</f>
        <v>0</v>
      </c>
      <c r="N387" s="79">
        <v>0</v>
      </c>
      <c r="O387" s="55">
        <f>Table3[[#This Row],[C&amp;I Incentive Disbursements]]/'1.) CLM Reference'!$B$5</f>
        <v>0</v>
      </c>
    </row>
    <row r="388" spans="1:15" s="1" customFormat="1">
      <c r="A388" s="83">
        <v>9003515101</v>
      </c>
      <c r="B388" s="1" t="s">
        <v>115</v>
      </c>
      <c r="C388" s="1" t="s">
        <v>46</v>
      </c>
      <c r="D388" s="54">
        <f>Table3[[#This Row],[Residential CLM $ Collected]]+Table3[[#This Row],[C&amp;I CLM $ Collected]]</f>
        <v>29266.220969999998</v>
      </c>
      <c r="E388" s="55">
        <f>Table3[[#This Row],[CLM $ Collected ]]/'1.) CLM Reference'!$B$4</f>
        <v>2.7649592445967269E-4</v>
      </c>
      <c r="F388" s="54">
        <f>Table3[[#This Row],[Residential Incentive Disbursements]]+Table3[[#This Row],[C&amp;I Incentive Disbursements]]</f>
        <v>3105.52</v>
      </c>
      <c r="G388" s="55">
        <f>Table3[[#This Row],[Incentive Disbursements]]/'1.) CLM Reference'!$B$5</f>
        <v>3.5023195692709955E-5</v>
      </c>
      <c r="H388" s="54">
        <v>29266.220969999998</v>
      </c>
      <c r="I388" s="55">
        <f>Table3[[#This Row],[Residential CLM $ Collected]]/'1.) CLM Reference'!$B$4</f>
        <v>2.7649592445967269E-4</v>
      </c>
      <c r="J388" s="79">
        <v>3105.52</v>
      </c>
      <c r="K388" s="55">
        <f>Table3[[#This Row],[Residential Incentive Disbursements]]/'1.) CLM Reference'!$B$5</f>
        <v>3.5023195692709955E-5</v>
      </c>
      <c r="L388" s="56">
        <v>0</v>
      </c>
      <c r="M388" s="55">
        <f>Table3[[#This Row],[C&amp;I CLM $ Collected]]/'1.) CLM Reference'!$B$4</f>
        <v>0</v>
      </c>
      <c r="N388" s="79">
        <v>0</v>
      </c>
      <c r="O388" s="55">
        <f>Table3[[#This Row],[C&amp;I Incentive Disbursements]]/'1.) CLM Reference'!$B$5</f>
        <v>0</v>
      </c>
    </row>
    <row r="389" spans="1:15" s="1" customFormat="1">
      <c r="A389" s="83">
        <v>9003515102</v>
      </c>
      <c r="B389" s="1" t="s">
        <v>115</v>
      </c>
      <c r="C389" s="1" t="s">
        <v>46</v>
      </c>
      <c r="D389" s="54">
        <f>Table3[[#This Row],[Residential CLM $ Collected]]+Table3[[#This Row],[C&amp;I CLM $ Collected]]</f>
        <v>60493.785092999999</v>
      </c>
      <c r="E389" s="55">
        <f>Table3[[#This Row],[CLM $ Collected ]]/'1.) CLM Reference'!$B$4</f>
        <v>5.7152185963809461E-4</v>
      </c>
      <c r="F389" s="54">
        <f>Table3[[#This Row],[Residential Incentive Disbursements]]+Table3[[#This Row],[C&amp;I Incentive Disbursements]]</f>
        <v>50442.63</v>
      </c>
      <c r="G389" s="55">
        <f>Table3[[#This Row],[Incentive Disbursements]]/'1.) CLM Reference'!$B$5</f>
        <v>5.6887803065024925E-4</v>
      </c>
      <c r="H389" s="54">
        <v>60493.785092999999</v>
      </c>
      <c r="I389" s="55">
        <f>Table3[[#This Row],[Residential CLM $ Collected]]/'1.) CLM Reference'!$B$4</f>
        <v>5.7152185963809461E-4</v>
      </c>
      <c r="J389" s="79">
        <v>50442.63</v>
      </c>
      <c r="K389" s="55">
        <f>Table3[[#This Row],[Residential Incentive Disbursements]]/'1.) CLM Reference'!$B$5</f>
        <v>5.6887803065024925E-4</v>
      </c>
      <c r="L389" s="56">
        <v>0</v>
      </c>
      <c r="M389" s="55">
        <f>Table3[[#This Row],[C&amp;I CLM $ Collected]]/'1.) CLM Reference'!$B$4</f>
        <v>0</v>
      </c>
      <c r="N389" s="79">
        <v>0</v>
      </c>
      <c r="O389" s="55">
        <f>Table3[[#This Row],[C&amp;I Incentive Disbursements]]/'1.) CLM Reference'!$B$5</f>
        <v>0</v>
      </c>
    </row>
    <row r="390" spans="1:15" s="1" customFormat="1">
      <c r="A390" s="83">
        <v>9003515200</v>
      </c>
      <c r="B390" s="1" t="s">
        <v>115</v>
      </c>
      <c r="C390" s="1" t="s">
        <v>46</v>
      </c>
      <c r="D390" s="54">
        <f>Table3[[#This Row],[Residential CLM $ Collected]]+Table3[[#This Row],[C&amp;I CLM $ Collected]]</f>
        <v>49954.251311999942</v>
      </c>
      <c r="E390" s="55">
        <f>Table3[[#This Row],[CLM $ Collected ]]/'1.) CLM Reference'!$B$4</f>
        <v>4.7194842516089431E-4</v>
      </c>
      <c r="F390" s="54">
        <f>Table3[[#This Row],[Residential Incentive Disbursements]]+Table3[[#This Row],[C&amp;I Incentive Disbursements]]</f>
        <v>12700.07</v>
      </c>
      <c r="G390" s="55">
        <f>Table3[[#This Row],[Incentive Disbursements]]/'1.) CLM Reference'!$B$5</f>
        <v>1.4322787710950658E-4</v>
      </c>
      <c r="H390" s="54">
        <v>49954.251311999942</v>
      </c>
      <c r="I390" s="55">
        <f>Table3[[#This Row],[Residential CLM $ Collected]]/'1.) CLM Reference'!$B$4</f>
        <v>4.7194842516089431E-4</v>
      </c>
      <c r="J390" s="79">
        <v>12700.07</v>
      </c>
      <c r="K390" s="55">
        <f>Table3[[#This Row],[Residential Incentive Disbursements]]/'1.) CLM Reference'!$B$5</f>
        <v>1.4322787710950658E-4</v>
      </c>
      <c r="L390" s="56">
        <v>0</v>
      </c>
      <c r="M390" s="55">
        <f>Table3[[#This Row],[C&amp;I CLM $ Collected]]/'1.) CLM Reference'!$B$4</f>
        <v>0</v>
      </c>
      <c r="N390" s="79">
        <v>0</v>
      </c>
      <c r="O390" s="55">
        <f>Table3[[#This Row],[C&amp;I Incentive Disbursements]]/'1.) CLM Reference'!$B$5</f>
        <v>0</v>
      </c>
    </row>
    <row r="391" spans="1:15" s="1" customFormat="1">
      <c r="A391" s="83">
        <v>9003520100</v>
      </c>
      <c r="B391" s="1" t="s">
        <v>115</v>
      </c>
      <c r="C391" s="1" t="s">
        <v>46</v>
      </c>
      <c r="D391" s="54">
        <f>Table3[[#This Row],[Residential CLM $ Collected]]+Table3[[#This Row],[C&amp;I CLM $ Collected]]</f>
        <v>22.776389999999999</v>
      </c>
      <c r="E391" s="55">
        <f>Table3[[#This Row],[CLM $ Collected ]]/'1.) CLM Reference'!$B$4</f>
        <v>2.1518251418109359E-7</v>
      </c>
      <c r="F391" s="54">
        <f>Table3[[#This Row],[Residential Incentive Disbursements]]+Table3[[#This Row],[C&amp;I Incentive Disbursements]]</f>
        <v>0</v>
      </c>
      <c r="G391" s="55">
        <f>Table3[[#This Row],[Incentive Disbursements]]/'1.) CLM Reference'!$B$5</f>
        <v>0</v>
      </c>
      <c r="H391" s="54">
        <v>22.776389999999999</v>
      </c>
      <c r="I391" s="55">
        <f>Table3[[#This Row],[Residential CLM $ Collected]]/'1.) CLM Reference'!$B$4</f>
        <v>2.1518251418109359E-7</v>
      </c>
      <c r="J391" s="79">
        <v>0</v>
      </c>
      <c r="K391" s="55">
        <f>Table3[[#This Row],[Residential Incentive Disbursements]]/'1.) CLM Reference'!$B$5</f>
        <v>0</v>
      </c>
      <c r="L391" s="56">
        <v>0</v>
      </c>
      <c r="M391" s="55">
        <f>Table3[[#This Row],[C&amp;I CLM $ Collected]]/'1.) CLM Reference'!$B$4</f>
        <v>0</v>
      </c>
      <c r="N391" s="79">
        <v>0</v>
      </c>
      <c r="O391" s="55">
        <f>Table3[[#This Row],[C&amp;I Incentive Disbursements]]/'1.) CLM Reference'!$B$5</f>
        <v>0</v>
      </c>
    </row>
    <row r="392" spans="1:15" s="1" customFormat="1">
      <c r="A392" s="83">
        <v>9013530500</v>
      </c>
      <c r="B392" s="1" t="s">
        <v>115</v>
      </c>
      <c r="C392" s="1" t="s">
        <v>46</v>
      </c>
      <c r="D392" s="54">
        <f>Table3[[#This Row],[Residential CLM $ Collected]]+Table3[[#This Row],[C&amp;I CLM $ Collected]]</f>
        <v>61.292699999999996</v>
      </c>
      <c r="E392" s="55">
        <f>Table3[[#This Row],[CLM $ Collected ]]/'1.) CLM Reference'!$B$4</f>
        <v>5.7906969835639078E-7</v>
      </c>
      <c r="F392" s="54">
        <f>Table3[[#This Row],[Residential Incentive Disbursements]]+Table3[[#This Row],[C&amp;I Incentive Disbursements]]</f>
        <v>0</v>
      </c>
      <c r="G392" s="55">
        <f>Table3[[#This Row],[Incentive Disbursements]]/'1.) CLM Reference'!$B$5</f>
        <v>0</v>
      </c>
      <c r="H392" s="54">
        <v>61.292699999999996</v>
      </c>
      <c r="I392" s="55">
        <f>Table3[[#This Row],[Residential CLM $ Collected]]/'1.) CLM Reference'!$B$4</f>
        <v>5.7906969835639078E-7</v>
      </c>
      <c r="J392" s="79">
        <v>0</v>
      </c>
      <c r="K392" s="55">
        <f>Table3[[#This Row],[Residential Incentive Disbursements]]/'1.) CLM Reference'!$B$5</f>
        <v>0</v>
      </c>
      <c r="L392" s="56">
        <v>0</v>
      </c>
      <c r="M392" s="55">
        <f>Table3[[#This Row],[C&amp;I CLM $ Collected]]/'1.) CLM Reference'!$B$4</f>
        <v>0</v>
      </c>
      <c r="N392" s="79">
        <v>0</v>
      </c>
      <c r="O392" s="55">
        <f>Table3[[#This Row],[C&amp;I Incentive Disbursements]]/'1.) CLM Reference'!$B$5</f>
        <v>0</v>
      </c>
    </row>
    <row r="393" spans="1:15" s="1" customFormat="1">
      <c r="A393" s="83">
        <v>9013840100</v>
      </c>
      <c r="B393" s="1" t="s">
        <v>116</v>
      </c>
      <c r="C393" s="1" t="s">
        <v>46</v>
      </c>
      <c r="D393" s="54">
        <f>Table3[[#This Row],[Residential CLM $ Collected]]+Table3[[#This Row],[C&amp;I CLM $ Collected]]</f>
        <v>295.73018999999999</v>
      </c>
      <c r="E393" s="55">
        <f>Table3[[#This Row],[CLM $ Collected ]]/'1.) CLM Reference'!$B$4</f>
        <v>2.7939443346137166E-6</v>
      </c>
      <c r="F393" s="54">
        <f>Table3[[#This Row],[Residential Incentive Disbursements]]+Table3[[#This Row],[C&amp;I Incentive Disbursements]]</f>
        <v>0</v>
      </c>
      <c r="G393" s="55">
        <f>Table3[[#This Row],[Incentive Disbursements]]/'1.) CLM Reference'!$B$5</f>
        <v>0</v>
      </c>
      <c r="H393" s="54">
        <v>295.73018999999999</v>
      </c>
      <c r="I393" s="55">
        <f>Table3[[#This Row],[Residential CLM $ Collected]]/'1.) CLM Reference'!$B$4</f>
        <v>2.7939443346137166E-6</v>
      </c>
      <c r="J393" s="79">
        <v>0</v>
      </c>
      <c r="K393" s="55">
        <f>Table3[[#This Row],[Residential Incentive Disbursements]]/'1.) CLM Reference'!$B$5</f>
        <v>0</v>
      </c>
      <c r="L393" s="56">
        <v>0</v>
      </c>
      <c r="M393" s="55">
        <f>Table3[[#This Row],[C&amp;I CLM $ Collected]]/'1.) CLM Reference'!$B$4</f>
        <v>0</v>
      </c>
      <c r="N393" s="79">
        <v>0</v>
      </c>
      <c r="O393" s="55">
        <f>Table3[[#This Row],[C&amp;I Incentive Disbursements]]/'1.) CLM Reference'!$B$5</f>
        <v>0</v>
      </c>
    </row>
    <row r="394" spans="1:15" s="1" customFormat="1">
      <c r="A394" s="83">
        <v>9013881100</v>
      </c>
      <c r="B394" s="1" t="s">
        <v>116</v>
      </c>
      <c r="C394" s="1" t="s">
        <v>46</v>
      </c>
      <c r="D394" s="54">
        <f>Table3[[#This Row],[Residential CLM $ Collected]]+Table3[[#This Row],[C&amp;I CLM $ Collected]]</f>
        <v>64041.709913999432</v>
      </c>
      <c r="E394" s="55">
        <f>Table3[[#This Row],[CLM $ Collected ]]/'1.) CLM Reference'!$B$4</f>
        <v>6.0504127966506829E-4</v>
      </c>
      <c r="F394" s="54">
        <f>Table3[[#This Row],[Residential Incentive Disbursements]]+Table3[[#This Row],[C&amp;I Incentive Disbursements]]</f>
        <v>34338.86</v>
      </c>
      <c r="G394" s="55">
        <f>Table3[[#This Row],[Incentive Disbursements]]/'1.) CLM Reference'!$B$5</f>
        <v>3.8726416627314273E-4</v>
      </c>
      <c r="H394" s="54">
        <v>64041.709913999432</v>
      </c>
      <c r="I394" s="55">
        <f>Table3[[#This Row],[Residential CLM $ Collected]]/'1.) CLM Reference'!$B$4</f>
        <v>6.0504127966506829E-4</v>
      </c>
      <c r="J394" s="79">
        <v>34338.86</v>
      </c>
      <c r="K394" s="55">
        <f>Table3[[#This Row],[Residential Incentive Disbursements]]/'1.) CLM Reference'!$B$5</f>
        <v>3.8726416627314273E-4</v>
      </c>
      <c r="L394" s="56">
        <v>0</v>
      </c>
      <c r="M394" s="55">
        <f>Table3[[#This Row],[C&amp;I CLM $ Collected]]/'1.) CLM Reference'!$B$4</f>
        <v>0</v>
      </c>
      <c r="N394" s="79">
        <v>0</v>
      </c>
      <c r="O394" s="55">
        <f>Table3[[#This Row],[C&amp;I Incentive Disbursements]]/'1.) CLM Reference'!$B$5</f>
        <v>0</v>
      </c>
    </row>
    <row r="395" spans="1:15" s="1" customFormat="1">
      <c r="A395" s="83">
        <v>9013881200</v>
      </c>
      <c r="B395" s="1" t="s">
        <v>116</v>
      </c>
      <c r="C395" s="1" t="s">
        <v>46</v>
      </c>
      <c r="D395" s="54">
        <f>Table3[[#This Row],[Residential CLM $ Collected]]+Table3[[#This Row],[C&amp;I CLM $ Collected]]</f>
        <v>3611.1889799999999</v>
      </c>
      <c r="E395" s="55">
        <f>Table3[[#This Row],[CLM $ Collected ]]/'1.) CLM Reference'!$B$4</f>
        <v>3.4117115306660052E-5</v>
      </c>
      <c r="F395" s="54">
        <f>Table3[[#This Row],[Residential Incentive Disbursements]]+Table3[[#This Row],[C&amp;I Incentive Disbursements]]</f>
        <v>0</v>
      </c>
      <c r="G395" s="55">
        <f>Table3[[#This Row],[Incentive Disbursements]]/'1.) CLM Reference'!$B$5</f>
        <v>0</v>
      </c>
      <c r="H395" s="54">
        <v>3611.1889799999999</v>
      </c>
      <c r="I395" s="55">
        <f>Table3[[#This Row],[Residential CLM $ Collected]]/'1.) CLM Reference'!$B$4</f>
        <v>3.4117115306660052E-5</v>
      </c>
      <c r="J395" s="79">
        <v>0</v>
      </c>
      <c r="K395" s="55">
        <f>Table3[[#This Row],[Residential Incentive Disbursements]]/'1.) CLM Reference'!$B$5</f>
        <v>0</v>
      </c>
      <c r="L395" s="56">
        <v>0</v>
      </c>
      <c r="M395" s="55">
        <f>Table3[[#This Row],[C&amp;I CLM $ Collected]]/'1.) CLM Reference'!$B$4</f>
        <v>0</v>
      </c>
      <c r="N395" s="79">
        <v>0</v>
      </c>
      <c r="O395" s="55">
        <f>Table3[[#This Row],[C&amp;I Incentive Disbursements]]/'1.) CLM Reference'!$B$5</f>
        <v>0</v>
      </c>
    </row>
    <row r="396" spans="1:15" s="1" customFormat="1">
      <c r="A396" s="83">
        <v>9013881300</v>
      </c>
      <c r="B396" s="1" t="s">
        <v>116</v>
      </c>
      <c r="C396" s="1" t="s">
        <v>46</v>
      </c>
      <c r="D396" s="54">
        <f>Table3[[#This Row],[Residential CLM $ Collected]]+Table3[[#This Row],[C&amp;I CLM $ Collected]]</f>
        <v>44815.718555999942</v>
      </c>
      <c r="E396" s="55">
        <f>Table3[[#This Row],[CLM $ Collected ]]/'1.) CLM Reference'!$B$4</f>
        <v>4.2340155721395521E-4</v>
      </c>
      <c r="F396" s="54">
        <f>Table3[[#This Row],[Residential Incentive Disbursements]]+Table3[[#This Row],[C&amp;I Incentive Disbursements]]</f>
        <v>9437.93</v>
      </c>
      <c r="G396" s="55">
        <f>Table3[[#This Row],[Incentive Disbursements]]/'1.) CLM Reference'!$B$5</f>
        <v>1.0643836437185981E-4</v>
      </c>
      <c r="H396" s="54">
        <v>44815.718555999942</v>
      </c>
      <c r="I396" s="55">
        <f>Table3[[#This Row],[Residential CLM $ Collected]]/'1.) CLM Reference'!$B$4</f>
        <v>4.2340155721395521E-4</v>
      </c>
      <c r="J396" s="79">
        <v>9437.93</v>
      </c>
      <c r="K396" s="55">
        <f>Table3[[#This Row],[Residential Incentive Disbursements]]/'1.) CLM Reference'!$B$5</f>
        <v>1.0643836437185981E-4</v>
      </c>
      <c r="L396" s="56">
        <v>0</v>
      </c>
      <c r="M396" s="55">
        <f>Table3[[#This Row],[C&amp;I CLM $ Collected]]/'1.) CLM Reference'!$B$4</f>
        <v>0</v>
      </c>
      <c r="N396" s="79">
        <v>0</v>
      </c>
      <c r="O396" s="55">
        <f>Table3[[#This Row],[C&amp;I Incentive Disbursements]]/'1.) CLM Reference'!$B$5</f>
        <v>0</v>
      </c>
    </row>
    <row r="397" spans="1:15" s="1" customFormat="1">
      <c r="A397" s="83">
        <v>9013881500</v>
      </c>
      <c r="B397" s="1" t="s">
        <v>116</v>
      </c>
      <c r="C397" s="1" t="s">
        <v>46</v>
      </c>
      <c r="D397" s="54">
        <f>Table3[[#This Row],[Residential CLM $ Collected]]+Table3[[#This Row],[C&amp;I CLM $ Collected]]</f>
        <v>232975.0671569994</v>
      </c>
      <c r="E397" s="55">
        <f>Table3[[#This Row],[CLM $ Collected ]]/'1.) CLM Reference'!$B$4</f>
        <v>2.2010582314560059E-3</v>
      </c>
      <c r="F397" s="54">
        <f>Table3[[#This Row],[Residential Incentive Disbursements]]+Table3[[#This Row],[C&amp;I Incentive Disbursements]]</f>
        <v>138016.41999999998</v>
      </c>
      <c r="G397" s="55">
        <f>Table3[[#This Row],[Incentive Disbursements]]/'1.) CLM Reference'!$B$5</f>
        <v>1.5565110147309461E-3</v>
      </c>
      <c r="H397" s="54">
        <v>140568.44684399941</v>
      </c>
      <c r="I397" s="55">
        <f>Table3[[#This Row],[Residential CLM $ Collected]]/'1.) CLM Reference'!$B$4</f>
        <v>1.3280362606375815E-3</v>
      </c>
      <c r="J397" s="79">
        <v>131755.41999999998</v>
      </c>
      <c r="K397" s="55">
        <f>Table3[[#This Row],[Residential Incentive Disbursements]]/'1.) CLM Reference'!$B$5</f>
        <v>1.4859011882825391E-3</v>
      </c>
      <c r="L397" s="56">
        <v>92406.620312999992</v>
      </c>
      <c r="M397" s="55">
        <f>Table3[[#This Row],[C&amp;I CLM $ Collected]]/'1.) CLM Reference'!$B$4</f>
        <v>8.7302197081842443E-4</v>
      </c>
      <c r="N397" s="79">
        <v>6261</v>
      </c>
      <c r="O397" s="55">
        <f>Table3[[#This Row],[C&amp;I Incentive Disbursements]]/'1.) CLM Reference'!$B$5</f>
        <v>7.0609826448407039E-5</v>
      </c>
    </row>
    <row r="398" spans="1:15" s="1" customFormat="1">
      <c r="A398" s="83">
        <v>9015815000</v>
      </c>
      <c r="B398" s="1" t="s">
        <v>116</v>
      </c>
      <c r="C398" s="1" t="s">
        <v>46</v>
      </c>
      <c r="D398" s="54">
        <f>Table3[[#This Row],[Residential CLM $ Collected]]+Table3[[#This Row],[C&amp;I CLM $ Collected]]</f>
        <v>136.73204999999999</v>
      </c>
      <c r="E398" s="55">
        <f>Table3[[#This Row],[CLM $ Collected ]]/'1.) CLM Reference'!$B$4</f>
        <v>1.2917914686276006E-6</v>
      </c>
      <c r="F398" s="54">
        <f>Table3[[#This Row],[Residential Incentive Disbursements]]+Table3[[#This Row],[C&amp;I Incentive Disbursements]]</f>
        <v>0</v>
      </c>
      <c r="G398" s="55">
        <f>Table3[[#This Row],[Incentive Disbursements]]/'1.) CLM Reference'!$B$5</f>
        <v>0</v>
      </c>
      <c r="H398" s="54">
        <v>136.73204999999999</v>
      </c>
      <c r="I398" s="55">
        <f>Table3[[#This Row],[Residential CLM $ Collected]]/'1.) CLM Reference'!$B$4</f>
        <v>1.2917914686276006E-6</v>
      </c>
      <c r="J398" s="79">
        <v>0</v>
      </c>
      <c r="K398" s="55">
        <f>Table3[[#This Row],[Residential Incentive Disbursements]]/'1.) CLM Reference'!$B$5</f>
        <v>0</v>
      </c>
      <c r="L398" s="56">
        <v>0</v>
      </c>
      <c r="M398" s="55">
        <f>Table3[[#This Row],[C&amp;I CLM $ Collected]]/'1.) CLM Reference'!$B$4</f>
        <v>0</v>
      </c>
      <c r="N398" s="79">
        <v>0</v>
      </c>
      <c r="O398" s="55">
        <f>Table3[[#This Row],[C&amp;I Incentive Disbursements]]/'1.) CLM Reference'!$B$5</f>
        <v>0</v>
      </c>
    </row>
    <row r="399" spans="1:15" s="1" customFormat="1">
      <c r="A399" s="83">
        <v>9003524100</v>
      </c>
      <c r="B399" s="1" t="s">
        <v>117</v>
      </c>
      <c r="C399" s="1" t="s">
        <v>46</v>
      </c>
      <c r="D399" s="54">
        <f>Table3[[#This Row],[Residential CLM $ Collected]]+Table3[[#This Row],[C&amp;I CLM $ Collected]]</f>
        <v>153272.51729999995</v>
      </c>
      <c r="E399" s="55">
        <f>Table3[[#This Row],[CLM $ Collected ]]/'1.) CLM Reference'!$B$4</f>
        <v>1.4480593995571359E-3</v>
      </c>
      <c r="F399" s="54">
        <f>Table3[[#This Row],[Residential Incentive Disbursements]]+Table3[[#This Row],[C&amp;I Incentive Disbursements]]</f>
        <v>137260.329999999</v>
      </c>
      <c r="G399" s="55">
        <f>Table3[[#This Row],[Incentive Disbursements]]/'1.) CLM Reference'!$B$5</f>
        <v>1.5479840408163246E-3</v>
      </c>
      <c r="H399" s="54">
        <v>134264.230128</v>
      </c>
      <c r="I399" s="55">
        <f>Table3[[#This Row],[Residential CLM $ Collected]]/'1.) CLM Reference'!$B$4</f>
        <v>1.2684764619648669E-3</v>
      </c>
      <c r="J399" s="79">
        <v>129261.989999999</v>
      </c>
      <c r="K399" s="55">
        <f>Table3[[#This Row],[Residential Incentive Disbursements]]/'1.) CLM Reference'!$B$5</f>
        <v>1.4577809743292853E-3</v>
      </c>
      <c r="L399" s="56">
        <v>19008.287171999942</v>
      </c>
      <c r="M399" s="55">
        <f>Table3[[#This Row],[C&amp;I CLM $ Collected]]/'1.) CLM Reference'!$B$4</f>
        <v>1.795829375922689E-4</v>
      </c>
      <c r="N399" s="79">
        <v>7998.34</v>
      </c>
      <c r="O399" s="55">
        <f>Table3[[#This Row],[C&amp;I Incentive Disbursements]]/'1.) CLM Reference'!$B$5</f>
        <v>9.0203066487039131E-5</v>
      </c>
    </row>
    <row r="400" spans="1:15" s="1" customFormat="1">
      <c r="A400" s="83">
        <v>9013526101</v>
      </c>
      <c r="B400" s="1" t="s">
        <v>117</v>
      </c>
      <c r="C400" s="1" t="s">
        <v>46</v>
      </c>
      <c r="D400" s="54">
        <f>Table3[[#This Row],[Residential CLM $ Collected]]+Table3[[#This Row],[C&amp;I CLM $ Collected]]</f>
        <v>377.88281999999998</v>
      </c>
      <c r="E400" s="55">
        <f>Table3[[#This Row],[CLM $ Collected ]]/'1.) CLM Reference'!$B$4</f>
        <v>3.5700905750841834E-6</v>
      </c>
      <c r="F400" s="54">
        <f>Table3[[#This Row],[Residential Incentive Disbursements]]+Table3[[#This Row],[C&amp;I Incentive Disbursements]]</f>
        <v>0</v>
      </c>
      <c r="G400" s="55">
        <f>Table3[[#This Row],[Incentive Disbursements]]/'1.) CLM Reference'!$B$5</f>
        <v>0</v>
      </c>
      <c r="H400" s="54">
        <v>377.88281999999998</v>
      </c>
      <c r="I400" s="55">
        <f>Table3[[#This Row],[Residential CLM $ Collected]]/'1.) CLM Reference'!$B$4</f>
        <v>3.5700905750841834E-6</v>
      </c>
      <c r="J400" s="79">
        <v>0</v>
      </c>
      <c r="K400" s="55">
        <f>Table3[[#This Row],[Residential Incentive Disbursements]]/'1.) CLM Reference'!$B$5</f>
        <v>0</v>
      </c>
      <c r="L400" s="56">
        <v>0</v>
      </c>
      <c r="M400" s="55">
        <f>Table3[[#This Row],[C&amp;I CLM $ Collected]]/'1.) CLM Reference'!$B$4</f>
        <v>0</v>
      </c>
      <c r="N400" s="79">
        <v>0</v>
      </c>
      <c r="O400" s="55">
        <f>Table3[[#This Row],[C&amp;I Incentive Disbursements]]/'1.) CLM Reference'!$B$5</f>
        <v>0</v>
      </c>
    </row>
    <row r="401" spans="1:15" s="1" customFormat="1">
      <c r="A401" s="83">
        <v>9013526102</v>
      </c>
      <c r="B401" s="1" t="s">
        <v>117</v>
      </c>
      <c r="C401" s="1" t="s">
        <v>46</v>
      </c>
      <c r="D401" s="54">
        <f>Table3[[#This Row],[Residential CLM $ Collected]]+Table3[[#This Row],[C&amp;I CLM $ Collected]]</f>
        <v>417.97539</v>
      </c>
      <c r="E401" s="55">
        <f>Table3[[#This Row],[CLM $ Collected ]]/'1.) CLM Reference'!$B$4</f>
        <v>3.948869653444779E-6</v>
      </c>
      <c r="F401" s="54">
        <f>Table3[[#This Row],[Residential Incentive Disbursements]]+Table3[[#This Row],[C&amp;I Incentive Disbursements]]</f>
        <v>0</v>
      </c>
      <c r="G401" s="55">
        <f>Table3[[#This Row],[Incentive Disbursements]]/'1.) CLM Reference'!$B$5</f>
        <v>0</v>
      </c>
      <c r="H401" s="54">
        <v>417.97539</v>
      </c>
      <c r="I401" s="55">
        <f>Table3[[#This Row],[Residential CLM $ Collected]]/'1.) CLM Reference'!$B$4</f>
        <v>3.948869653444779E-6</v>
      </c>
      <c r="J401" s="79">
        <v>0</v>
      </c>
      <c r="K401" s="55">
        <f>Table3[[#This Row],[Residential Incentive Disbursements]]/'1.) CLM Reference'!$B$5</f>
        <v>0</v>
      </c>
      <c r="L401" s="56">
        <v>0</v>
      </c>
      <c r="M401" s="55">
        <f>Table3[[#This Row],[C&amp;I CLM $ Collected]]/'1.) CLM Reference'!$B$4</f>
        <v>0</v>
      </c>
      <c r="N401" s="79">
        <v>0</v>
      </c>
      <c r="O401" s="55">
        <f>Table3[[#This Row],[C&amp;I Incentive Disbursements]]/'1.) CLM Reference'!$B$5</f>
        <v>0</v>
      </c>
    </row>
    <row r="402" spans="1:15" s="1" customFormat="1">
      <c r="A402" s="83">
        <v>9003430301</v>
      </c>
      <c r="B402" s="1" t="s">
        <v>118</v>
      </c>
      <c r="C402" s="1" t="s">
        <v>46</v>
      </c>
      <c r="D402" s="54">
        <f>Table3[[#This Row],[Residential CLM $ Collected]]+Table3[[#This Row],[C&amp;I CLM $ Collected]]</f>
        <v>2076.4333799999999</v>
      </c>
      <c r="E402" s="55">
        <f>Table3[[#This Row],[CLM $ Collected ]]/'1.) CLM Reference'!$B$4</f>
        <v>1.9617338622931296E-5</v>
      </c>
      <c r="F402" s="54">
        <f>Table3[[#This Row],[Residential Incentive Disbursements]]+Table3[[#This Row],[C&amp;I Incentive Disbursements]]</f>
        <v>0</v>
      </c>
      <c r="G402" s="55">
        <f>Table3[[#This Row],[Incentive Disbursements]]/'1.) CLM Reference'!$B$5</f>
        <v>0</v>
      </c>
      <c r="H402" s="54">
        <v>2076.4333799999999</v>
      </c>
      <c r="I402" s="55">
        <f>Table3[[#This Row],[Residential CLM $ Collected]]/'1.) CLM Reference'!$B$4</f>
        <v>1.9617338622931296E-5</v>
      </c>
      <c r="J402" s="79">
        <v>0</v>
      </c>
      <c r="K402" s="55">
        <f>Table3[[#This Row],[Residential Incentive Disbursements]]/'1.) CLM Reference'!$B$5</f>
        <v>0</v>
      </c>
      <c r="L402" s="56">
        <v>0</v>
      </c>
      <c r="M402" s="55">
        <f>Table3[[#This Row],[C&amp;I CLM $ Collected]]/'1.) CLM Reference'!$B$4</f>
        <v>0</v>
      </c>
      <c r="N402" s="79">
        <v>0</v>
      </c>
      <c r="O402" s="55">
        <f>Table3[[#This Row],[C&amp;I Incentive Disbursements]]/'1.) CLM Reference'!$B$5</f>
        <v>0</v>
      </c>
    </row>
    <row r="403" spans="1:15" s="1" customFormat="1">
      <c r="A403" s="83">
        <v>9009170100</v>
      </c>
      <c r="B403" s="1" t="s">
        <v>118</v>
      </c>
      <c r="C403" s="1" t="s">
        <v>102</v>
      </c>
      <c r="D403" s="54">
        <f>Table3[[#This Row],[Residential CLM $ Collected]]+Table3[[#This Row],[C&amp;I CLM $ Collected]]</f>
        <v>12060.234585</v>
      </c>
      <c r="E403" s="55">
        <f>Table3[[#This Row],[CLM $ Collected ]]/'1.) CLM Reference'!$B$4</f>
        <v>1.1394042689004176E-4</v>
      </c>
      <c r="F403" s="54">
        <f>Table3[[#This Row],[Residential Incentive Disbursements]]+Table3[[#This Row],[C&amp;I Incentive Disbursements]]</f>
        <v>627.58999999999901</v>
      </c>
      <c r="G403" s="55">
        <f>Table3[[#This Row],[Incentive Disbursements]]/'1.) CLM Reference'!$B$5</f>
        <v>7.0777864527640481E-6</v>
      </c>
      <c r="H403" s="54">
        <v>12060.234585</v>
      </c>
      <c r="I403" s="55">
        <f>Table3[[#This Row],[Residential CLM $ Collected]]/'1.) CLM Reference'!$B$4</f>
        <v>1.1394042689004176E-4</v>
      </c>
      <c r="J403" s="79">
        <v>627.58999999999901</v>
      </c>
      <c r="K403" s="55">
        <f>Table3[[#This Row],[Residential Incentive Disbursements]]/'1.) CLM Reference'!$B$5</f>
        <v>7.0777864527640481E-6</v>
      </c>
      <c r="L403" s="56">
        <v>0</v>
      </c>
      <c r="M403" s="55">
        <f>Table3[[#This Row],[C&amp;I CLM $ Collected]]/'1.) CLM Reference'!$B$4</f>
        <v>0</v>
      </c>
      <c r="N403" s="79">
        <v>0</v>
      </c>
      <c r="O403" s="55">
        <f>Table3[[#This Row],[C&amp;I Incentive Disbursements]]/'1.) CLM Reference'!$B$5</f>
        <v>0</v>
      </c>
    </row>
    <row r="404" spans="1:15" s="1" customFormat="1">
      <c r="A404" s="83">
        <v>9009170200</v>
      </c>
      <c r="B404" s="1" t="s">
        <v>118</v>
      </c>
      <c r="C404" s="1" t="s">
        <v>46</v>
      </c>
      <c r="D404" s="54">
        <f>Table3[[#This Row],[Residential CLM $ Collected]]+Table3[[#This Row],[C&amp;I CLM $ Collected]]</f>
        <v>23211.255185999944</v>
      </c>
      <c r="E404" s="55">
        <f>Table3[[#This Row],[CLM $ Collected ]]/'1.) CLM Reference'!$B$4</f>
        <v>2.1929095208777228E-4</v>
      </c>
      <c r="F404" s="54">
        <f>Table3[[#This Row],[Residential Incentive Disbursements]]+Table3[[#This Row],[C&amp;I Incentive Disbursements]]</f>
        <v>570.75</v>
      </c>
      <c r="G404" s="55">
        <f>Table3[[#This Row],[Incentive Disbursements]]/'1.) CLM Reference'!$B$5</f>
        <v>6.4367606525200959E-6</v>
      </c>
      <c r="H404" s="54">
        <v>23211.255185999944</v>
      </c>
      <c r="I404" s="55">
        <f>Table3[[#This Row],[Residential CLM $ Collected]]/'1.) CLM Reference'!$B$4</f>
        <v>2.1929095208777228E-4</v>
      </c>
      <c r="J404" s="79">
        <v>570.75</v>
      </c>
      <c r="K404" s="55">
        <f>Table3[[#This Row],[Residential Incentive Disbursements]]/'1.) CLM Reference'!$B$5</f>
        <v>6.4367606525200959E-6</v>
      </c>
      <c r="L404" s="56">
        <v>0</v>
      </c>
      <c r="M404" s="55">
        <f>Table3[[#This Row],[C&amp;I CLM $ Collected]]/'1.) CLM Reference'!$B$4</f>
        <v>0</v>
      </c>
      <c r="N404" s="79">
        <v>0</v>
      </c>
      <c r="O404" s="55">
        <f>Table3[[#This Row],[C&amp;I Incentive Disbursements]]/'1.) CLM Reference'!$B$5</f>
        <v>0</v>
      </c>
    </row>
    <row r="405" spans="1:15" s="1" customFormat="1">
      <c r="A405" s="83">
        <v>9009170300</v>
      </c>
      <c r="B405" s="1" t="s">
        <v>118</v>
      </c>
      <c r="C405" s="1" t="s">
        <v>46</v>
      </c>
      <c r="D405" s="54">
        <f>Table3[[#This Row],[Residential CLM $ Collected]]+Table3[[#This Row],[C&amp;I CLM $ Collected]]</f>
        <v>21436.897859999997</v>
      </c>
      <c r="E405" s="55">
        <f>Table3[[#This Row],[CLM $ Collected ]]/'1.) CLM Reference'!$B$4</f>
        <v>2.0252751106554219E-4</v>
      </c>
      <c r="F405" s="54">
        <f>Table3[[#This Row],[Residential Incentive Disbursements]]+Table3[[#This Row],[C&amp;I Incentive Disbursements]]</f>
        <v>1704.25</v>
      </c>
      <c r="G405" s="55">
        <f>Table3[[#This Row],[Incentive Disbursements]]/'1.) CLM Reference'!$B$5</f>
        <v>1.922006017005234E-5</v>
      </c>
      <c r="H405" s="54">
        <v>21436.897859999997</v>
      </c>
      <c r="I405" s="55">
        <f>Table3[[#This Row],[Residential CLM $ Collected]]/'1.) CLM Reference'!$B$4</f>
        <v>2.0252751106554219E-4</v>
      </c>
      <c r="J405" s="79">
        <v>1704.25</v>
      </c>
      <c r="K405" s="55">
        <f>Table3[[#This Row],[Residential Incentive Disbursements]]/'1.) CLM Reference'!$B$5</f>
        <v>1.922006017005234E-5</v>
      </c>
      <c r="L405" s="56">
        <v>0</v>
      </c>
      <c r="M405" s="55">
        <f>Table3[[#This Row],[C&amp;I CLM $ Collected]]/'1.) CLM Reference'!$B$4</f>
        <v>0</v>
      </c>
      <c r="N405" s="79">
        <v>0</v>
      </c>
      <c r="O405" s="55">
        <f>Table3[[#This Row],[C&amp;I Incentive Disbursements]]/'1.) CLM Reference'!$B$5</f>
        <v>0</v>
      </c>
    </row>
    <row r="406" spans="1:15" s="1" customFormat="1">
      <c r="A406" s="83">
        <v>9009170400</v>
      </c>
      <c r="B406" s="1" t="s">
        <v>118</v>
      </c>
      <c r="C406" s="1" t="s">
        <v>46</v>
      </c>
      <c r="D406" s="54">
        <f>Table3[[#This Row],[Residential CLM $ Collected]]+Table3[[#This Row],[C&amp;I CLM $ Collected]]</f>
        <v>19610.176949999997</v>
      </c>
      <c r="E406" s="55">
        <f>Table3[[#This Row],[CLM $ Collected ]]/'1.) CLM Reference'!$B$4</f>
        <v>1.8526935917575742E-4</v>
      </c>
      <c r="F406" s="54">
        <f>Table3[[#This Row],[Residential Incentive Disbursements]]+Table3[[#This Row],[C&amp;I Incentive Disbursements]]</f>
        <v>2076.9699999999998</v>
      </c>
      <c r="G406" s="55">
        <f>Table3[[#This Row],[Incentive Disbursements]]/'1.) CLM Reference'!$B$5</f>
        <v>2.342349325004759E-5</v>
      </c>
      <c r="H406" s="54">
        <v>19610.176949999997</v>
      </c>
      <c r="I406" s="55">
        <f>Table3[[#This Row],[Residential CLM $ Collected]]/'1.) CLM Reference'!$B$4</f>
        <v>1.8526935917575742E-4</v>
      </c>
      <c r="J406" s="79">
        <v>2076.9699999999998</v>
      </c>
      <c r="K406" s="55">
        <f>Table3[[#This Row],[Residential Incentive Disbursements]]/'1.) CLM Reference'!$B$5</f>
        <v>2.342349325004759E-5</v>
      </c>
      <c r="L406" s="56">
        <v>0</v>
      </c>
      <c r="M406" s="55">
        <f>Table3[[#This Row],[C&amp;I CLM $ Collected]]/'1.) CLM Reference'!$B$4</f>
        <v>0</v>
      </c>
      <c r="N406" s="79">
        <v>0</v>
      </c>
      <c r="O406" s="55">
        <f>Table3[[#This Row],[C&amp;I Incentive Disbursements]]/'1.) CLM Reference'!$B$5</f>
        <v>0</v>
      </c>
    </row>
    <row r="407" spans="1:15" s="1" customFormat="1">
      <c r="A407" s="83">
        <v>9009170500</v>
      </c>
      <c r="B407" s="1" t="s">
        <v>118</v>
      </c>
      <c r="C407" s="1" t="s">
        <v>46</v>
      </c>
      <c r="D407" s="54">
        <f>Table3[[#This Row],[Residential CLM $ Collected]]+Table3[[#This Row],[C&amp;I CLM $ Collected]]</f>
        <v>75459.32540999999</v>
      </c>
      <c r="E407" s="55">
        <f>Table3[[#This Row],[CLM $ Collected ]]/'1.) CLM Reference'!$B$4</f>
        <v>7.1291049021083154E-4</v>
      </c>
      <c r="F407" s="54">
        <f>Table3[[#This Row],[Residential Incentive Disbursements]]+Table3[[#This Row],[C&amp;I Incentive Disbursements]]</f>
        <v>28838.309999999899</v>
      </c>
      <c r="G407" s="55">
        <f>Table3[[#This Row],[Incentive Disbursements]]/'1.) CLM Reference'!$B$5</f>
        <v>3.2523048461353683E-4</v>
      </c>
      <c r="H407" s="54">
        <v>75459.32540999999</v>
      </c>
      <c r="I407" s="55">
        <f>Table3[[#This Row],[Residential CLM $ Collected]]/'1.) CLM Reference'!$B$4</f>
        <v>7.1291049021083154E-4</v>
      </c>
      <c r="J407" s="79">
        <v>28838.309999999899</v>
      </c>
      <c r="K407" s="55">
        <f>Table3[[#This Row],[Residential Incentive Disbursements]]/'1.) CLM Reference'!$B$5</f>
        <v>3.2523048461353683E-4</v>
      </c>
      <c r="L407" s="56">
        <v>0</v>
      </c>
      <c r="M407" s="55">
        <f>Table3[[#This Row],[C&amp;I CLM $ Collected]]/'1.) CLM Reference'!$B$4</f>
        <v>0</v>
      </c>
      <c r="N407" s="79">
        <v>0</v>
      </c>
      <c r="O407" s="55">
        <f>Table3[[#This Row],[C&amp;I Incentive Disbursements]]/'1.) CLM Reference'!$B$5</f>
        <v>0</v>
      </c>
    </row>
    <row r="408" spans="1:15" s="1" customFormat="1">
      <c r="A408" s="83">
        <v>9009170600</v>
      </c>
      <c r="B408" s="1" t="s">
        <v>118</v>
      </c>
      <c r="C408" s="1" t="s">
        <v>46</v>
      </c>
      <c r="D408" s="54">
        <f>Table3[[#This Row],[Residential CLM $ Collected]]+Table3[[#This Row],[C&amp;I CLM $ Collected]]</f>
        <v>28357.911350999941</v>
      </c>
      <c r="E408" s="55">
        <f>Table3[[#This Row],[CLM $ Collected ]]/'1.) CLM Reference'!$B$4</f>
        <v>2.6791456685773031E-4</v>
      </c>
      <c r="F408" s="54">
        <f>Table3[[#This Row],[Residential Incentive Disbursements]]+Table3[[#This Row],[C&amp;I Incentive Disbursements]]</f>
        <v>5564.2599999999902</v>
      </c>
      <c r="G408" s="55">
        <f>Table3[[#This Row],[Incentive Disbursements]]/'1.) CLM Reference'!$B$5</f>
        <v>6.2752185419871051E-5</v>
      </c>
      <c r="H408" s="54">
        <v>28357.911350999941</v>
      </c>
      <c r="I408" s="55">
        <f>Table3[[#This Row],[Residential CLM $ Collected]]/'1.) CLM Reference'!$B$4</f>
        <v>2.6791456685773031E-4</v>
      </c>
      <c r="J408" s="79">
        <v>5564.2599999999902</v>
      </c>
      <c r="K408" s="55">
        <f>Table3[[#This Row],[Residential Incentive Disbursements]]/'1.) CLM Reference'!$B$5</f>
        <v>6.2752185419871051E-5</v>
      </c>
      <c r="L408" s="56">
        <v>0</v>
      </c>
      <c r="M408" s="55">
        <f>Table3[[#This Row],[C&amp;I CLM $ Collected]]/'1.) CLM Reference'!$B$4</f>
        <v>0</v>
      </c>
      <c r="N408" s="79">
        <v>0</v>
      </c>
      <c r="O408" s="55">
        <f>Table3[[#This Row],[C&amp;I Incentive Disbursements]]/'1.) CLM Reference'!$B$5</f>
        <v>0</v>
      </c>
    </row>
    <row r="409" spans="1:15" s="1" customFormat="1">
      <c r="A409" s="83">
        <v>9009170700</v>
      </c>
      <c r="B409" s="1" t="s">
        <v>118</v>
      </c>
      <c r="C409" s="1" t="s">
        <v>46</v>
      </c>
      <c r="D409" s="54">
        <f>Table3[[#This Row],[Residential CLM $ Collected]]+Table3[[#This Row],[C&amp;I CLM $ Collected]]</f>
        <v>34075.304613</v>
      </c>
      <c r="E409" s="55">
        <f>Table3[[#This Row],[CLM $ Collected ]]/'1.) CLM Reference'!$B$4</f>
        <v>3.2193028474275146E-4</v>
      </c>
      <c r="F409" s="54">
        <f>Table3[[#This Row],[Residential Incentive Disbursements]]+Table3[[#This Row],[C&amp;I Incentive Disbursements]]</f>
        <v>14994.49</v>
      </c>
      <c r="G409" s="55">
        <f>Table3[[#This Row],[Incentive Disbursements]]/'1.) CLM Reference'!$B$5</f>
        <v>1.6910371132125457E-4</v>
      </c>
      <c r="H409" s="54">
        <v>34075.304613</v>
      </c>
      <c r="I409" s="55">
        <f>Table3[[#This Row],[Residential CLM $ Collected]]/'1.) CLM Reference'!$B$4</f>
        <v>3.2193028474275146E-4</v>
      </c>
      <c r="J409" s="79">
        <v>14994.49</v>
      </c>
      <c r="K409" s="55">
        <f>Table3[[#This Row],[Residential Incentive Disbursements]]/'1.) CLM Reference'!$B$5</f>
        <v>1.6910371132125457E-4</v>
      </c>
      <c r="L409" s="56">
        <v>0</v>
      </c>
      <c r="M409" s="55">
        <f>Table3[[#This Row],[C&amp;I CLM $ Collected]]/'1.) CLM Reference'!$B$4</f>
        <v>0</v>
      </c>
      <c r="N409" s="79">
        <v>0</v>
      </c>
      <c r="O409" s="55">
        <f>Table3[[#This Row],[C&amp;I Incentive Disbursements]]/'1.) CLM Reference'!$B$5</f>
        <v>0</v>
      </c>
    </row>
    <row r="410" spans="1:15" s="1" customFormat="1">
      <c r="A410" s="83">
        <v>9009170800</v>
      </c>
      <c r="B410" s="1" t="s">
        <v>118</v>
      </c>
      <c r="C410" s="1" t="s">
        <v>46</v>
      </c>
      <c r="D410" s="54">
        <f>Table3[[#This Row],[Residential CLM $ Collected]]+Table3[[#This Row],[C&amp;I CLM $ Collected]]</f>
        <v>61392.388238999432</v>
      </c>
      <c r="E410" s="55">
        <f>Table3[[#This Row],[CLM $ Collected ]]/'1.) CLM Reference'!$B$4</f>
        <v>5.800115142412691E-4</v>
      </c>
      <c r="F410" s="54">
        <f>Table3[[#This Row],[Residential Incentive Disbursements]]+Table3[[#This Row],[C&amp;I Incentive Disbursements]]</f>
        <v>75297.159999999902</v>
      </c>
      <c r="G410" s="55">
        <f>Table3[[#This Row],[Incentive Disbursements]]/'1.) CLM Reference'!$B$5</f>
        <v>8.4918054618398492E-4</v>
      </c>
      <c r="H410" s="54">
        <v>61392.388238999432</v>
      </c>
      <c r="I410" s="55">
        <f>Table3[[#This Row],[Residential CLM $ Collected]]/'1.) CLM Reference'!$B$4</f>
        <v>5.800115142412691E-4</v>
      </c>
      <c r="J410" s="79">
        <v>75297.159999999902</v>
      </c>
      <c r="K410" s="55">
        <f>Table3[[#This Row],[Residential Incentive Disbursements]]/'1.) CLM Reference'!$B$5</f>
        <v>8.4918054618398492E-4</v>
      </c>
      <c r="L410" s="56">
        <v>0</v>
      </c>
      <c r="M410" s="55">
        <f>Table3[[#This Row],[C&amp;I CLM $ Collected]]/'1.) CLM Reference'!$B$4</f>
        <v>0</v>
      </c>
      <c r="N410" s="79">
        <v>0</v>
      </c>
      <c r="O410" s="55">
        <f>Table3[[#This Row],[C&amp;I Incentive Disbursements]]/'1.) CLM Reference'!$B$5</f>
        <v>0</v>
      </c>
    </row>
    <row r="411" spans="1:15" s="1" customFormat="1">
      <c r="A411" s="83">
        <v>9009170900</v>
      </c>
      <c r="B411" s="1" t="s">
        <v>118</v>
      </c>
      <c r="C411" s="1" t="s">
        <v>46</v>
      </c>
      <c r="D411" s="54">
        <f>Table3[[#This Row],[Residential CLM $ Collected]]+Table3[[#This Row],[C&amp;I CLM $ Collected]]</f>
        <v>20834.993339999997</v>
      </c>
      <c r="E411" s="55">
        <f>Table3[[#This Row],[CLM $ Collected ]]/'1.) CLM Reference'!$B$4</f>
        <v>1.9684095020534599E-4</v>
      </c>
      <c r="F411" s="54">
        <f>Table3[[#This Row],[Residential Incentive Disbursements]]+Table3[[#This Row],[C&amp;I Incentive Disbursements]]</f>
        <v>3773.08</v>
      </c>
      <c r="G411" s="55">
        <f>Table3[[#This Row],[Incentive Disbursements]]/'1.) CLM Reference'!$B$5</f>
        <v>4.2551752751310598E-5</v>
      </c>
      <c r="H411" s="54">
        <v>20834.993339999997</v>
      </c>
      <c r="I411" s="55">
        <f>Table3[[#This Row],[Residential CLM $ Collected]]/'1.) CLM Reference'!$B$4</f>
        <v>1.9684095020534599E-4</v>
      </c>
      <c r="J411" s="79">
        <v>3773.08</v>
      </c>
      <c r="K411" s="55">
        <f>Table3[[#This Row],[Residential Incentive Disbursements]]/'1.) CLM Reference'!$B$5</f>
        <v>4.2551752751310598E-5</v>
      </c>
      <c r="L411" s="56">
        <v>0</v>
      </c>
      <c r="M411" s="55">
        <f>Table3[[#This Row],[C&amp;I CLM $ Collected]]/'1.) CLM Reference'!$B$4</f>
        <v>0</v>
      </c>
      <c r="N411" s="79">
        <v>0</v>
      </c>
      <c r="O411" s="55">
        <f>Table3[[#This Row],[C&amp;I Incentive Disbursements]]/'1.) CLM Reference'!$B$5</f>
        <v>0</v>
      </c>
    </row>
    <row r="412" spans="1:15" s="1" customFormat="1">
      <c r="A412" s="83">
        <v>9009171000</v>
      </c>
      <c r="B412" s="1" t="s">
        <v>118</v>
      </c>
      <c r="C412" s="1" t="s">
        <v>46</v>
      </c>
      <c r="D412" s="54">
        <f>Table3[[#This Row],[Residential CLM $ Collected]]+Table3[[#This Row],[C&amp;I CLM $ Collected]]</f>
        <v>18445.014629999998</v>
      </c>
      <c r="E412" s="55">
        <f>Table3[[#This Row],[CLM $ Collected ]]/'1.) CLM Reference'!$B$4</f>
        <v>1.742613567027283E-4</v>
      </c>
      <c r="F412" s="54">
        <f>Table3[[#This Row],[Residential Incentive Disbursements]]+Table3[[#This Row],[C&amp;I Incentive Disbursements]]</f>
        <v>487.04999999999899</v>
      </c>
      <c r="G412" s="55">
        <f>Table3[[#This Row],[Incentive Disbursements]]/'1.) CLM Reference'!$B$5</f>
        <v>5.4928152007181885E-6</v>
      </c>
      <c r="H412" s="54">
        <v>18445.014629999998</v>
      </c>
      <c r="I412" s="55">
        <f>Table3[[#This Row],[Residential CLM $ Collected]]/'1.) CLM Reference'!$B$4</f>
        <v>1.742613567027283E-4</v>
      </c>
      <c r="J412" s="79">
        <v>487.04999999999899</v>
      </c>
      <c r="K412" s="55">
        <f>Table3[[#This Row],[Residential Incentive Disbursements]]/'1.) CLM Reference'!$B$5</f>
        <v>5.4928152007181885E-6</v>
      </c>
      <c r="L412" s="56">
        <v>0</v>
      </c>
      <c r="M412" s="55">
        <f>Table3[[#This Row],[C&amp;I CLM $ Collected]]/'1.) CLM Reference'!$B$4</f>
        <v>0</v>
      </c>
      <c r="N412" s="79">
        <v>0</v>
      </c>
      <c r="O412" s="55">
        <f>Table3[[#This Row],[C&amp;I Incentive Disbursements]]/'1.) CLM Reference'!$B$5</f>
        <v>0</v>
      </c>
    </row>
    <row r="413" spans="1:15" s="1" customFormat="1">
      <c r="A413" s="83">
        <v>9009171100</v>
      </c>
      <c r="B413" s="1" t="s">
        <v>118</v>
      </c>
      <c r="C413" s="1" t="s">
        <v>46</v>
      </c>
      <c r="D413" s="54">
        <f>Table3[[#This Row],[Residential CLM $ Collected]]+Table3[[#This Row],[C&amp;I CLM $ Collected]]</f>
        <v>66429.159237</v>
      </c>
      <c r="E413" s="55">
        <f>Table3[[#This Row],[CLM $ Collected ]]/'1.) CLM Reference'!$B$4</f>
        <v>6.2759697649864086E-4</v>
      </c>
      <c r="F413" s="54">
        <f>Table3[[#This Row],[Residential Incentive Disbursements]]+Table3[[#This Row],[C&amp;I Incentive Disbursements]]</f>
        <v>47700.02</v>
      </c>
      <c r="G413" s="55">
        <f>Table3[[#This Row],[Incentive Disbursements]]/'1.) CLM Reference'!$B$5</f>
        <v>5.3794763357060287E-4</v>
      </c>
      <c r="H413" s="54">
        <v>66429.159237</v>
      </c>
      <c r="I413" s="55">
        <f>Table3[[#This Row],[Residential CLM $ Collected]]/'1.) CLM Reference'!$B$4</f>
        <v>6.2759697649864086E-4</v>
      </c>
      <c r="J413" s="79">
        <v>47700.02</v>
      </c>
      <c r="K413" s="55">
        <f>Table3[[#This Row],[Residential Incentive Disbursements]]/'1.) CLM Reference'!$B$5</f>
        <v>5.3794763357060287E-4</v>
      </c>
      <c r="L413" s="56">
        <v>0</v>
      </c>
      <c r="M413" s="55">
        <f>Table3[[#This Row],[C&amp;I CLM $ Collected]]/'1.) CLM Reference'!$B$4</f>
        <v>0</v>
      </c>
      <c r="N413" s="79">
        <v>0</v>
      </c>
      <c r="O413" s="55">
        <f>Table3[[#This Row],[C&amp;I Incentive Disbursements]]/'1.) CLM Reference'!$B$5</f>
        <v>0</v>
      </c>
    </row>
    <row r="414" spans="1:15" s="1" customFormat="1">
      <c r="A414" s="83">
        <v>9009171200</v>
      </c>
      <c r="B414" s="1" t="s">
        <v>118</v>
      </c>
      <c r="C414" s="1" t="s">
        <v>46</v>
      </c>
      <c r="D414" s="54">
        <f>Table3[[#This Row],[Residential CLM $ Collected]]+Table3[[#This Row],[C&amp;I CLM $ Collected]]</f>
        <v>678138.08447699947</v>
      </c>
      <c r="E414" s="55">
        <f>Table3[[#This Row],[CLM $ Collected ]]/'1.) CLM Reference'!$B$4</f>
        <v>6.4067860613429778E-3</v>
      </c>
      <c r="F414" s="54">
        <f>Table3[[#This Row],[Residential Incentive Disbursements]]+Table3[[#This Row],[C&amp;I Incentive Disbursements]]</f>
        <v>1776302.0921999998</v>
      </c>
      <c r="G414" s="55">
        <f>Table3[[#This Row],[Incentive Disbursements]]/'1.) CLM Reference'!$B$5</f>
        <v>2.0032643739048762E-2</v>
      </c>
      <c r="H414" s="54">
        <v>377313.70622400002</v>
      </c>
      <c r="I414" s="55">
        <f>Table3[[#This Row],[Residential CLM $ Collected]]/'1.) CLM Reference'!$B$4</f>
        <v>3.5647138084774132E-3</v>
      </c>
      <c r="J414" s="79">
        <v>1550287.1079999998</v>
      </c>
      <c r="K414" s="55">
        <f>Table3[[#This Row],[Residential Incentive Disbursements]]/'1.) CLM Reference'!$B$5</f>
        <v>1.7483709254285714E-2</v>
      </c>
      <c r="L414" s="56">
        <v>300824.37825299945</v>
      </c>
      <c r="M414" s="55">
        <f>Table3[[#This Row],[C&amp;I CLM $ Collected]]/'1.) CLM Reference'!$B$4</f>
        <v>2.842072252865565E-3</v>
      </c>
      <c r="N414" s="79">
        <v>226014.98420000001</v>
      </c>
      <c r="O414" s="55">
        <f>Table3[[#This Row],[C&amp;I Incentive Disbursements]]/'1.) CLM Reference'!$B$5</f>
        <v>2.5489344847630505E-3</v>
      </c>
    </row>
    <row r="415" spans="1:15" s="1" customFormat="1">
      <c r="A415" s="83">
        <v>9009171300</v>
      </c>
      <c r="B415" s="1" t="s">
        <v>118</v>
      </c>
      <c r="C415" s="1" t="s">
        <v>46</v>
      </c>
      <c r="D415" s="54">
        <f>Table3[[#This Row],[Residential CLM $ Collected]]+Table3[[#This Row],[C&amp;I CLM $ Collected]]</f>
        <v>52464.934115999939</v>
      </c>
      <c r="E415" s="55">
        <f>Table3[[#This Row],[CLM $ Collected ]]/'1.) CLM Reference'!$B$4</f>
        <v>4.9566838420953886E-4</v>
      </c>
      <c r="F415" s="54">
        <f>Table3[[#This Row],[Residential Incentive Disbursements]]+Table3[[#This Row],[C&amp;I Incentive Disbursements]]</f>
        <v>8652.2399999999907</v>
      </c>
      <c r="G415" s="55">
        <f>Table3[[#This Row],[Incentive Disbursements]]/'1.) CLM Reference'!$B$5</f>
        <v>9.7577569843469846E-5</v>
      </c>
      <c r="H415" s="54">
        <v>52464.934115999939</v>
      </c>
      <c r="I415" s="55">
        <f>Table3[[#This Row],[Residential CLM $ Collected]]/'1.) CLM Reference'!$B$4</f>
        <v>4.9566838420953886E-4</v>
      </c>
      <c r="J415" s="79">
        <v>8652.2399999999907</v>
      </c>
      <c r="K415" s="55">
        <f>Table3[[#This Row],[Residential Incentive Disbursements]]/'1.) CLM Reference'!$B$5</f>
        <v>9.7577569843469846E-5</v>
      </c>
      <c r="L415" s="56">
        <v>0</v>
      </c>
      <c r="M415" s="55">
        <f>Table3[[#This Row],[C&amp;I CLM $ Collected]]/'1.) CLM Reference'!$B$4</f>
        <v>0</v>
      </c>
      <c r="N415" s="79">
        <v>0</v>
      </c>
      <c r="O415" s="55">
        <f>Table3[[#This Row],[C&amp;I Incentive Disbursements]]/'1.) CLM Reference'!$B$5</f>
        <v>0</v>
      </c>
    </row>
    <row r="416" spans="1:15" s="1" customFormat="1">
      <c r="A416" s="83">
        <v>9009171400</v>
      </c>
      <c r="B416" s="1" t="s">
        <v>118</v>
      </c>
      <c r="C416" s="1" t="s">
        <v>46</v>
      </c>
      <c r="D416" s="54">
        <f>Table3[[#This Row],[Residential CLM $ Collected]]+Table3[[#This Row],[C&amp;I CLM $ Collected]]</f>
        <v>20344.833179999998</v>
      </c>
      <c r="E416" s="55">
        <f>Table3[[#This Row],[CLM $ Collected ]]/'1.) CLM Reference'!$B$4</f>
        <v>1.9221010679336512E-4</v>
      </c>
      <c r="F416" s="54">
        <f>Table3[[#This Row],[Residential Incentive Disbursements]]+Table3[[#This Row],[C&amp;I Incentive Disbursements]]</f>
        <v>271.12</v>
      </c>
      <c r="G416" s="55">
        <f>Table3[[#This Row],[Incentive Disbursements]]/'1.) CLM Reference'!$B$5</f>
        <v>3.0576163786443249E-6</v>
      </c>
      <c r="H416" s="54">
        <v>20344.833179999998</v>
      </c>
      <c r="I416" s="55">
        <f>Table3[[#This Row],[Residential CLM $ Collected]]/'1.) CLM Reference'!$B$4</f>
        <v>1.9221010679336512E-4</v>
      </c>
      <c r="J416" s="79">
        <v>271.12</v>
      </c>
      <c r="K416" s="55">
        <f>Table3[[#This Row],[Residential Incentive Disbursements]]/'1.) CLM Reference'!$B$5</f>
        <v>3.0576163786443249E-6</v>
      </c>
      <c r="L416" s="56">
        <v>0</v>
      </c>
      <c r="M416" s="55">
        <f>Table3[[#This Row],[C&amp;I CLM $ Collected]]/'1.) CLM Reference'!$B$4</f>
        <v>0</v>
      </c>
      <c r="N416" s="79">
        <v>0</v>
      </c>
      <c r="O416" s="55">
        <f>Table3[[#This Row],[C&amp;I Incentive Disbursements]]/'1.) CLM Reference'!$B$5</f>
        <v>0</v>
      </c>
    </row>
    <row r="417" spans="1:15" s="1" customFormat="1">
      <c r="A417" s="83">
        <v>9009171500</v>
      </c>
      <c r="B417" s="1" t="s">
        <v>118</v>
      </c>
      <c r="C417" s="1" t="s">
        <v>46</v>
      </c>
      <c r="D417" s="54">
        <f>Table3[[#This Row],[Residential CLM $ Collected]]+Table3[[#This Row],[C&amp;I CLM $ Collected]]</f>
        <v>30011.665508999999</v>
      </c>
      <c r="E417" s="55">
        <f>Table3[[#This Row],[CLM $ Collected ]]/'1.) CLM Reference'!$B$4</f>
        <v>2.8353859584370614E-4</v>
      </c>
      <c r="F417" s="54">
        <f>Table3[[#This Row],[Residential Incentive Disbursements]]+Table3[[#This Row],[C&amp;I Incentive Disbursements]]</f>
        <v>21635.81</v>
      </c>
      <c r="G417" s="55">
        <f>Table3[[#This Row],[Incentive Disbursements]]/'1.) CLM Reference'!$B$5</f>
        <v>2.4400268154778942E-4</v>
      </c>
      <c r="H417" s="54">
        <v>30011.665508999999</v>
      </c>
      <c r="I417" s="55">
        <f>Table3[[#This Row],[Residential CLM $ Collected]]/'1.) CLM Reference'!$B$4</f>
        <v>2.8353859584370614E-4</v>
      </c>
      <c r="J417" s="79">
        <v>21635.81</v>
      </c>
      <c r="K417" s="55">
        <f>Table3[[#This Row],[Residential Incentive Disbursements]]/'1.) CLM Reference'!$B$5</f>
        <v>2.4400268154778942E-4</v>
      </c>
      <c r="L417" s="56">
        <v>0</v>
      </c>
      <c r="M417" s="55">
        <f>Table3[[#This Row],[C&amp;I CLM $ Collected]]/'1.) CLM Reference'!$B$4</f>
        <v>0</v>
      </c>
      <c r="N417" s="79">
        <v>0</v>
      </c>
      <c r="O417" s="55">
        <f>Table3[[#This Row],[C&amp;I Incentive Disbursements]]/'1.) CLM Reference'!$B$5</f>
        <v>0</v>
      </c>
    </row>
    <row r="418" spans="1:15" s="1" customFormat="1">
      <c r="A418" s="83">
        <v>9009171600</v>
      </c>
      <c r="B418" s="1" t="s">
        <v>118</v>
      </c>
      <c r="C418" s="1" t="s">
        <v>46</v>
      </c>
      <c r="D418" s="54">
        <f>Table3[[#This Row],[Residential CLM $ Collected]]+Table3[[#This Row],[C&amp;I CLM $ Collected]]</f>
        <v>55457.895212999996</v>
      </c>
      <c r="E418" s="55">
        <f>Table3[[#This Row],[CLM $ Collected ]]/'1.) CLM Reference'!$B$4</f>
        <v>5.2394472184244187E-4</v>
      </c>
      <c r="F418" s="54">
        <f>Table3[[#This Row],[Residential Incentive Disbursements]]+Table3[[#This Row],[C&amp;I Incentive Disbursements]]</f>
        <v>9287.2999999999902</v>
      </c>
      <c r="G418" s="55">
        <f>Table3[[#This Row],[Incentive Disbursements]]/'1.) CLM Reference'!$B$5</f>
        <v>1.0473960089031944E-4</v>
      </c>
      <c r="H418" s="54">
        <v>55457.895212999996</v>
      </c>
      <c r="I418" s="55">
        <f>Table3[[#This Row],[Residential CLM $ Collected]]/'1.) CLM Reference'!$B$4</f>
        <v>5.2394472184244187E-4</v>
      </c>
      <c r="J418" s="79">
        <v>9287.2999999999902</v>
      </c>
      <c r="K418" s="55">
        <f>Table3[[#This Row],[Residential Incentive Disbursements]]/'1.) CLM Reference'!$B$5</f>
        <v>1.0473960089031944E-4</v>
      </c>
      <c r="L418" s="56">
        <v>0</v>
      </c>
      <c r="M418" s="55">
        <f>Table3[[#This Row],[C&amp;I CLM $ Collected]]/'1.) CLM Reference'!$B$4</f>
        <v>0</v>
      </c>
      <c r="N418" s="79">
        <v>0</v>
      </c>
      <c r="O418" s="55">
        <f>Table3[[#This Row],[C&amp;I Incentive Disbursements]]/'1.) CLM Reference'!$B$5</f>
        <v>0</v>
      </c>
    </row>
    <row r="419" spans="1:15" s="1" customFormat="1">
      <c r="A419" s="83">
        <v>9009171700</v>
      </c>
      <c r="B419" s="1" t="s">
        <v>118</v>
      </c>
      <c r="C419" s="1" t="s">
        <v>46</v>
      </c>
      <c r="D419" s="54">
        <f>Table3[[#This Row],[Residential CLM $ Collected]]+Table3[[#This Row],[C&amp;I CLM $ Collected]]</f>
        <v>54180.664775999998</v>
      </c>
      <c r="E419" s="55">
        <f>Table3[[#This Row],[CLM $ Collected ]]/'1.) CLM Reference'!$B$4</f>
        <v>5.1187794319041335E-4</v>
      </c>
      <c r="F419" s="54">
        <f>Table3[[#This Row],[Residential Incentive Disbursements]]+Table3[[#This Row],[C&amp;I Incentive Disbursements]]</f>
        <v>11924.27</v>
      </c>
      <c r="G419" s="55">
        <f>Table3[[#This Row],[Incentive Disbursements]]/'1.) CLM Reference'!$B$5</f>
        <v>1.3447861926592345E-4</v>
      </c>
      <c r="H419" s="54">
        <v>54180.664775999998</v>
      </c>
      <c r="I419" s="55">
        <f>Table3[[#This Row],[Residential CLM $ Collected]]/'1.) CLM Reference'!$B$4</f>
        <v>5.1187794319041335E-4</v>
      </c>
      <c r="J419" s="79">
        <v>11924.27</v>
      </c>
      <c r="K419" s="55">
        <f>Table3[[#This Row],[Residential Incentive Disbursements]]/'1.) CLM Reference'!$B$5</f>
        <v>1.3447861926592345E-4</v>
      </c>
      <c r="L419" s="56">
        <v>0</v>
      </c>
      <c r="M419" s="55">
        <f>Table3[[#This Row],[C&amp;I CLM $ Collected]]/'1.) CLM Reference'!$B$4</f>
        <v>0</v>
      </c>
      <c r="N419" s="79">
        <v>0</v>
      </c>
      <c r="O419" s="55">
        <f>Table3[[#This Row],[C&amp;I Incentive Disbursements]]/'1.) CLM Reference'!$B$5</f>
        <v>0</v>
      </c>
    </row>
    <row r="420" spans="1:15" s="1" customFormat="1">
      <c r="A420" s="83">
        <v>9009175400</v>
      </c>
      <c r="B420" s="1" t="s">
        <v>118</v>
      </c>
      <c r="C420" s="1" t="s">
        <v>46</v>
      </c>
      <c r="D420" s="54">
        <f>Table3[[#This Row],[Residential CLM $ Collected]]+Table3[[#This Row],[C&amp;I CLM $ Collected]]</f>
        <v>55.20879</v>
      </c>
      <c r="E420" s="55">
        <f>Table3[[#This Row],[CLM $ Collected ]]/'1.) CLM Reference'!$B$4</f>
        <v>5.2159127223831432E-7</v>
      </c>
      <c r="F420" s="54">
        <f>Table3[[#This Row],[Residential Incentive Disbursements]]+Table3[[#This Row],[C&amp;I Incentive Disbursements]]</f>
        <v>0</v>
      </c>
      <c r="G420" s="55">
        <f>Table3[[#This Row],[Incentive Disbursements]]/'1.) CLM Reference'!$B$5</f>
        <v>0</v>
      </c>
      <c r="H420" s="54">
        <v>55.20879</v>
      </c>
      <c r="I420" s="55">
        <f>Table3[[#This Row],[Residential CLM $ Collected]]/'1.) CLM Reference'!$B$4</f>
        <v>5.2159127223831432E-7</v>
      </c>
      <c r="J420" s="79">
        <v>0</v>
      </c>
      <c r="K420" s="55">
        <f>Table3[[#This Row],[Residential Incentive Disbursements]]/'1.) CLM Reference'!$B$5</f>
        <v>0</v>
      </c>
      <c r="L420" s="56">
        <v>0</v>
      </c>
      <c r="M420" s="55">
        <f>Table3[[#This Row],[C&amp;I CLM $ Collected]]/'1.) CLM Reference'!$B$4</f>
        <v>0</v>
      </c>
      <c r="N420" s="79">
        <v>0</v>
      </c>
      <c r="O420" s="55">
        <f>Table3[[#This Row],[C&amp;I Incentive Disbursements]]/'1.) CLM Reference'!$B$5</f>
        <v>0</v>
      </c>
    </row>
    <row r="421" spans="1:15" s="1" customFormat="1">
      <c r="A421" s="83">
        <v>9009175700</v>
      </c>
      <c r="B421" s="1" t="s">
        <v>118</v>
      </c>
      <c r="C421" s="1" t="s">
        <v>46</v>
      </c>
      <c r="D421" s="54">
        <f>Table3[[#This Row],[Residential CLM $ Collected]]+Table3[[#This Row],[C&amp;I CLM $ Collected]]</f>
        <v>258.18912</v>
      </c>
      <c r="E421" s="55">
        <f>Table3[[#This Row],[CLM $ Collected ]]/'1.) CLM Reference'!$B$4</f>
        <v>2.4392708403660141E-6</v>
      </c>
      <c r="F421" s="54">
        <f>Table3[[#This Row],[Residential Incentive Disbursements]]+Table3[[#This Row],[C&amp;I Incentive Disbursements]]</f>
        <v>0</v>
      </c>
      <c r="G421" s="55">
        <f>Table3[[#This Row],[Incentive Disbursements]]/'1.) CLM Reference'!$B$5</f>
        <v>0</v>
      </c>
      <c r="H421" s="54">
        <v>258.18912</v>
      </c>
      <c r="I421" s="55">
        <f>Table3[[#This Row],[Residential CLM $ Collected]]/'1.) CLM Reference'!$B$4</f>
        <v>2.4392708403660141E-6</v>
      </c>
      <c r="J421" s="79">
        <v>0</v>
      </c>
      <c r="K421" s="55">
        <f>Table3[[#This Row],[Residential Incentive Disbursements]]/'1.) CLM Reference'!$B$5</f>
        <v>0</v>
      </c>
      <c r="L421" s="56">
        <v>0</v>
      </c>
      <c r="M421" s="55">
        <f>Table3[[#This Row],[C&amp;I CLM $ Collected]]/'1.) CLM Reference'!$B$4</f>
        <v>0</v>
      </c>
      <c r="N421" s="79">
        <v>0</v>
      </c>
      <c r="O421" s="55">
        <f>Table3[[#This Row],[C&amp;I Incentive Disbursements]]/'1.) CLM Reference'!$B$5</f>
        <v>0</v>
      </c>
    </row>
    <row r="422" spans="1:15" s="1" customFormat="1">
      <c r="A422" s="83">
        <v>9009343101</v>
      </c>
      <c r="B422" s="1" t="s">
        <v>118</v>
      </c>
      <c r="C422" s="1" t="s">
        <v>46</v>
      </c>
      <c r="D422" s="54">
        <f>Table3[[#This Row],[Residential CLM $ Collected]]+Table3[[#This Row],[C&amp;I CLM $ Collected]]</f>
        <v>513.65096999999992</v>
      </c>
      <c r="E422" s="55">
        <f>Table3[[#This Row],[CLM $ Collected ]]/'1.) CLM Reference'!$B$4</f>
        <v>4.8527754897135794E-6</v>
      </c>
      <c r="F422" s="54">
        <f>Table3[[#This Row],[Residential Incentive Disbursements]]+Table3[[#This Row],[C&amp;I Incentive Disbursements]]</f>
        <v>0</v>
      </c>
      <c r="G422" s="55">
        <f>Table3[[#This Row],[Incentive Disbursements]]/'1.) CLM Reference'!$B$5</f>
        <v>0</v>
      </c>
      <c r="H422" s="54">
        <v>513.65096999999992</v>
      </c>
      <c r="I422" s="55">
        <f>Table3[[#This Row],[Residential CLM $ Collected]]/'1.) CLM Reference'!$B$4</f>
        <v>4.8527754897135794E-6</v>
      </c>
      <c r="J422" s="79">
        <v>0</v>
      </c>
      <c r="K422" s="55">
        <f>Table3[[#This Row],[Residential Incentive Disbursements]]/'1.) CLM Reference'!$B$5</f>
        <v>0</v>
      </c>
      <c r="L422" s="56">
        <v>0</v>
      </c>
      <c r="M422" s="55">
        <f>Table3[[#This Row],[C&amp;I CLM $ Collected]]/'1.) CLM Reference'!$B$4</f>
        <v>0</v>
      </c>
      <c r="N422" s="79">
        <v>0</v>
      </c>
      <c r="O422" s="55">
        <f>Table3[[#This Row],[C&amp;I Incentive Disbursements]]/'1.) CLM Reference'!$B$5</f>
        <v>0</v>
      </c>
    </row>
    <row r="423" spans="1:15" s="1" customFormat="1">
      <c r="A423" s="83">
        <v>9009343102</v>
      </c>
      <c r="B423" s="1" t="s">
        <v>118</v>
      </c>
      <c r="C423" s="1" t="s">
        <v>46</v>
      </c>
      <c r="D423" s="54">
        <f>Table3[[#This Row],[Residential CLM $ Collected]]+Table3[[#This Row],[C&amp;I CLM $ Collected]]</f>
        <v>49.720230000000001</v>
      </c>
      <c r="E423" s="55">
        <f>Table3[[#This Row],[CLM $ Collected ]]/'1.) CLM Reference'!$B$4</f>
        <v>4.6973748241324619E-7</v>
      </c>
      <c r="F423" s="54">
        <f>Table3[[#This Row],[Residential Incentive Disbursements]]+Table3[[#This Row],[C&amp;I Incentive Disbursements]]</f>
        <v>0</v>
      </c>
      <c r="G423" s="55">
        <f>Table3[[#This Row],[Incentive Disbursements]]/'1.) CLM Reference'!$B$5</f>
        <v>0</v>
      </c>
      <c r="H423" s="54">
        <v>49.720230000000001</v>
      </c>
      <c r="I423" s="55">
        <f>Table3[[#This Row],[Residential CLM $ Collected]]/'1.) CLM Reference'!$B$4</f>
        <v>4.6973748241324619E-7</v>
      </c>
      <c r="J423" s="79">
        <v>0</v>
      </c>
      <c r="K423" s="55">
        <f>Table3[[#This Row],[Residential Incentive Disbursements]]/'1.) CLM Reference'!$B$5</f>
        <v>0</v>
      </c>
      <c r="L423" s="56">
        <v>0</v>
      </c>
      <c r="M423" s="55">
        <f>Table3[[#This Row],[C&amp;I CLM $ Collected]]/'1.) CLM Reference'!$B$4</f>
        <v>0</v>
      </c>
      <c r="N423" s="79">
        <v>0</v>
      </c>
      <c r="O423" s="55">
        <f>Table3[[#This Row],[C&amp;I Incentive Disbursements]]/'1.) CLM Reference'!$B$5</f>
        <v>0</v>
      </c>
    </row>
    <row r="424" spans="1:15" s="1" customFormat="1">
      <c r="A424" s="83">
        <v>9009344100</v>
      </c>
      <c r="B424" s="1" t="s">
        <v>119</v>
      </c>
      <c r="C424" s="1" t="s">
        <v>46</v>
      </c>
      <c r="D424" s="54">
        <f>Table3[[#This Row],[Residential CLM $ Collected]]+Table3[[#This Row],[C&amp;I CLM $ Collected]]</f>
        <v>174526.55482499936</v>
      </c>
      <c r="E424" s="55">
        <f>Table3[[#This Row],[CLM $ Collected ]]/'1.) CLM Reference'!$B$4</f>
        <v>1.6488593169772662E-3</v>
      </c>
      <c r="F424" s="54">
        <f>Table3[[#This Row],[Residential Incentive Disbursements]]+Table3[[#This Row],[C&amp;I Incentive Disbursements]]</f>
        <v>105240.41</v>
      </c>
      <c r="G424" s="55">
        <f>Table3[[#This Row],[Incentive Disbursements]]/'1.) CLM Reference'!$B$5</f>
        <v>1.186872238533653E-3</v>
      </c>
      <c r="H424" s="54">
        <v>122082.35306399941</v>
      </c>
      <c r="I424" s="55">
        <f>Table3[[#This Row],[Residential CLM $ Collected]]/'1.) CLM Reference'!$B$4</f>
        <v>1.1533868040306356E-3</v>
      </c>
      <c r="J424" s="79">
        <v>86377.41</v>
      </c>
      <c r="K424" s="55">
        <f>Table3[[#This Row],[Residential Incentive Disbursements]]/'1.) CLM Reference'!$B$5</f>
        <v>9.741405413133524E-4</v>
      </c>
      <c r="L424" s="56">
        <v>52444.201760999938</v>
      </c>
      <c r="M424" s="55">
        <f>Table3[[#This Row],[C&amp;I CLM $ Collected]]/'1.) CLM Reference'!$B$4</f>
        <v>4.9547251294663043E-4</v>
      </c>
      <c r="N424" s="79">
        <v>18863</v>
      </c>
      <c r="O424" s="55">
        <f>Table3[[#This Row],[C&amp;I Incentive Disbursements]]/'1.) CLM Reference'!$B$5</f>
        <v>2.1273169722030058E-4</v>
      </c>
    </row>
    <row r="425" spans="1:15" s="1" customFormat="1">
      <c r="A425" s="83">
        <v>9009344200</v>
      </c>
      <c r="B425" s="1" t="s">
        <v>119</v>
      </c>
      <c r="C425" s="1" t="s">
        <v>46</v>
      </c>
      <c r="D425" s="54">
        <f>Table3[[#This Row],[Residential CLM $ Collected]]+Table3[[#This Row],[C&amp;I CLM $ Collected]]</f>
        <v>50361.49566</v>
      </c>
      <c r="E425" s="55">
        <f>Table3[[#This Row],[CLM $ Collected ]]/'1.) CLM Reference'!$B$4</f>
        <v>4.7579591208435731E-4</v>
      </c>
      <c r="F425" s="54">
        <f>Table3[[#This Row],[Residential Incentive Disbursements]]+Table3[[#This Row],[C&amp;I Incentive Disbursements]]</f>
        <v>9746.98</v>
      </c>
      <c r="G425" s="55">
        <f>Table3[[#This Row],[Incentive Disbursements]]/'1.) CLM Reference'!$B$5</f>
        <v>1.0992374480052618E-4</v>
      </c>
      <c r="H425" s="54">
        <v>50361.49566</v>
      </c>
      <c r="I425" s="55">
        <f>Table3[[#This Row],[Residential CLM $ Collected]]/'1.) CLM Reference'!$B$4</f>
        <v>4.7579591208435731E-4</v>
      </c>
      <c r="J425" s="79">
        <v>9746.98</v>
      </c>
      <c r="K425" s="55">
        <f>Table3[[#This Row],[Residential Incentive Disbursements]]/'1.) CLM Reference'!$B$5</f>
        <v>1.0992374480052618E-4</v>
      </c>
      <c r="L425" s="56">
        <v>0</v>
      </c>
      <c r="M425" s="55">
        <f>Table3[[#This Row],[C&amp;I CLM $ Collected]]/'1.) CLM Reference'!$B$4</f>
        <v>0</v>
      </c>
      <c r="N425" s="79">
        <v>0</v>
      </c>
      <c r="O425" s="55">
        <f>Table3[[#This Row],[C&amp;I Incentive Disbursements]]/'1.) CLM Reference'!$B$5</f>
        <v>0</v>
      </c>
    </row>
    <row r="426" spans="1:15" s="1" customFormat="1">
      <c r="A426" s="83">
        <v>9009345400</v>
      </c>
      <c r="B426" s="1" t="s">
        <v>119</v>
      </c>
      <c r="C426" s="1" t="s">
        <v>46</v>
      </c>
      <c r="D426" s="54">
        <f>Table3[[#This Row],[Residential CLM $ Collected]]+Table3[[#This Row],[C&amp;I CLM $ Collected]]</f>
        <v>294.83999999999997</v>
      </c>
      <c r="E426" s="55">
        <f>Table3[[#This Row],[CLM $ Collected ]]/'1.) CLM Reference'!$B$4</f>
        <v>2.7855341641565513E-6</v>
      </c>
      <c r="F426" s="54">
        <f>Table3[[#This Row],[Residential Incentive Disbursements]]+Table3[[#This Row],[C&amp;I Incentive Disbursements]]</f>
        <v>280.24</v>
      </c>
      <c r="G426" s="55">
        <f>Table3[[#This Row],[Incentive Disbursements]]/'1.) CLM Reference'!$B$5</f>
        <v>3.1604692164033844E-6</v>
      </c>
      <c r="H426" s="54">
        <v>294.83999999999997</v>
      </c>
      <c r="I426" s="55">
        <f>Table3[[#This Row],[Residential CLM $ Collected]]/'1.) CLM Reference'!$B$4</f>
        <v>2.7855341641565513E-6</v>
      </c>
      <c r="J426" s="79">
        <v>280.24</v>
      </c>
      <c r="K426" s="55">
        <f>Table3[[#This Row],[Residential Incentive Disbursements]]/'1.) CLM Reference'!$B$5</f>
        <v>3.1604692164033844E-6</v>
      </c>
      <c r="L426" s="56">
        <v>0</v>
      </c>
      <c r="M426" s="55">
        <f>Table3[[#This Row],[C&amp;I CLM $ Collected]]/'1.) CLM Reference'!$B$4</f>
        <v>0</v>
      </c>
      <c r="N426" s="79">
        <v>0</v>
      </c>
      <c r="O426" s="55">
        <f>Table3[[#This Row],[C&amp;I Incentive Disbursements]]/'1.) CLM Reference'!$B$5</f>
        <v>0</v>
      </c>
    </row>
    <row r="427" spans="1:15" s="1" customFormat="1">
      <c r="A427" s="83">
        <v>9007541402</v>
      </c>
      <c r="B427" s="1" t="s">
        <v>120</v>
      </c>
      <c r="C427" s="1" t="s">
        <v>46</v>
      </c>
      <c r="D427" s="54">
        <f>Table3[[#This Row],[Residential CLM $ Collected]]+Table3[[#This Row],[C&amp;I CLM $ Collected]]</f>
        <v>46.868220000000001</v>
      </c>
      <c r="E427" s="55">
        <f>Table3[[#This Row],[CLM $ Collected ]]/'1.) CLM Reference'!$B$4</f>
        <v>4.4279279617150108E-7</v>
      </c>
      <c r="F427" s="54">
        <f>Table3[[#This Row],[Residential Incentive Disbursements]]+Table3[[#This Row],[C&amp;I Incentive Disbursements]]</f>
        <v>0</v>
      </c>
      <c r="G427" s="55">
        <f>Table3[[#This Row],[Incentive Disbursements]]/'1.) CLM Reference'!$B$5</f>
        <v>0</v>
      </c>
      <c r="H427" s="54">
        <v>46.868220000000001</v>
      </c>
      <c r="I427" s="55">
        <f>Table3[[#This Row],[Residential CLM $ Collected]]/'1.) CLM Reference'!$B$4</f>
        <v>4.4279279617150108E-7</v>
      </c>
      <c r="J427" s="79">
        <v>0</v>
      </c>
      <c r="K427" s="55">
        <f>Table3[[#This Row],[Residential Incentive Disbursements]]/'1.) CLM Reference'!$B$5</f>
        <v>0</v>
      </c>
      <c r="L427" s="56">
        <v>0</v>
      </c>
      <c r="M427" s="55">
        <f>Table3[[#This Row],[C&amp;I CLM $ Collected]]/'1.) CLM Reference'!$B$4</f>
        <v>0</v>
      </c>
      <c r="N427" s="79">
        <v>0</v>
      </c>
      <c r="O427" s="55">
        <f>Table3[[#This Row],[C&amp;I Incentive Disbursements]]/'1.) CLM Reference'!$B$5</f>
        <v>0</v>
      </c>
    </row>
    <row r="428" spans="1:15" s="1" customFormat="1">
      <c r="A428" s="83">
        <v>9007580100</v>
      </c>
      <c r="B428" s="1" t="s">
        <v>120</v>
      </c>
      <c r="C428" s="1" t="s">
        <v>46</v>
      </c>
      <c r="D428" s="54">
        <f>Table3[[#This Row],[Residential CLM $ Collected]]+Table3[[#This Row],[C&amp;I CLM $ Collected]]</f>
        <v>100819.87971299943</v>
      </c>
      <c r="E428" s="55">
        <f>Table3[[#This Row],[CLM $ Collected ]]/'1.) CLM Reference'!$B$4</f>
        <v>9.5250718819262631E-4</v>
      </c>
      <c r="F428" s="54">
        <f>Table3[[#This Row],[Residential Incentive Disbursements]]+Table3[[#This Row],[C&amp;I Incentive Disbursements]]</f>
        <v>77442.699999999895</v>
      </c>
      <c r="G428" s="55">
        <f>Table3[[#This Row],[Incentive Disbursements]]/'1.) CLM Reference'!$B$5</f>
        <v>8.7337735293020996E-4</v>
      </c>
      <c r="H428" s="54">
        <v>95958.940517999436</v>
      </c>
      <c r="I428" s="55">
        <f>Table3[[#This Row],[Residential CLM $ Collected]]/'1.) CLM Reference'!$B$4</f>
        <v>9.0658291673163002E-4</v>
      </c>
      <c r="J428" s="79">
        <v>62533.699999999895</v>
      </c>
      <c r="K428" s="55">
        <f>Table3[[#This Row],[Residential Incentive Disbursements]]/'1.) CLM Reference'!$B$5</f>
        <v>7.0523777418571223E-4</v>
      </c>
      <c r="L428" s="56">
        <v>4860.9391949999999</v>
      </c>
      <c r="M428" s="55">
        <f>Table3[[#This Row],[C&amp;I CLM $ Collected]]/'1.) CLM Reference'!$B$4</f>
        <v>4.592427146099629E-5</v>
      </c>
      <c r="N428" s="79">
        <v>14909</v>
      </c>
      <c r="O428" s="55">
        <f>Table3[[#This Row],[C&amp;I Incentive Disbursements]]/'1.) CLM Reference'!$B$5</f>
        <v>1.6813957874449778E-4</v>
      </c>
    </row>
    <row r="429" spans="1:15" s="1" customFormat="1">
      <c r="A429" s="83">
        <v>9007585100</v>
      </c>
      <c r="B429" s="1" t="s">
        <v>120</v>
      </c>
      <c r="C429" s="1" t="s">
        <v>46</v>
      </c>
      <c r="D429" s="54">
        <f>Table3[[#This Row],[Residential CLM $ Collected]]+Table3[[#This Row],[C&amp;I CLM $ Collected]]</f>
        <v>300.14711999999997</v>
      </c>
      <c r="E429" s="55">
        <f>Table3[[#This Row],[CLM $ Collected ]]/'1.) CLM Reference'!$B$4</f>
        <v>2.8356737791113692E-6</v>
      </c>
      <c r="F429" s="54">
        <f>Table3[[#This Row],[Residential Incentive Disbursements]]+Table3[[#This Row],[C&amp;I Incentive Disbursements]]</f>
        <v>0</v>
      </c>
      <c r="G429" s="55">
        <f>Table3[[#This Row],[Incentive Disbursements]]/'1.) CLM Reference'!$B$5</f>
        <v>0</v>
      </c>
      <c r="H429" s="54">
        <v>300.14711999999997</v>
      </c>
      <c r="I429" s="55">
        <f>Table3[[#This Row],[Residential CLM $ Collected]]/'1.) CLM Reference'!$B$4</f>
        <v>2.8356737791113692E-6</v>
      </c>
      <c r="J429" s="79">
        <v>0</v>
      </c>
      <c r="K429" s="55">
        <f>Table3[[#This Row],[Residential Incentive Disbursements]]/'1.) CLM Reference'!$B$5</f>
        <v>0</v>
      </c>
      <c r="L429" s="56">
        <v>0</v>
      </c>
      <c r="M429" s="55">
        <f>Table3[[#This Row],[C&amp;I CLM $ Collected]]/'1.) CLM Reference'!$B$4</f>
        <v>0</v>
      </c>
      <c r="N429" s="79">
        <v>0</v>
      </c>
      <c r="O429" s="55">
        <f>Table3[[#This Row],[C&amp;I Incentive Disbursements]]/'1.) CLM Reference'!$B$5</f>
        <v>0</v>
      </c>
    </row>
    <row r="430" spans="1:15" s="1" customFormat="1">
      <c r="A430" s="83">
        <v>9007541100</v>
      </c>
      <c r="B430" s="1" t="s">
        <v>121</v>
      </c>
      <c r="C430" s="1" t="s">
        <v>46</v>
      </c>
      <c r="D430" s="54">
        <f>Table3[[#This Row],[Residential CLM $ Collected]]+Table3[[#This Row],[C&amp;I CLM $ Collected]]</f>
        <v>25075.294334999999</v>
      </c>
      <c r="E430" s="55">
        <f>Table3[[#This Row],[CLM $ Collected ]]/'1.) CLM Reference'!$B$4</f>
        <v>2.3690167225079274E-4</v>
      </c>
      <c r="F430" s="54">
        <f>Table3[[#This Row],[Residential Incentive Disbursements]]+Table3[[#This Row],[C&amp;I Incentive Disbursements]]</f>
        <v>622</v>
      </c>
      <c r="G430" s="55">
        <f>Table3[[#This Row],[Incentive Disbursements]]/'1.) CLM Reference'!$B$5</f>
        <v>7.0147439787428809E-6</v>
      </c>
      <c r="H430" s="54">
        <v>25074.721664999997</v>
      </c>
      <c r="I430" s="55">
        <f>Table3[[#This Row],[Residential CLM $ Collected]]/'1.) CLM Reference'!$B$4</f>
        <v>2.3689626188635852E-4</v>
      </c>
      <c r="J430" s="79">
        <v>622</v>
      </c>
      <c r="K430" s="55">
        <f>Table3[[#This Row],[Residential Incentive Disbursements]]/'1.) CLM Reference'!$B$5</f>
        <v>7.0147439787428809E-6</v>
      </c>
      <c r="L430" s="56">
        <v>0.57267000000000001</v>
      </c>
      <c r="M430" s="55">
        <f>Table3[[#This Row],[C&amp;I CLM $ Collected]]/'1.) CLM Reference'!$B$4</f>
        <v>5.4103644342271485E-9</v>
      </c>
      <c r="N430" s="79">
        <v>0</v>
      </c>
      <c r="O430" s="55">
        <f>Table3[[#This Row],[C&amp;I Incentive Disbursements]]/'1.) CLM Reference'!$B$5</f>
        <v>0</v>
      </c>
    </row>
    <row r="431" spans="1:15" s="1" customFormat="1">
      <c r="A431" s="83">
        <v>9007541200</v>
      </c>
      <c r="B431" s="1" t="s">
        <v>121</v>
      </c>
      <c r="C431" s="1" t="s">
        <v>46</v>
      </c>
      <c r="D431" s="54">
        <f>Table3[[#This Row],[Residential CLM $ Collected]]+Table3[[#This Row],[C&amp;I CLM $ Collected]]</f>
        <v>69480.82071</v>
      </c>
      <c r="E431" s="55">
        <f>Table3[[#This Row],[CLM $ Collected ]]/'1.) CLM Reference'!$B$4</f>
        <v>6.5642789255644098E-4</v>
      </c>
      <c r="F431" s="54">
        <f>Table3[[#This Row],[Residential Incentive Disbursements]]+Table3[[#This Row],[C&amp;I Incentive Disbursements]]</f>
        <v>15926.57</v>
      </c>
      <c r="G431" s="55">
        <f>Table3[[#This Row],[Incentive Disbursements]]/'1.) CLM Reference'!$B$5</f>
        <v>1.7961545178380548E-4</v>
      </c>
      <c r="H431" s="54">
        <v>69480.82071</v>
      </c>
      <c r="I431" s="55">
        <f>Table3[[#This Row],[Residential CLM $ Collected]]/'1.) CLM Reference'!$B$4</f>
        <v>6.5642789255644098E-4</v>
      </c>
      <c r="J431" s="79">
        <v>15926.57</v>
      </c>
      <c r="K431" s="55">
        <f>Table3[[#This Row],[Residential Incentive Disbursements]]/'1.) CLM Reference'!$B$5</f>
        <v>1.7961545178380548E-4</v>
      </c>
      <c r="L431" s="56">
        <v>0</v>
      </c>
      <c r="M431" s="55">
        <f>Table3[[#This Row],[C&amp;I CLM $ Collected]]/'1.) CLM Reference'!$B$4</f>
        <v>0</v>
      </c>
      <c r="N431" s="79">
        <v>0</v>
      </c>
      <c r="O431" s="55">
        <f>Table3[[#This Row],[C&amp;I Incentive Disbursements]]/'1.) CLM Reference'!$B$5</f>
        <v>0</v>
      </c>
    </row>
    <row r="432" spans="1:15" s="1" customFormat="1">
      <c r="A432" s="83">
        <v>9007541300</v>
      </c>
      <c r="B432" s="1" t="s">
        <v>121</v>
      </c>
      <c r="C432" s="1" t="s">
        <v>46</v>
      </c>
      <c r="D432" s="54">
        <f>Table3[[#This Row],[Residential CLM $ Collected]]+Table3[[#This Row],[C&amp;I CLM $ Collected]]</f>
        <v>618618.38553899992</v>
      </c>
      <c r="E432" s="55">
        <f>Table3[[#This Row],[CLM $ Collected ]]/'1.) CLM Reference'!$B$4</f>
        <v>5.8444669905516672E-3</v>
      </c>
      <c r="F432" s="54">
        <f>Table3[[#This Row],[Residential Incentive Disbursements]]+Table3[[#This Row],[C&amp;I Incentive Disbursements]]</f>
        <v>865581.74999999907</v>
      </c>
      <c r="G432" s="55">
        <f>Table3[[#This Row],[Incentive Disbursements]]/'1.) CLM Reference'!$B$5</f>
        <v>9.7617915899071046E-3</v>
      </c>
      <c r="H432" s="54">
        <v>320000.30747999996</v>
      </c>
      <c r="I432" s="55">
        <f>Table3[[#This Row],[Residential CLM $ Collected]]/'1.) CLM Reference'!$B$4</f>
        <v>3.0232390076860034E-3</v>
      </c>
      <c r="J432" s="79">
        <v>619066.56999999902</v>
      </c>
      <c r="K432" s="55">
        <f>Table3[[#This Row],[Residential Incentive Disbursements]]/'1.) CLM Reference'!$B$5</f>
        <v>6.9816615664766903E-3</v>
      </c>
      <c r="L432" s="56">
        <v>298618.07805900002</v>
      </c>
      <c r="M432" s="55">
        <f>Table3[[#This Row],[C&amp;I CLM $ Collected]]/'1.) CLM Reference'!$B$4</f>
        <v>2.8212279828656647E-3</v>
      </c>
      <c r="N432" s="79">
        <v>246515.18</v>
      </c>
      <c r="O432" s="55">
        <f>Table3[[#This Row],[C&amp;I Incentive Disbursements]]/'1.) CLM Reference'!$B$5</f>
        <v>2.7801300234304139E-3</v>
      </c>
    </row>
    <row r="433" spans="1:15" s="1" customFormat="1">
      <c r="A433" s="83">
        <v>9007541401</v>
      </c>
      <c r="B433" s="1" t="s">
        <v>121</v>
      </c>
      <c r="C433" s="1" t="s">
        <v>46</v>
      </c>
      <c r="D433" s="54">
        <f>Table3[[#This Row],[Residential CLM $ Collected]]+Table3[[#This Row],[C&amp;I CLM $ Collected]]</f>
        <v>51211.161603</v>
      </c>
      <c r="E433" s="55">
        <f>Table3[[#This Row],[CLM $ Collected ]]/'1.) CLM Reference'!$B$4</f>
        <v>4.8382322694104834E-4</v>
      </c>
      <c r="F433" s="54">
        <f>Table3[[#This Row],[Residential Incentive Disbursements]]+Table3[[#This Row],[C&amp;I Incentive Disbursements]]</f>
        <v>16399.310000000001</v>
      </c>
      <c r="G433" s="55">
        <f>Table3[[#This Row],[Incentive Disbursements]]/'1.) CLM Reference'!$B$5</f>
        <v>1.8494688276211884E-4</v>
      </c>
      <c r="H433" s="54">
        <v>51211.161603</v>
      </c>
      <c r="I433" s="55">
        <f>Table3[[#This Row],[Residential CLM $ Collected]]/'1.) CLM Reference'!$B$4</f>
        <v>4.8382322694104834E-4</v>
      </c>
      <c r="J433" s="79">
        <v>16399.310000000001</v>
      </c>
      <c r="K433" s="55">
        <f>Table3[[#This Row],[Residential Incentive Disbursements]]/'1.) CLM Reference'!$B$5</f>
        <v>1.8494688276211884E-4</v>
      </c>
      <c r="L433" s="56">
        <v>0</v>
      </c>
      <c r="M433" s="55">
        <f>Table3[[#This Row],[C&amp;I CLM $ Collected]]/'1.) CLM Reference'!$B$4</f>
        <v>0</v>
      </c>
      <c r="N433" s="79">
        <v>0</v>
      </c>
      <c r="O433" s="55">
        <f>Table3[[#This Row],[C&amp;I Incentive Disbursements]]/'1.) CLM Reference'!$B$5</f>
        <v>0</v>
      </c>
    </row>
    <row r="434" spans="1:15" s="1" customFormat="1">
      <c r="A434" s="83">
        <v>9007541402</v>
      </c>
      <c r="B434" s="1" t="s">
        <v>121</v>
      </c>
      <c r="C434" s="1" t="s">
        <v>46</v>
      </c>
      <c r="D434" s="54">
        <f>Table3[[#This Row],[Residential CLM $ Collected]]+Table3[[#This Row],[C&amp;I CLM $ Collected]]</f>
        <v>84733.758017999993</v>
      </c>
      <c r="E434" s="55">
        <f>Table3[[#This Row],[CLM $ Collected ]]/'1.) CLM Reference'!$B$4</f>
        <v>8.0053173862607897E-4</v>
      </c>
      <c r="F434" s="54">
        <f>Table3[[#This Row],[Residential Incentive Disbursements]]+Table3[[#This Row],[C&amp;I Incentive Disbursements]]</f>
        <v>23372.79</v>
      </c>
      <c r="G434" s="55">
        <f>Table3[[#This Row],[Incentive Disbursements]]/'1.) CLM Reference'!$B$5</f>
        <v>2.6359186160598364E-4</v>
      </c>
      <c r="H434" s="54">
        <v>83591.298945000002</v>
      </c>
      <c r="I434" s="55">
        <f>Table3[[#This Row],[Residential CLM $ Collected]]/'1.) CLM Reference'!$B$4</f>
        <v>7.8973822764048644E-4</v>
      </c>
      <c r="J434" s="79">
        <v>23372.79</v>
      </c>
      <c r="K434" s="55">
        <f>Table3[[#This Row],[Residential Incentive Disbursements]]/'1.) CLM Reference'!$B$5</f>
        <v>2.6359186160598364E-4</v>
      </c>
      <c r="L434" s="56">
        <v>1142.4590729999943</v>
      </c>
      <c r="M434" s="55">
        <f>Table3[[#This Row],[C&amp;I CLM $ Collected]]/'1.) CLM Reference'!$B$4</f>
        <v>1.0793510985592552E-5</v>
      </c>
      <c r="N434" s="79">
        <v>0</v>
      </c>
      <c r="O434" s="55">
        <f>Table3[[#This Row],[C&amp;I Incentive Disbursements]]/'1.) CLM Reference'!$B$5</f>
        <v>0</v>
      </c>
    </row>
    <row r="435" spans="1:15" s="1" customFormat="1">
      <c r="A435" s="83">
        <v>9007541500</v>
      </c>
      <c r="B435" s="1" t="s">
        <v>121</v>
      </c>
      <c r="C435" s="1" t="s">
        <v>46</v>
      </c>
      <c r="D435" s="54">
        <f>Table3[[#This Row],[Residential CLM $ Collected]]+Table3[[#This Row],[C&amp;I CLM $ Collected]]</f>
        <v>14732.68419</v>
      </c>
      <c r="E435" s="55">
        <f>Table3[[#This Row],[CLM $ Collected ]]/'1.) CLM Reference'!$B$4</f>
        <v>1.3918869604183316E-4</v>
      </c>
      <c r="F435" s="54">
        <f>Table3[[#This Row],[Residential Incentive Disbursements]]+Table3[[#This Row],[C&amp;I Incentive Disbursements]]</f>
        <v>4260.7700000000004</v>
      </c>
      <c r="G435" s="55">
        <f>Table3[[#This Row],[Incentive Disbursements]]/'1.) CLM Reference'!$B$5</f>
        <v>4.8051785695029434E-5</v>
      </c>
      <c r="H435" s="54">
        <v>14732.68419</v>
      </c>
      <c r="I435" s="55">
        <f>Table3[[#This Row],[Residential CLM $ Collected]]/'1.) CLM Reference'!$B$4</f>
        <v>1.3918869604183316E-4</v>
      </c>
      <c r="J435" s="79">
        <v>4260.7700000000004</v>
      </c>
      <c r="K435" s="55">
        <f>Table3[[#This Row],[Residential Incentive Disbursements]]/'1.) CLM Reference'!$B$5</f>
        <v>4.8051785695029434E-5</v>
      </c>
      <c r="L435" s="56">
        <v>0</v>
      </c>
      <c r="M435" s="55">
        <f>Table3[[#This Row],[C&amp;I CLM $ Collected]]/'1.) CLM Reference'!$B$4</f>
        <v>0</v>
      </c>
      <c r="N435" s="79">
        <v>0</v>
      </c>
      <c r="O435" s="55">
        <f>Table3[[#This Row],[C&amp;I Incentive Disbursements]]/'1.) CLM Reference'!$B$5</f>
        <v>0</v>
      </c>
    </row>
    <row r="436" spans="1:15" s="1" customFormat="1">
      <c r="A436" s="83">
        <v>9007541600</v>
      </c>
      <c r="B436" s="1" t="s">
        <v>121</v>
      </c>
      <c r="C436" s="1" t="s">
        <v>46</v>
      </c>
      <c r="D436" s="54">
        <f>Table3[[#This Row],[Residential CLM $ Collected]]+Table3[[#This Row],[C&amp;I CLM $ Collected]]</f>
        <v>12584.469744</v>
      </c>
      <c r="E436" s="55">
        <f>Table3[[#This Row],[CLM $ Collected ]]/'1.) CLM Reference'!$B$4</f>
        <v>1.1889319769945208E-4</v>
      </c>
      <c r="F436" s="54">
        <f>Table3[[#This Row],[Residential Incentive Disbursements]]+Table3[[#This Row],[C&amp;I Incentive Disbursements]]</f>
        <v>410.12</v>
      </c>
      <c r="G436" s="55">
        <f>Table3[[#This Row],[Incentive Disbursements]]/'1.) CLM Reference'!$B$5</f>
        <v>4.6252199365949039E-6</v>
      </c>
      <c r="H436" s="54">
        <v>12584.469744</v>
      </c>
      <c r="I436" s="55">
        <f>Table3[[#This Row],[Residential CLM $ Collected]]/'1.) CLM Reference'!$B$4</f>
        <v>1.1889319769945208E-4</v>
      </c>
      <c r="J436" s="79">
        <v>410.12</v>
      </c>
      <c r="K436" s="55">
        <f>Table3[[#This Row],[Residential Incentive Disbursements]]/'1.) CLM Reference'!$B$5</f>
        <v>4.6252199365949039E-6</v>
      </c>
      <c r="L436" s="56">
        <v>0</v>
      </c>
      <c r="M436" s="55">
        <f>Table3[[#This Row],[C&amp;I CLM $ Collected]]/'1.) CLM Reference'!$B$4</f>
        <v>0</v>
      </c>
      <c r="N436" s="79">
        <v>0</v>
      </c>
      <c r="O436" s="55">
        <f>Table3[[#This Row],[C&amp;I Incentive Disbursements]]/'1.) CLM Reference'!$B$5</f>
        <v>0</v>
      </c>
    </row>
    <row r="437" spans="1:15" s="1" customFormat="1">
      <c r="A437" s="83">
        <v>9007541700</v>
      </c>
      <c r="B437" s="1" t="s">
        <v>121</v>
      </c>
      <c r="C437" s="1" t="s">
        <v>46</v>
      </c>
      <c r="D437" s="54">
        <f>Table3[[#This Row],[Residential CLM $ Collected]]+Table3[[#This Row],[C&amp;I CLM $ Collected]]</f>
        <v>28307.716541999944</v>
      </c>
      <c r="E437" s="55">
        <f>Table3[[#This Row],[CLM $ Collected ]]/'1.) CLM Reference'!$B$4</f>
        <v>2.6744034573667212E-4</v>
      </c>
      <c r="F437" s="54">
        <f>Table3[[#This Row],[Residential Incentive Disbursements]]+Table3[[#This Row],[C&amp;I Incentive Disbursements]]</f>
        <v>109618.59</v>
      </c>
      <c r="G437" s="55">
        <f>Table3[[#This Row],[Incentive Disbursements]]/'1.) CLM Reference'!$B$5</f>
        <v>1.2362481417375957E-3</v>
      </c>
      <c r="H437" s="54">
        <v>28307.716541999944</v>
      </c>
      <c r="I437" s="55">
        <f>Table3[[#This Row],[Residential CLM $ Collected]]/'1.) CLM Reference'!$B$4</f>
        <v>2.6744034573667212E-4</v>
      </c>
      <c r="J437" s="79">
        <v>109618.59</v>
      </c>
      <c r="K437" s="55">
        <f>Table3[[#This Row],[Residential Incentive Disbursements]]/'1.) CLM Reference'!$B$5</f>
        <v>1.2362481417375957E-3</v>
      </c>
      <c r="L437" s="56">
        <v>0</v>
      </c>
      <c r="M437" s="55">
        <f>Table3[[#This Row],[C&amp;I CLM $ Collected]]/'1.) CLM Reference'!$B$4</f>
        <v>0</v>
      </c>
      <c r="N437" s="79">
        <v>0</v>
      </c>
      <c r="O437" s="55">
        <f>Table3[[#This Row],[C&amp;I Incentive Disbursements]]/'1.) CLM Reference'!$B$5</f>
        <v>0</v>
      </c>
    </row>
    <row r="438" spans="1:15" s="1" customFormat="1">
      <c r="A438" s="83">
        <v>9007542000</v>
      </c>
      <c r="B438" s="1" t="s">
        <v>121</v>
      </c>
      <c r="C438" s="1" t="s">
        <v>46</v>
      </c>
      <c r="D438" s="54">
        <f>Table3[[#This Row],[Residential CLM $ Collected]]+Table3[[#This Row],[C&amp;I CLM $ Collected]]</f>
        <v>51673.856849999996</v>
      </c>
      <c r="E438" s="55">
        <f>Table3[[#This Row],[CLM $ Collected ]]/'1.) CLM Reference'!$B$4</f>
        <v>4.8819459248884153E-4</v>
      </c>
      <c r="F438" s="54">
        <f>Table3[[#This Row],[Residential Incentive Disbursements]]+Table3[[#This Row],[C&amp;I Incentive Disbursements]]</f>
        <v>29943.13</v>
      </c>
      <c r="G438" s="55">
        <f>Table3[[#This Row],[Incentive Disbursements]]/'1.) CLM Reference'!$B$5</f>
        <v>3.3769033902285425E-4</v>
      </c>
      <c r="H438" s="54">
        <v>51673.856849999996</v>
      </c>
      <c r="I438" s="55">
        <f>Table3[[#This Row],[Residential CLM $ Collected]]/'1.) CLM Reference'!$B$4</f>
        <v>4.8819459248884153E-4</v>
      </c>
      <c r="J438" s="79">
        <v>29943.13</v>
      </c>
      <c r="K438" s="55">
        <f>Table3[[#This Row],[Residential Incentive Disbursements]]/'1.) CLM Reference'!$B$5</f>
        <v>3.3769033902285425E-4</v>
      </c>
      <c r="L438" s="56">
        <v>0</v>
      </c>
      <c r="M438" s="55">
        <f>Table3[[#This Row],[C&amp;I CLM $ Collected]]/'1.) CLM Reference'!$B$4</f>
        <v>0</v>
      </c>
      <c r="N438" s="79">
        <v>0</v>
      </c>
      <c r="O438" s="55">
        <f>Table3[[#This Row],[C&amp;I Incentive Disbursements]]/'1.) CLM Reference'!$B$5</f>
        <v>0</v>
      </c>
    </row>
    <row r="439" spans="1:15" s="1" customFormat="1">
      <c r="A439" s="83">
        <v>9007542100</v>
      </c>
      <c r="B439" s="1" t="s">
        <v>121</v>
      </c>
      <c r="C439" s="1" t="s">
        <v>46</v>
      </c>
      <c r="D439" s="54">
        <f>Table3[[#This Row],[Residential CLM $ Collected]]+Table3[[#This Row],[C&amp;I CLM $ Collected]]</f>
        <v>42815.252969999994</v>
      </c>
      <c r="E439" s="55">
        <f>Table3[[#This Row],[CLM $ Collected ]]/'1.) CLM Reference'!$B$4</f>
        <v>4.0450193289560526E-4</v>
      </c>
      <c r="F439" s="54">
        <f>Table3[[#This Row],[Residential Incentive Disbursements]]+Table3[[#This Row],[C&amp;I Incentive Disbursements]]</f>
        <v>21958.02</v>
      </c>
      <c r="G439" s="55">
        <f>Table3[[#This Row],[Incentive Disbursements]]/'1.) CLM Reference'!$B$5</f>
        <v>2.4763647681690635E-4</v>
      </c>
      <c r="H439" s="54">
        <v>42815.252969999994</v>
      </c>
      <c r="I439" s="55">
        <f>Table3[[#This Row],[Residential CLM $ Collected]]/'1.) CLM Reference'!$B$4</f>
        <v>4.0450193289560526E-4</v>
      </c>
      <c r="J439" s="79">
        <v>21958.02</v>
      </c>
      <c r="K439" s="55">
        <f>Table3[[#This Row],[Residential Incentive Disbursements]]/'1.) CLM Reference'!$B$5</f>
        <v>2.4763647681690635E-4</v>
      </c>
      <c r="L439" s="56">
        <v>0</v>
      </c>
      <c r="M439" s="55">
        <f>Table3[[#This Row],[C&amp;I CLM $ Collected]]/'1.) CLM Reference'!$B$4</f>
        <v>0</v>
      </c>
      <c r="N439" s="79">
        <v>0</v>
      </c>
      <c r="O439" s="55">
        <f>Table3[[#This Row],[C&amp;I Incentive Disbursements]]/'1.) CLM Reference'!$B$5</f>
        <v>0</v>
      </c>
    </row>
    <row r="440" spans="1:15" s="1" customFormat="1">
      <c r="A440" s="83">
        <v>9007542200</v>
      </c>
      <c r="B440" s="1" t="s">
        <v>121</v>
      </c>
      <c r="C440" s="1" t="s">
        <v>46</v>
      </c>
      <c r="D440" s="54">
        <f>Table3[[#This Row],[Residential CLM $ Collected]]+Table3[[#This Row],[C&amp;I CLM $ Collected]]</f>
        <v>31070.551049999998</v>
      </c>
      <c r="E440" s="55">
        <f>Table3[[#This Row],[CLM $ Collected ]]/'1.) CLM Reference'!$B$4</f>
        <v>2.9354253645687566E-4</v>
      </c>
      <c r="F440" s="54">
        <f>Table3[[#This Row],[Residential Incentive Disbursements]]+Table3[[#This Row],[C&amp;I Incentive Disbursements]]</f>
        <v>13122.98</v>
      </c>
      <c r="G440" s="55">
        <f>Table3[[#This Row],[Incentive Disbursements]]/'1.) CLM Reference'!$B$5</f>
        <v>1.4799733912887982E-4</v>
      </c>
      <c r="H440" s="54">
        <v>31070.551049999998</v>
      </c>
      <c r="I440" s="55">
        <f>Table3[[#This Row],[Residential CLM $ Collected]]/'1.) CLM Reference'!$B$4</f>
        <v>2.9354253645687566E-4</v>
      </c>
      <c r="J440" s="79">
        <v>13122.98</v>
      </c>
      <c r="K440" s="55">
        <f>Table3[[#This Row],[Residential Incentive Disbursements]]/'1.) CLM Reference'!$B$5</f>
        <v>1.4799733912887982E-4</v>
      </c>
      <c r="L440" s="56">
        <v>0</v>
      </c>
      <c r="M440" s="55">
        <f>Table3[[#This Row],[C&amp;I CLM $ Collected]]/'1.) CLM Reference'!$B$4</f>
        <v>0</v>
      </c>
      <c r="N440" s="79">
        <v>0</v>
      </c>
      <c r="O440" s="55">
        <f>Table3[[#This Row],[C&amp;I Incentive Disbursements]]/'1.) CLM Reference'!$B$5</f>
        <v>0</v>
      </c>
    </row>
    <row r="441" spans="1:15" s="1" customFormat="1">
      <c r="A441" s="83">
        <v>9007580100</v>
      </c>
      <c r="B441" s="1" t="s">
        <v>121</v>
      </c>
      <c r="C441" s="1" t="s">
        <v>46</v>
      </c>
      <c r="D441" s="54">
        <f>Table3[[#This Row],[Residential CLM $ Collected]]+Table3[[#This Row],[C&amp;I CLM $ Collected]]</f>
        <v>221.70833999999999</v>
      </c>
      <c r="E441" s="55">
        <f>Table3[[#This Row],[CLM $ Collected ]]/'1.) CLM Reference'!$B$4</f>
        <v>2.0946145555163362E-6</v>
      </c>
      <c r="F441" s="54">
        <f>Table3[[#This Row],[Residential Incentive Disbursements]]+Table3[[#This Row],[C&amp;I Incentive Disbursements]]</f>
        <v>0</v>
      </c>
      <c r="G441" s="55">
        <f>Table3[[#This Row],[Incentive Disbursements]]/'1.) CLM Reference'!$B$5</f>
        <v>0</v>
      </c>
      <c r="H441" s="54">
        <v>221.70833999999999</v>
      </c>
      <c r="I441" s="55">
        <f>Table3[[#This Row],[Residential CLM $ Collected]]/'1.) CLM Reference'!$B$4</f>
        <v>2.0946145555163362E-6</v>
      </c>
      <c r="J441" s="79">
        <v>0</v>
      </c>
      <c r="K441" s="55">
        <f>Table3[[#This Row],[Residential Incentive Disbursements]]/'1.) CLM Reference'!$B$5</f>
        <v>0</v>
      </c>
      <c r="L441" s="56">
        <v>0</v>
      </c>
      <c r="M441" s="55">
        <f>Table3[[#This Row],[C&amp;I CLM $ Collected]]/'1.) CLM Reference'!$B$4</f>
        <v>0</v>
      </c>
      <c r="N441" s="79">
        <v>0</v>
      </c>
      <c r="O441" s="55">
        <f>Table3[[#This Row],[C&amp;I Incentive Disbursements]]/'1.) CLM Reference'!$B$5</f>
        <v>0</v>
      </c>
    </row>
    <row r="442" spans="1:15" s="1" customFormat="1">
      <c r="A442" s="83">
        <v>9007590100</v>
      </c>
      <c r="B442" s="1" t="s">
        <v>121</v>
      </c>
      <c r="C442" s="1" t="s">
        <v>46</v>
      </c>
      <c r="D442" s="54">
        <f>Table3[[#This Row],[Residential CLM $ Collected]]+Table3[[#This Row],[C&amp;I CLM $ Collected]]</f>
        <v>428.01128999999997</v>
      </c>
      <c r="E442" s="55">
        <f>Table3[[#This Row],[CLM $ Collected ]]/'1.) CLM Reference'!$B$4</f>
        <v>4.0436849509554919E-6</v>
      </c>
      <c r="F442" s="54">
        <f>Table3[[#This Row],[Residential Incentive Disbursements]]+Table3[[#This Row],[C&amp;I Incentive Disbursements]]</f>
        <v>0</v>
      </c>
      <c r="G442" s="55">
        <f>Table3[[#This Row],[Incentive Disbursements]]/'1.) CLM Reference'!$B$5</f>
        <v>0</v>
      </c>
      <c r="H442" s="54">
        <v>428.01128999999997</v>
      </c>
      <c r="I442" s="55">
        <f>Table3[[#This Row],[Residential CLM $ Collected]]/'1.) CLM Reference'!$B$4</f>
        <v>4.0436849509554919E-6</v>
      </c>
      <c r="J442" s="79">
        <v>0</v>
      </c>
      <c r="K442" s="55">
        <f>Table3[[#This Row],[Residential Incentive Disbursements]]/'1.) CLM Reference'!$B$5</f>
        <v>0</v>
      </c>
      <c r="L442" s="56">
        <v>0</v>
      </c>
      <c r="M442" s="55">
        <f>Table3[[#This Row],[C&amp;I CLM $ Collected]]/'1.) CLM Reference'!$B$4</f>
        <v>0</v>
      </c>
      <c r="N442" s="79">
        <v>0</v>
      </c>
      <c r="O442" s="55">
        <f>Table3[[#This Row],[C&amp;I Incentive Disbursements]]/'1.) CLM Reference'!$B$5</f>
        <v>0</v>
      </c>
    </row>
    <row r="443" spans="1:15" s="1" customFormat="1">
      <c r="A443" s="83">
        <v>9007680200</v>
      </c>
      <c r="B443" s="1" t="s">
        <v>121</v>
      </c>
      <c r="C443" s="1" t="s">
        <v>46</v>
      </c>
      <c r="D443" s="54">
        <f>Table3[[#This Row],[Residential CLM $ Collected]]+Table3[[#This Row],[C&amp;I CLM $ Collected]]</f>
        <v>80389.147166999988</v>
      </c>
      <c r="E443" s="55">
        <f>Table3[[#This Row],[CLM $ Collected ]]/'1.) CLM Reference'!$B$4</f>
        <v>7.5948553744772528E-4</v>
      </c>
      <c r="F443" s="54">
        <f>Table3[[#This Row],[Residential Incentive Disbursements]]+Table3[[#This Row],[C&amp;I Incentive Disbursements]]</f>
        <v>363361.13999999902</v>
      </c>
      <c r="G443" s="55">
        <f>Table3[[#This Row],[Incentive Disbursements]]/'1.) CLM Reference'!$B$5</f>
        <v>4.0978864452156632E-3</v>
      </c>
      <c r="H443" s="54">
        <v>80389.147166999988</v>
      </c>
      <c r="I443" s="55">
        <f>Table3[[#This Row],[Residential CLM $ Collected]]/'1.) CLM Reference'!$B$4</f>
        <v>7.5948553744772528E-4</v>
      </c>
      <c r="J443" s="79">
        <v>363361.13999999902</v>
      </c>
      <c r="K443" s="55">
        <f>Table3[[#This Row],[Residential Incentive Disbursements]]/'1.) CLM Reference'!$B$5</f>
        <v>4.0978864452156632E-3</v>
      </c>
      <c r="L443" s="56">
        <v>0</v>
      </c>
      <c r="M443" s="55">
        <f>Table3[[#This Row],[C&amp;I CLM $ Collected]]/'1.) CLM Reference'!$B$4</f>
        <v>0</v>
      </c>
      <c r="N443" s="79">
        <v>0</v>
      </c>
      <c r="O443" s="55">
        <f>Table3[[#This Row],[C&amp;I Incentive Disbursements]]/'1.) CLM Reference'!$B$5</f>
        <v>0</v>
      </c>
    </row>
    <row r="444" spans="1:15" s="1" customFormat="1">
      <c r="A444" s="83">
        <v>9001100100</v>
      </c>
      <c r="B444" s="1" t="s">
        <v>122</v>
      </c>
      <c r="C444" s="1" t="s">
        <v>46</v>
      </c>
      <c r="D444" s="54">
        <f>Table3[[#This Row],[Residential CLM $ Collected]]+Table3[[#This Row],[C&amp;I CLM $ Collected]]</f>
        <v>75819.365873999996</v>
      </c>
      <c r="E444" s="55">
        <f>Table3[[#This Row],[CLM $ Collected ]]/'1.) CLM Reference'!$B$4</f>
        <v>7.1631201311461246E-4</v>
      </c>
      <c r="F444" s="54">
        <f>Table3[[#This Row],[Residential Incentive Disbursements]]+Table3[[#This Row],[C&amp;I Incentive Disbursements]]</f>
        <v>18555.080000000002</v>
      </c>
      <c r="G444" s="55">
        <f>Table3[[#This Row],[Incentive Disbursements]]/'1.) CLM Reference'!$B$5</f>
        <v>2.0925906061911972E-4</v>
      </c>
      <c r="H444" s="54">
        <v>75819.365873999996</v>
      </c>
      <c r="I444" s="55">
        <f>Table3[[#This Row],[Residential CLM $ Collected]]/'1.) CLM Reference'!$B$4</f>
        <v>7.1631201311461246E-4</v>
      </c>
      <c r="J444" s="79">
        <v>18555.080000000002</v>
      </c>
      <c r="K444" s="55">
        <f>Table3[[#This Row],[Residential Incentive Disbursements]]/'1.) CLM Reference'!$B$5</f>
        <v>2.0925906061911972E-4</v>
      </c>
      <c r="L444" s="56">
        <v>0</v>
      </c>
      <c r="M444" s="55">
        <f>Table3[[#This Row],[C&amp;I CLM $ Collected]]/'1.) CLM Reference'!$B$4</f>
        <v>0</v>
      </c>
      <c r="N444" s="79">
        <v>0</v>
      </c>
      <c r="O444" s="55">
        <f>Table3[[#This Row],[C&amp;I Incentive Disbursements]]/'1.) CLM Reference'!$B$5</f>
        <v>0</v>
      </c>
    </row>
    <row r="445" spans="1:15" s="1" customFormat="1">
      <c r="A445" s="83">
        <v>9001100200</v>
      </c>
      <c r="B445" s="1" t="s">
        <v>122</v>
      </c>
      <c r="C445" s="1" t="s">
        <v>46</v>
      </c>
      <c r="D445" s="54">
        <f>Table3[[#This Row],[Residential CLM $ Collected]]+Table3[[#This Row],[C&amp;I CLM $ Collected]]</f>
        <v>97436.24370899942</v>
      </c>
      <c r="E445" s="55">
        <f>Table3[[#This Row],[CLM $ Collected ]]/'1.) CLM Reference'!$B$4</f>
        <v>9.2053990529949038E-4</v>
      </c>
      <c r="F445" s="54">
        <f>Table3[[#This Row],[Residential Incentive Disbursements]]+Table3[[#This Row],[C&amp;I Incentive Disbursements]]</f>
        <v>46490.139999999898</v>
      </c>
      <c r="G445" s="55">
        <f>Table3[[#This Row],[Incentive Disbursements]]/'1.) CLM Reference'!$B$5</f>
        <v>5.2430294153683736E-4</v>
      </c>
      <c r="H445" s="54">
        <v>97436.24370899942</v>
      </c>
      <c r="I445" s="55">
        <f>Table3[[#This Row],[Residential CLM $ Collected]]/'1.) CLM Reference'!$B$4</f>
        <v>9.2053990529949038E-4</v>
      </c>
      <c r="J445" s="79">
        <v>46490.139999999898</v>
      </c>
      <c r="K445" s="55">
        <f>Table3[[#This Row],[Residential Incentive Disbursements]]/'1.) CLM Reference'!$B$5</f>
        <v>5.2430294153683736E-4</v>
      </c>
      <c r="L445" s="56">
        <v>0</v>
      </c>
      <c r="M445" s="55">
        <f>Table3[[#This Row],[C&amp;I CLM $ Collected]]/'1.) CLM Reference'!$B$4</f>
        <v>0</v>
      </c>
      <c r="N445" s="79">
        <v>0</v>
      </c>
      <c r="O445" s="55">
        <f>Table3[[#This Row],[C&amp;I Incentive Disbursements]]/'1.) CLM Reference'!$B$5</f>
        <v>0</v>
      </c>
    </row>
    <row r="446" spans="1:15" s="1" customFormat="1">
      <c r="A446" s="83">
        <v>9001100300</v>
      </c>
      <c r="B446" s="1" t="s">
        <v>122</v>
      </c>
      <c r="C446" s="1" t="s">
        <v>46</v>
      </c>
      <c r="D446" s="54">
        <f>Table3[[#This Row],[Residential CLM $ Collected]]+Table3[[#This Row],[C&amp;I CLM $ Collected]]</f>
        <v>307757.05379999999</v>
      </c>
      <c r="E446" s="55">
        <f>Table3[[#This Row],[CLM $ Collected ]]/'1.) CLM Reference'!$B$4</f>
        <v>2.907569487247544E-3</v>
      </c>
      <c r="F446" s="54">
        <f>Table3[[#This Row],[Residential Incentive Disbursements]]+Table3[[#This Row],[C&amp;I Incentive Disbursements]]</f>
        <v>262053.8</v>
      </c>
      <c r="G446" s="55">
        <f>Table3[[#This Row],[Incentive Disbursements]]/'1.) CLM Reference'!$B$5</f>
        <v>2.9553702824062561E-3</v>
      </c>
      <c r="H446" s="54">
        <v>198038.97716400001</v>
      </c>
      <c r="I446" s="55">
        <f>Table3[[#This Row],[Residential CLM $ Collected]]/'1.) CLM Reference'!$B$4</f>
        <v>1.8709955797210052E-3</v>
      </c>
      <c r="J446" s="79">
        <v>163721</v>
      </c>
      <c r="K446" s="55">
        <f>Table3[[#This Row],[Residential Incentive Disbursements]]/'1.) CLM Reference'!$B$5</f>
        <v>1.8464001590735744E-3</v>
      </c>
      <c r="L446" s="56">
        <v>109718.076636</v>
      </c>
      <c r="M446" s="55">
        <f>Table3[[#This Row],[C&amp;I CLM $ Collected]]/'1.) CLM Reference'!$B$4</f>
        <v>1.036573907526539E-3</v>
      </c>
      <c r="N446" s="79">
        <v>98332.800000000003</v>
      </c>
      <c r="O446" s="55">
        <f>Table3[[#This Row],[C&amp;I Incentive Disbursements]]/'1.) CLM Reference'!$B$5</f>
        <v>1.1089701233326817E-3</v>
      </c>
    </row>
    <row r="447" spans="1:15" s="1" customFormat="1">
      <c r="A447" s="83">
        <v>9001105200</v>
      </c>
      <c r="B447" s="1" t="s">
        <v>122</v>
      </c>
      <c r="C447" s="1" t="s">
        <v>46</v>
      </c>
      <c r="D447" s="54">
        <f>Table3[[#This Row],[Residential CLM $ Collected]]+Table3[[#This Row],[C&amp;I CLM $ Collected]]</f>
        <v>143.60975999999999</v>
      </c>
      <c r="E447" s="55">
        <f>Table3[[#This Row],[CLM $ Collected ]]/'1.) CLM Reference'!$B$4</f>
        <v>1.3567694098030219E-6</v>
      </c>
      <c r="F447" s="54">
        <f>Table3[[#This Row],[Residential Incentive Disbursements]]+Table3[[#This Row],[C&amp;I Incentive Disbursements]]</f>
        <v>0</v>
      </c>
      <c r="G447" s="55">
        <f>Table3[[#This Row],[Incentive Disbursements]]/'1.) CLM Reference'!$B$5</f>
        <v>0</v>
      </c>
      <c r="H447" s="54">
        <v>143.60975999999999</v>
      </c>
      <c r="I447" s="55">
        <f>Table3[[#This Row],[Residential CLM $ Collected]]/'1.) CLM Reference'!$B$4</f>
        <v>1.3567694098030219E-6</v>
      </c>
      <c r="J447" s="79">
        <v>0</v>
      </c>
      <c r="K447" s="55">
        <f>Table3[[#This Row],[Residential Incentive Disbursements]]/'1.) CLM Reference'!$B$5</f>
        <v>0</v>
      </c>
      <c r="L447" s="56">
        <v>0</v>
      </c>
      <c r="M447" s="55">
        <f>Table3[[#This Row],[C&amp;I CLM $ Collected]]/'1.) CLM Reference'!$B$4</f>
        <v>0</v>
      </c>
      <c r="N447" s="79">
        <v>0</v>
      </c>
      <c r="O447" s="55">
        <f>Table3[[#This Row],[C&amp;I Incentive Disbursements]]/'1.) CLM Reference'!$B$5</f>
        <v>0</v>
      </c>
    </row>
    <row r="448" spans="1:15" s="1" customFormat="1">
      <c r="A448" s="83">
        <v>9001110500</v>
      </c>
      <c r="B448" s="1" t="s">
        <v>122</v>
      </c>
      <c r="C448" s="1" t="s">
        <v>46</v>
      </c>
      <c r="D448" s="54">
        <f>Table3[[#This Row],[Residential CLM $ Collected]]+Table3[[#This Row],[C&amp;I CLM $ Collected]]</f>
        <v>597.97520999999995</v>
      </c>
      <c r="E448" s="55">
        <f>Table3[[#This Row],[CLM $ Collected ]]/'1.) CLM Reference'!$B$4</f>
        <v>5.6494382606623535E-6</v>
      </c>
      <c r="F448" s="54">
        <f>Table3[[#This Row],[Residential Incentive Disbursements]]+Table3[[#This Row],[C&amp;I Incentive Disbursements]]</f>
        <v>0</v>
      </c>
      <c r="G448" s="55">
        <f>Table3[[#This Row],[Incentive Disbursements]]/'1.) CLM Reference'!$B$5</f>
        <v>0</v>
      </c>
      <c r="H448" s="54">
        <v>597.97520999999995</v>
      </c>
      <c r="I448" s="55">
        <f>Table3[[#This Row],[Residential CLM $ Collected]]/'1.) CLM Reference'!$B$4</f>
        <v>5.6494382606623535E-6</v>
      </c>
      <c r="J448" s="79">
        <v>0</v>
      </c>
      <c r="K448" s="55">
        <f>Table3[[#This Row],[Residential Incentive Disbursements]]/'1.) CLM Reference'!$B$5</f>
        <v>0</v>
      </c>
      <c r="L448" s="56">
        <v>0</v>
      </c>
      <c r="M448" s="55">
        <f>Table3[[#This Row],[C&amp;I CLM $ Collected]]/'1.) CLM Reference'!$B$4</f>
        <v>0</v>
      </c>
      <c r="N448" s="79">
        <v>0</v>
      </c>
      <c r="O448" s="55">
        <f>Table3[[#This Row],[C&amp;I Incentive Disbursements]]/'1.) CLM Reference'!$B$5</f>
        <v>0</v>
      </c>
    </row>
    <row r="449" spans="1:15" s="1" customFormat="1">
      <c r="A449" s="83">
        <v>9001230400</v>
      </c>
      <c r="B449" s="1" t="s">
        <v>122</v>
      </c>
      <c r="C449" s="1" t="s">
        <v>46</v>
      </c>
      <c r="D449" s="54">
        <f>Table3[[#This Row],[Residential CLM $ Collected]]+Table3[[#This Row],[C&amp;I CLM $ Collected]]</f>
        <v>320.97302999999999</v>
      </c>
      <c r="E449" s="55">
        <f>Table3[[#This Row],[CLM $ Collected ]]/'1.) CLM Reference'!$B$4</f>
        <v>3.0324289134372737E-6</v>
      </c>
      <c r="F449" s="54">
        <f>Table3[[#This Row],[Residential Incentive Disbursements]]+Table3[[#This Row],[C&amp;I Incentive Disbursements]]</f>
        <v>0</v>
      </c>
      <c r="G449" s="55">
        <f>Table3[[#This Row],[Incentive Disbursements]]/'1.) CLM Reference'!$B$5</f>
        <v>0</v>
      </c>
      <c r="H449" s="54">
        <v>320.97302999999999</v>
      </c>
      <c r="I449" s="55">
        <f>Table3[[#This Row],[Residential CLM $ Collected]]/'1.) CLM Reference'!$B$4</f>
        <v>3.0324289134372737E-6</v>
      </c>
      <c r="J449" s="79">
        <v>0</v>
      </c>
      <c r="K449" s="55">
        <f>Table3[[#This Row],[Residential Incentive Disbursements]]/'1.) CLM Reference'!$B$5</f>
        <v>0</v>
      </c>
      <c r="L449" s="56">
        <v>0</v>
      </c>
      <c r="M449" s="55">
        <f>Table3[[#This Row],[C&amp;I CLM $ Collected]]/'1.) CLM Reference'!$B$4</f>
        <v>0</v>
      </c>
      <c r="N449" s="79">
        <v>0</v>
      </c>
      <c r="O449" s="55">
        <f>Table3[[#This Row],[C&amp;I Incentive Disbursements]]/'1.) CLM Reference'!$B$5</f>
        <v>0</v>
      </c>
    </row>
    <row r="450" spans="1:15" s="1" customFormat="1">
      <c r="A450" s="83">
        <v>9011693600</v>
      </c>
      <c r="B450" s="1" t="s">
        <v>123</v>
      </c>
      <c r="C450" s="1" t="s">
        <v>46</v>
      </c>
      <c r="D450" s="54">
        <f>Table3[[#This Row],[Residential CLM $ Collected]]+Table3[[#This Row],[C&amp;I CLM $ Collected]]</f>
        <v>284.38452000000001</v>
      </c>
      <c r="E450" s="55">
        <f>Table3[[#This Row],[CLM $ Collected ]]/'1.) CLM Reference'!$B$4</f>
        <v>2.6867548372583847E-6</v>
      </c>
      <c r="F450" s="54">
        <f>Table3[[#This Row],[Residential Incentive Disbursements]]+Table3[[#This Row],[C&amp;I Incentive Disbursements]]</f>
        <v>0</v>
      </c>
      <c r="G450" s="55">
        <f>Table3[[#This Row],[Incentive Disbursements]]/'1.) CLM Reference'!$B$5</f>
        <v>0</v>
      </c>
      <c r="H450" s="54">
        <v>284.38452000000001</v>
      </c>
      <c r="I450" s="55">
        <f>Table3[[#This Row],[Residential CLM $ Collected]]/'1.) CLM Reference'!$B$4</f>
        <v>2.6867548372583847E-6</v>
      </c>
      <c r="J450" s="79">
        <v>0</v>
      </c>
      <c r="K450" s="55">
        <f>Table3[[#This Row],[Residential Incentive Disbursements]]/'1.) CLM Reference'!$B$5</f>
        <v>0</v>
      </c>
      <c r="L450" s="56">
        <v>0</v>
      </c>
      <c r="M450" s="55">
        <f>Table3[[#This Row],[C&amp;I CLM $ Collected]]/'1.) CLM Reference'!$B$4</f>
        <v>0</v>
      </c>
      <c r="N450" s="79">
        <v>0</v>
      </c>
      <c r="O450" s="55">
        <f>Table3[[#This Row],[C&amp;I Incentive Disbursements]]/'1.) CLM Reference'!$B$5</f>
        <v>0</v>
      </c>
    </row>
    <row r="451" spans="1:15" s="1" customFormat="1">
      <c r="A451" s="83">
        <v>9011695201</v>
      </c>
      <c r="B451" s="1" t="s">
        <v>123</v>
      </c>
      <c r="C451" s="1" t="s">
        <v>46</v>
      </c>
      <c r="D451" s="54">
        <f>Table3[[#This Row],[Residential CLM $ Collected]]+Table3[[#This Row],[C&amp;I CLM $ Collected]]</f>
        <v>76001.969358000002</v>
      </c>
      <c r="E451" s="55">
        <f>Table3[[#This Row],[CLM $ Collected ]]/'1.) CLM Reference'!$B$4</f>
        <v>7.1803718013121825E-4</v>
      </c>
      <c r="F451" s="54">
        <f>Table3[[#This Row],[Residential Incentive Disbursements]]+Table3[[#This Row],[C&amp;I Incentive Disbursements]]</f>
        <v>18889.5</v>
      </c>
      <c r="G451" s="55">
        <f>Table3[[#This Row],[Incentive Disbursements]]/'1.) CLM Reference'!$B$5</f>
        <v>2.1303055689142066E-4</v>
      </c>
      <c r="H451" s="54">
        <v>76001.969358000002</v>
      </c>
      <c r="I451" s="55">
        <f>Table3[[#This Row],[Residential CLM $ Collected]]/'1.) CLM Reference'!$B$4</f>
        <v>7.1803718013121825E-4</v>
      </c>
      <c r="J451" s="79">
        <v>18889.5</v>
      </c>
      <c r="K451" s="55">
        <f>Table3[[#This Row],[Residential Incentive Disbursements]]/'1.) CLM Reference'!$B$5</f>
        <v>2.1303055689142066E-4</v>
      </c>
      <c r="L451" s="56">
        <v>0</v>
      </c>
      <c r="M451" s="55">
        <f>Table3[[#This Row],[C&amp;I CLM $ Collected]]/'1.) CLM Reference'!$B$4</f>
        <v>0</v>
      </c>
      <c r="N451" s="79">
        <v>0</v>
      </c>
      <c r="O451" s="55">
        <f>Table3[[#This Row],[C&amp;I Incentive Disbursements]]/'1.) CLM Reference'!$B$5</f>
        <v>0</v>
      </c>
    </row>
    <row r="452" spans="1:15" s="1" customFormat="1">
      <c r="A452" s="83">
        <v>9011695202</v>
      </c>
      <c r="B452" s="1" t="s">
        <v>123</v>
      </c>
      <c r="C452" s="1" t="s">
        <v>46</v>
      </c>
      <c r="D452" s="54">
        <f>Table3[[#This Row],[Residential CLM $ Collected]]+Table3[[#This Row],[C&amp;I CLM $ Collected]]</f>
        <v>239167.64951099938</v>
      </c>
      <c r="E452" s="55">
        <f>Table3[[#This Row],[CLM $ Collected ]]/'1.) CLM Reference'!$B$4</f>
        <v>2.2595633518990256E-3</v>
      </c>
      <c r="F452" s="54">
        <f>Table3[[#This Row],[Residential Incentive Disbursements]]+Table3[[#This Row],[C&amp;I Incentive Disbursements]]</f>
        <v>251625.85</v>
      </c>
      <c r="G452" s="55">
        <f>Table3[[#This Row],[Incentive Disbursements]]/'1.) CLM Reference'!$B$5</f>
        <v>2.8377667462758192E-3</v>
      </c>
      <c r="H452" s="54">
        <v>161348.22969299997</v>
      </c>
      <c r="I452" s="55">
        <f>Table3[[#This Row],[Residential CLM $ Collected]]/'1.) CLM Reference'!$B$4</f>
        <v>1.5243556035003051E-3</v>
      </c>
      <c r="J452" s="79">
        <v>233245.91</v>
      </c>
      <c r="K452" s="55">
        <f>Table3[[#This Row],[Residential Incentive Disbursements]]/'1.) CLM Reference'!$B$5</f>
        <v>2.6304828661397172E-3</v>
      </c>
      <c r="L452" s="56">
        <v>77819.419817999427</v>
      </c>
      <c r="M452" s="55">
        <f>Table3[[#This Row],[C&amp;I CLM $ Collected]]/'1.) CLM Reference'!$B$4</f>
        <v>7.3520774839872069E-4</v>
      </c>
      <c r="N452" s="79">
        <v>18379.939999999999</v>
      </c>
      <c r="O452" s="55">
        <f>Table3[[#This Row],[C&amp;I Incentive Disbursements]]/'1.) CLM Reference'!$B$5</f>
        <v>2.0728388013610197E-4</v>
      </c>
    </row>
    <row r="453" spans="1:15" s="1" customFormat="1">
      <c r="A453" s="83">
        <v>9011715100</v>
      </c>
      <c r="B453" s="1" t="s">
        <v>123</v>
      </c>
      <c r="C453" s="1" t="s">
        <v>46</v>
      </c>
      <c r="D453" s="54">
        <f>Table3[[#This Row],[Residential CLM $ Collected]]+Table3[[#This Row],[C&amp;I CLM $ Collected]]</f>
        <v>562.16915999999992</v>
      </c>
      <c r="E453" s="55">
        <f>Table3[[#This Row],[CLM $ Collected ]]/'1.) CLM Reference'!$B$4</f>
        <v>5.3111565636114182E-6</v>
      </c>
      <c r="F453" s="54">
        <f>Table3[[#This Row],[Residential Incentive Disbursements]]+Table3[[#This Row],[C&amp;I Incentive Disbursements]]</f>
        <v>0</v>
      </c>
      <c r="G453" s="55">
        <f>Table3[[#This Row],[Incentive Disbursements]]/'1.) CLM Reference'!$B$5</f>
        <v>0</v>
      </c>
      <c r="H453" s="54">
        <v>562.16915999999992</v>
      </c>
      <c r="I453" s="55">
        <f>Table3[[#This Row],[Residential CLM $ Collected]]/'1.) CLM Reference'!$B$4</f>
        <v>5.3111565636114182E-6</v>
      </c>
      <c r="J453" s="79">
        <v>0</v>
      </c>
      <c r="K453" s="55">
        <f>Table3[[#This Row],[Residential Incentive Disbursements]]/'1.) CLM Reference'!$B$5</f>
        <v>0</v>
      </c>
      <c r="L453" s="56">
        <v>0</v>
      </c>
      <c r="M453" s="55">
        <f>Table3[[#This Row],[C&amp;I CLM $ Collected]]/'1.) CLM Reference'!$B$4</f>
        <v>0</v>
      </c>
      <c r="N453" s="79">
        <v>0</v>
      </c>
      <c r="O453" s="55">
        <f>Table3[[#This Row],[C&amp;I Incentive Disbursements]]/'1.) CLM Reference'!$B$5</f>
        <v>0</v>
      </c>
    </row>
    <row r="454" spans="1:15" s="1" customFormat="1">
      <c r="A454" s="83">
        <v>9011716102</v>
      </c>
      <c r="B454" s="1" t="s">
        <v>123</v>
      </c>
      <c r="C454" s="1" t="s">
        <v>46</v>
      </c>
      <c r="D454" s="54">
        <f>Table3[[#This Row],[Residential CLM $ Collected]]+Table3[[#This Row],[C&amp;I CLM $ Collected]]</f>
        <v>451.58148</v>
      </c>
      <c r="E454" s="55">
        <f>Table3[[#This Row],[CLM $ Collected ]]/'1.) CLM Reference'!$B$4</f>
        <v>4.2663669801939303E-6</v>
      </c>
      <c r="F454" s="54">
        <f>Table3[[#This Row],[Residential Incentive Disbursements]]+Table3[[#This Row],[C&amp;I Incentive Disbursements]]</f>
        <v>0</v>
      </c>
      <c r="G454" s="55">
        <f>Table3[[#This Row],[Incentive Disbursements]]/'1.) CLM Reference'!$B$5</f>
        <v>0</v>
      </c>
      <c r="H454" s="54">
        <v>451.58148</v>
      </c>
      <c r="I454" s="55">
        <f>Table3[[#This Row],[Residential CLM $ Collected]]/'1.) CLM Reference'!$B$4</f>
        <v>4.2663669801939303E-6</v>
      </c>
      <c r="J454" s="79">
        <v>0</v>
      </c>
      <c r="K454" s="55">
        <f>Table3[[#This Row],[Residential Incentive Disbursements]]/'1.) CLM Reference'!$B$5</f>
        <v>0</v>
      </c>
      <c r="L454" s="56">
        <v>0</v>
      </c>
      <c r="M454" s="55">
        <f>Table3[[#This Row],[C&amp;I CLM $ Collected]]/'1.) CLM Reference'!$B$4</f>
        <v>0</v>
      </c>
      <c r="N454" s="79">
        <v>0</v>
      </c>
      <c r="O454" s="55">
        <f>Table3[[#This Row],[C&amp;I Incentive Disbursements]]/'1.) CLM Reference'!$B$5</f>
        <v>0</v>
      </c>
    </row>
    <row r="455" spans="1:15" s="1" customFormat="1">
      <c r="A455" s="83">
        <v>9011870501</v>
      </c>
      <c r="B455" s="1" t="s">
        <v>123</v>
      </c>
      <c r="C455" s="1" t="s">
        <v>46</v>
      </c>
      <c r="D455" s="54">
        <f>Table3[[#This Row],[Residential CLM $ Collected]]+Table3[[#This Row],[C&amp;I CLM $ Collected]]</f>
        <v>59616.317438999431</v>
      </c>
      <c r="E455" s="55">
        <f>Table3[[#This Row],[CLM $ Collected ]]/'1.) CLM Reference'!$B$4</f>
        <v>5.6323188498010762E-4</v>
      </c>
      <c r="F455" s="54">
        <f>Table3[[#This Row],[Residential Incentive Disbursements]]+Table3[[#This Row],[C&amp;I Incentive Disbursements]]</f>
        <v>13792.53</v>
      </c>
      <c r="G455" s="55">
        <f>Table3[[#This Row],[Incentive Disbursements]]/'1.) CLM Reference'!$B$5</f>
        <v>1.5554833885712309E-4</v>
      </c>
      <c r="H455" s="54">
        <v>59616.317438999431</v>
      </c>
      <c r="I455" s="55">
        <f>Table3[[#This Row],[Residential CLM $ Collected]]/'1.) CLM Reference'!$B$4</f>
        <v>5.6323188498010762E-4</v>
      </c>
      <c r="J455" s="79">
        <v>13792.53</v>
      </c>
      <c r="K455" s="55">
        <f>Table3[[#This Row],[Residential Incentive Disbursements]]/'1.) CLM Reference'!$B$5</f>
        <v>1.5554833885712309E-4</v>
      </c>
      <c r="L455" s="56">
        <v>0</v>
      </c>
      <c r="M455" s="55">
        <f>Table3[[#This Row],[C&amp;I CLM $ Collected]]/'1.) CLM Reference'!$B$4</f>
        <v>0</v>
      </c>
      <c r="N455" s="79">
        <v>0</v>
      </c>
      <c r="O455" s="55">
        <f>Table3[[#This Row],[C&amp;I Incentive Disbursements]]/'1.) CLM Reference'!$B$5</f>
        <v>0</v>
      </c>
    </row>
    <row r="456" spans="1:15" s="1" customFormat="1">
      <c r="A456" s="83">
        <v>9011870502</v>
      </c>
      <c r="B456" s="1" t="s">
        <v>123</v>
      </c>
      <c r="C456" s="1" t="s">
        <v>46</v>
      </c>
      <c r="D456" s="54">
        <f>Table3[[#This Row],[Residential CLM $ Collected]]+Table3[[#This Row],[C&amp;I CLM $ Collected]]</f>
        <v>30621.051026999943</v>
      </c>
      <c r="E456" s="55">
        <f>Table3[[#This Row],[CLM $ Collected ]]/'1.) CLM Reference'!$B$4</f>
        <v>2.8929583427652082E-4</v>
      </c>
      <c r="F456" s="54">
        <f>Table3[[#This Row],[Residential Incentive Disbursements]]+Table3[[#This Row],[C&amp;I Incentive Disbursements]]</f>
        <v>4867.5799999999899</v>
      </c>
      <c r="G456" s="55">
        <f>Table3[[#This Row],[Incentive Disbursements]]/'1.) CLM Reference'!$B$5</f>
        <v>5.4895221054741483E-5</v>
      </c>
      <c r="H456" s="54">
        <v>30621.051026999943</v>
      </c>
      <c r="I456" s="55">
        <f>Table3[[#This Row],[Residential CLM $ Collected]]/'1.) CLM Reference'!$B$4</f>
        <v>2.8929583427652082E-4</v>
      </c>
      <c r="J456" s="79">
        <v>4867.5799999999899</v>
      </c>
      <c r="K456" s="55">
        <f>Table3[[#This Row],[Residential Incentive Disbursements]]/'1.) CLM Reference'!$B$5</f>
        <v>5.4895221054741483E-5</v>
      </c>
      <c r="L456" s="56">
        <v>0</v>
      </c>
      <c r="M456" s="55">
        <f>Table3[[#This Row],[C&amp;I CLM $ Collected]]/'1.) CLM Reference'!$B$4</f>
        <v>0</v>
      </c>
      <c r="N456" s="79">
        <v>0</v>
      </c>
      <c r="O456" s="55">
        <f>Table3[[#This Row],[C&amp;I Incentive Disbursements]]/'1.) CLM Reference'!$B$5</f>
        <v>0</v>
      </c>
    </row>
    <row r="457" spans="1:15" s="1" customFormat="1">
      <c r="A457" s="83">
        <v>9005300100</v>
      </c>
      <c r="B457" s="1" t="s">
        <v>124</v>
      </c>
      <c r="C457" s="1" t="s">
        <v>46</v>
      </c>
      <c r="D457" s="54">
        <f>Table3[[#This Row],[Residential CLM $ Collected]]+Table3[[#This Row],[C&amp;I CLM $ Collected]]</f>
        <v>545.13081</v>
      </c>
      <c r="E457" s="55">
        <f>Table3[[#This Row],[CLM $ Collected ]]/'1.) CLM Reference'!$B$4</f>
        <v>5.1501848297019872E-6</v>
      </c>
      <c r="F457" s="54">
        <f>Table3[[#This Row],[Residential Incentive Disbursements]]+Table3[[#This Row],[C&amp;I Incentive Disbursements]]</f>
        <v>0</v>
      </c>
      <c r="G457" s="55">
        <f>Table3[[#This Row],[Incentive Disbursements]]/'1.) CLM Reference'!$B$5</f>
        <v>0</v>
      </c>
      <c r="H457" s="54">
        <v>545.13081</v>
      </c>
      <c r="I457" s="55">
        <f>Table3[[#This Row],[Residential CLM $ Collected]]/'1.) CLM Reference'!$B$4</f>
        <v>5.1501848297019872E-6</v>
      </c>
      <c r="J457" s="79">
        <v>0</v>
      </c>
      <c r="K457" s="55">
        <f>Table3[[#This Row],[Residential Incentive Disbursements]]/'1.) CLM Reference'!$B$5</f>
        <v>0</v>
      </c>
      <c r="L457" s="56">
        <v>0</v>
      </c>
      <c r="M457" s="55">
        <f>Table3[[#This Row],[C&amp;I CLM $ Collected]]/'1.) CLM Reference'!$B$4</f>
        <v>0</v>
      </c>
      <c r="N457" s="79">
        <v>0</v>
      </c>
      <c r="O457" s="55">
        <f>Table3[[#This Row],[C&amp;I Incentive Disbursements]]/'1.) CLM Reference'!$B$5</f>
        <v>0</v>
      </c>
    </row>
    <row r="458" spans="1:15" s="1" customFormat="1">
      <c r="A458" s="83">
        <v>9005303100</v>
      </c>
      <c r="B458" s="1" t="s">
        <v>124</v>
      </c>
      <c r="C458" s="1" t="s">
        <v>46</v>
      </c>
      <c r="D458" s="54">
        <f>Table3[[#This Row],[Residential CLM $ Collected]]+Table3[[#This Row],[C&amp;I CLM $ Collected]]</f>
        <v>69136.226459999423</v>
      </c>
      <c r="E458" s="55">
        <f>Table3[[#This Row],[CLM $ Collected ]]/'1.) CLM Reference'!$B$4</f>
        <v>6.5317229950207758E-4</v>
      </c>
      <c r="F458" s="54">
        <f>Table3[[#This Row],[Residential Incentive Disbursements]]+Table3[[#This Row],[C&amp;I Incentive Disbursements]]</f>
        <v>63767.8</v>
      </c>
      <c r="G458" s="55">
        <f>Table3[[#This Row],[Incentive Disbursements]]/'1.) CLM Reference'!$B$5</f>
        <v>7.1915561268115805E-4</v>
      </c>
      <c r="H458" s="54">
        <v>58765.274252999428</v>
      </c>
      <c r="I458" s="55">
        <f>Table3[[#This Row],[Residential CLM $ Collected]]/'1.) CLM Reference'!$B$4</f>
        <v>5.5519155846479201E-4</v>
      </c>
      <c r="J458" s="79">
        <v>61017.8</v>
      </c>
      <c r="K458" s="55">
        <f>Table3[[#This Row],[Residential Incentive Disbursements]]/'1.) CLM Reference'!$B$5</f>
        <v>6.8814187322530128E-4</v>
      </c>
      <c r="L458" s="56">
        <v>10370.952207</v>
      </c>
      <c r="M458" s="55">
        <f>Table3[[#This Row],[C&amp;I CLM $ Collected]]/'1.) CLM Reference'!$B$4</f>
        <v>9.7980741037285619E-5</v>
      </c>
      <c r="N458" s="79">
        <v>2750</v>
      </c>
      <c r="O458" s="55">
        <f>Table3[[#This Row],[C&amp;I Incentive Disbursements]]/'1.) CLM Reference'!$B$5</f>
        <v>3.1013739455856792E-5</v>
      </c>
    </row>
    <row r="459" spans="1:15" s="1" customFormat="1">
      <c r="A459" s="83">
        <v>9009344100</v>
      </c>
      <c r="B459" s="1" t="s">
        <v>125</v>
      </c>
      <c r="C459" s="1" t="s">
        <v>46</v>
      </c>
      <c r="D459" s="54">
        <f>Table3[[#This Row],[Residential CLM $ Collected]]+Table3[[#This Row],[C&amp;I CLM $ Collected]]</f>
        <v>227.72987999999998</v>
      </c>
      <c r="E459" s="55">
        <f>Table3[[#This Row],[CLM $ Collected ]]/'1.) CLM Reference'!$B$4</f>
        <v>2.1515037340227639E-6</v>
      </c>
      <c r="F459" s="54">
        <f>Table3[[#This Row],[Residential Incentive Disbursements]]+Table3[[#This Row],[C&amp;I Incentive Disbursements]]</f>
        <v>0</v>
      </c>
      <c r="G459" s="55">
        <f>Table3[[#This Row],[Incentive Disbursements]]/'1.) CLM Reference'!$B$5</f>
        <v>0</v>
      </c>
      <c r="H459" s="54">
        <v>227.72987999999998</v>
      </c>
      <c r="I459" s="55">
        <f>Table3[[#This Row],[Residential CLM $ Collected]]/'1.) CLM Reference'!$B$4</f>
        <v>2.1515037340227639E-6</v>
      </c>
      <c r="J459" s="79">
        <v>0</v>
      </c>
      <c r="K459" s="55">
        <f>Table3[[#This Row],[Residential Incentive Disbursements]]/'1.) CLM Reference'!$B$5</f>
        <v>0</v>
      </c>
      <c r="L459" s="56">
        <v>0</v>
      </c>
      <c r="M459" s="55">
        <f>Table3[[#This Row],[C&amp;I CLM $ Collected]]/'1.) CLM Reference'!$B$4</f>
        <v>0</v>
      </c>
      <c r="N459" s="79">
        <v>0</v>
      </c>
      <c r="O459" s="55">
        <f>Table3[[#This Row],[C&amp;I Incentive Disbursements]]/'1.) CLM Reference'!$B$5</f>
        <v>0</v>
      </c>
    </row>
    <row r="460" spans="1:15" s="1" customFormat="1">
      <c r="A460" s="83">
        <v>9009345100</v>
      </c>
      <c r="B460" s="1" t="s">
        <v>125</v>
      </c>
      <c r="C460" s="1" t="s">
        <v>46</v>
      </c>
      <c r="D460" s="54">
        <f>Table3[[#This Row],[Residential CLM $ Collected]]+Table3[[#This Row],[C&amp;I CLM $ Collected]]</f>
        <v>87358.254164999991</v>
      </c>
      <c r="E460" s="55">
        <f>Table3[[#This Row],[CLM $ Collected ]]/'1.) CLM Reference'!$B$4</f>
        <v>8.2532696207325616E-4</v>
      </c>
      <c r="F460" s="54">
        <f>Table3[[#This Row],[Residential Incentive Disbursements]]+Table3[[#This Row],[C&amp;I Incentive Disbursements]]</f>
        <v>21883.709999999901</v>
      </c>
      <c r="G460" s="55">
        <f>Table3[[#This Row],[Incentive Disbursements]]/'1.) CLM Reference'!$B$5</f>
        <v>2.467984291881908E-4</v>
      </c>
      <c r="H460" s="54">
        <v>87358.254164999991</v>
      </c>
      <c r="I460" s="55">
        <f>Table3[[#This Row],[Residential CLM $ Collected]]/'1.) CLM Reference'!$B$4</f>
        <v>8.2532696207325616E-4</v>
      </c>
      <c r="J460" s="79">
        <v>21883.709999999901</v>
      </c>
      <c r="K460" s="55">
        <f>Table3[[#This Row],[Residential Incentive Disbursements]]/'1.) CLM Reference'!$B$5</f>
        <v>2.467984291881908E-4</v>
      </c>
      <c r="L460" s="56">
        <v>0</v>
      </c>
      <c r="M460" s="55">
        <f>Table3[[#This Row],[C&amp;I CLM $ Collected]]/'1.) CLM Reference'!$B$4</f>
        <v>0</v>
      </c>
      <c r="N460" s="79">
        <v>0</v>
      </c>
      <c r="O460" s="55">
        <f>Table3[[#This Row],[C&amp;I Incentive Disbursements]]/'1.) CLM Reference'!$B$5</f>
        <v>0</v>
      </c>
    </row>
    <row r="461" spans="1:15" s="1" customFormat="1">
      <c r="A461" s="83">
        <v>9009345201</v>
      </c>
      <c r="B461" s="1" t="s">
        <v>125</v>
      </c>
      <c r="C461" s="1" t="s">
        <v>46</v>
      </c>
      <c r="D461" s="54">
        <f>Table3[[#This Row],[Residential CLM $ Collected]]+Table3[[#This Row],[C&amp;I CLM $ Collected]]</f>
        <v>88960.498073999435</v>
      </c>
      <c r="E461" s="55">
        <f>Table3[[#This Row],[CLM $ Collected ]]/'1.) CLM Reference'!$B$4</f>
        <v>8.4046434217035864E-4</v>
      </c>
      <c r="F461" s="54">
        <f>Table3[[#This Row],[Residential Incentive Disbursements]]+Table3[[#This Row],[C&amp;I Incentive Disbursements]]</f>
        <v>23724.48</v>
      </c>
      <c r="G461" s="55">
        <f>Table3[[#This Row],[Incentive Disbursements]]/'1.) CLM Reference'!$B$5</f>
        <v>2.6755812416206739E-4</v>
      </c>
      <c r="H461" s="54">
        <v>88960.498073999435</v>
      </c>
      <c r="I461" s="55">
        <f>Table3[[#This Row],[Residential CLM $ Collected]]/'1.) CLM Reference'!$B$4</f>
        <v>8.4046434217035864E-4</v>
      </c>
      <c r="J461" s="79">
        <v>23724.48</v>
      </c>
      <c r="K461" s="55">
        <f>Table3[[#This Row],[Residential Incentive Disbursements]]/'1.) CLM Reference'!$B$5</f>
        <v>2.6755812416206739E-4</v>
      </c>
      <c r="L461" s="56">
        <v>0</v>
      </c>
      <c r="M461" s="55">
        <f>Table3[[#This Row],[C&amp;I CLM $ Collected]]/'1.) CLM Reference'!$B$4</f>
        <v>0</v>
      </c>
      <c r="N461" s="79">
        <v>0</v>
      </c>
      <c r="O461" s="55">
        <f>Table3[[#This Row],[C&amp;I Incentive Disbursements]]/'1.) CLM Reference'!$B$5</f>
        <v>0</v>
      </c>
    </row>
    <row r="462" spans="1:15" s="1" customFormat="1">
      <c r="A462" s="83">
        <v>9009345202</v>
      </c>
      <c r="B462" s="1" t="s">
        <v>125</v>
      </c>
      <c r="C462" s="1" t="s">
        <v>46</v>
      </c>
      <c r="D462" s="54">
        <f>Table3[[#This Row],[Residential CLM $ Collected]]+Table3[[#This Row],[C&amp;I CLM $ Collected]]</f>
        <v>59793.269066999994</v>
      </c>
      <c r="E462" s="55">
        <f>Table3[[#This Row],[CLM $ Collected ]]/'1.) CLM Reference'!$B$4</f>
        <v>5.6490365544951027E-4</v>
      </c>
      <c r="F462" s="54">
        <f>Table3[[#This Row],[Residential Incentive Disbursements]]+Table3[[#This Row],[C&amp;I Incentive Disbursements]]</f>
        <v>13478.279999999901</v>
      </c>
      <c r="G462" s="55">
        <f>Table3[[#This Row],[Incentive Disbursements]]/'1.) CLM Reference'!$B$5</f>
        <v>1.520043142665754E-4</v>
      </c>
      <c r="H462" s="54">
        <v>59793.269066999994</v>
      </c>
      <c r="I462" s="55">
        <f>Table3[[#This Row],[Residential CLM $ Collected]]/'1.) CLM Reference'!$B$4</f>
        <v>5.6490365544951027E-4</v>
      </c>
      <c r="J462" s="79">
        <v>13478.279999999901</v>
      </c>
      <c r="K462" s="55">
        <f>Table3[[#This Row],[Residential Incentive Disbursements]]/'1.) CLM Reference'!$B$5</f>
        <v>1.520043142665754E-4</v>
      </c>
      <c r="L462" s="56">
        <v>0</v>
      </c>
      <c r="M462" s="55">
        <f>Table3[[#This Row],[C&amp;I CLM $ Collected]]/'1.) CLM Reference'!$B$4</f>
        <v>0</v>
      </c>
      <c r="N462" s="79">
        <v>0</v>
      </c>
      <c r="O462" s="55">
        <f>Table3[[#This Row],[C&amp;I Incentive Disbursements]]/'1.) CLM Reference'!$B$5</f>
        <v>0</v>
      </c>
    </row>
    <row r="463" spans="1:15" s="1" customFormat="1">
      <c r="A463" s="83">
        <v>9009345300</v>
      </c>
      <c r="B463" s="1" t="s">
        <v>125</v>
      </c>
      <c r="C463" s="1" t="s">
        <v>46</v>
      </c>
      <c r="D463" s="54">
        <f>Table3[[#This Row],[Residential CLM $ Collected]]+Table3[[#This Row],[C&amp;I CLM $ Collected]]</f>
        <v>70659.203768999985</v>
      </c>
      <c r="E463" s="55">
        <f>Table3[[#This Row],[CLM $ Collected ]]/'1.) CLM Reference'!$B$4</f>
        <v>6.6756079945275008E-4</v>
      </c>
      <c r="F463" s="54">
        <f>Table3[[#This Row],[Residential Incentive Disbursements]]+Table3[[#This Row],[C&amp;I Incentive Disbursements]]</f>
        <v>9649.2800000000007</v>
      </c>
      <c r="G463" s="55">
        <f>Table3[[#This Row],[Incentive Disbursements]]/'1.) CLM Reference'!$B$5</f>
        <v>1.0882191122058539E-4</v>
      </c>
      <c r="H463" s="54">
        <v>70659.203768999985</v>
      </c>
      <c r="I463" s="55">
        <f>Table3[[#This Row],[Residential CLM $ Collected]]/'1.) CLM Reference'!$B$4</f>
        <v>6.6756079945275008E-4</v>
      </c>
      <c r="J463" s="79">
        <v>9649.2800000000007</v>
      </c>
      <c r="K463" s="55">
        <f>Table3[[#This Row],[Residential Incentive Disbursements]]/'1.) CLM Reference'!$B$5</f>
        <v>1.0882191122058539E-4</v>
      </c>
      <c r="L463" s="56">
        <v>0</v>
      </c>
      <c r="M463" s="55">
        <f>Table3[[#This Row],[C&amp;I CLM $ Collected]]/'1.) CLM Reference'!$B$4</f>
        <v>0</v>
      </c>
      <c r="N463" s="79">
        <v>0</v>
      </c>
      <c r="O463" s="55">
        <f>Table3[[#This Row],[C&amp;I Incentive Disbursements]]/'1.) CLM Reference'!$B$5</f>
        <v>0</v>
      </c>
    </row>
    <row r="464" spans="1:15" s="1" customFormat="1">
      <c r="A464" s="83">
        <v>9009345400</v>
      </c>
      <c r="B464" s="1" t="s">
        <v>125</v>
      </c>
      <c r="C464" s="1" t="s">
        <v>46</v>
      </c>
      <c r="D464" s="54">
        <f>Table3[[#This Row],[Residential CLM $ Collected]]+Table3[[#This Row],[C&amp;I CLM $ Collected]]</f>
        <v>370385.94996899884</v>
      </c>
      <c r="E464" s="55">
        <f>Table3[[#This Row],[CLM $ Collected ]]/'1.) CLM Reference'!$B$4</f>
        <v>3.499263049661598E-3</v>
      </c>
      <c r="F464" s="54">
        <f>Table3[[#This Row],[Residential Incentive Disbursements]]+Table3[[#This Row],[C&amp;I Incentive Disbursements]]</f>
        <v>446847.7699999999</v>
      </c>
      <c r="G464" s="55">
        <f>Table3[[#This Row],[Incentive Disbursements]]/'1.) CLM Reference'!$B$5</f>
        <v>5.0394255691674971E-3</v>
      </c>
      <c r="H464" s="54">
        <v>245258.52227099941</v>
      </c>
      <c r="I464" s="55">
        <f>Table3[[#This Row],[Residential CLM $ Collected]]/'1.) CLM Reference'!$B$4</f>
        <v>2.3171075594777485E-3</v>
      </c>
      <c r="J464" s="79">
        <v>399392.34</v>
      </c>
      <c r="K464" s="55">
        <f>Table3[[#This Row],[Residential Incentive Disbursements]]/'1.) CLM Reference'!$B$5</f>
        <v>4.5042363539727166E-3</v>
      </c>
      <c r="L464" s="56">
        <v>125127.42769799943</v>
      </c>
      <c r="M464" s="55">
        <f>Table3[[#This Row],[C&amp;I CLM $ Collected]]/'1.) CLM Reference'!$B$4</f>
        <v>1.1821554901838495E-3</v>
      </c>
      <c r="N464" s="79">
        <v>47455.429999999898</v>
      </c>
      <c r="O464" s="55">
        <f>Table3[[#This Row],[C&amp;I Incentive Disbursements]]/'1.) CLM Reference'!$B$5</f>
        <v>5.3518921519478066E-4</v>
      </c>
    </row>
    <row r="465" spans="1:15" s="1" customFormat="1">
      <c r="A465" s="83">
        <v>9009346102</v>
      </c>
      <c r="B465" s="1" t="s">
        <v>125</v>
      </c>
      <c r="C465" s="1" t="s">
        <v>46</v>
      </c>
      <c r="D465" s="54">
        <f>Table3[[#This Row],[Residential CLM $ Collected]]+Table3[[#This Row],[C&amp;I CLM $ Collected]]</f>
        <v>403.18802999999997</v>
      </c>
      <c r="E465" s="55">
        <f>Table3[[#This Row],[CLM $ Collected ]]/'1.) CLM Reference'!$B$4</f>
        <v>3.8091644015193886E-6</v>
      </c>
      <c r="F465" s="54">
        <f>Table3[[#This Row],[Residential Incentive Disbursements]]+Table3[[#This Row],[C&amp;I Incentive Disbursements]]</f>
        <v>0</v>
      </c>
      <c r="G465" s="55">
        <f>Table3[[#This Row],[Incentive Disbursements]]/'1.) CLM Reference'!$B$5</f>
        <v>0</v>
      </c>
      <c r="H465" s="54">
        <v>403.18802999999997</v>
      </c>
      <c r="I465" s="55">
        <f>Table3[[#This Row],[Residential CLM $ Collected]]/'1.) CLM Reference'!$B$4</f>
        <v>3.8091644015193886E-6</v>
      </c>
      <c r="J465" s="79">
        <v>0</v>
      </c>
      <c r="K465" s="55">
        <f>Table3[[#This Row],[Residential Incentive Disbursements]]/'1.) CLM Reference'!$B$5</f>
        <v>0</v>
      </c>
      <c r="L465" s="56">
        <v>0</v>
      </c>
      <c r="M465" s="55">
        <f>Table3[[#This Row],[C&amp;I CLM $ Collected]]/'1.) CLM Reference'!$B$4</f>
        <v>0</v>
      </c>
      <c r="N465" s="79">
        <v>0</v>
      </c>
      <c r="O465" s="55">
        <f>Table3[[#This Row],[C&amp;I Incentive Disbursements]]/'1.) CLM Reference'!$B$5</f>
        <v>0</v>
      </c>
    </row>
    <row r="466" spans="1:15" s="1" customFormat="1">
      <c r="A466" s="83">
        <v>9009347200</v>
      </c>
      <c r="B466" s="1" t="s">
        <v>125</v>
      </c>
      <c r="C466" s="1" t="s">
        <v>46</v>
      </c>
      <c r="D466" s="54">
        <f>Table3[[#This Row],[Residential CLM $ Collected]]+Table3[[#This Row],[C&amp;I CLM $ Collected]]</f>
        <v>589.48154999999997</v>
      </c>
      <c r="E466" s="55">
        <f>Table3[[#This Row],[CLM $ Collected ]]/'1.) CLM Reference'!$B$4</f>
        <v>5.5691934495487666E-6</v>
      </c>
      <c r="F466" s="54">
        <f>Table3[[#This Row],[Residential Incentive Disbursements]]+Table3[[#This Row],[C&amp;I Incentive Disbursements]]</f>
        <v>639.91999999999996</v>
      </c>
      <c r="G466" s="55">
        <f>Table3[[#This Row],[Incentive Disbursements]]/'1.) CLM Reference'!$B$5</f>
        <v>7.2168407827606822E-6</v>
      </c>
      <c r="H466" s="54">
        <v>589.48154999999997</v>
      </c>
      <c r="I466" s="55">
        <f>Table3[[#This Row],[Residential CLM $ Collected]]/'1.) CLM Reference'!$B$4</f>
        <v>5.5691934495487666E-6</v>
      </c>
      <c r="J466" s="79">
        <v>639.91999999999996</v>
      </c>
      <c r="K466" s="55">
        <f>Table3[[#This Row],[Residential Incentive Disbursements]]/'1.) CLM Reference'!$B$5</f>
        <v>7.2168407827606822E-6</v>
      </c>
      <c r="L466" s="56">
        <v>0</v>
      </c>
      <c r="M466" s="55">
        <f>Table3[[#This Row],[C&amp;I CLM $ Collected]]/'1.) CLM Reference'!$B$4</f>
        <v>0</v>
      </c>
      <c r="N466" s="79">
        <v>0</v>
      </c>
      <c r="O466" s="55">
        <f>Table3[[#This Row],[C&amp;I Incentive Disbursements]]/'1.) CLM Reference'!$B$5</f>
        <v>0</v>
      </c>
    </row>
    <row r="467" spans="1:15" s="1" customFormat="1">
      <c r="A467" s="83">
        <v>9009351900</v>
      </c>
      <c r="B467" s="1" t="s">
        <v>125</v>
      </c>
      <c r="C467" s="1" t="s">
        <v>46</v>
      </c>
      <c r="D467" s="54">
        <f>Table3[[#This Row],[Residential CLM $ Collected]]+Table3[[#This Row],[C&amp;I CLM $ Collected]]</f>
        <v>427.92057</v>
      </c>
      <c r="E467" s="55">
        <f>Table3[[#This Row],[CLM $ Collected ]]/'1.) CLM Reference'!$B$4</f>
        <v>4.0428278635203675E-6</v>
      </c>
      <c r="F467" s="54">
        <f>Table3[[#This Row],[Residential Incentive Disbursements]]+Table3[[#This Row],[C&amp;I Incentive Disbursements]]</f>
        <v>0</v>
      </c>
      <c r="G467" s="55">
        <f>Table3[[#This Row],[Incentive Disbursements]]/'1.) CLM Reference'!$B$5</f>
        <v>0</v>
      </c>
      <c r="H467" s="54">
        <v>427.92057</v>
      </c>
      <c r="I467" s="55">
        <f>Table3[[#This Row],[Residential CLM $ Collected]]/'1.) CLM Reference'!$B$4</f>
        <v>4.0428278635203675E-6</v>
      </c>
      <c r="J467" s="79">
        <v>0</v>
      </c>
      <c r="K467" s="55">
        <f>Table3[[#This Row],[Residential Incentive Disbursements]]/'1.) CLM Reference'!$B$5</f>
        <v>0</v>
      </c>
      <c r="L467" s="56">
        <v>0</v>
      </c>
      <c r="M467" s="55">
        <f>Table3[[#This Row],[C&amp;I CLM $ Collected]]/'1.) CLM Reference'!$B$4</f>
        <v>0</v>
      </c>
      <c r="N467" s="79">
        <v>0</v>
      </c>
      <c r="O467" s="55">
        <f>Table3[[#This Row],[C&amp;I Incentive Disbursements]]/'1.) CLM Reference'!$B$5</f>
        <v>0</v>
      </c>
    </row>
    <row r="468" spans="1:15" s="1" customFormat="1">
      <c r="A468" s="83">
        <v>9003400300</v>
      </c>
      <c r="B468" s="1" t="s">
        <v>126</v>
      </c>
      <c r="C468" s="1" t="s">
        <v>46</v>
      </c>
      <c r="D468" s="54">
        <f>Table3[[#This Row],[Residential CLM $ Collected]]+Table3[[#This Row],[C&amp;I CLM $ Collected]]</f>
        <v>470.44556999999998</v>
      </c>
      <c r="E468" s="55">
        <f>Table3[[#This Row],[CLM $ Collected ]]/'1.) CLM Reference'!$B$4</f>
        <v>4.4445875987352541E-6</v>
      </c>
      <c r="F468" s="54">
        <f>Table3[[#This Row],[Residential Incentive Disbursements]]+Table3[[#This Row],[C&amp;I Incentive Disbursements]]</f>
        <v>542.96</v>
      </c>
      <c r="G468" s="55">
        <f>Table3[[#This Row],[Incentive Disbursements]]/'1.) CLM Reference'!$B$5</f>
        <v>6.1233527181643654E-6</v>
      </c>
      <c r="H468" s="54">
        <v>470.44556999999998</v>
      </c>
      <c r="I468" s="55">
        <f>Table3[[#This Row],[Residential CLM $ Collected]]/'1.) CLM Reference'!$B$4</f>
        <v>4.4445875987352541E-6</v>
      </c>
      <c r="J468" s="79">
        <v>542.96</v>
      </c>
      <c r="K468" s="55">
        <f>Table3[[#This Row],[Residential Incentive Disbursements]]/'1.) CLM Reference'!$B$5</f>
        <v>6.1233527181643654E-6</v>
      </c>
      <c r="L468" s="56">
        <v>0</v>
      </c>
      <c r="M468" s="55">
        <f>Table3[[#This Row],[C&amp;I CLM $ Collected]]/'1.) CLM Reference'!$B$4</f>
        <v>0</v>
      </c>
      <c r="N468" s="79">
        <v>0</v>
      </c>
      <c r="O468" s="55">
        <f>Table3[[#This Row],[C&amp;I Incentive Disbursements]]/'1.) CLM Reference'!$B$5</f>
        <v>0</v>
      </c>
    </row>
    <row r="469" spans="1:15" s="1" customFormat="1">
      <c r="A469" s="83">
        <v>9003415300</v>
      </c>
      <c r="B469" s="1" t="s">
        <v>126</v>
      </c>
      <c r="C469" s="1" t="s">
        <v>46</v>
      </c>
      <c r="D469" s="54">
        <f>Table3[[#This Row],[Residential CLM $ Collected]]+Table3[[#This Row],[C&amp;I CLM $ Collected]]</f>
        <v>47831.186151000002</v>
      </c>
      <c r="E469" s="55">
        <f>Table3[[#This Row],[CLM $ Collected ]]/'1.) CLM Reference'!$B$4</f>
        <v>4.5189052752591985E-4</v>
      </c>
      <c r="F469" s="54">
        <f>Table3[[#This Row],[Residential Incentive Disbursements]]+Table3[[#This Row],[C&amp;I Incentive Disbursements]]</f>
        <v>528.66999999999996</v>
      </c>
      <c r="G469" s="55">
        <f>Table3[[#This Row],[Incentive Disbursements]]/'1.) CLM Reference'!$B$5</f>
        <v>5.9621940502282937E-6</v>
      </c>
      <c r="H469" s="54">
        <v>47831.186151000002</v>
      </c>
      <c r="I469" s="55">
        <f>Table3[[#This Row],[Residential CLM $ Collected]]/'1.) CLM Reference'!$B$4</f>
        <v>4.5189052752591985E-4</v>
      </c>
      <c r="J469" s="79">
        <v>528.66999999999996</v>
      </c>
      <c r="K469" s="55">
        <f>Table3[[#This Row],[Residential Incentive Disbursements]]/'1.) CLM Reference'!$B$5</f>
        <v>5.9621940502282937E-6</v>
      </c>
      <c r="L469" s="56">
        <v>0</v>
      </c>
      <c r="M469" s="55">
        <f>Table3[[#This Row],[C&amp;I CLM $ Collected]]/'1.) CLM Reference'!$B$4</f>
        <v>0</v>
      </c>
      <c r="N469" s="79">
        <v>0</v>
      </c>
      <c r="O469" s="55">
        <f>Table3[[#This Row],[C&amp;I Incentive Disbursements]]/'1.) CLM Reference'!$B$5</f>
        <v>0</v>
      </c>
    </row>
    <row r="470" spans="1:15" s="1" customFormat="1">
      <c r="A470" s="83">
        <v>9003415400</v>
      </c>
      <c r="B470" s="1" t="s">
        <v>126</v>
      </c>
      <c r="C470" s="1" t="s">
        <v>46</v>
      </c>
      <c r="D470" s="54">
        <f>Table3[[#This Row],[Residential CLM $ Collected]]+Table3[[#This Row],[C&amp;I CLM $ Collected]]</f>
        <v>47201.224770000001</v>
      </c>
      <c r="E470" s="55">
        <f>Table3[[#This Row],[CLM $ Collected ]]/'1.) CLM Reference'!$B$4</f>
        <v>4.4593889630602181E-4</v>
      </c>
      <c r="F470" s="54">
        <f>Table3[[#This Row],[Residential Incentive Disbursements]]+Table3[[#This Row],[C&amp;I Incentive Disbursements]]</f>
        <v>13510.38</v>
      </c>
      <c r="G470" s="55">
        <f>Table3[[#This Row],[Incentive Disbursements]]/'1.) CLM Reference'!$B$5</f>
        <v>1.5236632918895216E-4</v>
      </c>
      <c r="H470" s="54">
        <v>47201.224770000001</v>
      </c>
      <c r="I470" s="55">
        <f>Table3[[#This Row],[Residential CLM $ Collected]]/'1.) CLM Reference'!$B$4</f>
        <v>4.4593889630602181E-4</v>
      </c>
      <c r="J470" s="79">
        <v>13510.38</v>
      </c>
      <c r="K470" s="55">
        <f>Table3[[#This Row],[Residential Incentive Disbursements]]/'1.) CLM Reference'!$B$5</f>
        <v>1.5236632918895216E-4</v>
      </c>
      <c r="L470" s="56">
        <v>0</v>
      </c>
      <c r="M470" s="55">
        <f>Table3[[#This Row],[C&amp;I CLM $ Collected]]/'1.) CLM Reference'!$B$4</f>
        <v>0</v>
      </c>
      <c r="N470" s="79">
        <v>0</v>
      </c>
      <c r="O470" s="55">
        <f>Table3[[#This Row],[C&amp;I Incentive Disbursements]]/'1.) CLM Reference'!$B$5</f>
        <v>0</v>
      </c>
    </row>
    <row r="471" spans="1:15" s="1" customFormat="1">
      <c r="A471" s="83">
        <v>9003415500</v>
      </c>
      <c r="B471" s="1" t="s">
        <v>126</v>
      </c>
      <c r="C471" s="1" t="s">
        <v>46</v>
      </c>
      <c r="D471" s="54">
        <f>Table3[[#This Row],[Residential CLM $ Collected]]+Table3[[#This Row],[C&amp;I CLM $ Collected]]</f>
        <v>24187.961448000002</v>
      </c>
      <c r="E471" s="55">
        <f>Table3[[#This Row],[CLM $ Collected ]]/'1.) CLM Reference'!$B$4</f>
        <v>2.2851849469103779E-4</v>
      </c>
      <c r="F471" s="54">
        <f>Table3[[#This Row],[Residential Incentive Disbursements]]+Table3[[#This Row],[C&amp;I Incentive Disbursements]]</f>
        <v>12114.629999999899</v>
      </c>
      <c r="G471" s="55">
        <f>Table3[[#This Row],[Incentive Disbursements]]/'1.) CLM Reference'!$B$5</f>
        <v>1.3662544669967389E-4</v>
      </c>
      <c r="H471" s="54">
        <v>24187.961448000002</v>
      </c>
      <c r="I471" s="55">
        <f>Table3[[#This Row],[Residential CLM $ Collected]]/'1.) CLM Reference'!$B$4</f>
        <v>2.2851849469103779E-4</v>
      </c>
      <c r="J471" s="79">
        <v>12114.629999999899</v>
      </c>
      <c r="K471" s="55">
        <f>Table3[[#This Row],[Residential Incentive Disbursements]]/'1.) CLM Reference'!$B$5</f>
        <v>1.3662544669967389E-4</v>
      </c>
      <c r="L471" s="56">
        <v>0</v>
      </c>
      <c r="M471" s="55">
        <f>Table3[[#This Row],[C&amp;I CLM $ Collected]]/'1.) CLM Reference'!$B$4</f>
        <v>0</v>
      </c>
      <c r="N471" s="79">
        <v>0</v>
      </c>
      <c r="O471" s="55">
        <f>Table3[[#This Row],[C&amp;I Incentive Disbursements]]/'1.) CLM Reference'!$B$5</f>
        <v>0</v>
      </c>
    </row>
    <row r="472" spans="1:15" s="1" customFormat="1">
      <c r="A472" s="83">
        <v>9003415600</v>
      </c>
      <c r="B472" s="1" t="s">
        <v>126</v>
      </c>
      <c r="C472" s="1" t="s">
        <v>46</v>
      </c>
      <c r="D472" s="54">
        <f>Table3[[#This Row],[Residential CLM $ Collected]]+Table3[[#This Row],[C&amp;I CLM $ Collected]]</f>
        <v>30551.558939999999</v>
      </c>
      <c r="E472" s="55">
        <f>Table3[[#This Row],[CLM $ Collected ]]/'1.) CLM Reference'!$B$4</f>
        <v>2.8863929994441906E-4</v>
      </c>
      <c r="F472" s="54">
        <f>Table3[[#This Row],[Residential Incentive Disbursements]]+Table3[[#This Row],[C&amp;I Incentive Disbursements]]</f>
        <v>7672.2599999999902</v>
      </c>
      <c r="G472" s="55">
        <f>Table3[[#This Row],[Incentive Disbursements]]/'1.) CLM Reference'!$B$5</f>
        <v>8.6525626428215089E-5</v>
      </c>
      <c r="H472" s="54">
        <v>30551.558939999999</v>
      </c>
      <c r="I472" s="55">
        <f>Table3[[#This Row],[Residential CLM $ Collected]]/'1.) CLM Reference'!$B$4</f>
        <v>2.8863929994441906E-4</v>
      </c>
      <c r="J472" s="79">
        <v>7672.2599999999902</v>
      </c>
      <c r="K472" s="55">
        <f>Table3[[#This Row],[Residential Incentive Disbursements]]/'1.) CLM Reference'!$B$5</f>
        <v>8.6525626428215089E-5</v>
      </c>
      <c r="L472" s="56">
        <v>0</v>
      </c>
      <c r="M472" s="55">
        <f>Table3[[#This Row],[C&amp;I CLM $ Collected]]/'1.) CLM Reference'!$B$4</f>
        <v>0</v>
      </c>
      <c r="N472" s="79">
        <v>0</v>
      </c>
      <c r="O472" s="55">
        <f>Table3[[#This Row],[C&amp;I Incentive Disbursements]]/'1.) CLM Reference'!$B$5</f>
        <v>0</v>
      </c>
    </row>
    <row r="473" spans="1:15" s="1" customFormat="1">
      <c r="A473" s="83">
        <v>9003415700</v>
      </c>
      <c r="B473" s="1" t="s">
        <v>126</v>
      </c>
      <c r="C473" s="1" t="s">
        <v>46</v>
      </c>
      <c r="D473" s="54">
        <f>Table3[[#This Row],[Residential CLM $ Collected]]+Table3[[#This Row],[C&amp;I CLM $ Collected]]</f>
        <v>27718.645499999999</v>
      </c>
      <c r="E473" s="55">
        <f>Table3[[#This Row],[CLM $ Collected ]]/'1.) CLM Reference'!$B$4</f>
        <v>2.6187503060776779E-4</v>
      </c>
      <c r="F473" s="54">
        <f>Table3[[#This Row],[Residential Incentive Disbursements]]+Table3[[#This Row],[C&amp;I Incentive Disbursements]]</f>
        <v>10613.889999999899</v>
      </c>
      <c r="G473" s="55">
        <f>Table3[[#This Row],[Incentive Disbursements]]/'1.) CLM Reference'!$B$5</f>
        <v>1.1970051602658935E-4</v>
      </c>
      <c r="H473" s="54">
        <v>27718.645499999999</v>
      </c>
      <c r="I473" s="55">
        <f>Table3[[#This Row],[Residential CLM $ Collected]]/'1.) CLM Reference'!$B$4</f>
        <v>2.6187503060776779E-4</v>
      </c>
      <c r="J473" s="79">
        <v>10613.889999999899</v>
      </c>
      <c r="K473" s="55">
        <f>Table3[[#This Row],[Residential Incentive Disbursements]]/'1.) CLM Reference'!$B$5</f>
        <v>1.1970051602658935E-4</v>
      </c>
      <c r="L473" s="56">
        <v>0</v>
      </c>
      <c r="M473" s="55">
        <f>Table3[[#This Row],[C&amp;I CLM $ Collected]]/'1.) CLM Reference'!$B$4</f>
        <v>0</v>
      </c>
      <c r="N473" s="79">
        <v>0</v>
      </c>
      <c r="O473" s="55">
        <f>Table3[[#This Row],[C&amp;I Incentive Disbursements]]/'1.) CLM Reference'!$B$5</f>
        <v>0</v>
      </c>
    </row>
    <row r="474" spans="1:15" s="1" customFormat="1">
      <c r="A474" s="83">
        <v>9003415800</v>
      </c>
      <c r="B474" s="1" t="s">
        <v>126</v>
      </c>
      <c r="C474" s="1" t="s">
        <v>46</v>
      </c>
      <c r="D474" s="54">
        <f>Table3[[#This Row],[Residential CLM $ Collected]]+Table3[[#This Row],[C&amp;I CLM $ Collected]]</f>
        <v>27545.963949000001</v>
      </c>
      <c r="E474" s="55">
        <f>Table3[[#This Row],[CLM $ Collected ]]/'1.) CLM Reference'!$B$4</f>
        <v>2.6024360217258248E-4</v>
      </c>
      <c r="F474" s="54">
        <f>Table3[[#This Row],[Residential Incentive Disbursements]]+Table3[[#This Row],[C&amp;I Incentive Disbursements]]</f>
        <v>2555.63</v>
      </c>
      <c r="G474" s="55">
        <f>Table3[[#This Row],[Incentive Disbursements]]/'1.) CLM Reference'!$B$5</f>
        <v>2.8821688351116833E-5</v>
      </c>
      <c r="H474" s="54">
        <v>27545.963949000001</v>
      </c>
      <c r="I474" s="55">
        <f>Table3[[#This Row],[Residential CLM $ Collected]]/'1.) CLM Reference'!$B$4</f>
        <v>2.6024360217258248E-4</v>
      </c>
      <c r="J474" s="79">
        <v>2555.63</v>
      </c>
      <c r="K474" s="55">
        <f>Table3[[#This Row],[Residential Incentive Disbursements]]/'1.) CLM Reference'!$B$5</f>
        <v>2.8821688351116833E-5</v>
      </c>
      <c r="L474" s="56">
        <v>0</v>
      </c>
      <c r="M474" s="55">
        <f>Table3[[#This Row],[C&amp;I CLM $ Collected]]/'1.) CLM Reference'!$B$4</f>
        <v>0</v>
      </c>
      <c r="N474" s="79">
        <v>0</v>
      </c>
      <c r="O474" s="55">
        <f>Table3[[#This Row],[C&amp;I Incentive Disbursements]]/'1.) CLM Reference'!$B$5</f>
        <v>0</v>
      </c>
    </row>
    <row r="475" spans="1:15" s="1" customFormat="1">
      <c r="A475" s="83">
        <v>9003415900</v>
      </c>
      <c r="B475" s="1" t="s">
        <v>126</v>
      </c>
      <c r="C475" s="1" t="s">
        <v>46</v>
      </c>
      <c r="D475" s="54">
        <f>Table3[[#This Row],[Residential CLM $ Collected]]+Table3[[#This Row],[C&amp;I CLM $ Collected]]</f>
        <v>11675.39184</v>
      </c>
      <c r="E475" s="55">
        <f>Table3[[#This Row],[CLM $ Collected ]]/'1.) CLM Reference'!$B$4</f>
        <v>1.1030458163829407E-4</v>
      </c>
      <c r="F475" s="54">
        <f>Table3[[#This Row],[Residential Incentive Disbursements]]+Table3[[#This Row],[C&amp;I Incentive Disbursements]]</f>
        <v>199.56</v>
      </c>
      <c r="G475" s="55">
        <f>Table3[[#This Row],[Incentive Disbursements]]/'1.) CLM Reference'!$B$5</f>
        <v>2.2505824893857384E-6</v>
      </c>
      <c r="H475" s="54">
        <v>11675.39184</v>
      </c>
      <c r="I475" s="55">
        <f>Table3[[#This Row],[Residential CLM $ Collected]]/'1.) CLM Reference'!$B$4</f>
        <v>1.1030458163829407E-4</v>
      </c>
      <c r="J475" s="79">
        <v>199.56</v>
      </c>
      <c r="K475" s="55">
        <f>Table3[[#This Row],[Residential Incentive Disbursements]]/'1.) CLM Reference'!$B$5</f>
        <v>2.2505824893857384E-6</v>
      </c>
      <c r="L475" s="56">
        <v>0</v>
      </c>
      <c r="M475" s="55">
        <f>Table3[[#This Row],[C&amp;I CLM $ Collected]]/'1.) CLM Reference'!$B$4</f>
        <v>0</v>
      </c>
      <c r="N475" s="79">
        <v>0</v>
      </c>
      <c r="O475" s="55">
        <f>Table3[[#This Row],[C&amp;I Incentive Disbursements]]/'1.) CLM Reference'!$B$5</f>
        <v>0</v>
      </c>
    </row>
    <row r="476" spans="1:15" s="1" customFormat="1">
      <c r="A476" s="83">
        <v>9003416000</v>
      </c>
      <c r="B476" s="1" t="s">
        <v>126</v>
      </c>
      <c r="C476" s="1" t="s">
        <v>46</v>
      </c>
      <c r="D476" s="54">
        <f>Table3[[#This Row],[Residential CLM $ Collected]]+Table3[[#This Row],[C&amp;I CLM $ Collected]]</f>
        <v>41849.810163000002</v>
      </c>
      <c r="E476" s="55">
        <f>Table3[[#This Row],[CLM $ Collected ]]/'1.) CLM Reference'!$B$4</f>
        <v>3.9538080305420758E-4</v>
      </c>
      <c r="F476" s="54">
        <f>Table3[[#This Row],[Residential Incentive Disbursements]]+Table3[[#This Row],[C&amp;I Incentive Disbursements]]</f>
        <v>1405.86</v>
      </c>
      <c r="G476" s="55">
        <f>Table3[[#This Row],[Incentive Disbursements]]/'1.) CLM Reference'!$B$5</f>
        <v>1.5854900273240299E-5</v>
      </c>
      <c r="H476" s="54">
        <v>41849.810163000002</v>
      </c>
      <c r="I476" s="55">
        <f>Table3[[#This Row],[Residential CLM $ Collected]]/'1.) CLM Reference'!$B$4</f>
        <v>3.9538080305420758E-4</v>
      </c>
      <c r="J476" s="79">
        <v>1405.86</v>
      </c>
      <c r="K476" s="55">
        <f>Table3[[#This Row],[Residential Incentive Disbursements]]/'1.) CLM Reference'!$B$5</f>
        <v>1.5854900273240299E-5</v>
      </c>
      <c r="L476" s="56">
        <v>0</v>
      </c>
      <c r="M476" s="55">
        <f>Table3[[#This Row],[C&amp;I CLM $ Collected]]/'1.) CLM Reference'!$B$4</f>
        <v>0</v>
      </c>
      <c r="N476" s="79">
        <v>0</v>
      </c>
      <c r="O476" s="55">
        <f>Table3[[#This Row],[C&amp;I Incentive Disbursements]]/'1.) CLM Reference'!$B$5</f>
        <v>0</v>
      </c>
    </row>
    <row r="477" spans="1:15" s="1" customFormat="1">
      <c r="A477" s="83">
        <v>9003416100</v>
      </c>
      <c r="B477" s="1" t="s">
        <v>126</v>
      </c>
      <c r="C477" s="1" t="s">
        <v>46</v>
      </c>
      <c r="D477" s="54">
        <f>Table3[[#This Row],[Residential CLM $ Collected]]+Table3[[#This Row],[C&amp;I CLM $ Collected]]</f>
        <v>35313.358184999997</v>
      </c>
      <c r="E477" s="55">
        <f>Table3[[#This Row],[CLM $ Collected ]]/'1.) CLM Reference'!$B$4</f>
        <v>3.3362693554271768E-4</v>
      </c>
      <c r="F477" s="54">
        <f>Table3[[#This Row],[Residential Incentive Disbursements]]+Table3[[#This Row],[C&amp;I Incentive Disbursements]]</f>
        <v>505.26</v>
      </c>
      <c r="G477" s="55">
        <f>Table3[[#This Row],[Incentive Disbursements]]/'1.) CLM Reference'!$B$5</f>
        <v>5.6981825445331642E-6</v>
      </c>
      <c r="H477" s="54">
        <v>35313.358184999997</v>
      </c>
      <c r="I477" s="55">
        <f>Table3[[#This Row],[Residential CLM $ Collected]]/'1.) CLM Reference'!$B$4</f>
        <v>3.3362693554271768E-4</v>
      </c>
      <c r="J477" s="79">
        <v>505.26</v>
      </c>
      <c r="K477" s="55">
        <f>Table3[[#This Row],[Residential Incentive Disbursements]]/'1.) CLM Reference'!$B$5</f>
        <v>5.6981825445331642E-6</v>
      </c>
      <c r="L477" s="56">
        <v>0</v>
      </c>
      <c r="M477" s="55">
        <f>Table3[[#This Row],[C&amp;I CLM $ Collected]]/'1.) CLM Reference'!$B$4</f>
        <v>0</v>
      </c>
      <c r="N477" s="79">
        <v>0</v>
      </c>
      <c r="O477" s="55">
        <f>Table3[[#This Row],[C&amp;I Incentive Disbursements]]/'1.) CLM Reference'!$B$5</f>
        <v>0</v>
      </c>
    </row>
    <row r="478" spans="1:15" s="1" customFormat="1">
      <c r="A478" s="83">
        <v>9003416200</v>
      </c>
      <c r="B478" s="1" t="s">
        <v>126</v>
      </c>
      <c r="C478" s="1" t="s">
        <v>46</v>
      </c>
      <c r="D478" s="54">
        <f>Table3[[#This Row],[Residential CLM $ Collected]]+Table3[[#This Row],[C&amp;I CLM $ Collected]]</f>
        <v>20541.96774</v>
      </c>
      <c r="E478" s="55">
        <f>Table3[[#This Row],[CLM $ Collected ]]/'1.) CLM Reference'!$B$4</f>
        <v>1.9407255778989196E-4</v>
      </c>
      <c r="F478" s="54">
        <f>Table3[[#This Row],[Residential Incentive Disbursements]]+Table3[[#This Row],[C&amp;I Incentive Disbursements]]</f>
        <v>188.71</v>
      </c>
      <c r="G478" s="55">
        <f>Table3[[#This Row],[Incentive Disbursements]]/'1.) CLM Reference'!$B$5</f>
        <v>2.1282191900780856E-6</v>
      </c>
      <c r="H478" s="54">
        <v>20541.96774</v>
      </c>
      <c r="I478" s="55">
        <f>Table3[[#This Row],[Residential CLM $ Collected]]/'1.) CLM Reference'!$B$4</f>
        <v>1.9407255778989196E-4</v>
      </c>
      <c r="J478" s="79">
        <v>188.71</v>
      </c>
      <c r="K478" s="55">
        <f>Table3[[#This Row],[Residential Incentive Disbursements]]/'1.) CLM Reference'!$B$5</f>
        <v>2.1282191900780856E-6</v>
      </c>
      <c r="L478" s="56">
        <v>0</v>
      </c>
      <c r="M478" s="55">
        <f>Table3[[#This Row],[C&amp;I CLM $ Collected]]/'1.) CLM Reference'!$B$4</f>
        <v>0</v>
      </c>
      <c r="N478" s="79">
        <v>0</v>
      </c>
      <c r="O478" s="55">
        <f>Table3[[#This Row],[C&amp;I Incentive Disbursements]]/'1.) CLM Reference'!$B$5</f>
        <v>0</v>
      </c>
    </row>
    <row r="479" spans="1:15" s="1" customFormat="1">
      <c r="A479" s="83">
        <v>9003416300</v>
      </c>
      <c r="B479" s="1" t="s">
        <v>126</v>
      </c>
      <c r="C479" s="1" t="s">
        <v>46</v>
      </c>
      <c r="D479" s="54">
        <f>Table3[[#This Row],[Residential CLM $ Collected]]+Table3[[#This Row],[C&amp;I CLM $ Collected]]</f>
        <v>35353.629359999999</v>
      </c>
      <c r="E479" s="55">
        <f>Table3[[#This Row],[CLM $ Collected ]]/'1.) CLM Reference'!$B$4</f>
        <v>3.3400740201196624E-4</v>
      </c>
      <c r="F479" s="54">
        <f>Table3[[#This Row],[Residential Incentive Disbursements]]+Table3[[#This Row],[C&amp;I Incentive Disbursements]]</f>
        <v>4284.1599999999899</v>
      </c>
      <c r="G479" s="55">
        <f>Table3[[#This Row],[Incentive Disbursements]]/'1.) CLM Reference'!$B$5</f>
        <v>4.8315571646255675E-5</v>
      </c>
      <c r="H479" s="54">
        <v>35349.30315</v>
      </c>
      <c r="I479" s="55">
        <f>Table3[[#This Row],[Residential CLM $ Collected]]/'1.) CLM Reference'!$B$4</f>
        <v>3.339665296549037E-4</v>
      </c>
      <c r="J479" s="79">
        <v>4284.1599999999899</v>
      </c>
      <c r="K479" s="55">
        <f>Table3[[#This Row],[Residential Incentive Disbursements]]/'1.) CLM Reference'!$B$5</f>
        <v>4.8315571646255675E-5</v>
      </c>
      <c r="L479" s="56">
        <v>4.3262099999999997</v>
      </c>
      <c r="M479" s="55">
        <f>Table3[[#This Row],[C&amp;I CLM $ Collected]]/'1.) CLM Reference'!$B$4</f>
        <v>4.0872357062527861E-8</v>
      </c>
      <c r="N479" s="79">
        <v>0</v>
      </c>
      <c r="O479" s="55">
        <f>Table3[[#This Row],[C&amp;I Incentive Disbursements]]/'1.) CLM Reference'!$B$5</f>
        <v>0</v>
      </c>
    </row>
    <row r="480" spans="1:15" s="1" customFormat="1">
      <c r="A480" s="83">
        <v>9003416400</v>
      </c>
      <c r="B480" s="1" t="s">
        <v>126</v>
      </c>
      <c r="C480" s="1" t="s">
        <v>46</v>
      </c>
      <c r="D480" s="54">
        <f>Table3[[#This Row],[Residential CLM $ Collected]]+Table3[[#This Row],[C&amp;I CLM $ Collected]]</f>
        <v>42792.113699999994</v>
      </c>
      <c r="E480" s="55">
        <f>Table3[[#This Row],[CLM $ Collected ]]/'1.) CLM Reference'!$B$4</f>
        <v>4.0428332203168362E-4</v>
      </c>
      <c r="F480" s="54">
        <f>Table3[[#This Row],[Residential Incentive Disbursements]]+Table3[[#This Row],[C&amp;I Incentive Disbursements]]</f>
        <v>6063.7399999999898</v>
      </c>
      <c r="G480" s="55">
        <f>Table3[[#This Row],[Incentive Disbursements]]/'1.) CLM Reference'!$B$5</f>
        <v>6.8385182722929726E-5</v>
      </c>
      <c r="H480" s="54">
        <v>42792.113699999994</v>
      </c>
      <c r="I480" s="55">
        <f>Table3[[#This Row],[Residential CLM $ Collected]]/'1.) CLM Reference'!$B$4</f>
        <v>4.0428332203168362E-4</v>
      </c>
      <c r="J480" s="79">
        <v>6063.7399999999898</v>
      </c>
      <c r="K480" s="55">
        <f>Table3[[#This Row],[Residential Incentive Disbursements]]/'1.) CLM Reference'!$B$5</f>
        <v>6.8385182722929726E-5</v>
      </c>
      <c r="L480" s="56">
        <v>0</v>
      </c>
      <c r="M480" s="55">
        <f>Table3[[#This Row],[C&amp;I CLM $ Collected]]/'1.) CLM Reference'!$B$4</f>
        <v>0</v>
      </c>
      <c r="N480" s="79">
        <v>0</v>
      </c>
      <c r="O480" s="55">
        <f>Table3[[#This Row],[C&amp;I Incentive Disbursements]]/'1.) CLM Reference'!$B$5</f>
        <v>0</v>
      </c>
    </row>
    <row r="481" spans="1:15" s="1" customFormat="1">
      <c r="A481" s="83">
        <v>9003416500</v>
      </c>
      <c r="B481" s="1" t="s">
        <v>126</v>
      </c>
      <c r="C481" s="1" t="s">
        <v>46</v>
      </c>
      <c r="D481" s="54">
        <f>Table3[[#This Row],[Residential CLM $ Collected]]+Table3[[#This Row],[C&amp;I CLM $ Collected]]</f>
        <v>44569.923489000001</v>
      </c>
      <c r="E481" s="55">
        <f>Table3[[#This Row],[CLM $ Collected ]]/'1.) CLM Reference'!$B$4</f>
        <v>4.2107938058761729E-4</v>
      </c>
      <c r="F481" s="54">
        <f>Table3[[#This Row],[Residential Incentive Disbursements]]+Table3[[#This Row],[C&amp;I Incentive Disbursements]]</f>
        <v>11165.93</v>
      </c>
      <c r="G481" s="55">
        <f>Table3[[#This Row],[Incentive Disbursements]]/'1.) CLM Reference'!$B$5</f>
        <v>1.2592627047357637E-4</v>
      </c>
      <c r="H481" s="54">
        <v>44569.923489000001</v>
      </c>
      <c r="I481" s="55">
        <f>Table3[[#This Row],[Residential CLM $ Collected]]/'1.) CLM Reference'!$B$4</f>
        <v>4.2107938058761729E-4</v>
      </c>
      <c r="J481" s="79">
        <v>11165.93</v>
      </c>
      <c r="K481" s="55">
        <f>Table3[[#This Row],[Residential Incentive Disbursements]]/'1.) CLM Reference'!$B$5</f>
        <v>1.2592627047357637E-4</v>
      </c>
      <c r="L481" s="56">
        <v>0</v>
      </c>
      <c r="M481" s="55">
        <f>Table3[[#This Row],[C&amp;I CLM $ Collected]]/'1.) CLM Reference'!$B$4</f>
        <v>0</v>
      </c>
      <c r="N481" s="79">
        <v>0</v>
      </c>
      <c r="O481" s="55">
        <f>Table3[[#This Row],[C&amp;I Incentive Disbursements]]/'1.) CLM Reference'!$B$5</f>
        <v>0</v>
      </c>
    </row>
    <row r="482" spans="1:15" s="1" customFormat="1">
      <c r="A482" s="83">
        <v>9003416600</v>
      </c>
      <c r="B482" s="1" t="s">
        <v>126</v>
      </c>
      <c r="C482" s="1" t="s">
        <v>46</v>
      </c>
      <c r="D482" s="54">
        <f>Table3[[#This Row],[Residential CLM $ Collected]]+Table3[[#This Row],[C&amp;I CLM $ Collected]]</f>
        <v>15984.134837999944</v>
      </c>
      <c r="E482" s="55">
        <f>Table3[[#This Row],[CLM $ Collected ]]/'1.) CLM Reference'!$B$4</f>
        <v>1.5101191722878101E-4</v>
      </c>
      <c r="F482" s="54">
        <f>Table3[[#This Row],[Residential Incentive Disbursements]]+Table3[[#This Row],[C&amp;I Incentive Disbursements]]</f>
        <v>371.72</v>
      </c>
      <c r="G482" s="55">
        <f>Table3[[#This Row],[Incentive Disbursements]]/'1.) CLM Reference'!$B$5</f>
        <v>4.1921553565567587E-6</v>
      </c>
      <c r="H482" s="54">
        <v>15975.300977999943</v>
      </c>
      <c r="I482" s="55">
        <f>Table3[[#This Row],[Residential CLM $ Collected]]/'1.) CLM Reference'!$B$4</f>
        <v>1.5092845833978568E-4</v>
      </c>
      <c r="J482" s="79">
        <v>371.72</v>
      </c>
      <c r="K482" s="55">
        <f>Table3[[#This Row],[Residential Incentive Disbursements]]/'1.) CLM Reference'!$B$5</f>
        <v>4.1921553565567587E-6</v>
      </c>
      <c r="L482" s="56">
        <v>8.8338599999999996</v>
      </c>
      <c r="M482" s="55">
        <f>Table3[[#This Row],[C&amp;I CLM $ Collected]]/'1.) CLM Reference'!$B$4</f>
        <v>8.3458888995305903E-8</v>
      </c>
      <c r="N482" s="79">
        <v>0</v>
      </c>
      <c r="O482" s="55">
        <f>Table3[[#This Row],[C&amp;I Incentive Disbursements]]/'1.) CLM Reference'!$B$5</f>
        <v>0</v>
      </c>
    </row>
    <row r="483" spans="1:15" s="1" customFormat="1">
      <c r="A483" s="83">
        <v>9003416700</v>
      </c>
      <c r="B483" s="1" t="s">
        <v>126</v>
      </c>
      <c r="C483" s="1" t="s">
        <v>46</v>
      </c>
      <c r="D483" s="54">
        <f>Table3[[#This Row],[Residential CLM $ Collected]]+Table3[[#This Row],[C&amp;I CLM $ Collected]]</f>
        <v>670978.11223799875</v>
      </c>
      <c r="E483" s="55">
        <f>Table3[[#This Row],[CLM $ Collected ]]/'1.) CLM Reference'!$B$4</f>
        <v>6.3391414158194773E-3</v>
      </c>
      <c r="F483" s="54">
        <f>Table3[[#This Row],[Residential Incentive Disbursements]]+Table3[[#This Row],[C&amp;I Incentive Disbursements]]</f>
        <v>1003632.315999998</v>
      </c>
      <c r="G483" s="55">
        <f>Table3[[#This Row],[Incentive Disbursements]]/'1.) CLM Reference'!$B$5</f>
        <v>1.131868769378257E-2</v>
      </c>
      <c r="H483" s="54">
        <v>340125.8239259994</v>
      </c>
      <c r="I483" s="55">
        <f>Table3[[#This Row],[Residential CLM $ Collected]]/'1.) CLM Reference'!$B$4</f>
        <v>3.2133770948913551E-3</v>
      </c>
      <c r="J483" s="79">
        <v>814342.375999999</v>
      </c>
      <c r="K483" s="55">
        <f>Table3[[#This Row],[Residential Incentive Disbursements]]/'1.) CLM Reference'!$B$5</f>
        <v>9.1839281007735762E-3</v>
      </c>
      <c r="L483" s="56">
        <v>330852.28831199941</v>
      </c>
      <c r="M483" s="55">
        <f>Table3[[#This Row],[C&amp;I CLM $ Collected]]/'1.) CLM Reference'!$B$4</f>
        <v>3.1257643209281227E-3</v>
      </c>
      <c r="N483" s="79">
        <v>189289.93999999901</v>
      </c>
      <c r="O483" s="55">
        <f>Table3[[#This Row],[C&amp;I Incentive Disbursements]]/'1.) CLM Reference'!$B$5</f>
        <v>2.1347595930089943E-3</v>
      </c>
    </row>
    <row r="484" spans="1:15" s="1" customFormat="1">
      <c r="A484" s="83">
        <v>9003416800</v>
      </c>
      <c r="B484" s="1" t="s">
        <v>126</v>
      </c>
      <c r="C484" s="1" t="s">
        <v>46</v>
      </c>
      <c r="D484" s="54">
        <f>Table3[[#This Row],[Residential CLM $ Collected]]+Table3[[#This Row],[C&amp;I CLM $ Collected]]</f>
        <v>29401.750979999997</v>
      </c>
      <c r="E484" s="55">
        <f>Table3[[#This Row],[CLM $ Collected ]]/'1.) CLM Reference'!$B$4</f>
        <v>2.7777635951978485E-4</v>
      </c>
      <c r="F484" s="54">
        <f>Table3[[#This Row],[Residential Incentive Disbursements]]+Table3[[#This Row],[C&amp;I Incentive Disbursements]]</f>
        <v>2601.8099999999899</v>
      </c>
      <c r="G484" s="55">
        <f>Table3[[#This Row],[Incentive Disbursements]]/'1.) CLM Reference'!$B$5</f>
        <v>2.9342493619506342E-5</v>
      </c>
      <c r="H484" s="54">
        <v>29401.750979999997</v>
      </c>
      <c r="I484" s="55">
        <f>Table3[[#This Row],[Residential CLM $ Collected]]/'1.) CLM Reference'!$B$4</f>
        <v>2.7777635951978485E-4</v>
      </c>
      <c r="J484" s="79">
        <v>2601.8099999999899</v>
      </c>
      <c r="K484" s="55">
        <f>Table3[[#This Row],[Residential Incentive Disbursements]]/'1.) CLM Reference'!$B$5</f>
        <v>2.9342493619506342E-5</v>
      </c>
      <c r="L484" s="56">
        <v>0</v>
      </c>
      <c r="M484" s="55">
        <f>Table3[[#This Row],[C&amp;I CLM $ Collected]]/'1.) CLM Reference'!$B$4</f>
        <v>0</v>
      </c>
      <c r="N484" s="79">
        <v>0</v>
      </c>
      <c r="O484" s="55">
        <f>Table3[[#This Row],[C&amp;I Incentive Disbursements]]/'1.) CLM Reference'!$B$5</f>
        <v>0</v>
      </c>
    </row>
    <row r="485" spans="1:15" s="1" customFormat="1">
      <c r="A485" s="83">
        <v>9003417100</v>
      </c>
      <c r="B485" s="1" t="s">
        <v>126</v>
      </c>
      <c r="C485" s="1" t="s">
        <v>102</v>
      </c>
      <c r="D485" s="54">
        <f>Table3[[#This Row],[Residential CLM $ Collected]]+Table3[[#This Row],[C&amp;I CLM $ Collected]]</f>
        <v>16206.623369999999</v>
      </c>
      <c r="E485" s="55">
        <f>Table3[[#This Row],[CLM $ Collected ]]/'1.) CLM Reference'!$B$4</f>
        <v>1.5311390273623995E-4</v>
      </c>
      <c r="F485" s="54">
        <f>Table3[[#This Row],[Residential Incentive Disbursements]]+Table3[[#This Row],[C&amp;I Incentive Disbursements]]</f>
        <v>300.82</v>
      </c>
      <c r="G485" s="55">
        <f>Table3[[#This Row],[Incentive Disbursements]]/'1.) CLM Reference'!$B$5</f>
        <v>3.3925647647675779E-6</v>
      </c>
      <c r="H485" s="54">
        <v>16206.623369999999</v>
      </c>
      <c r="I485" s="55">
        <f>Table3[[#This Row],[Residential CLM $ Collected]]/'1.) CLM Reference'!$B$4</f>
        <v>1.5311390273623995E-4</v>
      </c>
      <c r="J485" s="79">
        <v>300.82</v>
      </c>
      <c r="K485" s="55">
        <f>Table3[[#This Row],[Residential Incentive Disbursements]]/'1.) CLM Reference'!$B$5</f>
        <v>3.3925647647675779E-6</v>
      </c>
      <c r="L485" s="56">
        <v>0</v>
      </c>
      <c r="M485" s="55">
        <f>Table3[[#This Row],[C&amp;I CLM $ Collected]]/'1.) CLM Reference'!$B$4</f>
        <v>0</v>
      </c>
      <c r="N485" s="79">
        <v>0</v>
      </c>
      <c r="O485" s="55">
        <f>Table3[[#This Row],[C&amp;I Incentive Disbursements]]/'1.) CLM Reference'!$B$5</f>
        <v>0</v>
      </c>
    </row>
    <row r="486" spans="1:15" s="1" customFormat="1">
      <c r="A486" s="83">
        <v>9003417200</v>
      </c>
      <c r="B486" s="1" t="s">
        <v>126</v>
      </c>
      <c r="C486" s="1" t="s">
        <v>46</v>
      </c>
      <c r="D486" s="54">
        <f>Table3[[#This Row],[Residential CLM $ Collected]]+Table3[[#This Row],[C&amp;I CLM $ Collected]]</f>
        <v>20565.161442000001</v>
      </c>
      <c r="E486" s="55">
        <f>Table3[[#This Row],[CLM $ Collected ]]/'1.) CLM Reference'!$B$4</f>
        <v>1.9429168290627463E-4</v>
      </c>
      <c r="F486" s="54">
        <f>Table3[[#This Row],[Residential Incentive Disbursements]]+Table3[[#This Row],[C&amp;I Incentive Disbursements]]</f>
        <v>3366.7199999999898</v>
      </c>
      <c r="G486" s="55">
        <f>Table3[[#This Row],[Incentive Disbursements]]/'1.) CLM Reference'!$B$5</f>
        <v>3.7968937054844309E-5</v>
      </c>
      <c r="H486" s="54">
        <v>20565.161442000001</v>
      </c>
      <c r="I486" s="55">
        <f>Table3[[#This Row],[Residential CLM $ Collected]]/'1.) CLM Reference'!$B$4</f>
        <v>1.9429168290627463E-4</v>
      </c>
      <c r="J486" s="79">
        <v>3366.7199999999898</v>
      </c>
      <c r="K486" s="55">
        <f>Table3[[#This Row],[Residential Incentive Disbursements]]/'1.) CLM Reference'!$B$5</f>
        <v>3.7968937054844309E-5</v>
      </c>
      <c r="L486" s="56">
        <v>0</v>
      </c>
      <c r="M486" s="55">
        <f>Table3[[#This Row],[C&amp;I CLM $ Collected]]/'1.) CLM Reference'!$B$4</f>
        <v>0</v>
      </c>
      <c r="N486" s="79">
        <v>0</v>
      </c>
      <c r="O486" s="55">
        <f>Table3[[#This Row],[C&amp;I Incentive Disbursements]]/'1.) CLM Reference'!$B$5</f>
        <v>0</v>
      </c>
    </row>
    <row r="487" spans="1:15" s="1" customFormat="1">
      <c r="A487" s="83">
        <v>9003417300</v>
      </c>
      <c r="B487" s="1" t="s">
        <v>126</v>
      </c>
      <c r="C487" s="1" t="s">
        <v>102</v>
      </c>
      <c r="D487" s="54">
        <f>Table3[[#This Row],[Residential CLM $ Collected]]+Table3[[#This Row],[C&amp;I CLM $ Collected]]</f>
        <v>556.98677999999995</v>
      </c>
      <c r="E487" s="55">
        <f>Table3[[#This Row],[CLM $ Collected ]]/'1.) CLM Reference'!$B$4</f>
        <v>5.2621954438798977E-6</v>
      </c>
      <c r="F487" s="54">
        <f>Table3[[#This Row],[Residential Incentive Disbursements]]+Table3[[#This Row],[C&amp;I Incentive Disbursements]]</f>
        <v>0</v>
      </c>
      <c r="G487" s="55">
        <f>Table3[[#This Row],[Incentive Disbursements]]/'1.) CLM Reference'!$B$5</f>
        <v>0</v>
      </c>
      <c r="H487" s="54">
        <v>556.98677999999995</v>
      </c>
      <c r="I487" s="55">
        <f>Table3[[#This Row],[Residential CLM $ Collected]]/'1.) CLM Reference'!$B$4</f>
        <v>5.2621954438798977E-6</v>
      </c>
      <c r="J487" s="79">
        <v>0</v>
      </c>
      <c r="K487" s="55">
        <f>Table3[[#This Row],[Residential Incentive Disbursements]]/'1.) CLM Reference'!$B$5</f>
        <v>0</v>
      </c>
      <c r="L487" s="56">
        <v>0</v>
      </c>
      <c r="M487" s="55">
        <f>Table3[[#This Row],[C&amp;I CLM $ Collected]]/'1.) CLM Reference'!$B$4</f>
        <v>0</v>
      </c>
      <c r="N487" s="79">
        <v>0</v>
      </c>
      <c r="O487" s="55">
        <f>Table3[[#This Row],[C&amp;I Incentive Disbursements]]/'1.) CLM Reference'!$B$5</f>
        <v>0</v>
      </c>
    </row>
    <row r="488" spans="1:15" s="1" customFormat="1">
      <c r="A488" s="83">
        <v>9003417400</v>
      </c>
      <c r="B488" s="1" t="s">
        <v>126</v>
      </c>
      <c r="C488" s="1" t="s">
        <v>46</v>
      </c>
      <c r="D488" s="54">
        <f>Table3[[#This Row],[Residential CLM $ Collected]]+Table3[[#This Row],[C&amp;I CLM $ Collected]]</f>
        <v>33311.924729999999</v>
      </c>
      <c r="E488" s="55">
        <f>Table3[[#This Row],[CLM $ Collected ]]/'1.) CLM Reference'!$B$4</f>
        <v>3.1471816717279375E-4</v>
      </c>
      <c r="F488" s="54">
        <f>Table3[[#This Row],[Residential Incentive Disbursements]]+Table3[[#This Row],[C&amp;I Incentive Disbursements]]</f>
        <v>3995.79</v>
      </c>
      <c r="G488" s="55">
        <f>Table3[[#This Row],[Incentive Disbursements]]/'1.) CLM Reference'!$B$5</f>
        <v>4.5063414538297452E-5</v>
      </c>
      <c r="H488" s="54">
        <v>33311.924729999999</v>
      </c>
      <c r="I488" s="55">
        <f>Table3[[#This Row],[Residential CLM $ Collected]]/'1.) CLM Reference'!$B$4</f>
        <v>3.1471816717279375E-4</v>
      </c>
      <c r="J488" s="79">
        <v>3995.79</v>
      </c>
      <c r="K488" s="55">
        <f>Table3[[#This Row],[Residential Incentive Disbursements]]/'1.) CLM Reference'!$B$5</f>
        <v>4.5063414538297452E-5</v>
      </c>
      <c r="L488" s="56">
        <v>0</v>
      </c>
      <c r="M488" s="55">
        <f>Table3[[#This Row],[C&amp;I CLM $ Collected]]/'1.) CLM Reference'!$B$4</f>
        <v>0</v>
      </c>
      <c r="N488" s="79">
        <v>0</v>
      </c>
      <c r="O488" s="55">
        <f>Table3[[#This Row],[C&amp;I Incentive Disbursements]]/'1.) CLM Reference'!$B$5</f>
        <v>0</v>
      </c>
    </row>
    <row r="489" spans="1:15" s="1" customFormat="1">
      <c r="A489" s="83">
        <v>9003417500</v>
      </c>
      <c r="B489" s="1" t="s">
        <v>126</v>
      </c>
      <c r="C489" s="1" t="s">
        <v>46</v>
      </c>
      <c r="D489" s="54">
        <f>Table3[[#This Row],[Residential CLM $ Collected]]+Table3[[#This Row],[C&amp;I CLM $ Collected]]</f>
        <v>45632.931120000001</v>
      </c>
      <c r="E489" s="55">
        <f>Table3[[#This Row],[CLM $ Collected ]]/'1.) CLM Reference'!$B$4</f>
        <v>4.3112226511112027E-4</v>
      </c>
      <c r="F489" s="54">
        <f>Table3[[#This Row],[Residential Incentive Disbursements]]+Table3[[#This Row],[C&amp;I Incentive Disbursements]]</f>
        <v>11831.83</v>
      </c>
      <c r="G489" s="55">
        <f>Table3[[#This Row],[Incentive Disbursements]]/'1.) CLM Reference'!$B$5</f>
        <v>1.3343610651126911E-4</v>
      </c>
      <c r="H489" s="54">
        <v>45632.931120000001</v>
      </c>
      <c r="I489" s="55">
        <f>Table3[[#This Row],[Residential CLM $ Collected]]/'1.) CLM Reference'!$B$4</f>
        <v>4.3112226511112027E-4</v>
      </c>
      <c r="J489" s="79">
        <v>11831.83</v>
      </c>
      <c r="K489" s="55">
        <f>Table3[[#This Row],[Residential Incentive Disbursements]]/'1.) CLM Reference'!$B$5</f>
        <v>1.3343610651126911E-4</v>
      </c>
      <c r="L489" s="56">
        <v>0</v>
      </c>
      <c r="M489" s="55">
        <f>Table3[[#This Row],[C&amp;I CLM $ Collected]]/'1.) CLM Reference'!$B$4</f>
        <v>0</v>
      </c>
      <c r="N489" s="79">
        <v>0</v>
      </c>
      <c r="O489" s="55">
        <f>Table3[[#This Row],[C&amp;I Incentive Disbursements]]/'1.) CLM Reference'!$B$5</f>
        <v>0</v>
      </c>
    </row>
    <row r="490" spans="1:15" s="1" customFormat="1">
      <c r="A490" s="83">
        <v>9003460100</v>
      </c>
      <c r="B490" s="1" t="s">
        <v>126</v>
      </c>
      <c r="C490" s="1" t="s">
        <v>46</v>
      </c>
      <c r="D490" s="54">
        <f>Table3[[#This Row],[Residential CLM $ Collected]]+Table3[[#This Row],[C&amp;I CLM $ Collected]]</f>
        <v>246.92282999999998</v>
      </c>
      <c r="E490" s="55">
        <f>Table3[[#This Row],[CLM $ Collected ]]/'1.) CLM Reference'!$B$4</f>
        <v>2.3328312945164162E-6</v>
      </c>
      <c r="F490" s="54">
        <f>Table3[[#This Row],[Residential Incentive Disbursements]]+Table3[[#This Row],[C&amp;I Incentive Disbursements]]</f>
        <v>1265.49</v>
      </c>
      <c r="G490" s="55">
        <f>Table3[[#This Row],[Incentive Disbursements]]/'1.) CLM Reference'!$B$5</f>
        <v>1.4271846234178986E-5</v>
      </c>
      <c r="H490" s="54">
        <v>246.92282999999998</v>
      </c>
      <c r="I490" s="55">
        <f>Table3[[#This Row],[Residential CLM $ Collected]]/'1.) CLM Reference'!$B$4</f>
        <v>2.3328312945164162E-6</v>
      </c>
      <c r="J490" s="79">
        <v>1265.49</v>
      </c>
      <c r="K490" s="55">
        <f>Table3[[#This Row],[Residential Incentive Disbursements]]/'1.) CLM Reference'!$B$5</f>
        <v>1.4271846234178986E-5</v>
      </c>
      <c r="L490" s="56">
        <v>0</v>
      </c>
      <c r="M490" s="55">
        <f>Table3[[#This Row],[C&amp;I CLM $ Collected]]/'1.) CLM Reference'!$B$4</f>
        <v>0</v>
      </c>
      <c r="N490" s="79">
        <v>0</v>
      </c>
      <c r="O490" s="55">
        <f>Table3[[#This Row],[C&amp;I Incentive Disbursements]]/'1.) CLM Reference'!$B$5</f>
        <v>0</v>
      </c>
    </row>
    <row r="491" spans="1:15" s="1" customFormat="1">
      <c r="A491" s="83">
        <v>9003460202</v>
      </c>
      <c r="B491" s="1" t="s">
        <v>126</v>
      </c>
      <c r="C491" s="1" t="s">
        <v>46</v>
      </c>
      <c r="D491" s="54">
        <f>Table3[[#This Row],[Residential CLM $ Collected]]+Table3[[#This Row],[C&amp;I CLM $ Collected]]</f>
        <v>292.37354999999997</v>
      </c>
      <c r="E491" s="55">
        <f>Table3[[#This Row],[CLM $ Collected ]]/'1.) CLM Reference'!$B$4</f>
        <v>2.7622320995140877E-6</v>
      </c>
      <c r="F491" s="54">
        <f>Table3[[#This Row],[Residential Incentive Disbursements]]+Table3[[#This Row],[C&amp;I Incentive Disbursements]]</f>
        <v>0</v>
      </c>
      <c r="G491" s="55">
        <f>Table3[[#This Row],[Incentive Disbursements]]/'1.) CLM Reference'!$B$5</f>
        <v>0</v>
      </c>
      <c r="H491" s="54">
        <v>292.37354999999997</v>
      </c>
      <c r="I491" s="55">
        <f>Table3[[#This Row],[Residential CLM $ Collected]]/'1.) CLM Reference'!$B$4</f>
        <v>2.7622320995140877E-6</v>
      </c>
      <c r="J491" s="79">
        <v>0</v>
      </c>
      <c r="K491" s="55">
        <f>Table3[[#This Row],[Residential Incentive Disbursements]]/'1.) CLM Reference'!$B$5</f>
        <v>0</v>
      </c>
      <c r="L491" s="56">
        <v>0</v>
      </c>
      <c r="M491" s="55">
        <f>Table3[[#This Row],[C&amp;I CLM $ Collected]]/'1.) CLM Reference'!$B$4</f>
        <v>0</v>
      </c>
      <c r="N491" s="79">
        <v>0</v>
      </c>
      <c r="O491" s="55">
        <f>Table3[[#This Row],[C&amp;I Incentive Disbursements]]/'1.) CLM Reference'!$B$5</f>
        <v>0</v>
      </c>
    </row>
    <row r="492" spans="1:15" s="1" customFormat="1">
      <c r="A492" s="83">
        <v>9003494300</v>
      </c>
      <c r="B492" s="1" t="s">
        <v>126</v>
      </c>
      <c r="C492" s="1" t="s">
        <v>46</v>
      </c>
      <c r="D492" s="54">
        <f>Table3[[#This Row],[Residential CLM $ Collected]]+Table3[[#This Row],[C&amp;I CLM $ Collected]]</f>
        <v>119.37617999999999</v>
      </c>
      <c r="E492" s="55">
        <f>Table3[[#This Row],[CLM $ Collected ]]/'1.) CLM Reference'!$B$4</f>
        <v>1.1278199286952314E-6</v>
      </c>
      <c r="F492" s="54">
        <f>Table3[[#This Row],[Residential Incentive Disbursements]]+Table3[[#This Row],[C&amp;I Incentive Disbursements]]</f>
        <v>0</v>
      </c>
      <c r="G492" s="55">
        <f>Table3[[#This Row],[Incentive Disbursements]]/'1.) CLM Reference'!$B$5</f>
        <v>0</v>
      </c>
      <c r="H492" s="54">
        <v>119.37617999999999</v>
      </c>
      <c r="I492" s="55">
        <f>Table3[[#This Row],[Residential CLM $ Collected]]/'1.) CLM Reference'!$B$4</f>
        <v>1.1278199286952314E-6</v>
      </c>
      <c r="J492" s="79">
        <v>0</v>
      </c>
      <c r="K492" s="55">
        <f>Table3[[#This Row],[Residential Incentive Disbursements]]/'1.) CLM Reference'!$B$5</f>
        <v>0</v>
      </c>
      <c r="L492" s="56">
        <v>0</v>
      </c>
      <c r="M492" s="55">
        <f>Table3[[#This Row],[C&amp;I CLM $ Collected]]/'1.) CLM Reference'!$B$4</f>
        <v>0</v>
      </c>
      <c r="N492" s="79">
        <v>0</v>
      </c>
      <c r="O492" s="55">
        <f>Table3[[#This Row],[C&amp;I Incentive Disbursements]]/'1.) CLM Reference'!$B$5</f>
        <v>0</v>
      </c>
    </row>
    <row r="493" spans="1:15" s="1" customFormat="1">
      <c r="A493" s="83">
        <v>9001035100</v>
      </c>
      <c r="B493" s="1" t="s">
        <v>127</v>
      </c>
      <c r="C493" s="1" t="s">
        <v>46</v>
      </c>
      <c r="D493" s="54">
        <f>Table3[[#This Row],[Residential CLM $ Collected]]+Table3[[#This Row],[C&amp;I CLM $ Collected]]</f>
        <v>469130.55071399995</v>
      </c>
      <c r="E493" s="55">
        <f>Table3[[#This Row],[CLM $ Collected ]]/'1.) CLM Reference'!$B$4</f>
        <v>4.4321638056689207E-3</v>
      </c>
      <c r="F493" s="54">
        <f>Table3[[#This Row],[Residential Incentive Disbursements]]+Table3[[#This Row],[C&amp;I Incentive Disbursements]]</f>
        <v>276106.62</v>
      </c>
      <c r="G493" s="55">
        <f>Table3[[#This Row],[Incentive Disbursements]]/'1.) CLM Reference'!$B$5</f>
        <v>3.1138540998971844E-3</v>
      </c>
      <c r="H493" s="54">
        <v>363082.46662799997</v>
      </c>
      <c r="I493" s="55">
        <f>Table3[[#This Row],[Residential CLM $ Collected]]/'1.) CLM Reference'!$B$4</f>
        <v>3.4302625668108972E-3</v>
      </c>
      <c r="J493" s="79">
        <v>252143.81</v>
      </c>
      <c r="K493" s="55">
        <f>Table3[[#This Row],[Residential Incentive Disbursements]]/'1.) CLM Reference'!$B$5</f>
        <v>2.8436081559080209E-3</v>
      </c>
      <c r="L493" s="56">
        <v>106048.084086</v>
      </c>
      <c r="M493" s="55">
        <f>Table3[[#This Row],[C&amp;I CLM $ Collected]]/'1.) CLM Reference'!$B$4</f>
        <v>1.0019012388580238E-3</v>
      </c>
      <c r="N493" s="79">
        <v>23962.81</v>
      </c>
      <c r="O493" s="55">
        <f>Table3[[#This Row],[C&amp;I Incentive Disbursements]]/'1.) CLM Reference'!$B$5</f>
        <v>2.7024594398916354E-4</v>
      </c>
    </row>
    <row r="494" spans="1:15" s="1" customFormat="1">
      <c r="A494" s="83">
        <v>9001035200</v>
      </c>
      <c r="B494" s="1" t="s">
        <v>127</v>
      </c>
      <c r="C494" s="1" t="s">
        <v>46</v>
      </c>
      <c r="D494" s="54">
        <f>Table3[[#This Row],[Residential CLM $ Collected]]+Table3[[#This Row],[C&amp;I CLM $ Collected]]</f>
        <v>121026.41705699943</v>
      </c>
      <c r="E494" s="55">
        <f>Table3[[#This Row],[CLM $ Collected ]]/'1.) CLM Reference'!$B$4</f>
        <v>1.1434107294727009E-3</v>
      </c>
      <c r="F494" s="54">
        <f>Table3[[#This Row],[Residential Incentive Disbursements]]+Table3[[#This Row],[C&amp;I Incentive Disbursements]]</f>
        <v>11749.49</v>
      </c>
      <c r="G494" s="55">
        <f>Table3[[#This Row],[Incentive Disbursements]]/'1.) CLM Reference'!$B$5</f>
        <v>1.3250749876334356E-4</v>
      </c>
      <c r="H494" s="54">
        <v>121026.41705699943</v>
      </c>
      <c r="I494" s="55">
        <f>Table3[[#This Row],[Residential CLM $ Collected]]/'1.) CLM Reference'!$B$4</f>
        <v>1.1434107294727009E-3</v>
      </c>
      <c r="J494" s="79">
        <v>11749.49</v>
      </c>
      <c r="K494" s="55">
        <f>Table3[[#This Row],[Residential Incentive Disbursements]]/'1.) CLM Reference'!$B$5</f>
        <v>1.3250749876334356E-4</v>
      </c>
      <c r="L494" s="56">
        <v>0</v>
      </c>
      <c r="M494" s="55">
        <f>Table3[[#This Row],[C&amp;I CLM $ Collected]]/'1.) CLM Reference'!$B$4</f>
        <v>0</v>
      </c>
      <c r="N494" s="79">
        <v>0</v>
      </c>
      <c r="O494" s="55">
        <f>Table3[[#This Row],[C&amp;I Incentive Disbursements]]/'1.) CLM Reference'!$B$5</f>
        <v>0</v>
      </c>
    </row>
    <row r="495" spans="1:15" s="1" customFormat="1">
      <c r="A495" s="83">
        <v>9001035300</v>
      </c>
      <c r="B495" s="1" t="s">
        <v>127</v>
      </c>
      <c r="C495" s="1" t="s">
        <v>46</v>
      </c>
      <c r="D495" s="54">
        <f>Table3[[#This Row],[Residential CLM $ Collected]]+Table3[[#This Row],[C&amp;I CLM $ Collected]]</f>
        <v>105625.89361799943</v>
      </c>
      <c r="E495" s="55">
        <f>Table3[[#This Row],[CLM $ Collected ]]/'1.) CLM Reference'!$B$4</f>
        <v>9.9791254677961908E-4</v>
      </c>
      <c r="F495" s="54">
        <f>Table3[[#This Row],[Residential Incentive Disbursements]]+Table3[[#This Row],[C&amp;I Incentive Disbursements]]</f>
        <v>20686.18</v>
      </c>
      <c r="G495" s="55">
        <f>Table3[[#This Row],[Incentive Disbursements]]/'1.) CLM Reference'!$B$5</f>
        <v>2.3329301703889295E-4</v>
      </c>
      <c r="H495" s="54">
        <v>105625.89361799943</v>
      </c>
      <c r="I495" s="55">
        <f>Table3[[#This Row],[Residential CLM $ Collected]]/'1.) CLM Reference'!$B$4</f>
        <v>9.9791254677961908E-4</v>
      </c>
      <c r="J495" s="79">
        <v>20686.18</v>
      </c>
      <c r="K495" s="55">
        <f>Table3[[#This Row],[Residential Incentive Disbursements]]/'1.) CLM Reference'!$B$5</f>
        <v>2.3329301703889295E-4</v>
      </c>
      <c r="L495" s="56">
        <v>0</v>
      </c>
      <c r="M495" s="55">
        <f>Table3[[#This Row],[C&amp;I CLM $ Collected]]/'1.) CLM Reference'!$B$4</f>
        <v>0</v>
      </c>
      <c r="N495" s="79">
        <v>0</v>
      </c>
      <c r="O495" s="55">
        <f>Table3[[#This Row],[C&amp;I Incentive Disbursements]]/'1.) CLM Reference'!$B$5</f>
        <v>0</v>
      </c>
    </row>
    <row r="496" spans="1:15" s="1" customFormat="1">
      <c r="A496" s="83">
        <v>9001035400</v>
      </c>
      <c r="B496" s="1" t="s">
        <v>127</v>
      </c>
      <c r="C496" s="1" t="s">
        <v>46</v>
      </c>
      <c r="D496" s="54">
        <f>Table3[[#This Row],[Residential CLM $ Collected]]+Table3[[#This Row],[C&amp;I CLM $ Collected]]</f>
        <v>142382.30138999998</v>
      </c>
      <c r="E496" s="55">
        <f>Table3[[#This Row],[CLM $ Collected ]]/'1.) CLM Reference'!$B$4</f>
        <v>1.3451728561018851E-3</v>
      </c>
      <c r="F496" s="54">
        <f>Table3[[#This Row],[Residential Incentive Disbursements]]+Table3[[#This Row],[C&amp;I Incentive Disbursements]]</f>
        <v>26151.97</v>
      </c>
      <c r="G496" s="55">
        <f>Table3[[#This Row],[Incentive Disbursements]]/'1.) CLM Reference'!$B$5</f>
        <v>2.9493468503177567E-4</v>
      </c>
      <c r="H496" s="54">
        <v>142382.30138999998</v>
      </c>
      <c r="I496" s="55">
        <f>Table3[[#This Row],[Residential CLM $ Collected]]/'1.) CLM Reference'!$B$4</f>
        <v>1.3451728561018851E-3</v>
      </c>
      <c r="J496" s="79">
        <v>26151.97</v>
      </c>
      <c r="K496" s="55">
        <f>Table3[[#This Row],[Residential Incentive Disbursements]]/'1.) CLM Reference'!$B$5</f>
        <v>2.9493468503177567E-4</v>
      </c>
      <c r="L496" s="56">
        <v>0</v>
      </c>
      <c r="M496" s="55">
        <f>Table3[[#This Row],[C&amp;I CLM $ Collected]]/'1.) CLM Reference'!$B$4</f>
        <v>0</v>
      </c>
      <c r="N496" s="79">
        <v>0</v>
      </c>
      <c r="O496" s="55">
        <f>Table3[[#This Row],[C&amp;I Incentive Disbursements]]/'1.) CLM Reference'!$B$5</f>
        <v>0</v>
      </c>
    </row>
    <row r="497" spans="1:15" s="1" customFormat="1">
      <c r="A497" s="83">
        <v>9001210900</v>
      </c>
      <c r="B497" s="1" t="s">
        <v>128</v>
      </c>
      <c r="C497" s="1" t="s">
        <v>46</v>
      </c>
      <c r="D497" s="54">
        <f>Table3[[#This Row],[Residential CLM $ Collected]]+Table3[[#This Row],[C&amp;I CLM $ Collected]]</f>
        <v>975.28706099999431</v>
      </c>
      <c r="E497" s="55">
        <f>Table3[[#This Row],[CLM $ Collected ]]/'1.) CLM Reference'!$B$4</f>
        <v>9.2141345417016646E-6</v>
      </c>
      <c r="F497" s="54">
        <f>Table3[[#This Row],[Residential Incentive Disbursements]]+Table3[[#This Row],[C&amp;I Incentive Disbursements]]</f>
        <v>0</v>
      </c>
      <c r="G497" s="55">
        <f>Table3[[#This Row],[Incentive Disbursements]]/'1.) CLM Reference'!$B$5</f>
        <v>0</v>
      </c>
      <c r="H497" s="54">
        <v>975.28706099999431</v>
      </c>
      <c r="I497" s="55">
        <f>Table3[[#This Row],[Residential CLM $ Collected]]/'1.) CLM Reference'!$B$4</f>
        <v>9.2141345417016646E-6</v>
      </c>
      <c r="J497" s="79">
        <v>0</v>
      </c>
      <c r="K497" s="55">
        <f>Table3[[#This Row],[Residential Incentive Disbursements]]/'1.) CLM Reference'!$B$5</f>
        <v>0</v>
      </c>
      <c r="L497" s="56">
        <v>0</v>
      </c>
      <c r="M497" s="55">
        <f>Table3[[#This Row],[C&amp;I CLM $ Collected]]/'1.) CLM Reference'!$B$4</f>
        <v>0</v>
      </c>
      <c r="N497" s="79">
        <v>0</v>
      </c>
      <c r="O497" s="55">
        <f>Table3[[#This Row],[C&amp;I Incentive Disbursements]]/'1.) CLM Reference'!$B$5</f>
        <v>0</v>
      </c>
    </row>
    <row r="498" spans="1:15" s="1" customFormat="1">
      <c r="A498" s="83">
        <v>9001211000</v>
      </c>
      <c r="B498" s="1" t="s">
        <v>128</v>
      </c>
      <c r="C498" s="1" t="s">
        <v>46</v>
      </c>
      <c r="D498" s="54">
        <f>Table3[[#This Row],[Residential CLM $ Collected]]+Table3[[#This Row],[C&amp;I CLM $ Collected]]</f>
        <v>1598.6791799999999</v>
      </c>
      <c r="E498" s="55">
        <f>Table3[[#This Row],[CLM $ Collected ]]/'1.) CLM Reference'!$B$4</f>
        <v>1.5103701917703774E-5</v>
      </c>
      <c r="F498" s="54">
        <f>Table3[[#This Row],[Residential Incentive Disbursements]]+Table3[[#This Row],[C&amp;I Incentive Disbursements]]</f>
        <v>750</v>
      </c>
      <c r="G498" s="55">
        <f>Table3[[#This Row],[Incentive Disbursements]]/'1.) CLM Reference'!$B$5</f>
        <v>8.4582925788700341E-6</v>
      </c>
      <c r="H498" s="54">
        <v>1598.6791799999999</v>
      </c>
      <c r="I498" s="55">
        <f>Table3[[#This Row],[Residential CLM $ Collected]]/'1.) CLM Reference'!$B$4</f>
        <v>1.5103701917703774E-5</v>
      </c>
      <c r="J498" s="79">
        <v>750</v>
      </c>
      <c r="K498" s="55">
        <f>Table3[[#This Row],[Residential Incentive Disbursements]]/'1.) CLM Reference'!$B$5</f>
        <v>8.4582925788700341E-6</v>
      </c>
      <c r="L498" s="56">
        <v>0</v>
      </c>
      <c r="M498" s="55">
        <f>Table3[[#This Row],[C&amp;I CLM $ Collected]]/'1.) CLM Reference'!$B$4</f>
        <v>0</v>
      </c>
      <c r="N498" s="79">
        <v>0</v>
      </c>
      <c r="O498" s="55">
        <f>Table3[[#This Row],[C&amp;I Incentive Disbursements]]/'1.) CLM Reference'!$B$5</f>
        <v>0</v>
      </c>
    </row>
    <row r="499" spans="1:15" s="1" customFormat="1">
      <c r="A499" s="83">
        <v>9001220100</v>
      </c>
      <c r="B499" s="1" t="s">
        <v>128</v>
      </c>
      <c r="C499" s="1" t="s">
        <v>46</v>
      </c>
      <c r="D499" s="54">
        <f>Table3[[#This Row],[Residential CLM $ Collected]]+Table3[[#This Row],[C&amp;I CLM $ Collected]]</f>
        <v>76880.269367999994</v>
      </c>
      <c r="E499" s="55">
        <f>Table3[[#This Row],[CLM $ Collected ]]/'1.) CLM Reference'!$B$4</f>
        <v>7.26335018566417E-4</v>
      </c>
      <c r="F499" s="54">
        <f>Table3[[#This Row],[Residential Incentive Disbursements]]+Table3[[#This Row],[C&amp;I Incentive Disbursements]]</f>
        <v>21571.779999999901</v>
      </c>
      <c r="G499" s="55">
        <f>Table3[[#This Row],[Incentive Disbursements]]/'1.) CLM Reference'!$B$5</f>
        <v>2.4328056891602157E-4</v>
      </c>
      <c r="H499" s="54">
        <v>76880.269367999994</v>
      </c>
      <c r="I499" s="55">
        <f>Table3[[#This Row],[Residential CLM $ Collected]]/'1.) CLM Reference'!$B$4</f>
        <v>7.26335018566417E-4</v>
      </c>
      <c r="J499" s="79">
        <v>21571.779999999901</v>
      </c>
      <c r="K499" s="55">
        <f>Table3[[#This Row],[Residential Incentive Disbursements]]/'1.) CLM Reference'!$B$5</f>
        <v>2.4328056891602157E-4</v>
      </c>
      <c r="L499" s="56">
        <v>0</v>
      </c>
      <c r="M499" s="55">
        <f>Table3[[#This Row],[C&amp;I CLM $ Collected]]/'1.) CLM Reference'!$B$4</f>
        <v>0</v>
      </c>
      <c r="N499" s="79">
        <v>0</v>
      </c>
      <c r="O499" s="55">
        <f>Table3[[#This Row],[C&amp;I Incentive Disbursements]]/'1.) CLM Reference'!$B$5</f>
        <v>0</v>
      </c>
    </row>
    <row r="500" spans="1:15" s="1" customFormat="1">
      <c r="A500" s="83">
        <v>9001220200</v>
      </c>
      <c r="B500" s="1" t="s">
        <v>128</v>
      </c>
      <c r="C500" s="1" t="s">
        <v>46</v>
      </c>
      <c r="D500" s="54">
        <f>Table3[[#This Row],[Residential CLM $ Collected]]+Table3[[#This Row],[C&amp;I CLM $ Collected]]</f>
        <v>211810.40073899995</v>
      </c>
      <c r="E500" s="55">
        <f>Table3[[#This Row],[CLM $ Collected ]]/'1.) CLM Reference'!$B$4</f>
        <v>2.0011026576521995E-3</v>
      </c>
      <c r="F500" s="54">
        <f>Table3[[#This Row],[Residential Incentive Disbursements]]+Table3[[#This Row],[C&amp;I Incentive Disbursements]]</f>
        <v>152960.87999999902</v>
      </c>
      <c r="G500" s="55">
        <f>Table3[[#This Row],[Incentive Disbursements]]/'1.) CLM Reference'!$B$5</f>
        <v>1.7250505015485619E-3</v>
      </c>
      <c r="H500" s="54">
        <v>182967.744645</v>
      </c>
      <c r="I500" s="55">
        <f>Table3[[#This Row],[Residential CLM $ Collected]]/'1.) CLM Reference'!$B$4</f>
        <v>1.7286084101455685E-3</v>
      </c>
      <c r="J500" s="79">
        <v>152636.87999999902</v>
      </c>
      <c r="K500" s="55">
        <f>Table3[[#This Row],[Residential Incentive Disbursements]]/'1.) CLM Reference'!$B$5</f>
        <v>1.7213965191544901E-3</v>
      </c>
      <c r="L500" s="56">
        <v>28842.65609399994</v>
      </c>
      <c r="M500" s="55">
        <f>Table3[[#This Row],[C&amp;I CLM $ Collected]]/'1.) CLM Reference'!$B$4</f>
        <v>2.7249424750663067E-4</v>
      </c>
      <c r="N500" s="79">
        <v>324</v>
      </c>
      <c r="O500" s="55">
        <f>Table3[[#This Row],[C&amp;I Incentive Disbursements]]/'1.) CLM Reference'!$B$5</f>
        <v>3.6539823940718546E-6</v>
      </c>
    </row>
    <row r="501" spans="1:15" s="1" customFormat="1">
      <c r="A501" s="83">
        <v>9001220300</v>
      </c>
      <c r="B501" s="1" t="s">
        <v>128</v>
      </c>
      <c r="C501" s="1" t="s">
        <v>46</v>
      </c>
      <c r="D501" s="54">
        <f>Table3[[#This Row],[Residential CLM $ Collected]]+Table3[[#This Row],[C&amp;I CLM $ Collected]]</f>
        <v>76850.457641999994</v>
      </c>
      <c r="E501" s="55">
        <f>Table3[[#This Row],[CLM $ Collected ]]/'1.) CLM Reference'!$B$4</f>
        <v>7.2605336892164198E-4</v>
      </c>
      <c r="F501" s="54">
        <f>Table3[[#This Row],[Residential Incentive Disbursements]]+Table3[[#This Row],[C&amp;I Incentive Disbursements]]</f>
        <v>21143.360000000001</v>
      </c>
      <c r="G501" s="55">
        <f>Table3[[#This Row],[Incentive Disbursements]]/'1.) CLM Reference'!$B$5</f>
        <v>2.3844896664050336E-4</v>
      </c>
      <c r="H501" s="54">
        <v>76850.457641999994</v>
      </c>
      <c r="I501" s="55">
        <f>Table3[[#This Row],[Residential CLM $ Collected]]/'1.) CLM Reference'!$B$4</f>
        <v>7.2605336892164198E-4</v>
      </c>
      <c r="J501" s="79">
        <v>21143.360000000001</v>
      </c>
      <c r="K501" s="55">
        <f>Table3[[#This Row],[Residential Incentive Disbursements]]/'1.) CLM Reference'!$B$5</f>
        <v>2.3844896664050336E-4</v>
      </c>
      <c r="L501" s="56">
        <v>0</v>
      </c>
      <c r="M501" s="55">
        <f>Table3[[#This Row],[C&amp;I CLM $ Collected]]/'1.) CLM Reference'!$B$4</f>
        <v>0</v>
      </c>
      <c r="N501" s="79">
        <v>0</v>
      </c>
      <c r="O501" s="55">
        <f>Table3[[#This Row],[C&amp;I Incentive Disbursements]]/'1.) CLM Reference'!$B$5</f>
        <v>0</v>
      </c>
    </row>
    <row r="502" spans="1:15" s="1" customFormat="1">
      <c r="A502" s="83">
        <v>9001257100</v>
      </c>
      <c r="B502" s="1" t="s">
        <v>128</v>
      </c>
      <c r="C502" s="1" t="s">
        <v>46</v>
      </c>
      <c r="D502" s="54">
        <f>Table3[[#This Row],[Residential CLM $ Collected]]+Table3[[#This Row],[C&amp;I CLM $ Collected]]</f>
        <v>1580.6939399999999</v>
      </c>
      <c r="E502" s="55">
        <f>Table3[[#This Row],[CLM $ Collected ]]/'1.) CLM Reference'!$B$4</f>
        <v>1.4933784333690226E-5</v>
      </c>
      <c r="F502" s="54">
        <f>Table3[[#This Row],[Residential Incentive Disbursements]]+Table3[[#This Row],[C&amp;I Incentive Disbursements]]</f>
        <v>0</v>
      </c>
      <c r="G502" s="55">
        <f>Table3[[#This Row],[Incentive Disbursements]]/'1.) CLM Reference'!$B$5</f>
        <v>0</v>
      </c>
      <c r="H502" s="54">
        <v>1580.6939399999999</v>
      </c>
      <c r="I502" s="55">
        <f>Table3[[#This Row],[Residential CLM $ Collected]]/'1.) CLM Reference'!$B$4</f>
        <v>1.4933784333690226E-5</v>
      </c>
      <c r="J502" s="79">
        <v>0</v>
      </c>
      <c r="K502" s="55">
        <f>Table3[[#This Row],[Residential Incentive Disbursements]]/'1.) CLM Reference'!$B$5</f>
        <v>0</v>
      </c>
      <c r="L502" s="56">
        <v>0</v>
      </c>
      <c r="M502" s="55">
        <f>Table3[[#This Row],[C&amp;I CLM $ Collected]]/'1.) CLM Reference'!$B$4</f>
        <v>0</v>
      </c>
      <c r="N502" s="79">
        <v>0</v>
      </c>
      <c r="O502" s="55">
        <f>Table3[[#This Row],[C&amp;I Incentive Disbursements]]/'1.) CLM Reference'!$B$5</f>
        <v>0</v>
      </c>
    </row>
    <row r="503" spans="1:15" s="1" customFormat="1">
      <c r="A503" s="83">
        <v>9005306100</v>
      </c>
      <c r="B503" s="1" t="s">
        <v>129</v>
      </c>
      <c r="C503" s="1" t="s">
        <v>46</v>
      </c>
      <c r="D503" s="54">
        <f>Table3[[#This Row],[Residential CLM $ Collected]]+Table3[[#This Row],[C&amp;I CLM $ Collected]]</f>
        <v>169096.61468699941</v>
      </c>
      <c r="E503" s="55">
        <f>Table3[[#This Row],[CLM $ Collected ]]/'1.) CLM Reference'!$B$4</f>
        <v>1.5975593449119975E-3</v>
      </c>
      <c r="F503" s="54">
        <f>Table3[[#This Row],[Residential Incentive Disbursements]]+Table3[[#This Row],[C&amp;I Incentive Disbursements]]</f>
        <v>213587.14</v>
      </c>
      <c r="G503" s="55">
        <f>Table3[[#This Row],[Incentive Disbursements]]/'1.) CLM Reference'!$B$5</f>
        <v>2.4087766949387667E-3</v>
      </c>
      <c r="H503" s="54">
        <v>142971.5487689994</v>
      </c>
      <c r="I503" s="55">
        <f>Table3[[#This Row],[Residential CLM $ Collected]]/'1.) CLM Reference'!$B$4</f>
        <v>1.3507398371944866E-3</v>
      </c>
      <c r="J503" s="79">
        <v>207346.14</v>
      </c>
      <c r="K503" s="55">
        <f>Table3[[#This Row],[Residential Incentive Disbursements]]/'1.) CLM Reference'!$B$5</f>
        <v>2.3383924229591294E-3</v>
      </c>
      <c r="L503" s="56">
        <v>26125.065918</v>
      </c>
      <c r="M503" s="55">
        <f>Table3[[#This Row],[C&amp;I CLM $ Collected]]/'1.) CLM Reference'!$B$4</f>
        <v>2.46819507717511E-4</v>
      </c>
      <c r="N503" s="79">
        <v>6241</v>
      </c>
      <c r="O503" s="55">
        <f>Table3[[#This Row],[C&amp;I Incentive Disbursements]]/'1.) CLM Reference'!$B$5</f>
        <v>7.0384271979637172E-5</v>
      </c>
    </row>
    <row r="504" spans="1:15" s="1" customFormat="1">
      <c r="A504" s="83">
        <v>9011690300</v>
      </c>
      <c r="B504" s="1" t="s">
        <v>130</v>
      </c>
      <c r="C504" s="1" t="s">
        <v>46</v>
      </c>
      <c r="D504" s="54">
        <f>Table3[[#This Row],[Residential CLM $ Collected]]+Table3[[#This Row],[C&amp;I CLM $ Collected]]</f>
        <v>368104.76721899945</v>
      </c>
      <c r="E504" s="55">
        <f>Table3[[#This Row],[CLM $ Collected ]]/'1.) CLM Reference'!$B$4</f>
        <v>3.4777113182655598E-3</v>
      </c>
      <c r="F504" s="54">
        <f>Table3[[#This Row],[Residential Incentive Disbursements]]+Table3[[#This Row],[C&amp;I Incentive Disbursements]]</f>
        <v>383078.288</v>
      </c>
      <c r="G504" s="55">
        <f>Table3[[#This Row],[Incentive Disbursements]]/'1.) CLM Reference'!$B$5</f>
        <v>4.3202509873555162E-3</v>
      </c>
      <c r="H504" s="54">
        <v>171185.01006599944</v>
      </c>
      <c r="I504" s="55">
        <f>Table3[[#This Row],[Residential CLM $ Collected]]/'1.) CLM Reference'!$B$4</f>
        <v>1.6172896958700468E-3</v>
      </c>
      <c r="J504" s="79">
        <v>98702.24</v>
      </c>
      <c r="K504" s="55">
        <f>Table3[[#This Row],[Residential Incentive Disbursements]]/'1.) CLM Reference'!$B$5</f>
        <v>1.1131365654797987E-3</v>
      </c>
      <c r="L504" s="56">
        <v>196919.75715299998</v>
      </c>
      <c r="M504" s="55">
        <f>Table3[[#This Row],[C&amp;I CLM $ Collected]]/'1.) CLM Reference'!$B$4</f>
        <v>1.8604216223955126E-3</v>
      </c>
      <c r="N504" s="79">
        <v>284376.04800000001</v>
      </c>
      <c r="O504" s="55">
        <f>Table3[[#This Row],[C&amp;I Incentive Disbursements]]/'1.) CLM Reference'!$B$5</f>
        <v>3.207114421875718E-3</v>
      </c>
    </row>
    <row r="505" spans="1:15" s="1" customFormat="1">
      <c r="A505" s="83">
        <v>9011690400</v>
      </c>
      <c r="B505" s="1" t="s">
        <v>130</v>
      </c>
      <c r="C505" s="1" t="s">
        <v>46</v>
      </c>
      <c r="D505" s="54">
        <f>Table3[[#This Row],[Residential CLM $ Collected]]+Table3[[#This Row],[C&amp;I CLM $ Collected]]</f>
        <v>30769.718426999945</v>
      </c>
      <c r="E505" s="55">
        <f>Table3[[#This Row],[CLM $ Collected ]]/'1.) CLM Reference'!$B$4</f>
        <v>2.9070038631083208E-4</v>
      </c>
      <c r="F505" s="54">
        <f>Table3[[#This Row],[Residential Incentive Disbursements]]+Table3[[#This Row],[C&amp;I Incentive Disbursements]]</f>
        <v>7281.3999999999896</v>
      </c>
      <c r="G505" s="55">
        <f>Table3[[#This Row],[Incentive Disbursements]]/'1.) CLM Reference'!$B$5</f>
        <v>8.2117615445045567E-5</v>
      </c>
      <c r="H505" s="54">
        <v>30769.718426999945</v>
      </c>
      <c r="I505" s="55">
        <f>Table3[[#This Row],[Residential CLM $ Collected]]/'1.) CLM Reference'!$B$4</f>
        <v>2.9070038631083208E-4</v>
      </c>
      <c r="J505" s="79">
        <v>7281.3999999999896</v>
      </c>
      <c r="K505" s="55">
        <f>Table3[[#This Row],[Residential Incentive Disbursements]]/'1.) CLM Reference'!$B$5</f>
        <v>8.2117615445045567E-5</v>
      </c>
      <c r="L505" s="56">
        <v>0</v>
      </c>
      <c r="M505" s="55">
        <f>Table3[[#This Row],[C&amp;I CLM $ Collected]]/'1.) CLM Reference'!$B$4</f>
        <v>0</v>
      </c>
      <c r="N505" s="79">
        <v>0</v>
      </c>
      <c r="O505" s="55">
        <f>Table3[[#This Row],[C&amp;I Incentive Disbursements]]/'1.) CLM Reference'!$B$5</f>
        <v>0</v>
      </c>
    </row>
    <row r="506" spans="1:15" s="1" customFormat="1">
      <c r="A506" s="83">
        <v>9011690500</v>
      </c>
      <c r="B506" s="1" t="s">
        <v>130</v>
      </c>
      <c r="C506" s="1" t="s">
        <v>46</v>
      </c>
      <c r="D506" s="54">
        <f>Table3[[#This Row],[Residential CLM $ Collected]]+Table3[[#This Row],[C&amp;I CLM $ Collected]]</f>
        <v>31514.357259</v>
      </c>
      <c r="E506" s="55">
        <f>Table3[[#This Row],[CLM $ Collected ]]/'1.) CLM Reference'!$B$4</f>
        <v>2.9773544568708287E-4</v>
      </c>
      <c r="F506" s="54">
        <f>Table3[[#This Row],[Residential Incentive Disbursements]]+Table3[[#This Row],[C&amp;I Incentive Disbursements]]</f>
        <v>4336.0999999999904</v>
      </c>
      <c r="G506" s="55">
        <f>Table3[[#This Row],[Incentive Disbursements]]/'1.) CLM Reference'!$B$5</f>
        <v>4.890133660165103E-5</v>
      </c>
      <c r="H506" s="54">
        <v>31514.357259</v>
      </c>
      <c r="I506" s="55">
        <f>Table3[[#This Row],[Residential CLM $ Collected]]/'1.) CLM Reference'!$B$4</f>
        <v>2.9773544568708287E-4</v>
      </c>
      <c r="J506" s="79">
        <v>4336.0999999999904</v>
      </c>
      <c r="K506" s="55">
        <f>Table3[[#This Row],[Residential Incentive Disbursements]]/'1.) CLM Reference'!$B$5</f>
        <v>4.890133660165103E-5</v>
      </c>
      <c r="L506" s="56">
        <v>0</v>
      </c>
      <c r="M506" s="55">
        <f>Table3[[#This Row],[C&amp;I CLM $ Collected]]/'1.) CLM Reference'!$B$4</f>
        <v>0</v>
      </c>
      <c r="N506" s="79">
        <v>0</v>
      </c>
      <c r="O506" s="55">
        <f>Table3[[#This Row],[C&amp;I Incentive Disbursements]]/'1.) CLM Reference'!$B$5</f>
        <v>0</v>
      </c>
    </row>
    <row r="507" spans="1:15" s="1" customFormat="1">
      <c r="A507" s="83">
        <v>9011690700</v>
      </c>
      <c r="B507" s="1" t="s">
        <v>130</v>
      </c>
      <c r="C507" s="1" t="s">
        <v>46</v>
      </c>
      <c r="D507" s="54">
        <f>Table3[[#This Row],[Residential CLM $ Collected]]+Table3[[#This Row],[C&amp;I CLM $ Collected]]</f>
        <v>11490.181289999999</v>
      </c>
      <c r="E507" s="55">
        <f>Table3[[#This Row],[CLM $ Collected ]]/'1.) CLM Reference'!$B$4</f>
        <v>1.0855478407152149E-4</v>
      </c>
      <c r="F507" s="54">
        <f>Table3[[#This Row],[Residential Incentive Disbursements]]+Table3[[#This Row],[C&amp;I Incentive Disbursements]]</f>
        <v>41.6</v>
      </c>
      <c r="G507" s="55">
        <f>Table3[[#This Row],[Incentive Disbursements]]/'1.) CLM Reference'!$B$5</f>
        <v>4.6915329504132454E-7</v>
      </c>
      <c r="H507" s="54">
        <v>11490.181289999999</v>
      </c>
      <c r="I507" s="55">
        <f>Table3[[#This Row],[Residential CLM $ Collected]]/'1.) CLM Reference'!$B$4</f>
        <v>1.0855478407152149E-4</v>
      </c>
      <c r="J507" s="79">
        <v>41.6</v>
      </c>
      <c r="K507" s="55">
        <f>Table3[[#This Row],[Residential Incentive Disbursements]]/'1.) CLM Reference'!$B$5</f>
        <v>4.6915329504132454E-7</v>
      </c>
      <c r="L507" s="56">
        <v>0</v>
      </c>
      <c r="M507" s="55">
        <f>Table3[[#This Row],[C&amp;I CLM $ Collected]]/'1.) CLM Reference'!$B$4</f>
        <v>0</v>
      </c>
      <c r="N507" s="79">
        <v>0</v>
      </c>
      <c r="O507" s="55">
        <f>Table3[[#This Row],[C&amp;I Incentive Disbursements]]/'1.) CLM Reference'!$B$5</f>
        <v>0</v>
      </c>
    </row>
    <row r="508" spans="1:15" s="1" customFormat="1">
      <c r="A508" s="83">
        <v>9011690800</v>
      </c>
      <c r="B508" s="1" t="s">
        <v>130</v>
      </c>
      <c r="C508" s="1" t="s">
        <v>46</v>
      </c>
      <c r="D508" s="54">
        <f>Table3[[#This Row],[Residential CLM $ Collected]]+Table3[[#This Row],[C&amp;I CLM $ Collected]]</f>
        <v>32639.455925999941</v>
      </c>
      <c r="E508" s="55">
        <f>Table3[[#This Row],[CLM $ Collected ]]/'1.) CLM Reference'!$B$4</f>
        <v>3.0836494227837083E-4</v>
      </c>
      <c r="F508" s="54">
        <f>Table3[[#This Row],[Residential Incentive Disbursements]]+Table3[[#This Row],[C&amp;I Incentive Disbursements]]</f>
        <v>3837.72999999999</v>
      </c>
      <c r="G508" s="55">
        <f>Table3[[#This Row],[Incentive Disbursements]]/'1.) CLM Reference'!$B$5</f>
        <v>4.3280857571609082E-5</v>
      </c>
      <c r="H508" s="54">
        <v>32639.455925999941</v>
      </c>
      <c r="I508" s="55">
        <f>Table3[[#This Row],[Residential CLM $ Collected]]/'1.) CLM Reference'!$B$4</f>
        <v>3.0836494227837083E-4</v>
      </c>
      <c r="J508" s="79">
        <v>3837.72999999999</v>
      </c>
      <c r="K508" s="55">
        <f>Table3[[#This Row],[Residential Incentive Disbursements]]/'1.) CLM Reference'!$B$5</f>
        <v>4.3280857571609082E-5</v>
      </c>
      <c r="L508" s="56">
        <v>0</v>
      </c>
      <c r="M508" s="55">
        <f>Table3[[#This Row],[C&amp;I CLM $ Collected]]/'1.) CLM Reference'!$B$4</f>
        <v>0</v>
      </c>
      <c r="N508" s="79">
        <v>0</v>
      </c>
      <c r="O508" s="55">
        <f>Table3[[#This Row],[C&amp;I Incentive Disbursements]]/'1.) CLM Reference'!$B$5</f>
        <v>0</v>
      </c>
    </row>
    <row r="509" spans="1:15" s="1" customFormat="1">
      <c r="A509" s="83">
        <v>9011690900</v>
      </c>
      <c r="B509" s="1" t="s">
        <v>130</v>
      </c>
      <c r="C509" s="1" t="s">
        <v>46</v>
      </c>
      <c r="D509" s="54">
        <f>Table3[[#This Row],[Residential CLM $ Collected]]+Table3[[#This Row],[C&amp;I CLM $ Collected]]</f>
        <v>61010.002871999997</v>
      </c>
      <c r="E509" s="55">
        <f>Table3[[#This Row],[CLM $ Collected ]]/'1.) CLM Reference'!$B$4</f>
        <v>5.7639888534542576E-4</v>
      </c>
      <c r="F509" s="54">
        <f>Table3[[#This Row],[Residential Incentive Disbursements]]+Table3[[#This Row],[C&amp;I Incentive Disbursements]]</f>
        <v>10036.629999999999</v>
      </c>
      <c r="G509" s="55">
        <f>Table3[[#This Row],[Incentive Disbursements]]/'1.) CLM Reference'!$B$5</f>
        <v>1.1319033739448578E-4</v>
      </c>
      <c r="H509" s="54">
        <v>61010.002871999997</v>
      </c>
      <c r="I509" s="55">
        <f>Table3[[#This Row],[Residential CLM $ Collected]]/'1.) CLM Reference'!$B$4</f>
        <v>5.7639888534542576E-4</v>
      </c>
      <c r="J509" s="79">
        <v>10036.629999999999</v>
      </c>
      <c r="K509" s="55">
        <f>Table3[[#This Row],[Residential Incentive Disbursements]]/'1.) CLM Reference'!$B$5</f>
        <v>1.1319033739448578E-4</v>
      </c>
      <c r="L509" s="56">
        <v>0</v>
      </c>
      <c r="M509" s="55">
        <f>Table3[[#This Row],[C&amp;I CLM $ Collected]]/'1.) CLM Reference'!$B$4</f>
        <v>0</v>
      </c>
      <c r="N509" s="79">
        <v>0</v>
      </c>
      <c r="O509" s="55">
        <f>Table3[[#This Row],[C&amp;I Incentive Disbursements]]/'1.) CLM Reference'!$B$5</f>
        <v>0</v>
      </c>
    </row>
    <row r="510" spans="1:15" s="1" customFormat="1">
      <c r="A510" s="83">
        <v>9011693400</v>
      </c>
      <c r="B510" s="1" t="s">
        <v>130</v>
      </c>
      <c r="C510" s="1" t="s">
        <v>46</v>
      </c>
      <c r="D510" s="54">
        <f>Table3[[#This Row],[Residential CLM $ Collected]]+Table3[[#This Row],[C&amp;I CLM $ Collected]]</f>
        <v>117.23858999999999</v>
      </c>
      <c r="E510" s="55">
        <f>Table3[[#This Row],[CLM $ Collected ]]/'1.) CLM Reference'!$B$4</f>
        <v>1.1076248060050964E-6</v>
      </c>
      <c r="F510" s="54">
        <f>Table3[[#This Row],[Residential Incentive Disbursements]]+Table3[[#This Row],[C&amp;I Incentive Disbursements]]</f>
        <v>0</v>
      </c>
      <c r="G510" s="55">
        <f>Table3[[#This Row],[Incentive Disbursements]]/'1.) CLM Reference'!$B$5</f>
        <v>0</v>
      </c>
      <c r="H510" s="54">
        <v>117.23858999999999</v>
      </c>
      <c r="I510" s="55">
        <f>Table3[[#This Row],[Residential CLM $ Collected]]/'1.) CLM Reference'!$B$4</f>
        <v>1.1076248060050964E-6</v>
      </c>
      <c r="J510" s="79">
        <v>0</v>
      </c>
      <c r="K510" s="55">
        <f>Table3[[#This Row],[Residential Incentive Disbursements]]/'1.) CLM Reference'!$B$5</f>
        <v>0</v>
      </c>
      <c r="L510" s="56">
        <v>0</v>
      </c>
      <c r="M510" s="55">
        <f>Table3[[#This Row],[C&amp;I CLM $ Collected]]/'1.) CLM Reference'!$B$4</f>
        <v>0</v>
      </c>
      <c r="N510" s="79">
        <v>0</v>
      </c>
      <c r="O510" s="55">
        <f>Table3[[#This Row],[C&amp;I Incentive Disbursements]]/'1.) CLM Reference'!$B$5</f>
        <v>0</v>
      </c>
    </row>
    <row r="511" spans="1:15" s="1" customFormat="1">
      <c r="A511" s="83">
        <v>9011693600</v>
      </c>
      <c r="B511" s="1" t="s">
        <v>130</v>
      </c>
      <c r="C511" s="1" t="s">
        <v>46</v>
      </c>
      <c r="D511" s="54">
        <f>Table3[[#This Row],[Residential CLM $ Collected]]+Table3[[#This Row],[C&amp;I CLM $ Collected]]</f>
        <v>132.03728999999998</v>
      </c>
      <c r="E511" s="55">
        <f>Table3[[#This Row],[CLM $ Collected ]]/'1.) CLM Reference'!$B$4</f>
        <v>1.2474371938598772E-6</v>
      </c>
      <c r="F511" s="54">
        <f>Table3[[#This Row],[Residential Incentive Disbursements]]+Table3[[#This Row],[C&amp;I Incentive Disbursements]]</f>
        <v>0</v>
      </c>
      <c r="G511" s="55">
        <f>Table3[[#This Row],[Incentive Disbursements]]/'1.) CLM Reference'!$B$5</f>
        <v>0</v>
      </c>
      <c r="H511" s="54">
        <v>132.03728999999998</v>
      </c>
      <c r="I511" s="55">
        <f>Table3[[#This Row],[Residential CLM $ Collected]]/'1.) CLM Reference'!$B$4</f>
        <v>1.2474371938598772E-6</v>
      </c>
      <c r="J511" s="79">
        <v>0</v>
      </c>
      <c r="K511" s="55">
        <f>Table3[[#This Row],[Residential Incentive Disbursements]]/'1.) CLM Reference'!$B$5</f>
        <v>0</v>
      </c>
      <c r="L511" s="56">
        <v>0</v>
      </c>
      <c r="M511" s="55">
        <f>Table3[[#This Row],[C&amp;I CLM $ Collected]]/'1.) CLM Reference'!$B$4</f>
        <v>0</v>
      </c>
      <c r="N511" s="79">
        <v>0</v>
      </c>
      <c r="O511" s="55">
        <f>Table3[[#This Row],[C&amp;I Incentive Disbursements]]/'1.) CLM Reference'!$B$5</f>
        <v>0</v>
      </c>
    </row>
    <row r="512" spans="1:15" s="1" customFormat="1">
      <c r="A512" s="83">
        <v>9011870300</v>
      </c>
      <c r="B512" s="1" t="s">
        <v>130</v>
      </c>
      <c r="C512" s="1" t="s">
        <v>46</v>
      </c>
      <c r="D512" s="54">
        <f>Table3[[#This Row],[Residential CLM $ Collected]]+Table3[[#This Row],[C&amp;I CLM $ Collected]]</f>
        <v>30760.870391999943</v>
      </c>
      <c r="E512" s="55">
        <f>Table3[[#This Row],[CLM $ Collected ]]/'1.) CLM Reference'!$B$4</f>
        <v>2.9061679350192503E-4</v>
      </c>
      <c r="F512" s="54">
        <f>Table3[[#This Row],[Residential Incentive Disbursements]]+Table3[[#This Row],[C&amp;I Incentive Disbursements]]</f>
        <v>1208.5799999999899</v>
      </c>
      <c r="G512" s="55">
        <f>Table3[[#This Row],[Incentive Disbursements]]/'1.) CLM Reference'!$B$5</f>
        <v>1.3630030993294213E-5</v>
      </c>
      <c r="H512" s="54">
        <v>30760.870391999943</v>
      </c>
      <c r="I512" s="55">
        <f>Table3[[#This Row],[Residential CLM $ Collected]]/'1.) CLM Reference'!$B$4</f>
        <v>2.9061679350192503E-4</v>
      </c>
      <c r="J512" s="79">
        <v>1208.5799999999899</v>
      </c>
      <c r="K512" s="55">
        <f>Table3[[#This Row],[Residential Incentive Disbursements]]/'1.) CLM Reference'!$B$5</f>
        <v>1.3630030993294213E-5</v>
      </c>
      <c r="L512" s="56">
        <v>0</v>
      </c>
      <c r="M512" s="55">
        <f>Table3[[#This Row],[C&amp;I CLM $ Collected]]/'1.) CLM Reference'!$B$4</f>
        <v>0</v>
      </c>
      <c r="N512" s="79">
        <v>0</v>
      </c>
      <c r="O512" s="55">
        <f>Table3[[#This Row],[C&amp;I Incentive Disbursements]]/'1.) CLM Reference'!$B$5</f>
        <v>0</v>
      </c>
    </row>
    <row r="513" spans="1:15" s="1" customFormat="1">
      <c r="A513" s="83">
        <v>9005253100</v>
      </c>
      <c r="B513" s="1" t="s">
        <v>131</v>
      </c>
      <c r="C513" s="1" t="s">
        <v>46</v>
      </c>
      <c r="D513" s="54">
        <f>Table3[[#This Row],[Residential CLM $ Collected]]+Table3[[#This Row],[C&amp;I CLM $ Collected]]</f>
        <v>73548.689066999999</v>
      </c>
      <c r="E513" s="55">
        <f>Table3[[#This Row],[CLM $ Collected ]]/'1.) CLM Reference'!$B$4</f>
        <v>6.9485953780035257E-4</v>
      </c>
      <c r="F513" s="54">
        <f>Table3[[#This Row],[Residential Incentive Disbursements]]+Table3[[#This Row],[C&amp;I Incentive Disbursements]]</f>
        <v>32422.1499999999</v>
      </c>
      <c r="G513" s="55">
        <f>Table3[[#This Row],[Incentive Disbursements]]/'1.) CLM Reference'!$B$5</f>
        <v>3.6564804098134694E-4</v>
      </c>
      <c r="H513" s="54">
        <v>73548.689066999999</v>
      </c>
      <c r="I513" s="55">
        <f>Table3[[#This Row],[Residential CLM $ Collected]]/'1.) CLM Reference'!$B$4</f>
        <v>6.9485953780035257E-4</v>
      </c>
      <c r="J513" s="79">
        <v>32422.1499999999</v>
      </c>
      <c r="K513" s="55">
        <f>Table3[[#This Row],[Residential Incentive Disbursements]]/'1.) CLM Reference'!$B$5</f>
        <v>3.6564804098134694E-4</v>
      </c>
      <c r="L513" s="56">
        <v>0</v>
      </c>
      <c r="M513" s="55">
        <f>Table3[[#This Row],[C&amp;I CLM $ Collected]]/'1.) CLM Reference'!$B$4</f>
        <v>0</v>
      </c>
      <c r="N513" s="79">
        <v>0</v>
      </c>
      <c r="O513" s="55">
        <f>Table3[[#This Row],[C&amp;I Incentive Disbursements]]/'1.) CLM Reference'!$B$5</f>
        <v>0</v>
      </c>
    </row>
    <row r="514" spans="1:15" s="1" customFormat="1">
      <c r="A514" s="83">
        <v>9005253200</v>
      </c>
      <c r="B514" s="1" t="s">
        <v>131</v>
      </c>
      <c r="C514" s="1" t="s">
        <v>46</v>
      </c>
      <c r="D514" s="54">
        <f>Table3[[#This Row],[Residential CLM $ Collected]]+Table3[[#This Row],[C&amp;I CLM $ Collected]]</f>
        <v>462361.60605599999</v>
      </c>
      <c r="E514" s="55">
        <f>Table3[[#This Row],[CLM $ Collected ]]/'1.) CLM Reference'!$B$4</f>
        <v>4.3682134373330649E-3</v>
      </c>
      <c r="F514" s="54">
        <f>Table3[[#This Row],[Residential Incentive Disbursements]]+Table3[[#This Row],[C&amp;I Incentive Disbursements]]</f>
        <v>452492.88999999891</v>
      </c>
      <c r="G514" s="55">
        <f>Table3[[#This Row],[Incentive Disbursements]]/'1.) CLM Reference'!$B$5</f>
        <v>5.1030896713045934E-3</v>
      </c>
      <c r="H514" s="54">
        <v>288897.19645499997</v>
      </c>
      <c r="I514" s="55">
        <f>Table3[[#This Row],[Residential CLM $ Collected]]/'1.) CLM Reference'!$B$4</f>
        <v>2.7293888571918649E-3</v>
      </c>
      <c r="J514" s="79">
        <v>427610.32999999903</v>
      </c>
      <c r="K514" s="55">
        <f>Table3[[#This Row],[Residential Incentive Disbursements]]/'1.) CLM Reference'!$B$5</f>
        <v>4.8224710411828775E-3</v>
      </c>
      <c r="L514" s="56">
        <v>173464.40960099999</v>
      </c>
      <c r="M514" s="55">
        <f>Table3[[#This Row],[C&amp;I CLM $ Collected]]/'1.) CLM Reference'!$B$4</f>
        <v>1.6388245801411993E-3</v>
      </c>
      <c r="N514" s="79">
        <v>24882.559999999899</v>
      </c>
      <c r="O514" s="55">
        <f>Table3[[#This Row],[C&amp;I Incentive Disbursements]]/'1.) CLM Reference'!$B$5</f>
        <v>2.8061863012171663E-4</v>
      </c>
    </row>
    <row r="515" spans="1:15" s="1" customFormat="1">
      <c r="A515" s="83">
        <v>9005253300</v>
      </c>
      <c r="B515" s="1" t="s">
        <v>131</v>
      </c>
      <c r="C515" s="1" t="s">
        <v>46</v>
      </c>
      <c r="D515" s="54">
        <f>Table3[[#This Row],[Residential CLM $ Collected]]+Table3[[#This Row],[C&amp;I CLM $ Collected]]</f>
        <v>37276.326359999999</v>
      </c>
      <c r="E515" s="55">
        <f>Table3[[#This Row],[CLM $ Collected ]]/'1.) CLM Reference'!$B$4</f>
        <v>3.5217229884014863E-4</v>
      </c>
      <c r="F515" s="54">
        <f>Table3[[#This Row],[Residential Incentive Disbursements]]+Table3[[#This Row],[C&amp;I Incentive Disbursements]]</f>
        <v>6332.7699999999904</v>
      </c>
      <c r="G515" s="55">
        <f>Table3[[#This Row],[Incentive Disbursements]]/'1.) CLM Reference'!$B$5</f>
        <v>7.1419228659587604E-5</v>
      </c>
      <c r="H515" s="54">
        <v>37276.326359999999</v>
      </c>
      <c r="I515" s="55">
        <f>Table3[[#This Row],[Residential CLM $ Collected]]/'1.) CLM Reference'!$B$4</f>
        <v>3.5217229884014863E-4</v>
      </c>
      <c r="J515" s="79">
        <v>6332.7699999999904</v>
      </c>
      <c r="K515" s="55">
        <f>Table3[[#This Row],[Residential Incentive Disbursements]]/'1.) CLM Reference'!$B$5</f>
        <v>7.1419228659587604E-5</v>
      </c>
      <c r="L515" s="56">
        <v>0</v>
      </c>
      <c r="M515" s="55">
        <f>Table3[[#This Row],[C&amp;I CLM $ Collected]]/'1.) CLM Reference'!$B$4</f>
        <v>0</v>
      </c>
      <c r="N515" s="79">
        <v>0</v>
      </c>
      <c r="O515" s="55">
        <f>Table3[[#This Row],[C&amp;I Incentive Disbursements]]/'1.) CLM Reference'!$B$5</f>
        <v>0</v>
      </c>
    </row>
    <row r="516" spans="1:15" s="1" customFormat="1">
      <c r="A516" s="83">
        <v>9005253400</v>
      </c>
      <c r="B516" s="1" t="s">
        <v>131</v>
      </c>
      <c r="C516" s="1" t="s">
        <v>46</v>
      </c>
      <c r="D516" s="54">
        <f>Table3[[#This Row],[Residential CLM $ Collected]]+Table3[[#This Row],[C&amp;I CLM $ Collected]]</f>
        <v>115442.22343499999</v>
      </c>
      <c r="E516" s="55">
        <f>Table3[[#This Row],[CLM $ Collected ]]/'1.) CLM Reference'!$B$4</f>
        <v>1.090653430214308E-3</v>
      </c>
      <c r="F516" s="54">
        <f>Table3[[#This Row],[Residential Incentive Disbursements]]+Table3[[#This Row],[C&amp;I Incentive Disbursements]]</f>
        <v>13263.9</v>
      </c>
      <c r="G516" s="55">
        <f>Table3[[#This Row],[Incentive Disbursements]]/'1.) CLM Reference'!$B$5</f>
        <v>1.4958659591583231E-4</v>
      </c>
      <c r="H516" s="54">
        <v>115442.22343499999</v>
      </c>
      <c r="I516" s="55">
        <f>Table3[[#This Row],[Residential CLM $ Collected]]/'1.) CLM Reference'!$B$4</f>
        <v>1.090653430214308E-3</v>
      </c>
      <c r="J516" s="79">
        <v>13263.9</v>
      </c>
      <c r="K516" s="55">
        <f>Table3[[#This Row],[Residential Incentive Disbursements]]/'1.) CLM Reference'!$B$5</f>
        <v>1.4958659591583231E-4</v>
      </c>
      <c r="L516" s="56">
        <v>0</v>
      </c>
      <c r="M516" s="55">
        <f>Table3[[#This Row],[C&amp;I CLM $ Collected]]/'1.) CLM Reference'!$B$4</f>
        <v>0</v>
      </c>
      <c r="N516" s="79">
        <v>0</v>
      </c>
      <c r="O516" s="55">
        <f>Table3[[#This Row],[C&amp;I Incentive Disbursements]]/'1.) CLM Reference'!$B$5</f>
        <v>0</v>
      </c>
    </row>
    <row r="517" spans="1:15" s="1" customFormat="1">
      <c r="A517" s="83">
        <v>9005253500</v>
      </c>
      <c r="B517" s="1" t="s">
        <v>131</v>
      </c>
      <c r="C517" s="1" t="s">
        <v>46</v>
      </c>
      <c r="D517" s="54">
        <f>Table3[[#This Row],[Residential CLM $ Collected]]+Table3[[#This Row],[C&amp;I CLM $ Collected]]</f>
        <v>106225.68039299943</v>
      </c>
      <c r="E517" s="55">
        <f>Table3[[#This Row],[CLM $ Collected ]]/'1.) CLM Reference'!$B$4</f>
        <v>1.0035791000050016E-3</v>
      </c>
      <c r="F517" s="54">
        <f>Table3[[#This Row],[Residential Incentive Disbursements]]+Table3[[#This Row],[C&amp;I Incentive Disbursements]]</f>
        <v>10323.1</v>
      </c>
      <c r="G517" s="55">
        <f>Table3[[#This Row],[Incentive Disbursements]]/'1.) CLM Reference'!$B$5</f>
        <v>1.1642106682791099E-4</v>
      </c>
      <c r="H517" s="54">
        <v>106225.68039299943</v>
      </c>
      <c r="I517" s="55">
        <f>Table3[[#This Row],[Residential CLM $ Collected]]/'1.) CLM Reference'!$B$4</f>
        <v>1.0035791000050016E-3</v>
      </c>
      <c r="J517" s="79">
        <v>10323.1</v>
      </c>
      <c r="K517" s="55">
        <f>Table3[[#This Row],[Residential Incentive Disbursements]]/'1.) CLM Reference'!$B$5</f>
        <v>1.1642106682791099E-4</v>
      </c>
      <c r="L517" s="56">
        <v>0</v>
      </c>
      <c r="M517" s="55">
        <f>Table3[[#This Row],[C&amp;I CLM $ Collected]]/'1.) CLM Reference'!$B$4</f>
        <v>0</v>
      </c>
      <c r="N517" s="79">
        <v>0</v>
      </c>
      <c r="O517" s="55">
        <f>Table3[[#This Row],[C&amp;I Incentive Disbursements]]/'1.) CLM Reference'!$B$5</f>
        <v>0</v>
      </c>
    </row>
    <row r="518" spans="1:15" s="1" customFormat="1">
      <c r="A518" s="83">
        <v>9005253600</v>
      </c>
      <c r="B518" s="1" t="s">
        <v>131</v>
      </c>
      <c r="C518" s="1" t="s">
        <v>46</v>
      </c>
      <c r="D518" s="54">
        <f>Table3[[#This Row],[Residential CLM $ Collected]]+Table3[[#This Row],[C&amp;I CLM $ Collected]]</f>
        <v>40891.02393599994</v>
      </c>
      <c r="E518" s="55">
        <f>Table3[[#This Row],[CLM $ Collected ]]/'1.) CLM Reference'!$B$4</f>
        <v>3.8632256200336163E-4</v>
      </c>
      <c r="F518" s="54">
        <f>Table3[[#This Row],[Residential Incentive Disbursements]]+Table3[[#This Row],[C&amp;I Incentive Disbursements]]</f>
        <v>67394.889999999898</v>
      </c>
      <c r="G518" s="55">
        <f>Table3[[#This Row],[Incentive Disbursements]]/'1.) CLM Reference'!$B$5</f>
        <v>7.6006093058768179E-4</v>
      </c>
      <c r="H518" s="54">
        <v>40891.02393599994</v>
      </c>
      <c r="I518" s="55">
        <f>Table3[[#This Row],[Residential CLM $ Collected]]/'1.) CLM Reference'!$B$4</f>
        <v>3.8632256200336163E-4</v>
      </c>
      <c r="J518" s="79">
        <v>67394.889999999898</v>
      </c>
      <c r="K518" s="55">
        <f>Table3[[#This Row],[Residential Incentive Disbursements]]/'1.) CLM Reference'!$B$5</f>
        <v>7.6006093058768179E-4</v>
      </c>
      <c r="L518" s="56">
        <v>0</v>
      </c>
      <c r="M518" s="55">
        <f>Table3[[#This Row],[C&amp;I CLM $ Collected]]/'1.) CLM Reference'!$B$4</f>
        <v>0</v>
      </c>
      <c r="N518" s="79">
        <v>0</v>
      </c>
      <c r="O518" s="55">
        <f>Table3[[#This Row],[C&amp;I Incentive Disbursements]]/'1.) CLM Reference'!$B$5</f>
        <v>0</v>
      </c>
    </row>
    <row r="519" spans="1:15" s="1" customFormat="1">
      <c r="A519" s="83">
        <v>9005267100</v>
      </c>
      <c r="B519" s="1" t="s">
        <v>131</v>
      </c>
      <c r="C519" s="1" t="s">
        <v>46</v>
      </c>
      <c r="D519" s="54">
        <f>Table3[[#This Row],[Residential CLM $ Collected]]+Table3[[#This Row],[C&amp;I CLM $ Collected]]</f>
        <v>540.19223999999997</v>
      </c>
      <c r="E519" s="55">
        <f>Table3[[#This Row],[CLM $ Collected ]]/'1.) CLM Reference'!$B$4</f>
        <v>5.1035271324523648E-6</v>
      </c>
      <c r="F519" s="54">
        <f>Table3[[#This Row],[Residential Incentive Disbursements]]+Table3[[#This Row],[C&amp;I Incentive Disbursements]]</f>
        <v>0</v>
      </c>
      <c r="G519" s="55">
        <f>Table3[[#This Row],[Incentive Disbursements]]/'1.) CLM Reference'!$B$5</f>
        <v>0</v>
      </c>
      <c r="H519" s="54">
        <v>540.19223999999997</v>
      </c>
      <c r="I519" s="55">
        <f>Table3[[#This Row],[Residential CLM $ Collected]]/'1.) CLM Reference'!$B$4</f>
        <v>5.1035271324523648E-6</v>
      </c>
      <c r="J519" s="79">
        <v>0</v>
      </c>
      <c r="K519" s="55">
        <f>Table3[[#This Row],[Residential Incentive Disbursements]]/'1.) CLM Reference'!$B$5</f>
        <v>0</v>
      </c>
      <c r="L519" s="56">
        <v>0</v>
      </c>
      <c r="M519" s="55">
        <f>Table3[[#This Row],[C&amp;I CLM $ Collected]]/'1.) CLM Reference'!$B$4</f>
        <v>0</v>
      </c>
      <c r="N519" s="79">
        <v>0</v>
      </c>
      <c r="O519" s="55">
        <f>Table3[[#This Row],[C&amp;I Incentive Disbursements]]/'1.) CLM Reference'!$B$5</f>
        <v>0</v>
      </c>
    </row>
    <row r="520" spans="1:15" s="1" customFormat="1">
      <c r="A520" s="83">
        <v>9003400100</v>
      </c>
      <c r="B520" s="1" t="s">
        <v>132</v>
      </c>
      <c r="C520" s="1" t="s">
        <v>46</v>
      </c>
      <c r="D520" s="54">
        <f>Table3[[#This Row],[Residential CLM $ Collected]]+Table3[[#This Row],[C&amp;I CLM $ Collected]]</f>
        <v>407.58227999999997</v>
      </c>
      <c r="E520" s="55">
        <f>Table3[[#This Row],[CLM $ Collected ]]/'1.) CLM Reference'!$B$4</f>
        <v>3.8506795741582605E-6</v>
      </c>
      <c r="F520" s="54">
        <f>Table3[[#This Row],[Residential Incentive Disbursements]]+Table3[[#This Row],[C&amp;I Incentive Disbursements]]</f>
        <v>0</v>
      </c>
      <c r="G520" s="55">
        <f>Table3[[#This Row],[Incentive Disbursements]]/'1.) CLM Reference'!$B$5</f>
        <v>0</v>
      </c>
      <c r="H520" s="54">
        <v>407.58227999999997</v>
      </c>
      <c r="I520" s="55">
        <f>Table3[[#This Row],[Residential CLM $ Collected]]/'1.) CLM Reference'!$B$4</f>
        <v>3.8506795741582605E-6</v>
      </c>
      <c r="J520" s="79">
        <v>0</v>
      </c>
      <c r="K520" s="55">
        <f>Table3[[#This Row],[Residential Incentive Disbursements]]/'1.) CLM Reference'!$B$5</f>
        <v>0</v>
      </c>
      <c r="L520" s="56">
        <v>0</v>
      </c>
      <c r="M520" s="55">
        <f>Table3[[#This Row],[C&amp;I CLM $ Collected]]/'1.) CLM Reference'!$B$4</f>
        <v>0</v>
      </c>
      <c r="N520" s="79">
        <v>0</v>
      </c>
      <c r="O520" s="55">
        <f>Table3[[#This Row],[C&amp;I Incentive Disbursements]]/'1.) CLM Reference'!$B$5</f>
        <v>0</v>
      </c>
    </row>
    <row r="521" spans="1:15" s="1" customFormat="1">
      <c r="A521" s="83">
        <v>9003416300</v>
      </c>
      <c r="B521" s="1" t="s">
        <v>132</v>
      </c>
      <c r="C521" s="1" t="s">
        <v>46</v>
      </c>
      <c r="D521" s="54">
        <f>Table3[[#This Row],[Residential CLM $ Collected]]+Table3[[#This Row],[C&amp;I CLM $ Collected]]</f>
        <v>129.84867</v>
      </c>
      <c r="E521" s="55">
        <f>Table3[[#This Row],[CLM $ Collected ]]/'1.) CLM Reference'!$B$4</f>
        <v>1.2267599594874844E-6</v>
      </c>
      <c r="F521" s="54">
        <f>Table3[[#This Row],[Residential Incentive Disbursements]]+Table3[[#This Row],[C&amp;I Incentive Disbursements]]</f>
        <v>0</v>
      </c>
      <c r="G521" s="55">
        <f>Table3[[#This Row],[Incentive Disbursements]]/'1.) CLM Reference'!$B$5</f>
        <v>0</v>
      </c>
      <c r="H521" s="54">
        <v>129.84867</v>
      </c>
      <c r="I521" s="55">
        <f>Table3[[#This Row],[Residential CLM $ Collected]]/'1.) CLM Reference'!$B$4</f>
        <v>1.2267599594874844E-6</v>
      </c>
      <c r="J521" s="79">
        <v>0</v>
      </c>
      <c r="K521" s="55">
        <f>Table3[[#This Row],[Residential Incentive Disbursements]]/'1.) CLM Reference'!$B$5</f>
        <v>0</v>
      </c>
      <c r="L521" s="56">
        <v>0</v>
      </c>
      <c r="M521" s="55">
        <f>Table3[[#This Row],[C&amp;I CLM $ Collected]]/'1.) CLM Reference'!$B$4</f>
        <v>0</v>
      </c>
      <c r="N521" s="79">
        <v>0</v>
      </c>
      <c r="O521" s="55">
        <f>Table3[[#This Row],[C&amp;I Incentive Disbursements]]/'1.) CLM Reference'!$B$5</f>
        <v>0</v>
      </c>
    </row>
    <row r="522" spans="1:15" s="1" customFormat="1">
      <c r="A522" s="83">
        <v>9003492600</v>
      </c>
      <c r="B522" s="1" t="s">
        <v>132</v>
      </c>
      <c r="C522" s="1" t="s">
        <v>46</v>
      </c>
      <c r="D522" s="54">
        <f>Table3[[#This Row],[Residential CLM $ Collected]]+Table3[[#This Row],[C&amp;I CLM $ Collected]]</f>
        <v>124.56422999999999</v>
      </c>
      <c r="E522" s="55">
        <f>Table3[[#This Row],[CLM $ Collected ]]/'1.) CLM Reference'!$B$4</f>
        <v>1.1768346163914477E-6</v>
      </c>
      <c r="F522" s="54">
        <f>Table3[[#This Row],[Residential Incentive Disbursements]]+Table3[[#This Row],[C&amp;I Incentive Disbursements]]</f>
        <v>0</v>
      </c>
      <c r="G522" s="55">
        <f>Table3[[#This Row],[Incentive Disbursements]]/'1.) CLM Reference'!$B$5</f>
        <v>0</v>
      </c>
      <c r="H522" s="54">
        <v>124.56422999999999</v>
      </c>
      <c r="I522" s="55">
        <f>Table3[[#This Row],[Residential CLM $ Collected]]/'1.) CLM Reference'!$B$4</f>
        <v>1.1768346163914477E-6</v>
      </c>
      <c r="J522" s="79">
        <v>0</v>
      </c>
      <c r="K522" s="55">
        <f>Table3[[#This Row],[Residential Incentive Disbursements]]/'1.) CLM Reference'!$B$5</f>
        <v>0</v>
      </c>
      <c r="L522" s="56">
        <v>0</v>
      </c>
      <c r="M522" s="55">
        <f>Table3[[#This Row],[C&amp;I CLM $ Collected]]/'1.) CLM Reference'!$B$4</f>
        <v>0</v>
      </c>
      <c r="N522" s="79">
        <v>0</v>
      </c>
      <c r="O522" s="55">
        <f>Table3[[#This Row],[C&amp;I Incentive Disbursements]]/'1.) CLM Reference'!$B$5</f>
        <v>0</v>
      </c>
    </row>
    <row r="523" spans="1:15" s="1" customFormat="1">
      <c r="A523" s="83">
        <v>9003494100</v>
      </c>
      <c r="B523" s="1" t="s">
        <v>132</v>
      </c>
      <c r="C523" s="1" t="s">
        <v>46</v>
      </c>
      <c r="D523" s="54">
        <f>Table3[[#This Row],[Residential CLM $ Collected]]+Table3[[#This Row],[C&amp;I CLM $ Collected]]</f>
        <v>418618.19960099942</v>
      </c>
      <c r="E523" s="55">
        <f>Table3[[#This Row],[CLM $ Collected ]]/'1.) CLM Reference'!$B$4</f>
        <v>3.954942669672671E-3</v>
      </c>
      <c r="F523" s="54">
        <f>Table3[[#This Row],[Residential Incentive Disbursements]]+Table3[[#This Row],[C&amp;I Incentive Disbursements]]</f>
        <v>551816.98999999906</v>
      </c>
      <c r="G523" s="55">
        <f>Table3[[#This Row],[Incentive Disbursements]]/'1.) CLM Reference'!$B$5</f>
        <v>6.2232394018818553E-3</v>
      </c>
      <c r="H523" s="54">
        <v>202038.56171099943</v>
      </c>
      <c r="I523" s="55">
        <f>Table3[[#This Row],[Residential CLM $ Collected]]/'1.) CLM Reference'!$B$4</f>
        <v>1.9087821059660857E-3</v>
      </c>
      <c r="J523" s="79">
        <v>366547.63</v>
      </c>
      <c r="K523" s="55">
        <f>Table3[[#This Row],[Residential Incentive Disbursements]]/'1.) CLM Reference'!$B$5</f>
        <v>4.1338227981751983E-3</v>
      </c>
      <c r="L523" s="56">
        <v>216579.63788999998</v>
      </c>
      <c r="M523" s="55">
        <f>Table3[[#This Row],[C&amp;I CLM $ Collected]]/'1.) CLM Reference'!$B$4</f>
        <v>2.0461605637065857E-3</v>
      </c>
      <c r="N523" s="79">
        <v>185269.359999999</v>
      </c>
      <c r="O523" s="55">
        <f>Table3[[#This Row],[C&amp;I Incentive Disbursements]]/'1.) CLM Reference'!$B$5</f>
        <v>2.089416603706656E-3</v>
      </c>
    </row>
    <row r="524" spans="1:15" s="1" customFormat="1">
      <c r="A524" s="83">
        <v>9003494201</v>
      </c>
      <c r="B524" s="1" t="s">
        <v>132</v>
      </c>
      <c r="C524" s="1" t="s">
        <v>46</v>
      </c>
      <c r="D524" s="54">
        <f>Table3[[#This Row],[Residential CLM $ Collected]]+Table3[[#This Row],[C&amp;I CLM $ Collected]]</f>
        <v>57785.971698000001</v>
      </c>
      <c r="E524" s="55">
        <f>Table3[[#This Row],[CLM $ Collected ]]/'1.) CLM Reference'!$B$4</f>
        <v>5.4593948709049853E-4</v>
      </c>
      <c r="F524" s="54">
        <f>Table3[[#This Row],[Residential Incentive Disbursements]]+Table3[[#This Row],[C&amp;I Incentive Disbursements]]</f>
        <v>38057.129999999903</v>
      </c>
      <c r="G524" s="55">
        <f>Table3[[#This Row],[Incentive Disbursements]]/'1.) CLM Reference'!$B$5</f>
        <v>4.2919778700278838E-4</v>
      </c>
      <c r="H524" s="54">
        <v>57785.971698000001</v>
      </c>
      <c r="I524" s="55">
        <f>Table3[[#This Row],[Residential CLM $ Collected]]/'1.) CLM Reference'!$B$4</f>
        <v>5.4593948709049853E-4</v>
      </c>
      <c r="J524" s="79">
        <v>38057.129999999903</v>
      </c>
      <c r="K524" s="55">
        <f>Table3[[#This Row],[Residential Incentive Disbursements]]/'1.) CLM Reference'!$B$5</f>
        <v>4.2919778700278838E-4</v>
      </c>
      <c r="L524" s="56">
        <v>0</v>
      </c>
      <c r="M524" s="55">
        <f>Table3[[#This Row],[C&amp;I CLM $ Collected]]/'1.) CLM Reference'!$B$4</f>
        <v>0</v>
      </c>
      <c r="N524" s="79">
        <v>0</v>
      </c>
      <c r="O524" s="55">
        <f>Table3[[#This Row],[C&amp;I Incentive Disbursements]]/'1.) CLM Reference'!$B$5</f>
        <v>0</v>
      </c>
    </row>
    <row r="525" spans="1:15" s="1" customFormat="1">
      <c r="A525" s="83">
        <v>9003494202</v>
      </c>
      <c r="B525" s="1" t="s">
        <v>132</v>
      </c>
      <c r="C525" s="1" t="s">
        <v>46</v>
      </c>
      <c r="D525" s="54">
        <f>Table3[[#This Row],[Residential CLM $ Collected]]+Table3[[#This Row],[C&amp;I CLM $ Collected]]</f>
        <v>37451.101841999945</v>
      </c>
      <c r="E525" s="55">
        <f>Table3[[#This Row],[CLM $ Collected ]]/'1.) CLM Reference'!$B$4</f>
        <v>3.5382350992469548E-4</v>
      </c>
      <c r="F525" s="54">
        <f>Table3[[#This Row],[Residential Incentive Disbursements]]+Table3[[#This Row],[C&amp;I Incentive Disbursements]]</f>
        <v>6777.89</v>
      </c>
      <c r="G525" s="55">
        <f>Table3[[#This Row],[Incentive Disbursements]]/'1.) CLM Reference'!$B$5</f>
        <v>7.6439168916529884E-5</v>
      </c>
      <c r="H525" s="54">
        <v>37451.101841999945</v>
      </c>
      <c r="I525" s="55">
        <f>Table3[[#This Row],[Residential CLM $ Collected]]/'1.) CLM Reference'!$B$4</f>
        <v>3.5382350992469548E-4</v>
      </c>
      <c r="J525" s="79">
        <v>6777.89</v>
      </c>
      <c r="K525" s="55">
        <f>Table3[[#This Row],[Residential Incentive Disbursements]]/'1.) CLM Reference'!$B$5</f>
        <v>7.6439168916529884E-5</v>
      </c>
      <c r="L525" s="56">
        <v>0</v>
      </c>
      <c r="M525" s="55">
        <f>Table3[[#This Row],[C&amp;I CLM $ Collected]]/'1.) CLM Reference'!$B$4</f>
        <v>0</v>
      </c>
      <c r="N525" s="79">
        <v>0</v>
      </c>
      <c r="O525" s="55">
        <f>Table3[[#This Row],[C&amp;I Incentive Disbursements]]/'1.) CLM Reference'!$B$5</f>
        <v>0</v>
      </c>
    </row>
    <row r="526" spans="1:15" s="1" customFormat="1">
      <c r="A526" s="83">
        <v>9003494300</v>
      </c>
      <c r="B526" s="1" t="s">
        <v>132</v>
      </c>
      <c r="C526" s="1" t="s">
        <v>46</v>
      </c>
      <c r="D526" s="54">
        <f>Table3[[#This Row],[Residential CLM $ Collected]]+Table3[[#This Row],[C&amp;I CLM $ Collected]]</f>
        <v>48891.417750000001</v>
      </c>
      <c r="E526" s="55">
        <f>Table3[[#This Row],[CLM $ Collected ]]/'1.) CLM Reference'!$B$4</f>
        <v>4.6190718517390801E-4</v>
      </c>
      <c r="F526" s="54">
        <f>Table3[[#This Row],[Residential Incentive Disbursements]]+Table3[[#This Row],[C&amp;I Incentive Disbursements]]</f>
        <v>8882.85</v>
      </c>
      <c r="G526" s="55">
        <f>Table3[[#This Row],[Incentive Disbursements]]/'1.) CLM Reference'!$B$5</f>
        <v>1.001783256456209E-4</v>
      </c>
      <c r="H526" s="54">
        <v>48891.417750000001</v>
      </c>
      <c r="I526" s="55">
        <f>Table3[[#This Row],[Residential CLM $ Collected]]/'1.) CLM Reference'!$B$4</f>
        <v>4.6190718517390801E-4</v>
      </c>
      <c r="J526" s="79">
        <v>8882.85</v>
      </c>
      <c r="K526" s="55">
        <f>Table3[[#This Row],[Residential Incentive Disbursements]]/'1.) CLM Reference'!$B$5</f>
        <v>1.001783256456209E-4</v>
      </c>
      <c r="L526" s="56">
        <v>0</v>
      </c>
      <c r="M526" s="55">
        <f>Table3[[#This Row],[C&amp;I CLM $ Collected]]/'1.) CLM Reference'!$B$4</f>
        <v>0</v>
      </c>
      <c r="N526" s="79">
        <v>0</v>
      </c>
      <c r="O526" s="55">
        <f>Table3[[#This Row],[C&amp;I Incentive Disbursements]]/'1.) CLM Reference'!$B$5</f>
        <v>0</v>
      </c>
    </row>
    <row r="527" spans="1:15" s="1" customFormat="1">
      <c r="A527" s="83">
        <v>9003494400</v>
      </c>
      <c r="B527" s="1" t="s">
        <v>132</v>
      </c>
      <c r="C527" s="1" t="s">
        <v>46</v>
      </c>
      <c r="D527" s="54">
        <f>Table3[[#This Row],[Residential CLM $ Collected]]+Table3[[#This Row],[C&amp;I CLM $ Collected]]</f>
        <v>59941.944404999995</v>
      </c>
      <c r="E527" s="55">
        <f>Table3[[#This Row],[CLM $ Collected ]]/'1.) CLM Reference'!$B$4</f>
        <v>5.6630828247897214E-4</v>
      </c>
      <c r="F527" s="54">
        <f>Table3[[#This Row],[Residential Incentive Disbursements]]+Table3[[#This Row],[C&amp;I Incentive Disbursements]]</f>
        <v>14847.65</v>
      </c>
      <c r="G527" s="55">
        <f>Table3[[#This Row],[Incentive Disbursements]]/'1.) CLM Reference'!$B$5</f>
        <v>1.674476904115462E-4</v>
      </c>
      <c r="H527" s="54">
        <v>59941.944404999995</v>
      </c>
      <c r="I527" s="55">
        <f>Table3[[#This Row],[Residential CLM $ Collected]]/'1.) CLM Reference'!$B$4</f>
        <v>5.6630828247897214E-4</v>
      </c>
      <c r="J527" s="79">
        <v>14847.65</v>
      </c>
      <c r="K527" s="55">
        <f>Table3[[#This Row],[Residential Incentive Disbursements]]/'1.) CLM Reference'!$B$5</f>
        <v>1.674476904115462E-4</v>
      </c>
      <c r="L527" s="56">
        <v>0</v>
      </c>
      <c r="M527" s="55">
        <f>Table3[[#This Row],[C&amp;I CLM $ Collected]]/'1.) CLM Reference'!$B$4</f>
        <v>0</v>
      </c>
      <c r="N527" s="79">
        <v>0</v>
      </c>
      <c r="O527" s="55">
        <f>Table3[[#This Row],[C&amp;I Incentive Disbursements]]/'1.) CLM Reference'!$B$5</f>
        <v>0</v>
      </c>
    </row>
    <row r="528" spans="1:15" s="1" customFormat="1">
      <c r="A528" s="83">
        <v>9003494500</v>
      </c>
      <c r="B528" s="1" t="s">
        <v>132</v>
      </c>
      <c r="C528" s="1" t="s">
        <v>46</v>
      </c>
      <c r="D528" s="54">
        <f>Table3[[#This Row],[Residential CLM $ Collected]]+Table3[[#This Row],[C&amp;I CLM $ Collected]]</f>
        <v>53039.538719999997</v>
      </c>
      <c r="E528" s="55">
        <f>Table3[[#This Row],[CLM $ Collected ]]/'1.) CLM Reference'!$B$4</f>
        <v>5.0109702603332062E-4</v>
      </c>
      <c r="F528" s="54">
        <f>Table3[[#This Row],[Residential Incentive Disbursements]]+Table3[[#This Row],[C&amp;I Incentive Disbursements]]</f>
        <v>12575.04</v>
      </c>
      <c r="G528" s="55">
        <f>Table3[[#This Row],[Incentive Disbursements]]/'1.) CLM Reference'!$B$5</f>
        <v>1.4181782334799178E-4</v>
      </c>
      <c r="H528" s="54">
        <v>53039.538719999997</v>
      </c>
      <c r="I528" s="55">
        <f>Table3[[#This Row],[Residential CLM $ Collected]]/'1.) CLM Reference'!$B$4</f>
        <v>5.0109702603332062E-4</v>
      </c>
      <c r="J528" s="79">
        <v>12575.04</v>
      </c>
      <c r="K528" s="55">
        <f>Table3[[#This Row],[Residential Incentive Disbursements]]/'1.) CLM Reference'!$B$5</f>
        <v>1.4181782334799178E-4</v>
      </c>
      <c r="L528" s="56">
        <v>0</v>
      </c>
      <c r="M528" s="55">
        <f>Table3[[#This Row],[C&amp;I CLM $ Collected]]/'1.) CLM Reference'!$B$4</f>
        <v>0</v>
      </c>
      <c r="N528" s="79">
        <v>0</v>
      </c>
      <c r="O528" s="55">
        <f>Table3[[#This Row],[C&amp;I Incentive Disbursements]]/'1.) CLM Reference'!$B$5</f>
        <v>0</v>
      </c>
    </row>
    <row r="529" spans="1:15" s="1" customFormat="1">
      <c r="A529" s="83">
        <v>9003494600</v>
      </c>
      <c r="B529" s="1" t="s">
        <v>132</v>
      </c>
      <c r="C529" s="1" t="s">
        <v>46</v>
      </c>
      <c r="D529" s="54">
        <f>Table3[[#This Row],[Residential CLM $ Collected]]+Table3[[#This Row],[C&amp;I CLM $ Collected]]</f>
        <v>44176.750379999998</v>
      </c>
      <c r="E529" s="55">
        <f>Table3[[#This Row],[CLM $ Collected ]]/'1.) CLM Reference'!$B$4</f>
        <v>4.1736483328213918E-4</v>
      </c>
      <c r="F529" s="54">
        <f>Table3[[#This Row],[Residential Incentive Disbursements]]+Table3[[#This Row],[C&amp;I Incentive Disbursements]]</f>
        <v>5407.1599999999899</v>
      </c>
      <c r="G529" s="55">
        <f>Table3[[#This Row],[Incentive Disbursements]]/'1.) CLM Reference'!$B$5</f>
        <v>6.098045506768374E-5</v>
      </c>
      <c r="H529" s="54">
        <v>44176.750379999998</v>
      </c>
      <c r="I529" s="55">
        <f>Table3[[#This Row],[Residential CLM $ Collected]]/'1.) CLM Reference'!$B$4</f>
        <v>4.1736483328213918E-4</v>
      </c>
      <c r="J529" s="79">
        <v>5407.1599999999899</v>
      </c>
      <c r="K529" s="55">
        <f>Table3[[#This Row],[Residential Incentive Disbursements]]/'1.) CLM Reference'!$B$5</f>
        <v>6.098045506768374E-5</v>
      </c>
      <c r="L529" s="56">
        <v>0</v>
      </c>
      <c r="M529" s="55">
        <f>Table3[[#This Row],[C&amp;I CLM $ Collected]]/'1.) CLM Reference'!$B$4</f>
        <v>0</v>
      </c>
      <c r="N529" s="79">
        <v>0</v>
      </c>
      <c r="O529" s="55">
        <f>Table3[[#This Row],[C&amp;I Incentive Disbursements]]/'1.) CLM Reference'!$B$5</f>
        <v>0</v>
      </c>
    </row>
    <row r="530" spans="1:15" s="1" customFormat="1">
      <c r="A530" s="83">
        <v>9001100100</v>
      </c>
      <c r="B530" s="1" t="s">
        <v>133</v>
      </c>
      <c r="C530" s="1" t="s">
        <v>46</v>
      </c>
      <c r="D530" s="54">
        <f>Table3[[#This Row],[Residential CLM $ Collected]]+Table3[[#This Row],[C&amp;I CLM $ Collected]]</f>
        <v>147.48803999999998</v>
      </c>
      <c r="E530" s="55">
        <f>Table3[[#This Row],[CLM $ Collected ]]/'1.) CLM Reference'!$B$4</f>
        <v>1.3934098976546195E-6</v>
      </c>
      <c r="F530" s="54">
        <f>Table3[[#This Row],[Residential Incentive Disbursements]]+Table3[[#This Row],[C&amp;I Incentive Disbursements]]</f>
        <v>0</v>
      </c>
      <c r="G530" s="55">
        <f>Table3[[#This Row],[Incentive Disbursements]]/'1.) CLM Reference'!$B$5</f>
        <v>0</v>
      </c>
      <c r="H530" s="54">
        <v>147.48803999999998</v>
      </c>
      <c r="I530" s="55">
        <f>Table3[[#This Row],[Residential CLM $ Collected]]/'1.) CLM Reference'!$B$4</f>
        <v>1.3934098976546195E-6</v>
      </c>
      <c r="J530" s="79">
        <v>0</v>
      </c>
      <c r="K530" s="55">
        <f>Table3[[#This Row],[Residential Incentive Disbursements]]/'1.) CLM Reference'!$B$5</f>
        <v>0</v>
      </c>
      <c r="L530" s="56">
        <v>0</v>
      </c>
      <c r="M530" s="55">
        <f>Table3[[#This Row],[C&amp;I CLM $ Collected]]/'1.) CLM Reference'!$B$4</f>
        <v>0</v>
      </c>
      <c r="N530" s="79">
        <v>0</v>
      </c>
      <c r="O530" s="55">
        <f>Table3[[#This Row],[C&amp;I Incentive Disbursements]]/'1.) CLM Reference'!$B$5</f>
        <v>0</v>
      </c>
    </row>
    <row r="531" spans="1:15" s="1" customFormat="1">
      <c r="A531" s="83">
        <v>9001100300</v>
      </c>
      <c r="B531" s="1" t="s">
        <v>133</v>
      </c>
      <c r="C531" s="1" t="s">
        <v>46</v>
      </c>
      <c r="D531" s="54">
        <f>Table3[[#This Row],[Residential CLM $ Collected]]+Table3[[#This Row],[C&amp;I CLM $ Collected]]</f>
        <v>1287.44721</v>
      </c>
      <c r="E531" s="55">
        <f>Table3[[#This Row],[CLM $ Collected ]]/'1.) CLM Reference'!$B$4</f>
        <v>1.2163302767613059E-5</v>
      </c>
      <c r="F531" s="54">
        <f>Table3[[#This Row],[Residential Incentive Disbursements]]+Table3[[#This Row],[C&amp;I Incentive Disbursements]]</f>
        <v>0</v>
      </c>
      <c r="G531" s="55">
        <f>Table3[[#This Row],[Incentive Disbursements]]/'1.) CLM Reference'!$B$5</f>
        <v>0</v>
      </c>
      <c r="H531" s="54">
        <v>1287.44721</v>
      </c>
      <c r="I531" s="55">
        <f>Table3[[#This Row],[Residential CLM $ Collected]]/'1.) CLM Reference'!$B$4</f>
        <v>1.2163302767613059E-5</v>
      </c>
      <c r="J531" s="79">
        <v>0</v>
      </c>
      <c r="K531" s="55">
        <f>Table3[[#This Row],[Residential Incentive Disbursements]]/'1.) CLM Reference'!$B$5</f>
        <v>0</v>
      </c>
      <c r="L531" s="56">
        <v>0</v>
      </c>
      <c r="M531" s="55">
        <f>Table3[[#This Row],[C&amp;I CLM $ Collected]]/'1.) CLM Reference'!$B$4</f>
        <v>0</v>
      </c>
      <c r="N531" s="79">
        <v>0</v>
      </c>
      <c r="O531" s="55">
        <f>Table3[[#This Row],[C&amp;I Incentive Disbursements]]/'1.) CLM Reference'!$B$5</f>
        <v>0</v>
      </c>
    </row>
    <row r="532" spans="1:15" s="1" customFormat="1">
      <c r="A532" s="83">
        <v>9001200302</v>
      </c>
      <c r="B532" s="1" t="s">
        <v>133</v>
      </c>
      <c r="C532" s="1" t="s">
        <v>46</v>
      </c>
      <c r="D532" s="54">
        <f>Table3[[#This Row],[Residential CLM $ Collected]]+Table3[[#This Row],[C&amp;I CLM $ Collected]]</f>
        <v>338.72012999999998</v>
      </c>
      <c r="E532" s="55">
        <f>Table3[[#This Row],[CLM $ Collected ]]/'1.) CLM Reference'!$B$4</f>
        <v>3.2000966429336196E-6</v>
      </c>
      <c r="F532" s="54">
        <f>Table3[[#This Row],[Residential Incentive Disbursements]]+Table3[[#This Row],[C&amp;I Incentive Disbursements]]</f>
        <v>908.8</v>
      </c>
      <c r="G532" s="55">
        <f>Table3[[#This Row],[Incentive Disbursements]]/'1.) CLM Reference'!$B$5</f>
        <v>1.0249195060902782E-5</v>
      </c>
      <c r="H532" s="54">
        <v>338.72012999999998</v>
      </c>
      <c r="I532" s="55">
        <f>Table3[[#This Row],[Residential CLM $ Collected]]/'1.) CLM Reference'!$B$4</f>
        <v>3.2000966429336196E-6</v>
      </c>
      <c r="J532" s="79">
        <v>908.8</v>
      </c>
      <c r="K532" s="55">
        <f>Table3[[#This Row],[Residential Incentive Disbursements]]/'1.) CLM Reference'!$B$5</f>
        <v>1.0249195060902782E-5</v>
      </c>
      <c r="L532" s="56">
        <v>0</v>
      </c>
      <c r="M532" s="55">
        <f>Table3[[#This Row],[C&amp;I CLM $ Collected]]/'1.) CLM Reference'!$B$4</f>
        <v>0</v>
      </c>
      <c r="N532" s="79">
        <v>0</v>
      </c>
      <c r="O532" s="55">
        <f>Table3[[#This Row],[C&amp;I Incentive Disbursements]]/'1.) CLM Reference'!$B$5</f>
        <v>0</v>
      </c>
    </row>
    <row r="533" spans="1:15" s="1" customFormat="1">
      <c r="A533" s="83">
        <v>9001205200</v>
      </c>
      <c r="B533" s="1" t="s">
        <v>133</v>
      </c>
      <c r="C533" s="1" t="s">
        <v>46</v>
      </c>
      <c r="D533" s="54">
        <f>Table3[[#This Row],[Residential CLM $ Collected]]+Table3[[#This Row],[C&amp;I CLM $ Collected]]</f>
        <v>836.06417999999996</v>
      </c>
      <c r="E533" s="55">
        <f>Table3[[#This Row],[CLM $ Collected ]]/'1.) CLM Reference'!$B$4</f>
        <v>7.8988106661834648E-6</v>
      </c>
      <c r="F533" s="54">
        <f>Table3[[#This Row],[Residential Incentive Disbursements]]+Table3[[#This Row],[C&amp;I Incentive Disbursements]]</f>
        <v>468.849999999999</v>
      </c>
      <c r="G533" s="55">
        <f>Table3[[#This Row],[Incentive Disbursements]]/'1.) CLM Reference'!$B$5</f>
        <v>5.2875606341376091E-6</v>
      </c>
      <c r="H533" s="54">
        <v>836.06417999999996</v>
      </c>
      <c r="I533" s="55">
        <f>Table3[[#This Row],[Residential CLM $ Collected]]/'1.) CLM Reference'!$B$4</f>
        <v>7.8988106661834648E-6</v>
      </c>
      <c r="J533" s="79">
        <v>468.849999999999</v>
      </c>
      <c r="K533" s="55">
        <f>Table3[[#This Row],[Residential Incentive Disbursements]]/'1.) CLM Reference'!$B$5</f>
        <v>5.2875606341376091E-6</v>
      </c>
      <c r="L533" s="56">
        <v>0</v>
      </c>
      <c r="M533" s="55">
        <f>Table3[[#This Row],[C&amp;I CLM $ Collected]]/'1.) CLM Reference'!$B$4</f>
        <v>0</v>
      </c>
      <c r="N533" s="79">
        <v>0</v>
      </c>
      <c r="O533" s="55">
        <f>Table3[[#This Row],[C&amp;I Incentive Disbursements]]/'1.) CLM Reference'!$B$5</f>
        <v>0</v>
      </c>
    </row>
    <row r="534" spans="1:15" s="1" customFormat="1">
      <c r="A534" s="83">
        <v>9001205300</v>
      </c>
      <c r="B534" s="1" t="s">
        <v>133</v>
      </c>
      <c r="C534" s="1" t="s">
        <v>46</v>
      </c>
      <c r="D534" s="54">
        <f>Table3[[#This Row],[Residential CLM $ Collected]]+Table3[[#This Row],[C&amp;I CLM $ Collected]]</f>
        <v>783.59966999999995</v>
      </c>
      <c r="E534" s="55">
        <f>Table3[[#This Row],[CLM $ Collected ]]/'1.) CLM Reference'!$B$4</f>
        <v>7.4031462888576841E-6</v>
      </c>
      <c r="F534" s="54">
        <f>Table3[[#This Row],[Residential Incentive Disbursements]]+Table3[[#This Row],[C&amp;I Incentive Disbursements]]</f>
        <v>0</v>
      </c>
      <c r="G534" s="55">
        <f>Table3[[#This Row],[Incentive Disbursements]]/'1.) CLM Reference'!$B$5</f>
        <v>0</v>
      </c>
      <c r="H534" s="54">
        <v>783.59966999999995</v>
      </c>
      <c r="I534" s="55">
        <f>Table3[[#This Row],[Residential CLM $ Collected]]/'1.) CLM Reference'!$B$4</f>
        <v>7.4031462888576841E-6</v>
      </c>
      <c r="J534" s="79">
        <v>0</v>
      </c>
      <c r="K534" s="55">
        <f>Table3[[#This Row],[Residential Incentive Disbursements]]/'1.) CLM Reference'!$B$5</f>
        <v>0</v>
      </c>
      <c r="L534" s="56">
        <v>0</v>
      </c>
      <c r="M534" s="55">
        <f>Table3[[#This Row],[C&amp;I CLM $ Collected]]/'1.) CLM Reference'!$B$4</f>
        <v>0</v>
      </c>
      <c r="N534" s="79">
        <v>0</v>
      </c>
      <c r="O534" s="55">
        <f>Table3[[#This Row],[C&amp;I Incentive Disbursements]]/'1.) CLM Reference'!$B$5</f>
        <v>0</v>
      </c>
    </row>
    <row r="535" spans="1:15" s="1" customFormat="1">
      <c r="A535" s="83">
        <v>9001230100</v>
      </c>
      <c r="B535" s="1" t="s">
        <v>133</v>
      </c>
      <c r="C535" s="1" t="s">
        <v>46</v>
      </c>
      <c r="D535" s="54">
        <f>Table3[[#This Row],[Residential CLM $ Collected]]+Table3[[#This Row],[C&amp;I CLM $ Collected]]</f>
        <v>400913.44202699943</v>
      </c>
      <c r="E535" s="55">
        <f>Table3[[#This Row],[CLM $ Collected ]]/'1.) CLM Reference'!$B$4</f>
        <v>3.7876749750230766E-3</v>
      </c>
      <c r="F535" s="54">
        <f>Table3[[#This Row],[Residential Incentive Disbursements]]+Table3[[#This Row],[C&amp;I Incentive Disbursements]]</f>
        <v>294034.06</v>
      </c>
      <c r="G535" s="55">
        <f>Table3[[#This Row],[Incentive Disbursements]]/'1.) CLM Reference'!$B$5</f>
        <v>3.3160348101773682E-3</v>
      </c>
      <c r="H535" s="54">
        <v>281241.17746199941</v>
      </c>
      <c r="I535" s="55">
        <f>Table3[[#This Row],[Residential CLM $ Collected]]/'1.) CLM Reference'!$B$4</f>
        <v>2.6570577539954381E-3</v>
      </c>
      <c r="J535" s="79">
        <v>282251.06</v>
      </c>
      <c r="K535" s="55">
        <f>Table3[[#This Row],[Residential Incentive Disbursements]]/'1.) CLM Reference'!$B$5</f>
        <v>3.1831493949016007E-3</v>
      </c>
      <c r="L535" s="56">
        <v>119672.26456499999</v>
      </c>
      <c r="M535" s="55">
        <f>Table3[[#This Row],[C&amp;I CLM $ Collected]]/'1.) CLM Reference'!$B$4</f>
        <v>1.1306172210276387E-3</v>
      </c>
      <c r="N535" s="79">
        <v>11783</v>
      </c>
      <c r="O535" s="55">
        <f>Table3[[#This Row],[C&amp;I Incentive Disbursements]]/'1.) CLM Reference'!$B$5</f>
        <v>1.3288541527576748E-4</v>
      </c>
    </row>
    <row r="536" spans="1:15" s="1" customFormat="1">
      <c r="A536" s="83">
        <v>9001230200</v>
      </c>
      <c r="B536" s="1" t="s">
        <v>133</v>
      </c>
      <c r="C536" s="1" t="s">
        <v>46</v>
      </c>
      <c r="D536" s="54">
        <f>Table3[[#This Row],[Residential CLM $ Collected]]+Table3[[#This Row],[C&amp;I CLM $ Collected]]</f>
        <v>34742.270114999999</v>
      </c>
      <c r="E536" s="55">
        <f>Table3[[#This Row],[CLM $ Collected ]]/'1.) CLM Reference'!$B$4</f>
        <v>3.2823151657064055E-4</v>
      </c>
      <c r="F536" s="54">
        <f>Table3[[#This Row],[Residential Incentive Disbursements]]+Table3[[#This Row],[C&amp;I Incentive Disbursements]]</f>
        <v>6246.64</v>
      </c>
      <c r="G536" s="55">
        <f>Table3[[#This Row],[Incentive Disbursements]]/'1.) CLM Reference'!$B$5</f>
        <v>7.0447878339830283E-5</v>
      </c>
      <c r="H536" s="54">
        <v>34742.270114999999</v>
      </c>
      <c r="I536" s="55">
        <f>Table3[[#This Row],[Residential CLM $ Collected]]/'1.) CLM Reference'!$B$4</f>
        <v>3.2823151657064055E-4</v>
      </c>
      <c r="J536" s="79">
        <v>6246.64</v>
      </c>
      <c r="K536" s="55">
        <f>Table3[[#This Row],[Residential Incentive Disbursements]]/'1.) CLM Reference'!$B$5</f>
        <v>7.0447878339830283E-5</v>
      </c>
      <c r="L536" s="56">
        <v>0</v>
      </c>
      <c r="M536" s="55">
        <f>Table3[[#This Row],[C&amp;I CLM $ Collected]]/'1.) CLM Reference'!$B$4</f>
        <v>0</v>
      </c>
      <c r="N536" s="79">
        <v>0</v>
      </c>
      <c r="O536" s="55">
        <f>Table3[[#This Row],[C&amp;I Incentive Disbursements]]/'1.) CLM Reference'!$B$5</f>
        <v>0</v>
      </c>
    </row>
    <row r="537" spans="1:15" s="1" customFormat="1">
      <c r="A537" s="83">
        <v>9001230300</v>
      </c>
      <c r="B537" s="1" t="s">
        <v>133</v>
      </c>
      <c r="C537" s="1" t="s">
        <v>46</v>
      </c>
      <c r="D537" s="54">
        <f>Table3[[#This Row],[Residential CLM $ Collected]]+Table3[[#This Row],[C&amp;I CLM $ Collected]]</f>
        <v>57671.833463999435</v>
      </c>
      <c r="E537" s="55">
        <f>Table3[[#This Row],[CLM $ Collected ]]/'1.) CLM Reference'!$B$4</f>
        <v>5.4486115324758346E-4</v>
      </c>
      <c r="F537" s="54">
        <f>Table3[[#This Row],[Residential Incentive Disbursements]]+Table3[[#This Row],[C&amp;I Incentive Disbursements]]</f>
        <v>39479.43</v>
      </c>
      <c r="G537" s="55">
        <f>Table3[[#This Row],[Incentive Disbursements]]/'1.) CLM Reference'!$B$5</f>
        <v>4.4523809304935862E-4</v>
      </c>
      <c r="H537" s="54">
        <v>57671.833463999435</v>
      </c>
      <c r="I537" s="55">
        <f>Table3[[#This Row],[Residential CLM $ Collected]]/'1.) CLM Reference'!$B$4</f>
        <v>5.4486115324758346E-4</v>
      </c>
      <c r="J537" s="79">
        <v>39479.43</v>
      </c>
      <c r="K537" s="55">
        <f>Table3[[#This Row],[Residential Incentive Disbursements]]/'1.) CLM Reference'!$B$5</f>
        <v>4.4523809304935862E-4</v>
      </c>
      <c r="L537" s="56">
        <v>0</v>
      </c>
      <c r="M537" s="55">
        <f>Table3[[#This Row],[C&amp;I CLM $ Collected]]/'1.) CLM Reference'!$B$4</f>
        <v>0</v>
      </c>
      <c r="N537" s="79">
        <v>0</v>
      </c>
      <c r="O537" s="55">
        <f>Table3[[#This Row],[C&amp;I Incentive Disbursements]]/'1.) CLM Reference'!$B$5</f>
        <v>0</v>
      </c>
    </row>
    <row r="538" spans="1:15" s="1" customFormat="1">
      <c r="A538" s="83">
        <v>9001230400</v>
      </c>
      <c r="B538" s="1" t="s">
        <v>133</v>
      </c>
      <c r="C538" s="1" t="s">
        <v>46</v>
      </c>
      <c r="D538" s="54">
        <f>Table3[[#This Row],[Residential CLM $ Collected]]+Table3[[#This Row],[C&amp;I CLM $ Collected]]</f>
        <v>93919.278221999994</v>
      </c>
      <c r="E538" s="55">
        <f>Table3[[#This Row],[CLM $ Collected ]]/'1.) CLM Reference'!$B$4</f>
        <v>8.8731297707334608E-4</v>
      </c>
      <c r="F538" s="54">
        <f>Table3[[#This Row],[Residential Incentive Disbursements]]+Table3[[#This Row],[C&amp;I Incentive Disbursements]]</f>
        <v>49938.739999999903</v>
      </c>
      <c r="G538" s="55">
        <f>Table3[[#This Row],[Incentive Disbursements]]/'1.) CLM Reference'!$B$5</f>
        <v>5.6319529858682568E-4</v>
      </c>
      <c r="H538" s="54">
        <v>93919.278221999994</v>
      </c>
      <c r="I538" s="55">
        <f>Table3[[#This Row],[Residential CLM $ Collected]]/'1.) CLM Reference'!$B$4</f>
        <v>8.8731297707334608E-4</v>
      </c>
      <c r="J538" s="79">
        <v>49938.739999999903</v>
      </c>
      <c r="K538" s="55">
        <f>Table3[[#This Row],[Residential Incentive Disbursements]]/'1.) CLM Reference'!$B$5</f>
        <v>5.6319529858682568E-4</v>
      </c>
      <c r="L538" s="56">
        <v>0</v>
      </c>
      <c r="M538" s="55">
        <f>Table3[[#This Row],[C&amp;I CLM $ Collected]]/'1.) CLM Reference'!$B$4</f>
        <v>0</v>
      </c>
      <c r="N538" s="79">
        <v>0</v>
      </c>
      <c r="O538" s="55">
        <f>Table3[[#This Row],[C&amp;I Incentive Disbursements]]/'1.) CLM Reference'!$B$5</f>
        <v>0</v>
      </c>
    </row>
    <row r="539" spans="1:15" s="1" customFormat="1">
      <c r="A539" s="83">
        <v>9001230501</v>
      </c>
      <c r="B539" s="1" t="s">
        <v>133</v>
      </c>
      <c r="C539" s="1" t="s">
        <v>46</v>
      </c>
      <c r="D539" s="54">
        <f>Table3[[#This Row],[Residential CLM $ Collected]]+Table3[[#This Row],[C&amp;I CLM $ Collected]]</f>
        <v>66734.531828999432</v>
      </c>
      <c r="E539" s="55">
        <f>Table3[[#This Row],[CLM $ Collected ]]/'1.) CLM Reference'!$B$4</f>
        <v>6.3048201851401001E-4</v>
      </c>
      <c r="F539" s="54">
        <f>Table3[[#This Row],[Residential Incentive Disbursements]]+Table3[[#This Row],[C&amp;I Incentive Disbursements]]</f>
        <v>15146.47</v>
      </c>
      <c r="G539" s="55">
        <f>Table3[[#This Row],[Incentive Disbursements]]/'1.) CLM Reference'!$B$5</f>
        <v>1.708176997294368E-4</v>
      </c>
      <c r="H539" s="54">
        <v>66734.531828999432</v>
      </c>
      <c r="I539" s="55">
        <f>Table3[[#This Row],[Residential CLM $ Collected]]/'1.) CLM Reference'!$B$4</f>
        <v>6.3048201851401001E-4</v>
      </c>
      <c r="J539" s="79">
        <v>15146.47</v>
      </c>
      <c r="K539" s="55">
        <f>Table3[[#This Row],[Residential Incentive Disbursements]]/'1.) CLM Reference'!$B$5</f>
        <v>1.708176997294368E-4</v>
      </c>
      <c r="L539" s="56">
        <v>0</v>
      </c>
      <c r="M539" s="55">
        <f>Table3[[#This Row],[C&amp;I CLM $ Collected]]/'1.) CLM Reference'!$B$4</f>
        <v>0</v>
      </c>
      <c r="N539" s="79">
        <v>0</v>
      </c>
      <c r="O539" s="55">
        <f>Table3[[#This Row],[C&amp;I Incentive Disbursements]]/'1.) CLM Reference'!$B$5</f>
        <v>0</v>
      </c>
    </row>
    <row r="540" spans="1:15" s="1" customFormat="1">
      <c r="A540" s="83">
        <v>9001230502</v>
      </c>
      <c r="B540" s="1" t="s">
        <v>133</v>
      </c>
      <c r="C540" s="1" t="s">
        <v>46</v>
      </c>
      <c r="D540" s="54">
        <f>Table3[[#This Row],[Residential CLM $ Collected]]+Table3[[#This Row],[C&amp;I CLM $ Collected]]</f>
        <v>62494.020476999991</v>
      </c>
      <c r="E540" s="55">
        <f>Table3[[#This Row],[CLM $ Collected ]]/'1.) CLM Reference'!$B$4</f>
        <v>5.9041930909707835E-4</v>
      </c>
      <c r="F540" s="54">
        <f>Table3[[#This Row],[Residential Incentive Disbursements]]+Table3[[#This Row],[C&amp;I Incentive Disbursements]]</f>
        <v>16864.529999999901</v>
      </c>
      <c r="G540" s="55">
        <f>Table3[[#This Row],[Incentive Disbursements]]/'1.) CLM Reference'!$B$5</f>
        <v>1.9019350526017361E-4</v>
      </c>
      <c r="H540" s="54">
        <v>62494.020476999991</v>
      </c>
      <c r="I540" s="55">
        <f>Table3[[#This Row],[Residential CLM $ Collected]]/'1.) CLM Reference'!$B$4</f>
        <v>5.9041930909707835E-4</v>
      </c>
      <c r="J540" s="79">
        <v>16864.529999999901</v>
      </c>
      <c r="K540" s="55">
        <f>Table3[[#This Row],[Residential Incentive Disbursements]]/'1.) CLM Reference'!$B$5</f>
        <v>1.9019350526017361E-4</v>
      </c>
      <c r="L540" s="56">
        <v>0</v>
      </c>
      <c r="M540" s="55">
        <f>Table3[[#This Row],[C&amp;I CLM $ Collected]]/'1.) CLM Reference'!$B$4</f>
        <v>0</v>
      </c>
      <c r="N540" s="79">
        <v>0</v>
      </c>
      <c r="O540" s="55">
        <f>Table3[[#This Row],[C&amp;I Incentive Disbursements]]/'1.) CLM Reference'!$B$5</f>
        <v>0</v>
      </c>
    </row>
    <row r="541" spans="1:15" s="1" customFormat="1">
      <c r="A541" s="83">
        <v>9005296100</v>
      </c>
      <c r="B541" s="1" t="s">
        <v>134</v>
      </c>
      <c r="C541" s="1" t="s">
        <v>46</v>
      </c>
      <c r="D541" s="54">
        <f>Table3[[#This Row],[Residential CLM $ Collected]]+Table3[[#This Row],[C&amp;I CLM $ Collected]]</f>
        <v>132.43419</v>
      </c>
      <c r="E541" s="55">
        <f>Table3[[#This Row],[CLM $ Collected ]]/'1.) CLM Reference'!$B$4</f>
        <v>1.2511869513885494E-6</v>
      </c>
      <c r="F541" s="54">
        <f>Table3[[#This Row],[Residential Incentive Disbursements]]+Table3[[#This Row],[C&amp;I Incentive Disbursements]]</f>
        <v>0</v>
      </c>
      <c r="G541" s="55">
        <f>Table3[[#This Row],[Incentive Disbursements]]/'1.) CLM Reference'!$B$5</f>
        <v>0</v>
      </c>
      <c r="H541" s="54">
        <v>132.43419</v>
      </c>
      <c r="I541" s="55">
        <f>Table3[[#This Row],[Residential CLM $ Collected]]/'1.) CLM Reference'!$B$4</f>
        <v>1.2511869513885494E-6</v>
      </c>
      <c r="J541" s="79">
        <v>0</v>
      </c>
      <c r="K541" s="55">
        <f>Table3[[#This Row],[Residential Incentive Disbursements]]/'1.) CLM Reference'!$B$5</f>
        <v>0</v>
      </c>
      <c r="L541" s="56">
        <v>0</v>
      </c>
      <c r="M541" s="55">
        <f>Table3[[#This Row],[C&amp;I CLM $ Collected]]/'1.) CLM Reference'!$B$4</f>
        <v>0</v>
      </c>
      <c r="N541" s="79">
        <v>0</v>
      </c>
      <c r="O541" s="55">
        <f>Table3[[#This Row],[C&amp;I Incentive Disbursements]]/'1.) CLM Reference'!$B$5</f>
        <v>0</v>
      </c>
    </row>
    <row r="542" spans="1:15" s="1" customFormat="1">
      <c r="A542" s="83">
        <v>9005425600</v>
      </c>
      <c r="B542" s="1" t="s">
        <v>134</v>
      </c>
      <c r="C542" s="1" t="s">
        <v>46</v>
      </c>
      <c r="D542" s="54">
        <f>Table3[[#This Row],[Residential CLM $ Collected]]+Table3[[#This Row],[C&amp;I CLM $ Collected]]</f>
        <v>49534.634457</v>
      </c>
      <c r="E542" s="55">
        <f>Table3[[#This Row],[CLM $ Collected ]]/'1.) CLM Reference'!$B$4</f>
        <v>4.6798404758167076E-4</v>
      </c>
      <c r="F542" s="54">
        <f>Table3[[#This Row],[Residential Incentive Disbursements]]+Table3[[#This Row],[C&amp;I Incentive Disbursements]]</f>
        <v>40790.420000000006</v>
      </c>
      <c r="G542" s="55">
        <f>Table3[[#This Row],[Incentive Disbursements]]/'1.) CLM Reference'!$B$5</f>
        <v>4.6002307569998913E-4</v>
      </c>
      <c r="H542" s="54">
        <v>39347.508753000002</v>
      </c>
      <c r="I542" s="55">
        <f>Table3[[#This Row],[Residential CLM $ Collected]]/'1.) CLM Reference'!$B$4</f>
        <v>3.7174002817097566E-4</v>
      </c>
      <c r="J542" s="79">
        <v>35336.730000000003</v>
      </c>
      <c r="K542" s="55">
        <f>Table3[[#This Row],[Residential Incentive Disbursements]]/'1.) CLM Reference'!$B$5</f>
        <v>3.9851786816071214E-4</v>
      </c>
      <c r="L542" s="56">
        <v>10187.125704</v>
      </c>
      <c r="M542" s="55">
        <f>Table3[[#This Row],[C&amp;I CLM $ Collected]]/'1.) CLM Reference'!$B$4</f>
        <v>9.624401941069516E-5</v>
      </c>
      <c r="N542" s="79">
        <v>5453.69</v>
      </c>
      <c r="O542" s="55">
        <f>Table3[[#This Row],[C&amp;I Incentive Disbursements]]/'1.) CLM Reference'!$B$5</f>
        <v>6.1505207539276944E-5</v>
      </c>
    </row>
    <row r="543" spans="1:15" s="1" customFormat="1">
      <c r="A543" s="83">
        <v>9005260200</v>
      </c>
      <c r="B543" s="1" t="s">
        <v>135</v>
      </c>
      <c r="C543" s="1" t="s">
        <v>46</v>
      </c>
      <c r="D543" s="54">
        <f>Table3[[#This Row],[Residential CLM $ Collected]]+Table3[[#This Row],[C&amp;I CLM $ Collected]]</f>
        <v>76422.966857999942</v>
      </c>
      <c r="E543" s="55">
        <f>Table3[[#This Row],[CLM $ Collected ]]/'1.) CLM Reference'!$B$4</f>
        <v>7.2201460150984507E-4</v>
      </c>
      <c r="F543" s="54">
        <f>Table3[[#This Row],[Residential Incentive Disbursements]]+Table3[[#This Row],[C&amp;I Incentive Disbursements]]</f>
        <v>11134.049999999899</v>
      </c>
      <c r="G543" s="55">
        <f>Table3[[#This Row],[Incentive Disbursements]]/'1.) CLM Reference'!$B$5</f>
        <v>1.2556673665035605E-4</v>
      </c>
      <c r="H543" s="54">
        <v>50542.720199999996</v>
      </c>
      <c r="I543" s="55">
        <f>Table3[[#This Row],[Residential CLM $ Collected]]/'1.) CLM Reference'!$B$4</f>
        <v>4.7750805137194904E-4</v>
      </c>
      <c r="J543" s="79">
        <v>10621.049999999899</v>
      </c>
      <c r="K543" s="55">
        <f>Table3[[#This Row],[Residential Incentive Disbursements]]/'1.) CLM Reference'!$B$5</f>
        <v>1.1978126452640895E-4</v>
      </c>
      <c r="L543" s="56">
        <v>25880.246657999942</v>
      </c>
      <c r="M543" s="55">
        <f>Table3[[#This Row],[C&amp;I CLM $ Collected]]/'1.) CLM Reference'!$B$4</f>
        <v>2.4450655013789598E-4</v>
      </c>
      <c r="N543" s="79">
        <v>513</v>
      </c>
      <c r="O543" s="55">
        <f>Table3[[#This Row],[C&amp;I Incentive Disbursements]]/'1.) CLM Reference'!$B$5</f>
        <v>5.7854721239471028E-6</v>
      </c>
    </row>
    <row r="544" spans="1:15" s="1" customFormat="1">
      <c r="A544" s="83">
        <v>9011707100</v>
      </c>
      <c r="B544" s="1" t="s">
        <v>136</v>
      </c>
      <c r="C544" s="1" t="s">
        <v>46</v>
      </c>
      <c r="D544" s="54">
        <f>Table3[[#This Row],[Residential CLM $ Collected]]+Table3[[#This Row],[C&amp;I CLM $ Collected]]</f>
        <v>145559.08842299995</v>
      </c>
      <c r="E544" s="55">
        <f>Table3[[#This Row],[CLM $ Collected ]]/'1.) CLM Reference'!$B$4</f>
        <v>1.3751859100045814E-3</v>
      </c>
      <c r="F544" s="54">
        <f>Table3[[#This Row],[Residential Incentive Disbursements]]+Table3[[#This Row],[C&amp;I Incentive Disbursements]]</f>
        <v>101255.6599999998</v>
      </c>
      <c r="G544" s="55">
        <f>Table3[[#This Row],[Incentive Disbursements]]/'1.) CLM Reference'!$B$5</f>
        <v>1.1419333300621141E-3</v>
      </c>
      <c r="H544" s="54">
        <v>112401.15352200001</v>
      </c>
      <c r="I544" s="55">
        <f>Table3[[#This Row],[Residential CLM $ Collected]]/'1.) CLM Reference'!$B$4</f>
        <v>1.0619225791145589E-3</v>
      </c>
      <c r="J544" s="79">
        <v>88181.599999999904</v>
      </c>
      <c r="K544" s="55">
        <f>Table3[[#This Row],[Residential Incentive Disbursements]]/'1.) CLM Reference'!$B$5</f>
        <v>9.9448769716384668E-4</v>
      </c>
      <c r="L544" s="56">
        <v>33157.934900999942</v>
      </c>
      <c r="M544" s="55">
        <f>Table3[[#This Row],[C&amp;I CLM $ Collected]]/'1.) CLM Reference'!$B$4</f>
        <v>3.1326333089002245E-4</v>
      </c>
      <c r="N544" s="79">
        <v>13074.059999999899</v>
      </c>
      <c r="O544" s="55">
        <f>Table3[[#This Row],[C&amp;I Incentive Disbursements]]/'1.) CLM Reference'!$B$5</f>
        <v>1.474456328982676E-4</v>
      </c>
    </row>
    <row r="545" spans="1:15" s="1" customFormat="1">
      <c r="A545" s="83">
        <v>9011708100</v>
      </c>
      <c r="B545" s="1" t="s">
        <v>136</v>
      </c>
      <c r="C545" s="1" t="s">
        <v>46</v>
      </c>
      <c r="D545" s="54">
        <f>Table3[[#This Row],[Residential CLM $ Collected]]+Table3[[#This Row],[C&amp;I CLM $ Collected]]</f>
        <v>239.63687999999999</v>
      </c>
      <c r="E545" s="55">
        <f>Table3[[#This Row],[CLM $ Collected ]]/'1.) CLM Reference'!$B$4</f>
        <v>2.2639964598829325E-6</v>
      </c>
      <c r="F545" s="54">
        <f>Table3[[#This Row],[Residential Incentive Disbursements]]+Table3[[#This Row],[C&amp;I Incentive Disbursements]]</f>
        <v>0</v>
      </c>
      <c r="G545" s="55">
        <f>Table3[[#This Row],[Incentive Disbursements]]/'1.) CLM Reference'!$B$5</f>
        <v>0</v>
      </c>
      <c r="H545" s="54">
        <v>239.63687999999999</v>
      </c>
      <c r="I545" s="55">
        <f>Table3[[#This Row],[Residential CLM $ Collected]]/'1.) CLM Reference'!$B$4</f>
        <v>2.2639964598829325E-6</v>
      </c>
      <c r="J545" s="79">
        <v>0</v>
      </c>
      <c r="K545" s="55">
        <f>Table3[[#This Row],[Residential Incentive Disbursements]]/'1.) CLM Reference'!$B$5</f>
        <v>0</v>
      </c>
      <c r="L545" s="56">
        <v>0</v>
      </c>
      <c r="M545" s="55">
        <f>Table3[[#This Row],[C&amp;I CLM $ Collected]]/'1.) CLM Reference'!$B$4</f>
        <v>0</v>
      </c>
      <c r="N545" s="79">
        <v>0</v>
      </c>
      <c r="O545" s="55">
        <f>Table3[[#This Row],[C&amp;I Incentive Disbursements]]/'1.) CLM Reference'!$B$5</f>
        <v>0</v>
      </c>
    </row>
    <row r="546" spans="1:15" s="1" customFormat="1">
      <c r="A546" s="83">
        <v>9001035300</v>
      </c>
      <c r="B546" s="1" t="s">
        <v>137</v>
      </c>
      <c r="C546" s="1" t="s">
        <v>46</v>
      </c>
      <c r="D546" s="54">
        <f>Table3[[#This Row],[Residential CLM $ Collected]]+Table3[[#This Row],[C&amp;I CLM $ Collected]]</f>
        <v>666.23633999999993</v>
      </c>
      <c r="E546" s="55">
        <f>Table3[[#This Row],[CLM $ Collected ]]/'1.) CLM Reference'!$B$4</f>
        <v>6.2943429876292898E-6</v>
      </c>
      <c r="F546" s="54">
        <f>Table3[[#This Row],[Residential Incentive Disbursements]]+Table3[[#This Row],[C&amp;I Incentive Disbursements]]</f>
        <v>921.53999999999905</v>
      </c>
      <c r="G546" s="55">
        <f>Table3[[#This Row],[Incentive Disbursements]]/'1.) CLM Reference'!$B$5</f>
        <v>1.0392873257509178E-5</v>
      </c>
      <c r="H546" s="54">
        <v>666.23633999999993</v>
      </c>
      <c r="I546" s="55">
        <f>Table3[[#This Row],[Residential CLM $ Collected]]/'1.) CLM Reference'!$B$4</f>
        <v>6.2943429876292898E-6</v>
      </c>
      <c r="J546" s="79">
        <v>921.53999999999905</v>
      </c>
      <c r="K546" s="55">
        <f>Table3[[#This Row],[Residential Incentive Disbursements]]/'1.) CLM Reference'!$B$5</f>
        <v>1.0392873257509178E-5</v>
      </c>
      <c r="L546" s="56">
        <v>0</v>
      </c>
      <c r="M546" s="55">
        <f>Table3[[#This Row],[C&amp;I CLM $ Collected]]/'1.) CLM Reference'!$B$4</f>
        <v>0</v>
      </c>
      <c r="N546" s="79">
        <v>0</v>
      </c>
      <c r="O546" s="55">
        <f>Table3[[#This Row],[C&amp;I Incentive Disbursements]]/'1.) CLM Reference'!$B$5</f>
        <v>0</v>
      </c>
    </row>
    <row r="547" spans="1:15" s="1" customFormat="1">
      <c r="A547" s="83">
        <v>9001035400</v>
      </c>
      <c r="B547" s="1" t="s">
        <v>137</v>
      </c>
      <c r="C547" s="1" t="s">
        <v>46</v>
      </c>
      <c r="D547" s="54">
        <f>Table3[[#This Row],[Residential CLM $ Collected]]+Table3[[#This Row],[C&amp;I CLM $ Collected]]</f>
        <v>3096.4646789999942</v>
      </c>
      <c r="E547" s="55">
        <f>Table3[[#This Row],[CLM $ Collected ]]/'1.) CLM Reference'!$B$4</f>
        <v>2.9254199401229596E-5</v>
      </c>
      <c r="F547" s="54">
        <f>Table3[[#This Row],[Residential Incentive Disbursements]]+Table3[[#This Row],[C&amp;I Incentive Disbursements]]</f>
        <v>0</v>
      </c>
      <c r="G547" s="55">
        <f>Table3[[#This Row],[Incentive Disbursements]]/'1.) CLM Reference'!$B$5</f>
        <v>0</v>
      </c>
      <c r="H547" s="54">
        <v>3096.4646789999942</v>
      </c>
      <c r="I547" s="55">
        <f>Table3[[#This Row],[Residential CLM $ Collected]]/'1.) CLM Reference'!$B$4</f>
        <v>2.9254199401229596E-5</v>
      </c>
      <c r="J547" s="79">
        <v>0</v>
      </c>
      <c r="K547" s="55">
        <f>Table3[[#This Row],[Residential Incentive Disbursements]]/'1.) CLM Reference'!$B$5</f>
        <v>0</v>
      </c>
      <c r="L547" s="56">
        <v>0</v>
      </c>
      <c r="M547" s="55">
        <f>Table3[[#This Row],[C&amp;I CLM $ Collected]]/'1.) CLM Reference'!$B$4</f>
        <v>0</v>
      </c>
      <c r="N547" s="79">
        <v>0</v>
      </c>
      <c r="O547" s="55">
        <f>Table3[[#This Row],[C&amp;I Incentive Disbursements]]/'1.) CLM Reference'!$B$5</f>
        <v>0</v>
      </c>
    </row>
    <row r="548" spans="1:15" s="1" customFormat="1">
      <c r="A548" s="83">
        <v>9001042500</v>
      </c>
      <c r="B548" s="1" t="s">
        <v>137</v>
      </c>
      <c r="C548" s="1" t="s">
        <v>46</v>
      </c>
      <c r="D548" s="54">
        <f>Table3[[#This Row],[Residential CLM $ Collected]]+Table3[[#This Row],[C&amp;I CLM $ Collected]]</f>
        <v>62286.645329999999</v>
      </c>
      <c r="E548" s="55">
        <f>Table3[[#This Row],[CLM $ Collected ]]/'1.) CLM Reference'!$B$4</f>
        <v>5.8846010899951543E-4</v>
      </c>
      <c r="F548" s="54">
        <f>Table3[[#This Row],[Residential Incentive Disbursements]]+Table3[[#This Row],[C&amp;I Incentive Disbursements]]</f>
        <v>16365.28</v>
      </c>
      <c r="G548" s="55">
        <f>Table3[[#This Row],[Incentive Disbursements]]/'1.) CLM Reference'!$B$5</f>
        <v>1.8456310183350691E-4</v>
      </c>
      <c r="H548" s="54">
        <v>62286.645329999999</v>
      </c>
      <c r="I548" s="55">
        <f>Table3[[#This Row],[Residential CLM $ Collected]]/'1.) CLM Reference'!$B$4</f>
        <v>5.8846010899951543E-4</v>
      </c>
      <c r="J548" s="79">
        <v>16365.28</v>
      </c>
      <c r="K548" s="55">
        <f>Table3[[#This Row],[Residential Incentive Disbursements]]/'1.) CLM Reference'!$B$5</f>
        <v>1.8456310183350691E-4</v>
      </c>
      <c r="L548" s="56">
        <v>0</v>
      </c>
      <c r="M548" s="55">
        <f>Table3[[#This Row],[C&amp;I CLM $ Collected]]/'1.) CLM Reference'!$B$4</f>
        <v>0</v>
      </c>
      <c r="N548" s="79">
        <v>0</v>
      </c>
      <c r="O548" s="55">
        <f>Table3[[#This Row],[C&amp;I Incentive Disbursements]]/'1.) CLM Reference'!$B$5</f>
        <v>0</v>
      </c>
    </row>
    <row r="549" spans="1:15" s="1" customFormat="1">
      <c r="A549" s="83">
        <v>9001042600</v>
      </c>
      <c r="B549" s="1" t="s">
        <v>137</v>
      </c>
      <c r="C549" s="1" t="s">
        <v>46</v>
      </c>
      <c r="D549" s="54">
        <f>Table3[[#This Row],[Residential CLM $ Collected]]+Table3[[#This Row],[C&amp;I CLM $ Collected]]</f>
        <v>59610.777848999431</v>
      </c>
      <c r="E549" s="55">
        <f>Table3[[#This Row],[CLM $ Collected ]]/'1.) CLM Reference'!$B$4</f>
        <v>5.6317954907860032E-4</v>
      </c>
      <c r="F549" s="54">
        <f>Table3[[#This Row],[Residential Incentive Disbursements]]+Table3[[#This Row],[C&amp;I Incentive Disbursements]]</f>
        <v>12723.48</v>
      </c>
      <c r="G549" s="55">
        <f>Table3[[#This Row],[Incentive Disbursements]]/'1.) CLM Reference'!$B$5</f>
        <v>1.4349188861520173E-4</v>
      </c>
      <c r="H549" s="54">
        <v>59610.777848999431</v>
      </c>
      <c r="I549" s="55">
        <f>Table3[[#This Row],[Residential CLM $ Collected]]/'1.) CLM Reference'!$B$4</f>
        <v>5.6317954907860032E-4</v>
      </c>
      <c r="J549" s="79">
        <v>12723.48</v>
      </c>
      <c r="K549" s="55">
        <f>Table3[[#This Row],[Residential Incentive Disbursements]]/'1.) CLM Reference'!$B$5</f>
        <v>1.4349188861520173E-4</v>
      </c>
      <c r="L549" s="56">
        <v>0</v>
      </c>
      <c r="M549" s="55">
        <f>Table3[[#This Row],[C&amp;I CLM $ Collected]]/'1.) CLM Reference'!$B$4</f>
        <v>0</v>
      </c>
      <c r="N549" s="79">
        <v>0</v>
      </c>
      <c r="O549" s="55">
        <f>Table3[[#This Row],[C&amp;I Incentive Disbursements]]/'1.) CLM Reference'!$B$5</f>
        <v>0</v>
      </c>
    </row>
    <row r="550" spans="1:15" s="1" customFormat="1">
      <c r="A550" s="83">
        <v>9001042700</v>
      </c>
      <c r="B550" s="1" t="s">
        <v>137</v>
      </c>
      <c r="C550" s="1" t="s">
        <v>46</v>
      </c>
      <c r="D550" s="54">
        <f>Table3[[#This Row],[Residential CLM $ Collected]]+Table3[[#This Row],[C&amp;I CLM $ Collected]]</f>
        <v>64743.127469999999</v>
      </c>
      <c r="E550" s="55">
        <f>Table3[[#This Row],[CLM $ Collected ]]/'1.) CLM Reference'!$B$4</f>
        <v>6.116680011600445E-4</v>
      </c>
      <c r="F550" s="54">
        <f>Table3[[#This Row],[Residential Incentive Disbursements]]+Table3[[#This Row],[C&amp;I Incentive Disbursements]]</f>
        <v>10894.53</v>
      </c>
      <c r="G550" s="55">
        <f>Table3[[#This Row],[Incentive Disbursements]]/'1.) CLM Reference'!$B$5</f>
        <v>1.2286549633236927E-4</v>
      </c>
      <c r="H550" s="54">
        <v>64743.127469999999</v>
      </c>
      <c r="I550" s="55">
        <f>Table3[[#This Row],[Residential CLM $ Collected]]/'1.) CLM Reference'!$B$4</f>
        <v>6.116680011600445E-4</v>
      </c>
      <c r="J550" s="79">
        <v>10894.53</v>
      </c>
      <c r="K550" s="55">
        <f>Table3[[#This Row],[Residential Incentive Disbursements]]/'1.) CLM Reference'!$B$5</f>
        <v>1.2286549633236927E-4</v>
      </c>
      <c r="L550" s="56">
        <v>0</v>
      </c>
      <c r="M550" s="55">
        <f>Table3[[#This Row],[C&amp;I CLM $ Collected]]/'1.) CLM Reference'!$B$4</f>
        <v>0</v>
      </c>
      <c r="N550" s="79">
        <v>0</v>
      </c>
      <c r="O550" s="55">
        <f>Table3[[#This Row],[C&amp;I Incentive Disbursements]]/'1.) CLM Reference'!$B$5</f>
        <v>0</v>
      </c>
    </row>
    <row r="551" spans="1:15" s="1" customFormat="1">
      <c r="A551" s="83">
        <v>9001042800</v>
      </c>
      <c r="B551" s="1" t="s">
        <v>137</v>
      </c>
      <c r="C551" s="1" t="s">
        <v>46</v>
      </c>
      <c r="D551" s="54">
        <f>Table3[[#This Row],[Residential CLM $ Collected]]+Table3[[#This Row],[C&amp;I CLM $ Collected]]</f>
        <v>881289.40466699982</v>
      </c>
      <c r="E551" s="55">
        <f>Table3[[#This Row],[CLM $ Collected ]]/'1.) CLM Reference'!$B$4</f>
        <v>8.3260810785819976E-3</v>
      </c>
      <c r="F551" s="54">
        <f>Table3[[#This Row],[Residential Incentive Disbursements]]+Table3[[#This Row],[C&amp;I Incentive Disbursements]]</f>
        <v>1207425.03</v>
      </c>
      <c r="G551" s="55">
        <f>Table3[[#This Row],[Incentive Disbursements]]/'1.) CLM Reference'!$B$5</f>
        <v>1.3617005561054571E-2</v>
      </c>
      <c r="H551" s="54">
        <v>443652.32519999996</v>
      </c>
      <c r="I551" s="55">
        <f>Table3[[#This Row],[Residential CLM $ Collected]]/'1.) CLM Reference'!$B$4</f>
        <v>4.1914553956454098E-3</v>
      </c>
      <c r="J551" s="79">
        <v>1022449.4</v>
      </c>
      <c r="K551" s="55">
        <f>Table3[[#This Row],[Residential Incentive Disbursements]]/'1.) CLM Reference'!$B$5</f>
        <v>1.1530901563053492E-2</v>
      </c>
      <c r="L551" s="56">
        <v>437637.07946699992</v>
      </c>
      <c r="M551" s="55">
        <f>Table3[[#This Row],[C&amp;I CLM $ Collected]]/'1.) CLM Reference'!$B$4</f>
        <v>4.1346256829365895E-3</v>
      </c>
      <c r="N551" s="79">
        <v>184975.63</v>
      </c>
      <c r="O551" s="55">
        <f>Table3[[#This Row],[C&amp;I Incentive Disbursements]]/'1.) CLM Reference'!$B$5</f>
        <v>2.0861039980010791E-3</v>
      </c>
    </row>
    <row r="552" spans="1:15" s="1" customFormat="1">
      <c r="A552" s="83">
        <v>9001042900</v>
      </c>
      <c r="B552" s="1" t="s">
        <v>137</v>
      </c>
      <c r="C552" s="1" t="s">
        <v>46</v>
      </c>
      <c r="D552" s="54">
        <f>Table3[[#This Row],[Residential CLM $ Collected]]+Table3[[#This Row],[C&amp;I CLM $ Collected]]</f>
        <v>31305.900275999938</v>
      </c>
      <c r="E552" s="55">
        <f>Table3[[#This Row],[CLM $ Collected ]]/'1.) CLM Reference'!$B$4</f>
        <v>2.9576602482185539E-4</v>
      </c>
      <c r="F552" s="54">
        <f>Table3[[#This Row],[Residential Incentive Disbursements]]+Table3[[#This Row],[C&amp;I Incentive Disbursements]]</f>
        <v>5103.42</v>
      </c>
      <c r="G552" s="55">
        <f>Table3[[#This Row],[Incentive Disbursements]]/'1.) CLM Reference'!$B$5</f>
        <v>5.7554959350475875E-5</v>
      </c>
      <c r="H552" s="54">
        <v>31305.900275999938</v>
      </c>
      <c r="I552" s="55">
        <f>Table3[[#This Row],[Residential CLM $ Collected]]/'1.) CLM Reference'!$B$4</f>
        <v>2.9576602482185539E-4</v>
      </c>
      <c r="J552" s="79">
        <v>5103.42</v>
      </c>
      <c r="K552" s="55">
        <f>Table3[[#This Row],[Residential Incentive Disbursements]]/'1.) CLM Reference'!$B$5</f>
        <v>5.7554959350475875E-5</v>
      </c>
      <c r="L552" s="56">
        <v>0</v>
      </c>
      <c r="M552" s="55">
        <f>Table3[[#This Row],[C&amp;I CLM $ Collected]]/'1.) CLM Reference'!$B$4</f>
        <v>0</v>
      </c>
      <c r="N552" s="79">
        <v>0</v>
      </c>
      <c r="O552" s="55">
        <f>Table3[[#This Row],[C&amp;I Incentive Disbursements]]/'1.) CLM Reference'!$B$5</f>
        <v>0</v>
      </c>
    </row>
    <row r="553" spans="1:15" s="1" customFormat="1">
      <c r="A553" s="83">
        <v>9001043000</v>
      </c>
      <c r="B553" s="1" t="s">
        <v>137</v>
      </c>
      <c r="C553" s="1" t="s">
        <v>46</v>
      </c>
      <c r="D553" s="54">
        <f>Table3[[#This Row],[Residential CLM $ Collected]]+Table3[[#This Row],[C&amp;I CLM $ Collected]]</f>
        <v>47587.007033999944</v>
      </c>
      <c r="E553" s="55">
        <f>Table3[[#This Row],[CLM $ Collected ]]/'1.) CLM Reference'!$B$4</f>
        <v>4.4958361776951895E-4</v>
      </c>
      <c r="F553" s="54">
        <f>Table3[[#This Row],[Residential Incentive Disbursements]]+Table3[[#This Row],[C&amp;I Incentive Disbursements]]</f>
        <v>9206.8199999999906</v>
      </c>
      <c r="G553" s="55">
        <f>Table3[[#This Row],[Incentive Disbursements]]/'1.) CLM Reference'!$B$5</f>
        <v>1.038319697079895E-4</v>
      </c>
      <c r="H553" s="54">
        <v>47587.007033999944</v>
      </c>
      <c r="I553" s="55">
        <f>Table3[[#This Row],[Residential CLM $ Collected]]/'1.) CLM Reference'!$B$4</f>
        <v>4.4958361776951895E-4</v>
      </c>
      <c r="J553" s="79">
        <v>9206.8199999999906</v>
      </c>
      <c r="K553" s="55">
        <f>Table3[[#This Row],[Residential Incentive Disbursements]]/'1.) CLM Reference'!$B$5</f>
        <v>1.038319697079895E-4</v>
      </c>
      <c r="L553" s="56">
        <v>0</v>
      </c>
      <c r="M553" s="55">
        <f>Table3[[#This Row],[C&amp;I CLM $ Collected]]/'1.) CLM Reference'!$B$4</f>
        <v>0</v>
      </c>
      <c r="N553" s="79">
        <v>0</v>
      </c>
      <c r="O553" s="55">
        <f>Table3[[#This Row],[C&amp;I Incentive Disbursements]]/'1.) CLM Reference'!$B$5</f>
        <v>0</v>
      </c>
    </row>
    <row r="554" spans="1:15" s="1" customFormat="1">
      <c r="A554" s="83">
        <v>9001043100</v>
      </c>
      <c r="B554" s="1" t="s">
        <v>137</v>
      </c>
      <c r="C554" s="1" t="s">
        <v>46</v>
      </c>
      <c r="D554" s="54">
        <f>Table3[[#This Row],[Residential CLM $ Collected]]+Table3[[#This Row],[C&amp;I CLM $ Collected]]</f>
        <v>76848.34273199999</v>
      </c>
      <c r="E554" s="55">
        <f>Table3[[#This Row],[CLM $ Collected ]]/'1.) CLM Reference'!$B$4</f>
        <v>7.2603338807081057E-4</v>
      </c>
      <c r="F554" s="54">
        <f>Table3[[#This Row],[Residential Incentive Disbursements]]+Table3[[#This Row],[C&amp;I Incentive Disbursements]]</f>
        <v>29996.65</v>
      </c>
      <c r="G554" s="55">
        <f>Table3[[#This Row],[Incentive Disbursements]]/'1.) CLM Reference'!$B$5</f>
        <v>3.3829392278128241E-4</v>
      </c>
      <c r="H554" s="54">
        <v>76848.34273199999</v>
      </c>
      <c r="I554" s="55">
        <f>Table3[[#This Row],[Residential CLM $ Collected]]/'1.) CLM Reference'!$B$4</f>
        <v>7.2603338807081057E-4</v>
      </c>
      <c r="J554" s="79">
        <v>29996.65</v>
      </c>
      <c r="K554" s="55">
        <f>Table3[[#This Row],[Residential Incentive Disbursements]]/'1.) CLM Reference'!$B$5</f>
        <v>3.3829392278128241E-4</v>
      </c>
      <c r="L554" s="56">
        <v>0</v>
      </c>
      <c r="M554" s="55">
        <f>Table3[[#This Row],[C&amp;I CLM $ Collected]]/'1.) CLM Reference'!$B$4</f>
        <v>0</v>
      </c>
      <c r="N554" s="79">
        <v>0</v>
      </c>
      <c r="O554" s="55">
        <f>Table3[[#This Row],[C&amp;I Incentive Disbursements]]/'1.) CLM Reference'!$B$5</f>
        <v>0</v>
      </c>
    </row>
    <row r="555" spans="1:15" s="1" customFormat="1">
      <c r="A555" s="83">
        <v>9001043200</v>
      </c>
      <c r="B555" s="1" t="s">
        <v>137</v>
      </c>
      <c r="C555" s="1" t="s">
        <v>46</v>
      </c>
      <c r="D555" s="54">
        <f>Table3[[#This Row],[Residential CLM $ Collected]]+Table3[[#This Row],[C&amp;I CLM $ Collected]]</f>
        <v>42837.064893000002</v>
      </c>
      <c r="E555" s="55">
        <f>Table3[[#This Row],[CLM $ Collected ]]/'1.) CLM Reference'!$B$4</f>
        <v>4.0470800349899172E-4</v>
      </c>
      <c r="F555" s="54">
        <f>Table3[[#This Row],[Residential Incentive Disbursements]]+Table3[[#This Row],[C&amp;I Incentive Disbursements]]</f>
        <v>3233.1399999999899</v>
      </c>
      <c r="G555" s="55">
        <f>Table3[[#This Row],[Incentive Disbursements]]/'1.) CLM Reference'!$B$5</f>
        <v>3.6462458757930364E-5</v>
      </c>
      <c r="H555" s="54">
        <v>42837.064893000002</v>
      </c>
      <c r="I555" s="55">
        <f>Table3[[#This Row],[Residential CLM $ Collected]]/'1.) CLM Reference'!$B$4</f>
        <v>4.0470800349899172E-4</v>
      </c>
      <c r="J555" s="79">
        <v>3233.1399999999899</v>
      </c>
      <c r="K555" s="55">
        <f>Table3[[#This Row],[Residential Incentive Disbursements]]/'1.) CLM Reference'!$B$5</f>
        <v>3.6462458757930364E-5</v>
      </c>
      <c r="L555" s="56">
        <v>0</v>
      </c>
      <c r="M555" s="55">
        <f>Table3[[#This Row],[C&amp;I CLM $ Collected]]/'1.) CLM Reference'!$B$4</f>
        <v>0</v>
      </c>
      <c r="N555" s="79">
        <v>0</v>
      </c>
      <c r="O555" s="55">
        <f>Table3[[#This Row],[C&amp;I Incentive Disbursements]]/'1.) CLM Reference'!$B$5</f>
        <v>0</v>
      </c>
    </row>
    <row r="556" spans="1:15" s="1" customFormat="1">
      <c r="A556" s="83">
        <v>9001043300</v>
      </c>
      <c r="B556" s="1" t="s">
        <v>137</v>
      </c>
      <c r="C556" s="1" t="s">
        <v>46</v>
      </c>
      <c r="D556" s="54">
        <f>Table3[[#This Row],[Residential CLM $ Collected]]+Table3[[#This Row],[C&amp;I CLM $ Collected]]</f>
        <v>45410.16022199994</v>
      </c>
      <c r="E556" s="55">
        <f>Table3[[#This Row],[CLM $ Collected ]]/'1.) CLM Reference'!$B$4</f>
        <v>4.2901761191901943E-4</v>
      </c>
      <c r="F556" s="54">
        <f>Table3[[#This Row],[Residential Incentive Disbursements]]+Table3[[#This Row],[C&amp;I Incentive Disbursements]]</f>
        <v>8429.1399999999903</v>
      </c>
      <c r="G556" s="55">
        <f>Table3[[#This Row],[Incentive Disbursements]]/'1.) CLM Reference'!$B$5</f>
        <v>9.5061509744341968E-5</v>
      </c>
      <c r="H556" s="54">
        <v>45410.16022199994</v>
      </c>
      <c r="I556" s="55">
        <f>Table3[[#This Row],[Residential CLM $ Collected]]/'1.) CLM Reference'!$B$4</f>
        <v>4.2901761191901943E-4</v>
      </c>
      <c r="J556" s="79">
        <v>8429.1399999999903</v>
      </c>
      <c r="K556" s="55">
        <f>Table3[[#This Row],[Residential Incentive Disbursements]]/'1.) CLM Reference'!$B$5</f>
        <v>9.5061509744341968E-5</v>
      </c>
      <c r="L556" s="56">
        <v>0</v>
      </c>
      <c r="M556" s="55">
        <f>Table3[[#This Row],[C&amp;I CLM $ Collected]]/'1.) CLM Reference'!$B$4</f>
        <v>0</v>
      </c>
      <c r="N556" s="79">
        <v>0</v>
      </c>
      <c r="O556" s="55">
        <f>Table3[[#This Row],[C&amp;I Incentive Disbursements]]/'1.) CLM Reference'!$B$5</f>
        <v>0</v>
      </c>
    </row>
    <row r="557" spans="1:15" s="1" customFormat="1">
      <c r="A557" s="83">
        <v>9001043400</v>
      </c>
      <c r="B557" s="1" t="s">
        <v>137</v>
      </c>
      <c r="C557" s="1" t="s">
        <v>46</v>
      </c>
      <c r="D557" s="54">
        <f>Table3[[#This Row],[Residential CLM $ Collected]]+Table3[[#This Row],[C&amp;I CLM $ Collected]]</f>
        <v>48322.192274999994</v>
      </c>
      <c r="E557" s="55">
        <f>Table3[[#This Row],[CLM $ Collected ]]/'1.) CLM Reference'!$B$4</f>
        <v>4.5652936327823324E-4</v>
      </c>
      <c r="F557" s="54">
        <f>Table3[[#This Row],[Residential Incentive Disbursements]]+Table3[[#This Row],[C&amp;I Incentive Disbursements]]</f>
        <v>17395.609999999899</v>
      </c>
      <c r="G557" s="55">
        <f>Table3[[#This Row],[Incentive Disbursements]]/'1.) CLM Reference'!$B$5</f>
        <v>1.9618287862388866E-4</v>
      </c>
      <c r="H557" s="54">
        <v>48322.192274999994</v>
      </c>
      <c r="I557" s="55">
        <f>Table3[[#This Row],[Residential CLM $ Collected]]/'1.) CLM Reference'!$B$4</f>
        <v>4.5652936327823324E-4</v>
      </c>
      <c r="J557" s="79">
        <v>17395.609999999899</v>
      </c>
      <c r="K557" s="55">
        <f>Table3[[#This Row],[Residential Incentive Disbursements]]/'1.) CLM Reference'!$B$5</f>
        <v>1.9618287862388866E-4</v>
      </c>
      <c r="L557" s="56">
        <v>0</v>
      </c>
      <c r="M557" s="55">
        <f>Table3[[#This Row],[C&amp;I CLM $ Collected]]/'1.) CLM Reference'!$B$4</f>
        <v>0</v>
      </c>
      <c r="N557" s="79">
        <v>0</v>
      </c>
      <c r="O557" s="55">
        <f>Table3[[#This Row],[C&amp;I Incentive Disbursements]]/'1.) CLM Reference'!$B$5</f>
        <v>0</v>
      </c>
    </row>
    <row r="558" spans="1:15" s="1" customFormat="1">
      <c r="A558" s="83">
        <v>9001043500</v>
      </c>
      <c r="B558" s="1" t="s">
        <v>137</v>
      </c>
      <c r="C558" s="1" t="s">
        <v>46</v>
      </c>
      <c r="D558" s="54">
        <f>Table3[[#This Row],[Residential CLM $ Collected]]+Table3[[#This Row],[C&amp;I CLM $ Collected]]</f>
        <v>34585.397658000002</v>
      </c>
      <c r="E558" s="55">
        <f>Table3[[#This Row],[CLM $ Collected ]]/'1.) CLM Reference'!$B$4</f>
        <v>3.2674944633461877E-4</v>
      </c>
      <c r="F558" s="54">
        <f>Table3[[#This Row],[Residential Incentive Disbursements]]+Table3[[#This Row],[C&amp;I Incentive Disbursements]]</f>
        <v>2910.6499999999901</v>
      </c>
      <c r="G558" s="55">
        <f>Table3[[#This Row],[Incentive Disbursements]]/'1.) CLM Reference'!$B$5</f>
        <v>3.2825505726250636E-5</v>
      </c>
      <c r="H558" s="54">
        <v>34585.397658000002</v>
      </c>
      <c r="I558" s="55">
        <f>Table3[[#This Row],[Residential CLM $ Collected]]/'1.) CLM Reference'!$B$4</f>
        <v>3.2674944633461877E-4</v>
      </c>
      <c r="J558" s="79">
        <v>2910.6499999999901</v>
      </c>
      <c r="K558" s="55">
        <f>Table3[[#This Row],[Residential Incentive Disbursements]]/'1.) CLM Reference'!$B$5</f>
        <v>3.2825505726250636E-5</v>
      </c>
      <c r="L558" s="56">
        <v>0</v>
      </c>
      <c r="M558" s="55">
        <f>Table3[[#This Row],[C&amp;I CLM $ Collected]]/'1.) CLM Reference'!$B$4</f>
        <v>0</v>
      </c>
      <c r="N558" s="79">
        <v>0</v>
      </c>
      <c r="O558" s="55">
        <f>Table3[[#This Row],[C&amp;I Incentive Disbursements]]/'1.) CLM Reference'!$B$5</f>
        <v>0</v>
      </c>
    </row>
    <row r="559" spans="1:15" s="1" customFormat="1">
      <c r="A559" s="83">
        <v>9001043600</v>
      </c>
      <c r="B559" s="1" t="s">
        <v>137</v>
      </c>
      <c r="C559" s="1" t="s">
        <v>46</v>
      </c>
      <c r="D559" s="54">
        <f>Table3[[#This Row],[Residential CLM $ Collected]]+Table3[[#This Row],[C&amp;I CLM $ Collected]]</f>
        <v>40239.559079999999</v>
      </c>
      <c r="E559" s="55">
        <f>Table3[[#This Row],[CLM $ Collected ]]/'1.) CLM Reference'!$B$4</f>
        <v>3.8016777427735712E-4</v>
      </c>
      <c r="F559" s="54">
        <f>Table3[[#This Row],[Residential Incentive Disbursements]]+Table3[[#This Row],[C&amp;I Incentive Disbursements]]</f>
        <v>4879.8899999999903</v>
      </c>
      <c r="G559" s="55">
        <f>Table3[[#This Row],[Incentive Disbursements]]/'1.) CLM Reference'!$B$5</f>
        <v>5.5034049830269341E-5</v>
      </c>
      <c r="H559" s="54">
        <v>40239.559079999999</v>
      </c>
      <c r="I559" s="55">
        <f>Table3[[#This Row],[Residential CLM $ Collected]]/'1.) CLM Reference'!$B$4</f>
        <v>3.8016777427735712E-4</v>
      </c>
      <c r="J559" s="79">
        <v>4879.8899999999903</v>
      </c>
      <c r="K559" s="55">
        <f>Table3[[#This Row],[Residential Incentive Disbursements]]/'1.) CLM Reference'!$B$5</f>
        <v>5.5034049830269341E-5</v>
      </c>
      <c r="L559" s="56">
        <v>0</v>
      </c>
      <c r="M559" s="55">
        <f>Table3[[#This Row],[C&amp;I CLM $ Collected]]/'1.) CLM Reference'!$B$4</f>
        <v>0</v>
      </c>
      <c r="N559" s="79">
        <v>0</v>
      </c>
      <c r="O559" s="55">
        <f>Table3[[#This Row],[C&amp;I Incentive Disbursements]]/'1.) CLM Reference'!$B$5</f>
        <v>0</v>
      </c>
    </row>
    <row r="560" spans="1:15" s="1" customFormat="1">
      <c r="A560" s="83">
        <v>9001043700</v>
      </c>
      <c r="B560" s="1" t="s">
        <v>137</v>
      </c>
      <c r="C560" s="1" t="s">
        <v>46</v>
      </c>
      <c r="D560" s="54">
        <f>Table3[[#This Row],[Residential CLM $ Collected]]+Table3[[#This Row],[C&amp;I CLM $ Collected]]</f>
        <v>35930.768453999997</v>
      </c>
      <c r="E560" s="55">
        <f>Table3[[#This Row],[CLM $ Collected ]]/'1.) CLM Reference'!$B$4</f>
        <v>3.3945998871596621E-4</v>
      </c>
      <c r="F560" s="54">
        <f>Table3[[#This Row],[Residential Incentive Disbursements]]+Table3[[#This Row],[C&amp;I Incentive Disbursements]]</f>
        <v>154</v>
      </c>
      <c r="G560" s="55">
        <f>Table3[[#This Row],[Incentive Disbursements]]/'1.) CLM Reference'!$B$5</f>
        <v>1.7367694095279803E-6</v>
      </c>
      <c r="H560" s="54">
        <v>35930.768453999997</v>
      </c>
      <c r="I560" s="55">
        <f>Table3[[#This Row],[Residential CLM $ Collected]]/'1.) CLM Reference'!$B$4</f>
        <v>3.3945998871596621E-4</v>
      </c>
      <c r="J560" s="79">
        <v>154</v>
      </c>
      <c r="K560" s="55">
        <f>Table3[[#This Row],[Residential Incentive Disbursements]]/'1.) CLM Reference'!$B$5</f>
        <v>1.7367694095279803E-6</v>
      </c>
      <c r="L560" s="56">
        <v>0</v>
      </c>
      <c r="M560" s="55">
        <f>Table3[[#This Row],[C&amp;I CLM $ Collected]]/'1.) CLM Reference'!$B$4</f>
        <v>0</v>
      </c>
      <c r="N560" s="79">
        <v>0</v>
      </c>
      <c r="O560" s="55">
        <f>Table3[[#This Row],[C&amp;I Incentive Disbursements]]/'1.) CLM Reference'!$B$5</f>
        <v>0</v>
      </c>
    </row>
    <row r="561" spans="1:15" s="1" customFormat="1">
      <c r="A561" s="83">
        <v>9001043800</v>
      </c>
      <c r="B561" s="1" t="s">
        <v>137</v>
      </c>
      <c r="C561" s="1" t="s">
        <v>46</v>
      </c>
      <c r="D561" s="54">
        <f>Table3[[#This Row],[Residential CLM $ Collected]]+Table3[[#This Row],[C&amp;I CLM $ Collected]]</f>
        <v>85233.113216999991</v>
      </c>
      <c r="E561" s="55">
        <f>Table3[[#This Row],[CLM $ Collected ]]/'1.) CLM Reference'!$B$4</f>
        <v>8.0524945320640617E-4</v>
      </c>
      <c r="F561" s="54">
        <f>Table3[[#This Row],[Residential Incentive Disbursements]]+Table3[[#This Row],[C&amp;I Incentive Disbursements]]</f>
        <v>41720.789999999899</v>
      </c>
      <c r="G561" s="55">
        <f>Table3[[#This Row],[Incentive Disbursements]]/'1.) CLM Reference'!$B$5</f>
        <v>4.7051553125545902E-4</v>
      </c>
      <c r="H561" s="54">
        <v>85233.113216999991</v>
      </c>
      <c r="I561" s="55">
        <f>Table3[[#This Row],[Residential CLM $ Collected]]/'1.) CLM Reference'!$B$4</f>
        <v>8.0524945320640617E-4</v>
      </c>
      <c r="J561" s="79">
        <v>41720.789999999899</v>
      </c>
      <c r="K561" s="55">
        <f>Table3[[#This Row],[Residential Incentive Disbursements]]/'1.) CLM Reference'!$B$5</f>
        <v>4.7051553125545902E-4</v>
      </c>
      <c r="L561" s="56">
        <v>0</v>
      </c>
      <c r="M561" s="55">
        <f>Table3[[#This Row],[C&amp;I CLM $ Collected]]/'1.) CLM Reference'!$B$4</f>
        <v>0</v>
      </c>
      <c r="N561" s="79">
        <v>0</v>
      </c>
      <c r="O561" s="55">
        <f>Table3[[#This Row],[C&amp;I Incentive Disbursements]]/'1.) CLM Reference'!$B$5</f>
        <v>0</v>
      </c>
    </row>
    <row r="562" spans="1:15" s="1" customFormat="1">
      <c r="A562" s="83">
        <v>9001043900</v>
      </c>
      <c r="B562" s="1" t="s">
        <v>137</v>
      </c>
      <c r="C562" s="1" t="s">
        <v>46</v>
      </c>
      <c r="D562" s="54">
        <f>Table3[[#This Row],[Residential CLM $ Collected]]+Table3[[#This Row],[C&amp;I CLM $ Collected]]</f>
        <v>62705.108906999994</v>
      </c>
      <c r="E562" s="55">
        <f>Table3[[#This Row],[CLM $ Collected ]]/'1.) CLM Reference'!$B$4</f>
        <v>5.9241359085472037E-4</v>
      </c>
      <c r="F562" s="54">
        <f>Table3[[#This Row],[Residential Incentive Disbursements]]+Table3[[#This Row],[C&amp;I Incentive Disbursements]]</f>
        <v>13240.3999999999</v>
      </c>
      <c r="G562" s="55">
        <f>Table3[[#This Row],[Incentive Disbursements]]/'1.) CLM Reference'!$B$5</f>
        <v>1.4932156941502658E-4</v>
      </c>
      <c r="H562" s="54">
        <v>62705.108906999994</v>
      </c>
      <c r="I562" s="55">
        <f>Table3[[#This Row],[Residential CLM $ Collected]]/'1.) CLM Reference'!$B$4</f>
        <v>5.9241359085472037E-4</v>
      </c>
      <c r="J562" s="79">
        <v>13240.3999999999</v>
      </c>
      <c r="K562" s="55">
        <f>Table3[[#This Row],[Residential Incentive Disbursements]]/'1.) CLM Reference'!$B$5</f>
        <v>1.4932156941502658E-4</v>
      </c>
      <c r="L562" s="56">
        <v>0</v>
      </c>
      <c r="M562" s="55">
        <f>Table3[[#This Row],[C&amp;I CLM $ Collected]]/'1.) CLM Reference'!$B$4</f>
        <v>0</v>
      </c>
      <c r="N562" s="79">
        <v>0</v>
      </c>
      <c r="O562" s="55">
        <f>Table3[[#This Row],[C&amp;I Incentive Disbursements]]/'1.) CLM Reference'!$B$5</f>
        <v>0</v>
      </c>
    </row>
    <row r="563" spans="1:15" s="1" customFormat="1">
      <c r="A563" s="83">
        <v>9001044000</v>
      </c>
      <c r="B563" s="1" t="s">
        <v>137</v>
      </c>
      <c r="C563" s="1" t="s">
        <v>46</v>
      </c>
      <c r="D563" s="54">
        <f>Table3[[#This Row],[Residential CLM $ Collected]]+Table3[[#This Row],[C&amp;I CLM $ Collected]]</f>
        <v>7153.5441599999995</v>
      </c>
      <c r="E563" s="55">
        <f>Table3[[#This Row],[CLM $ Collected ]]/'1.) CLM Reference'!$B$4</f>
        <v>6.7583915521918944E-5</v>
      </c>
      <c r="F563" s="54">
        <f>Table3[[#This Row],[Residential Incentive Disbursements]]+Table3[[#This Row],[C&amp;I Incentive Disbursements]]</f>
        <v>0</v>
      </c>
      <c r="G563" s="55">
        <f>Table3[[#This Row],[Incentive Disbursements]]/'1.) CLM Reference'!$B$5</f>
        <v>0</v>
      </c>
      <c r="H563" s="54">
        <v>7153.5441599999995</v>
      </c>
      <c r="I563" s="55">
        <f>Table3[[#This Row],[Residential CLM $ Collected]]/'1.) CLM Reference'!$B$4</f>
        <v>6.7583915521918944E-5</v>
      </c>
      <c r="J563" s="79">
        <v>0</v>
      </c>
      <c r="K563" s="55">
        <f>Table3[[#This Row],[Residential Incentive Disbursements]]/'1.) CLM Reference'!$B$5</f>
        <v>0</v>
      </c>
      <c r="L563" s="56">
        <v>0</v>
      </c>
      <c r="M563" s="55">
        <f>Table3[[#This Row],[C&amp;I CLM $ Collected]]/'1.) CLM Reference'!$B$4</f>
        <v>0</v>
      </c>
      <c r="N563" s="79">
        <v>0</v>
      </c>
      <c r="O563" s="55">
        <f>Table3[[#This Row],[C&amp;I Incentive Disbursements]]/'1.) CLM Reference'!$B$5</f>
        <v>0</v>
      </c>
    </row>
    <row r="564" spans="1:15" s="1" customFormat="1">
      <c r="A564" s="83">
        <v>9001044200</v>
      </c>
      <c r="B564" s="1" t="s">
        <v>137</v>
      </c>
      <c r="C564" s="1" t="s">
        <v>46</v>
      </c>
      <c r="D564" s="54">
        <f>Table3[[#This Row],[Residential CLM $ Collected]]+Table3[[#This Row],[C&amp;I CLM $ Collected]]</f>
        <v>1016.3871899999999</v>
      </c>
      <c r="E564" s="55">
        <f>Table3[[#This Row],[CLM $ Collected ]]/'1.) CLM Reference'!$B$4</f>
        <v>9.6024326473886713E-6</v>
      </c>
      <c r="F564" s="54">
        <f>Table3[[#This Row],[Residential Incentive Disbursements]]+Table3[[#This Row],[C&amp;I Incentive Disbursements]]</f>
        <v>429.09</v>
      </c>
      <c r="G564" s="55">
        <f>Table3[[#This Row],[Incentive Disbursements]]/'1.) CLM Reference'!$B$5</f>
        <v>4.839158350223123E-6</v>
      </c>
      <c r="H564" s="54">
        <v>1016.3871899999999</v>
      </c>
      <c r="I564" s="55">
        <f>Table3[[#This Row],[Residential CLM $ Collected]]/'1.) CLM Reference'!$B$4</f>
        <v>9.6024326473886713E-6</v>
      </c>
      <c r="J564" s="79">
        <v>429.09</v>
      </c>
      <c r="K564" s="55">
        <f>Table3[[#This Row],[Residential Incentive Disbursements]]/'1.) CLM Reference'!$B$5</f>
        <v>4.839158350223123E-6</v>
      </c>
      <c r="L564" s="56">
        <v>0</v>
      </c>
      <c r="M564" s="55">
        <f>Table3[[#This Row],[C&amp;I CLM $ Collected]]/'1.) CLM Reference'!$B$4</f>
        <v>0</v>
      </c>
      <c r="N564" s="79">
        <v>0</v>
      </c>
      <c r="O564" s="55">
        <f>Table3[[#This Row],[C&amp;I Incentive Disbursements]]/'1.) CLM Reference'!$B$5</f>
        <v>0</v>
      </c>
    </row>
    <row r="565" spans="1:15" s="1" customFormat="1">
      <c r="A565" s="83">
        <v>9001044300</v>
      </c>
      <c r="B565" s="1" t="s">
        <v>137</v>
      </c>
      <c r="C565" s="1" t="s">
        <v>46</v>
      </c>
      <c r="D565" s="54">
        <f>Table3[[#This Row],[Residential CLM $ Collected]]+Table3[[#This Row],[C&amp;I CLM $ Collected]]</f>
        <v>4470.3754199999994</v>
      </c>
      <c r="E565" s="55">
        <f>Table3[[#This Row],[CLM $ Collected ]]/'1.) CLM Reference'!$B$4</f>
        <v>4.223437613287102E-5</v>
      </c>
      <c r="F565" s="54">
        <f>Table3[[#This Row],[Residential Incentive Disbursements]]+Table3[[#This Row],[C&amp;I Incentive Disbursements]]</f>
        <v>0</v>
      </c>
      <c r="G565" s="55">
        <f>Table3[[#This Row],[Incentive Disbursements]]/'1.) CLM Reference'!$B$5</f>
        <v>0</v>
      </c>
      <c r="H565" s="54">
        <v>4470.3754199999994</v>
      </c>
      <c r="I565" s="55">
        <f>Table3[[#This Row],[Residential CLM $ Collected]]/'1.) CLM Reference'!$B$4</f>
        <v>4.223437613287102E-5</v>
      </c>
      <c r="J565" s="79">
        <v>0</v>
      </c>
      <c r="K565" s="55">
        <f>Table3[[#This Row],[Residential Incentive Disbursements]]/'1.) CLM Reference'!$B$5</f>
        <v>0</v>
      </c>
      <c r="L565" s="56">
        <v>0</v>
      </c>
      <c r="M565" s="55">
        <f>Table3[[#This Row],[C&amp;I CLM $ Collected]]/'1.) CLM Reference'!$B$4</f>
        <v>0</v>
      </c>
      <c r="N565" s="79">
        <v>0</v>
      </c>
      <c r="O565" s="55">
        <f>Table3[[#This Row],[C&amp;I Incentive Disbursements]]/'1.) CLM Reference'!$B$5</f>
        <v>0</v>
      </c>
    </row>
    <row r="566" spans="1:15" s="1" customFormat="1">
      <c r="A566" s="83">
        <v>9001044400</v>
      </c>
      <c r="B566" s="1" t="s">
        <v>137</v>
      </c>
      <c r="C566" s="1" t="s">
        <v>46</v>
      </c>
      <c r="D566" s="54">
        <f>Table3[[#This Row],[Residential CLM $ Collected]]+Table3[[#This Row],[C&amp;I CLM $ Collected]]</f>
        <v>8454.3839099999987</v>
      </c>
      <c r="E566" s="55">
        <f>Table3[[#This Row],[CLM $ Collected ]]/'1.) CLM Reference'!$B$4</f>
        <v>7.9873745822142325E-5</v>
      </c>
      <c r="F566" s="54">
        <f>Table3[[#This Row],[Residential Incentive Disbursements]]+Table3[[#This Row],[C&amp;I Incentive Disbursements]]</f>
        <v>834.5</v>
      </c>
      <c r="G566" s="55">
        <f>Table3[[#This Row],[Incentive Disbursements]]/'1.) CLM Reference'!$B$5</f>
        <v>9.4112602094227245E-6</v>
      </c>
      <c r="H566" s="54">
        <v>8454.3839099999987</v>
      </c>
      <c r="I566" s="55">
        <f>Table3[[#This Row],[Residential CLM $ Collected]]/'1.) CLM Reference'!$B$4</f>
        <v>7.9873745822142325E-5</v>
      </c>
      <c r="J566" s="79">
        <v>834.5</v>
      </c>
      <c r="K566" s="55">
        <f>Table3[[#This Row],[Residential Incentive Disbursements]]/'1.) CLM Reference'!$B$5</f>
        <v>9.4112602094227245E-6</v>
      </c>
      <c r="L566" s="56">
        <v>0</v>
      </c>
      <c r="M566" s="55">
        <f>Table3[[#This Row],[C&amp;I CLM $ Collected]]/'1.) CLM Reference'!$B$4</f>
        <v>0</v>
      </c>
      <c r="N566" s="79">
        <v>0</v>
      </c>
      <c r="O566" s="55">
        <f>Table3[[#This Row],[C&amp;I Incentive Disbursements]]/'1.) CLM Reference'!$B$5</f>
        <v>0</v>
      </c>
    </row>
    <row r="567" spans="1:15" s="1" customFormat="1">
      <c r="A567" s="83">
        <v>9001044500</v>
      </c>
      <c r="B567" s="1" t="s">
        <v>137</v>
      </c>
      <c r="C567" s="1" t="s">
        <v>46</v>
      </c>
      <c r="D567" s="54">
        <f>Table3[[#This Row],[Residential CLM $ Collected]]+Table3[[#This Row],[C&amp;I CLM $ Collected]]</f>
        <v>17923.023089999999</v>
      </c>
      <c r="E567" s="55">
        <f>Table3[[#This Row],[CLM $ Collected ]]/'1.) CLM Reference'!$B$4</f>
        <v>1.6932978273694792E-4</v>
      </c>
      <c r="F567" s="54">
        <f>Table3[[#This Row],[Residential Incentive Disbursements]]+Table3[[#This Row],[C&amp;I Incentive Disbursements]]</f>
        <v>12397.19</v>
      </c>
      <c r="G567" s="55">
        <f>Table3[[#This Row],[Incentive Disbursements]]/'1.) CLM Reference'!$B$5</f>
        <v>1.3981208023445573E-4</v>
      </c>
      <c r="H567" s="54">
        <v>17923.023089999999</v>
      </c>
      <c r="I567" s="55">
        <f>Table3[[#This Row],[Residential CLM $ Collected]]/'1.) CLM Reference'!$B$4</f>
        <v>1.6932978273694792E-4</v>
      </c>
      <c r="J567" s="79">
        <v>12397.19</v>
      </c>
      <c r="K567" s="55">
        <f>Table3[[#This Row],[Residential Incentive Disbursements]]/'1.) CLM Reference'!$B$5</f>
        <v>1.3981208023445573E-4</v>
      </c>
      <c r="L567" s="56">
        <v>0</v>
      </c>
      <c r="M567" s="55">
        <f>Table3[[#This Row],[C&amp;I CLM $ Collected]]/'1.) CLM Reference'!$B$4</f>
        <v>0</v>
      </c>
      <c r="N567" s="79">
        <v>0</v>
      </c>
      <c r="O567" s="55">
        <f>Table3[[#This Row],[C&amp;I Incentive Disbursements]]/'1.) CLM Reference'!$B$5</f>
        <v>0</v>
      </c>
    </row>
    <row r="568" spans="1:15" s="1" customFormat="1">
      <c r="A568" s="83">
        <v>9001044600</v>
      </c>
      <c r="B568" s="1" t="s">
        <v>137</v>
      </c>
      <c r="C568" s="1" t="s">
        <v>46</v>
      </c>
      <c r="D568" s="54">
        <f>Table3[[#This Row],[Residential CLM $ Collected]]+Table3[[#This Row],[C&amp;I CLM $ Collected]]</f>
        <v>85029.514289999992</v>
      </c>
      <c r="E568" s="55">
        <f>Table3[[#This Row],[CLM $ Collected ]]/'1.) CLM Reference'!$B$4</f>
        <v>8.0332592937333027E-4</v>
      </c>
      <c r="F568" s="54">
        <f>Table3[[#This Row],[Residential Incentive Disbursements]]+Table3[[#This Row],[C&amp;I Incentive Disbursements]]</f>
        <v>13313.98</v>
      </c>
      <c r="G568" s="55">
        <f>Table3[[#This Row],[Incentive Disbursements]]/'1.) CLM Reference'!$B$5</f>
        <v>1.5015138430563206E-4</v>
      </c>
      <c r="H568" s="54">
        <v>85029.514289999992</v>
      </c>
      <c r="I568" s="55">
        <f>Table3[[#This Row],[Residential CLM $ Collected]]/'1.) CLM Reference'!$B$4</f>
        <v>8.0332592937333027E-4</v>
      </c>
      <c r="J568" s="79">
        <v>13313.98</v>
      </c>
      <c r="K568" s="55">
        <f>Table3[[#This Row],[Residential Incentive Disbursements]]/'1.) CLM Reference'!$B$5</f>
        <v>1.5015138430563206E-4</v>
      </c>
      <c r="L568" s="56">
        <v>0</v>
      </c>
      <c r="M568" s="55">
        <f>Table3[[#This Row],[C&amp;I CLM $ Collected]]/'1.) CLM Reference'!$B$4</f>
        <v>0</v>
      </c>
      <c r="N568" s="79">
        <v>0</v>
      </c>
      <c r="O568" s="55">
        <f>Table3[[#This Row],[C&amp;I Incentive Disbursements]]/'1.) CLM Reference'!$B$5</f>
        <v>0</v>
      </c>
    </row>
    <row r="569" spans="1:15" s="1" customFormat="1">
      <c r="A569" s="83">
        <v>9001045300</v>
      </c>
      <c r="B569" s="1" t="s">
        <v>137</v>
      </c>
      <c r="C569" s="1" t="s">
        <v>46</v>
      </c>
      <c r="D569" s="54">
        <f>Table3[[#This Row],[Residential CLM $ Collected]]+Table3[[#This Row],[C&amp;I CLM $ Collected]]</f>
        <v>285.69995999999998</v>
      </c>
      <c r="E569" s="55">
        <f>Table3[[#This Row],[CLM $ Collected ]]/'1.) CLM Reference'!$B$4</f>
        <v>2.6991826050676981E-6</v>
      </c>
      <c r="F569" s="54">
        <f>Table3[[#This Row],[Residential Incentive Disbursements]]+Table3[[#This Row],[C&amp;I Incentive Disbursements]]</f>
        <v>0</v>
      </c>
      <c r="G569" s="55">
        <f>Table3[[#This Row],[Incentive Disbursements]]/'1.) CLM Reference'!$B$5</f>
        <v>0</v>
      </c>
      <c r="H569" s="54">
        <v>285.69995999999998</v>
      </c>
      <c r="I569" s="55">
        <f>Table3[[#This Row],[Residential CLM $ Collected]]/'1.) CLM Reference'!$B$4</f>
        <v>2.6991826050676981E-6</v>
      </c>
      <c r="J569" s="79">
        <v>0</v>
      </c>
      <c r="K569" s="55">
        <f>Table3[[#This Row],[Residential Incentive Disbursements]]/'1.) CLM Reference'!$B$5</f>
        <v>0</v>
      </c>
      <c r="L569" s="56">
        <v>0</v>
      </c>
      <c r="M569" s="55">
        <f>Table3[[#This Row],[C&amp;I CLM $ Collected]]/'1.) CLM Reference'!$B$4</f>
        <v>0</v>
      </c>
      <c r="N569" s="79">
        <v>0</v>
      </c>
      <c r="O569" s="55">
        <f>Table3[[#This Row],[C&amp;I Incentive Disbursements]]/'1.) CLM Reference'!$B$5</f>
        <v>0</v>
      </c>
    </row>
    <row r="570" spans="1:15" s="1" customFormat="1">
      <c r="A570" s="83">
        <v>9001045400</v>
      </c>
      <c r="B570" s="1" t="s">
        <v>137</v>
      </c>
      <c r="C570" s="1" t="s">
        <v>46</v>
      </c>
      <c r="D570" s="54">
        <f>Table3[[#This Row],[Residential CLM $ Collected]]+Table3[[#This Row],[C&amp;I CLM $ Collected]]</f>
        <v>2252.8781099999997</v>
      </c>
      <c r="E570" s="55">
        <f>Table3[[#This Row],[CLM $ Collected ]]/'1.) CLM Reference'!$B$4</f>
        <v>2.1284320116284901E-5</v>
      </c>
      <c r="F570" s="54">
        <f>Table3[[#This Row],[Residential Incentive Disbursements]]+Table3[[#This Row],[C&amp;I Incentive Disbursements]]</f>
        <v>0</v>
      </c>
      <c r="G570" s="55">
        <f>Table3[[#This Row],[Incentive Disbursements]]/'1.) CLM Reference'!$B$5</f>
        <v>0</v>
      </c>
      <c r="H570" s="54">
        <v>2252.8781099999997</v>
      </c>
      <c r="I570" s="55">
        <f>Table3[[#This Row],[Residential CLM $ Collected]]/'1.) CLM Reference'!$B$4</f>
        <v>2.1284320116284901E-5</v>
      </c>
      <c r="J570" s="79">
        <v>0</v>
      </c>
      <c r="K570" s="55">
        <f>Table3[[#This Row],[Residential Incentive Disbursements]]/'1.) CLM Reference'!$B$5</f>
        <v>0</v>
      </c>
      <c r="L570" s="56">
        <v>0</v>
      </c>
      <c r="M570" s="55">
        <f>Table3[[#This Row],[C&amp;I CLM $ Collected]]/'1.) CLM Reference'!$B$4</f>
        <v>0</v>
      </c>
      <c r="N570" s="79">
        <v>0</v>
      </c>
      <c r="O570" s="55">
        <f>Table3[[#This Row],[C&amp;I Incentive Disbursements]]/'1.) CLM Reference'!$B$5</f>
        <v>0</v>
      </c>
    </row>
    <row r="571" spans="1:15" s="1" customFormat="1">
      <c r="A571" s="83">
        <v>9001050400</v>
      </c>
      <c r="B571" s="1" t="s">
        <v>137</v>
      </c>
      <c r="C571" s="1" t="s">
        <v>46</v>
      </c>
      <c r="D571" s="54">
        <f>Table3[[#This Row],[Residential CLM $ Collected]]+Table3[[#This Row],[C&amp;I CLM $ Collected]]</f>
        <v>247.01354999999998</v>
      </c>
      <c r="E571" s="55">
        <f>Table3[[#This Row],[CLM $ Collected ]]/'1.) CLM Reference'!$B$4</f>
        <v>2.3336883819515414E-6</v>
      </c>
      <c r="F571" s="54">
        <f>Table3[[#This Row],[Residential Incentive Disbursements]]+Table3[[#This Row],[C&amp;I Incentive Disbursements]]</f>
        <v>0</v>
      </c>
      <c r="G571" s="55">
        <f>Table3[[#This Row],[Incentive Disbursements]]/'1.) CLM Reference'!$B$5</f>
        <v>0</v>
      </c>
      <c r="H571" s="54">
        <v>247.01354999999998</v>
      </c>
      <c r="I571" s="55">
        <f>Table3[[#This Row],[Residential CLM $ Collected]]/'1.) CLM Reference'!$B$4</f>
        <v>2.3336883819515414E-6</v>
      </c>
      <c r="J571" s="79">
        <v>0</v>
      </c>
      <c r="K571" s="55">
        <f>Table3[[#This Row],[Residential Incentive Disbursements]]/'1.) CLM Reference'!$B$5</f>
        <v>0</v>
      </c>
      <c r="L571" s="56">
        <v>0</v>
      </c>
      <c r="M571" s="55">
        <f>Table3[[#This Row],[C&amp;I CLM $ Collected]]/'1.) CLM Reference'!$B$4</f>
        <v>0</v>
      </c>
      <c r="N571" s="79">
        <v>0</v>
      </c>
      <c r="O571" s="55">
        <f>Table3[[#This Row],[C&amp;I Incentive Disbursements]]/'1.) CLM Reference'!$B$5</f>
        <v>0</v>
      </c>
    </row>
    <row r="572" spans="1:15" s="1" customFormat="1">
      <c r="A572" s="83">
        <v>9011650100</v>
      </c>
      <c r="B572" s="1" t="s">
        <v>138</v>
      </c>
      <c r="C572" s="1" t="s">
        <v>46</v>
      </c>
      <c r="D572" s="54">
        <f>Table3[[#This Row],[Residential CLM $ Collected]]+Table3[[#This Row],[C&amp;I CLM $ Collected]]</f>
        <v>2918.3660099999997</v>
      </c>
      <c r="E572" s="55">
        <f>Table3[[#This Row],[CLM $ Collected ]]/'1.) CLM Reference'!$B$4</f>
        <v>2.7571592132574412E-5</v>
      </c>
      <c r="F572" s="54">
        <f>Table3[[#This Row],[Residential Incentive Disbursements]]+Table3[[#This Row],[C&amp;I Incentive Disbursements]]</f>
        <v>0</v>
      </c>
      <c r="G572" s="55">
        <f>Table3[[#This Row],[Incentive Disbursements]]/'1.) CLM Reference'!$B$5</f>
        <v>0</v>
      </c>
      <c r="H572" s="54">
        <v>2900.1426299999998</v>
      </c>
      <c r="I572" s="55">
        <f>Table3[[#This Row],[Residential CLM $ Collected]]/'1.) CLM Reference'!$B$4</f>
        <v>2.7399424694043662E-5</v>
      </c>
      <c r="J572" s="79">
        <v>0</v>
      </c>
      <c r="K572" s="55">
        <f>Table3[[#This Row],[Residential Incentive Disbursements]]/'1.) CLM Reference'!$B$5</f>
        <v>0</v>
      </c>
      <c r="L572" s="56">
        <v>18.223379999999999</v>
      </c>
      <c r="M572" s="55">
        <f>Table3[[#This Row],[C&amp;I CLM $ Collected]]/'1.) CLM Reference'!$B$4</f>
        <v>1.72167438530753E-7</v>
      </c>
      <c r="N572" s="79">
        <v>0</v>
      </c>
      <c r="O572" s="55">
        <f>Table3[[#This Row],[C&amp;I Incentive Disbursements]]/'1.) CLM Reference'!$B$5</f>
        <v>0</v>
      </c>
    </row>
    <row r="573" spans="1:15" s="1" customFormat="1">
      <c r="A573" s="83">
        <v>9011660101</v>
      </c>
      <c r="B573" s="1" t="s">
        <v>138</v>
      </c>
      <c r="C573" s="1" t="s">
        <v>46</v>
      </c>
      <c r="D573" s="54">
        <f>Table3[[#This Row],[Residential CLM $ Collected]]+Table3[[#This Row],[C&amp;I CLM $ Collected]]</f>
        <v>188760.17468699944</v>
      </c>
      <c r="E573" s="55">
        <f>Table3[[#This Row],[CLM $ Collected ]]/'1.) CLM Reference'!$B$4</f>
        <v>1.7833330464753618E-3</v>
      </c>
      <c r="F573" s="54">
        <f>Table3[[#This Row],[Residential Incentive Disbursements]]+Table3[[#This Row],[C&amp;I Incentive Disbursements]]</f>
        <v>184673.11999999991</v>
      </c>
      <c r="G573" s="55">
        <f>Table3[[#This Row],[Incentive Disbursements]]/'1.) CLM Reference'!$B$5</f>
        <v>2.0826923738836993E-3</v>
      </c>
      <c r="H573" s="54">
        <v>145085.04807299943</v>
      </c>
      <c r="I573" s="55">
        <f>Table3[[#This Row],[Residential CLM $ Collected]]/'1.) CLM Reference'!$B$4</f>
        <v>1.3707073603162242E-3</v>
      </c>
      <c r="J573" s="79">
        <v>160232.16</v>
      </c>
      <c r="K573" s="55">
        <f>Table3[[#This Row],[Residential Incentive Disbursements]]/'1.) CLM Reference'!$B$5</f>
        <v>1.8070539864324211E-3</v>
      </c>
      <c r="L573" s="56">
        <v>43675.126614000001</v>
      </c>
      <c r="M573" s="55">
        <f>Table3[[#This Row],[C&amp;I CLM $ Collected]]/'1.) CLM Reference'!$B$4</f>
        <v>4.1262568615913734E-4</v>
      </c>
      <c r="N573" s="79">
        <v>24440.959999999901</v>
      </c>
      <c r="O573" s="55">
        <f>Table3[[#This Row],[C&amp;I Incentive Disbursements]]/'1.) CLM Reference'!$B$5</f>
        <v>2.7563838745127802E-4</v>
      </c>
    </row>
    <row r="574" spans="1:15" s="1" customFormat="1">
      <c r="A574" s="83">
        <v>9011660102</v>
      </c>
      <c r="B574" s="1" t="s">
        <v>138</v>
      </c>
      <c r="C574" s="1" t="s">
        <v>46</v>
      </c>
      <c r="D574" s="54">
        <f>Table3[[#This Row],[Residential CLM $ Collected]]+Table3[[#This Row],[C&amp;I CLM $ Collected]]</f>
        <v>84360.911858999432</v>
      </c>
      <c r="E574" s="55">
        <f>Table3[[#This Row],[CLM $ Collected ]]/'1.) CLM Reference'!$B$4</f>
        <v>7.9700923247402831E-4</v>
      </c>
      <c r="F574" s="54">
        <f>Table3[[#This Row],[Residential Incentive Disbursements]]+Table3[[#This Row],[C&amp;I Incentive Disbursements]]</f>
        <v>22622.94</v>
      </c>
      <c r="G574" s="55">
        <f>Table3[[#This Row],[Incentive Disbursements]]/'1.) CLM Reference'!$B$5</f>
        <v>2.5513526068562936E-4</v>
      </c>
      <c r="H574" s="54">
        <v>84360.911858999432</v>
      </c>
      <c r="I574" s="55">
        <f>Table3[[#This Row],[Residential CLM $ Collected]]/'1.) CLM Reference'!$B$4</f>
        <v>7.9700923247402831E-4</v>
      </c>
      <c r="J574" s="79">
        <v>22622.94</v>
      </c>
      <c r="K574" s="55">
        <f>Table3[[#This Row],[Residential Incentive Disbursements]]/'1.) CLM Reference'!$B$5</f>
        <v>2.5513526068562936E-4</v>
      </c>
      <c r="L574" s="56">
        <v>0</v>
      </c>
      <c r="M574" s="55">
        <f>Table3[[#This Row],[C&amp;I CLM $ Collected]]/'1.) CLM Reference'!$B$4</f>
        <v>0</v>
      </c>
      <c r="N574" s="79">
        <v>0</v>
      </c>
      <c r="O574" s="55">
        <f>Table3[[#This Row],[C&amp;I Incentive Disbursements]]/'1.) CLM Reference'!$B$5</f>
        <v>0</v>
      </c>
    </row>
    <row r="575" spans="1:15" s="1" customFormat="1">
      <c r="A575" s="83">
        <v>9007670100</v>
      </c>
      <c r="B575" s="1" t="s">
        <v>139</v>
      </c>
      <c r="C575" s="1" t="s">
        <v>46</v>
      </c>
      <c r="D575" s="54">
        <f>Table3[[#This Row],[Residential CLM $ Collected]]+Table3[[#This Row],[C&amp;I CLM $ Collected]]</f>
        <v>92135.665187999999</v>
      </c>
      <c r="E575" s="55">
        <f>Table3[[#This Row],[CLM $ Collected ]]/'1.) CLM Reference'!$B$4</f>
        <v>8.7046209170554693E-4</v>
      </c>
      <c r="F575" s="54">
        <f>Table3[[#This Row],[Residential Incentive Disbursements]]+Table3[[#This Row],[C&amp;I Incentive Disbursements]]</f>
        <v>27127.1899999999</v>
      </c>
      <c r="G575" s="55">
        <f>Table3[[#This Row],[Incentive Disbursements]]/'1.) CLM Reference'!$B$5</f>
        <v>3.0593294648346205E-4</v>
      </c>
      <c r="H575" s="54">
        <v>92135.665187999999</v>
      </c>
      <c r="I575" s="55">
        <f>Table3[[#This Row],[Residential CLM $ Collected]]/'1.) CLM Reference'!$B$4</f>
        <v>8.7046209170554693E-4</v>
      </c>
      <c r="J575" s="79">
        <v>27127.1899999999</v>
      </c>
      <c r="K575" s="55">
        <f>Table3[[#This Row],[Residential Incentive Disbursements]]/'1.) CLM Reference'!$B$5</f>
        <v>3.0593294648346205E-4</v>
      </c>
      <c r="L575" s="56">
        <v>0</v>
      </c>
      <c r="M575" s="55">
        <f>Table3[[#This Row],[C&amp;I CLM $ Collected]]/'1.) CLM Reference'!$B$4</f>
        <v>0</v>
      </c>
      <c r="N575" s="79">
        <v>0</v>
      </c>
      <c r="O575" s="55">
        <f>Table3[[#This Row],[C&amp;I Incentive Disbursements]]/'1.) CLM Reference'!$B$5</f>
        <v>0</v>
      </c>
    </row>
    <row r="576" spans="1:15" s="1" customFormat="1">
      <c r="A576" s="83">
        <v>9007670200</v>
      </c>
      <c r="B576" s="1" t="s">
        <v>139</v>
      </c>
      <c r="C576" s="1" t="s">
        <v>46</v>
      </c>
      <c r="D576" s="54">
        <f>Table3[[#This Row],[Residential CLM $ Collected]]+Table3[[#This Row],[C&amp;I CLM $ Collected]]</f>
        <v>321749.14470299997</v>
      </c>
      <c r="E576" s="55">
        <f>Table3[[#This Row],[CLM $ Collected ]]/'1.) CLM Reference'!$B$4</f>
        <v>3.0397613446559368E-3</v>
      </c>
      <c r="F576" s="54">
        <f>Table3[[#This Row],[Residential Incentive Disbursements]]+Table3[[#This Row],[C&amp;I Incentive Disbursements]]</f>
        <v>270895.44</v>
      </c>
      <c r="G576" s="55">
        <f>Table3[[#This Row],[Incentive Disbursements]]/'1.) CLM Reference'!$B$5</f>
        <v>3.0550838530689767E-3</v>
      </c>
      <c r="H576" s="54">
        <v>183996.91258199999</v>
      </c>
      <c r="I576" s="55">
        <f>Table3[[#This Row],[Residential CLM $ Collected]]/'1.) CLM Reference'!$B$4</f>
        <v>1.7383315903421769E-3</v>
      </c>
      <c r="J576" s="79">
        <v>215763.46</v>
      </c>
      <c r="K576" s="55">
        <f>Table3[[#This Row],[Residential Incentive Disbursements]]/'1.) CLM Reference'!$B$5</f>
        <v>2.4333206300124282E-3</v>
      </c>
      <c r="L576" s="56">
        <v>137752.23212100001</v>
      </c>
      <c r="M576" s="55">
        <f>Table3[[#This Row],[C&amp;I CLM $ Collected]]/'1.) CLM Reference'!$B$4</f>
        <v>1.3014297543137601E-3</v>
      </c>
      <c r="N576" s="79">
        <v>55131.98</v>
      </c>
      <c r="O576" s="55">
        <f>Table3[[#This Row],[C&amp;I Incentive Disbursements]]/'1.) CLM Reference'!$B$5</f>
        <v>6.2176322305654817E-4</v>
      </c>
    </row>
    <row r="577" spans="1:15" s="1" customFormat="1">
      <c r="A577" s="83">
        <v>9009344200</v>
      </c>
      <c r="B577" s="1" t="s">
        <v>140</v>
      </c>
      <c r="C577" s="1" t="s">
        <v>46</v>
      </c>
      <c r="D577" s="54">
        <f>Table3[[#This Row],[Residential CLM $ Collected]]+Table3[[#This Row],[C&amp;I CLM $ Collected]]</f>
        <v>388.61045999999999</v>
      </c>
      <c r="E577" s="55">
        <f>Table3[[#This Row],[CLM $ Collected ]]/'1.) CLM Reference'!$B$4</f>
        <v>3.6714411642877256E-6</v>
      </c>
      <c r="F577" s="54">
        <f>Table3[[#This Row],[Residential Incentive Disbursements]]+Table3[[#This Row],[C&amp;I Incentive Disbursements]]</f>
        <v>0</v>
      </c>
      <c r="G577" s="55">
        <f>Table3[[#This Row],[Incentive Disbursements]]/'1.) CLM Reference'!$B$5</f>
        <v>0</v>
      </c>
      <c r="H577" s="54">
        <v>388.61045999999999</v>
      </c>
      <c r="I577" s="55">
        <f>Table3[[#This Row],[Residential CLM $ Collected]]/'1.) CLM Reference'!$B$4</f>
        <v>3.6714411642877256E-6</v>
      </c>
      <c r="J577" s="79">
        <v>0</v>
      </c>
      <c r="K577" s="55">
        <f>Table3[[#This Row],[Residential Incentive Disbursements]]/'1.) CLM Reference'!$B$5</f>
        <v>0</v>
      </c>
      <c r="L577" s="56">
        <v>0</v>
      </c>
      <c r="M577" s="55">
        <f>Table3[[#This Row],[C&amp;I CLM $ Collected]]/'1.) CLM Reference'!$B$4</f>
        <v>0</v>
      </c>
      <c r="N577" s="79">
        <v>0</v>
      </c>
      <c r="O577" s="55">
        <f>Table3[[#This Row],[C&amp;I Incentive Disbursements]]/'1.) CLM Reference'!$B$5</f>
        <v>0</v>
      </c>
    </row>
    <row r="578" spans="1:15" s="1" customFormat="1">
      <c r="A578" s="83">
        <v>9009345300</v>
      </c>
      <c r="B578" s="1" t="s">
        <v>140</v>
      </c>
      <c r="C578" s="1" t="s">
        <v>46</v>
      </c>
      <c r="D578" s="54">
        <f>Table3[[#This Row],[Residential CLM $ Collected]]+Table3[[#This Row],[C&amp;I CLM $ Collected]]</f>
        <v>140.41755000000001</v>
      </c>
      <c r="E578" s="55">
        <f>Table3[[#This Row],[CLM $ Collected ]]/'1.) CLM Reference'!$B$4</f>
        <v>1.3266106456795577E-6</v>
      </c>
      <c r="F578" s="54">
        <f>Table3[[#This Row],[Residential Incentive Disbursements]]+Table3[[#This Row],[C&amp;I Incentive Disbursements]]</f>
        <v>0</v>
      </c>
      <c r="G578" s="55">
        <f>Table3[[#This Row],[Incentive Disbursements]]/'1.) CLM Reference'!$B$5</f>
        <v>0</v>
      </c>
      <c r="H578" s="54">
        <v>140.41755000000001</v>
      </c>
      <c r="I578" s="55">
        <f>Table3[[#This Row],[Residential CLM $ Collected]]/'1.) CLM Reference'!$B$4</f>
        <v>1.3266106456795577E-6</v>
      </c>
      <c r="J578" s="79">
        <v>0</v>
      </c>
      <c r="K578" s="55">
        <f>Table3[[#This Row],[Residential Incentive Disbursements]]/'1.) CLM Reference'!$B$5</f>
        <v>0</v>
      </c>
      <c r="L578" s="56">
        <v>0</v>
      </c>
      <c r="M578" s="55">
        <f>Table3[[#This Row],[C&amp;I CLM $ Collected]]/'1.) CLM Reference'!$B$4</f>
        <v>0</v>
      </c>
      <c r="N578" s="79">
        <v>0</v>
      </c>
      <c r="O578" s="55">
        <f>Table3[[#This Row],[C&amp;I Incentive Disbursements]]/'1.) CLM Reference'!$B$5</f>
        <v>0</v>
      </c>
    </row>
    <row r="579" spans="1:15" s="1" customFormat="1">
      <c r="A579" s="83">
        <v>9009346101</v>
      </c>
      <c r="B579" s="1" t="s">
        <v>140</v>
      </c>
      <c r="C579" s="1" t="s">
        <v>46</v>
      </c>
      <c r="D579" s="54">
        <f>Table3[[#This Row],[Residential CLM $ Collected]]+Table3[[#This Row],[C&amp;I CLM $ Collected]]</f>
        <v>239280.67358999941</v>
      </c>
      <c r="E579" s="55">
        <f>Table3[[#This Row],[CLM $ Collected ]]/'1.) CLM Reference'!$B$4</f>
        <v>2.2606311596368731E-3</v>
      </c>
      <c r="F579" s="54">
        <f>Table3[[#This Row],[Residential Incentive Disbursements]]+Table3[[#This Row],[C&amp;I Incentive Disbursements]]</f>
        <v>177072.459999999</v>
      </c>
      <c r="G579" s="55">
        <f>Table3[[#This Row],[Incentive Disbursements]]/'1.) CLM Reference'!$B$5</f>
        <v>1.9969742324536699E-3</v>
      </c>
      <c r="H579" s="54">
        <v>169532.22150899941</v>
      </c>
      <c r="I579" s="55">
        <f>Table3[[#This Row],[Residential CLM $ Collected]]/'1.) CLM Reference'!$B$4</f>
        <v>1.601674789508459E-3</v>
      </c>
      <c r="J579" s="79">
        <v>149874.41999999899</v>
      </c>
      <c r="K579" s="55">
        <f>Table3[[#This Row],[Residential Incentive Disbursements]]/'1.) CLM Reference'!$B$5</f>
        <v>1.6902422592645894E-3</v>
      </c>
      <c r="L579" s="56">
        <v>69748.452080999996</v>
      </c>
      <c r="M579" s="55">
        <f>Table3[[#This Row],[C&amp;I CLM $ Collected]]/'1.) CLM Reference'!$B$4</f>
        <v>6.5895637012841407E-4</v>
      </c>
      <c r="N579" s="79">
        <v>27198.04</v>
      </c>
      <c r="O579" s="55">
        <f>Table3[[#This Row],[C&amp;I Incentive Disbursements]]/'1.) CLM Reference'!$B$5</f>
        <v>3.0673197318908046E-4</v>
      </c>
    </row>
    <row r="580" spans="1:15" s="1" customFormat="1">
      <c r="A580" s="83">
        <v>9009346102</v>
      </c>
      <c r="B580" s="1" t="s">
        <v>140</v>
      </c>
      <c r="C580" s="1" t="s">
        <v>46</v>
      </c>
      <c r="D580" s="54">
        <f>Table3[[#This Row],[Residential CLM $ Collected]]+Table3[[#This Row],[C&amp;I CLM $ Collected]]</f>
        <v>99840.316337999437</v>
      </c>
      <c r="E580" s="55">
        <f>Table3[[#This Row],[CLM $ Collected ]]/'1.) CLM Reference'!$B$4</f>
        <v>9.4325265269195149E-4</v>
      </c>
      <c r="F580" s="54">
        <f>Table3[[#This Row],[Residential Incentive Disbursements]]+Table3[[#This Row],[C&amp;I Incentive Disbursements]]</f>
        <v>15487.5799999999</v>
      </c>
      <c r="G580" s="55">
        <f>Table3[[#This Row],[Incentive Disbursements]]/'1.) CLM Reference'!$B$5</f>
        <v>1.7466464397154015E-4</v>
      </c>
      <c r="H580" s="54">
        <v>99840.316337999437</v>
      </c>
      <c r="I580" s="55">
        <f>Table3[[#This Row],[Residential CLM $ Collected]]/'1.) CLM Reference'!$B$4</f>
        <v>9.4325265269195149E-4</v>
      </c>
      <c r="J580" s="79">
        <v>15487.5799999999</v>
      </c>
      <c r="K580" s="55">
        <f>Table3[[#This Row],[Residential Incentive Disbursements]]/'1.) CLM Reference'!$B$5</f>
        <v>1.7466464397154015E-4</v>
      </c>
      <c r="L580" s="56">
        <v>0</v>
      </c>
      <c r="M580" s="55">
        <f>Table3[[#This Row],[C&amp;I CLM $ Collected]]/'1.) CLM Reference'!$B$4</f>
        <v>0</v>
      </c>
      <c r="N580" s="79">
        <v>0</v>
      </c>
      <c r="O580" s="55">
        <f>Table3[[#This Row],[C&amp;I Incentive Disbursements]]/'1.) CLM Reference'!$B$5</f>
        <v>0</v>
      </c>
    </row>
    <row r="581" spans="1:15" s="1" customFormat="1">
      <c r="A581" s="83">
        <v>9011709100</v>
      </c>
      <c r="B581" s="1" t="s">
        <v>141</v>
      </c>
      <c r="C581" s="1" t="s">
        <v>46</v>
      </c>
      <c r="D581" s="54">
        <f>Table3[[#This Row],[Residential CLM $ Collected]]+Table3[[#This Row],[C&amp;I CLM $ Collected]]</f>
        <v>345.03650999999996</v>
      </c>
      <c r="E581" s="55">
        <f>Table3[[#This Row],[CLM $ Collected ]]/'1.) CLM Reference'!$B$4</f>
        <v>3.2597713556042043E-6</v>
      </c>
      <c r="F581" s="54">
        <f>Table3[[#This Row],[Residential Incentive Disbursements]]+Table3[[#This Row],[C&amp;I Incentive Disbursements]]</f>
        <v>0</v>
      </c>
      <c r="G581" s="55">
        <f>Table3[[#This Row],[Incentive Disbursements]]/'1.) CLM Reference'!$B$5</f>
        <v>0</v>
      </c>
      <c r="H581" s="54">
        <v>345.03650999999996</v>
      </c>
      <c r="I581" s="55">
        <f>Table3[[#This Row],[Residential CLM $ Collected]]/'1.) CLM Reference'!$B$4</f>
        <v>3.2597713556042043E-6</v>
      </c>
      <c r="J581" s="79">
        <v>0</v>
      </c>
      <c r="K581" s="55">
        <f>Table3[[#This Row],[Residential Incentive Disbursements]]/'1.) CLM Reference'!$B$5</f>
        <v>0</v>
      </c>
      <c r="L581" s="56">
        <v>0</v>
      </c>
      <c r="M581" s="55">
        <f>Table3[[#This Row],[C&amp;I CLM $ Collected]]/'1.) CLM Reference'!$B$4</f>
        <v>0</v>
      </c>
      <c r="N581" s="79">
        <v>0</v>
      </c>
      <c r="O581" s="55">
        <f>Table3[[#This Row],[C&amp;I Incentive Disbursements]]/'1.) CLM Reference'!$B$5</f>
        <v>0</v>
      </c>
    </row>
    <row r="582" spans="1:15" s="1" customFormat="1">
      <c r="A582" s="83">
        <v>9015906100</v>
      </c>
      <c r="B582" s="1" t="s">
        <v>141</v>
      </c>
      <c r="C582" s="1" t="s">
        <v>46</v>
      </c>
      <c r="D582" s="54">
        <f>Table3[[#This Row],[Residential CLM $ Collected]]+Table3[[#This Row],[C&amp;I CLM $ Collected]]</f>
        <v>386.79605999999995</v>
      </c>
      <c r="E582" s="55">
        <f>Table3[[#This Row],[CLM $ Collected ]]/'1.) CLM Reference'!$B$4</f>
        <v>3.6542994155852235E-6</v>
      </c>
      <c r="F582" s="54">
        <f>Table3[[#This Row],[Residential Incentive Disbursements]]+Table3[[#This Row],[C&amp;I Incentive Disbursements]]</f>
        <v>0</v>
      </c>
      <c r="G582" s="55">
        <f>Table3[[#This Row],[Incentive Disbursements]]/'1.) CLM Reference'!$B$5</f>
        <v>0</v>
      </c>
      <c r="H582" s="54">
        <v>386.79605999999995</v>
      </c>
      <c r="I582" s="55">
        <f>Table3[[#This Row],[Residential CLM $ Collected]]/'1.) CLM Reference'!$B$4</f>
        <v>3.6542994155852235E-6</v>
      </c>
      <c r="J582" s="79">
        <v>0</v>
      </c>
      <c r="K582" s="55">
        <f>Table3[[#This Row],[Residential Incentive Disbursements]]/'1.) CLM Reference'!$B$5</f>
        <v>0</v>
      </c>
      <c r="L582" s="56">
        <v>0</v>
      </c>
      <c r="M582" s="55">
        <f>Table3[[#This Row],[C&amp;I CLM $ Collected]]/'1.) CLM Reference'!$B$4</f>
        <v>0</v>
      </c>
      <c r="N582" s="79">
        <v>0</v>
      </c>
      <c r="O582" s="55">
        <f>Table3[[#This Row],[C&amp;I Incentive Disbursements]]/'1.) CLM Reference'!$B$5</f>
        <v>0</v>
      </c>
    </row>
    <row r="583" spans="1:15" s="1" customFormat="1">
      <c r="A583" s="83">
        <v>9015907100</v>
      </c>
      <c r="B583" s="1" t="s">
        <v>141</v>
      </c>
      <c r="C583" s="1" t="s">
        <v>46</v>
      </c>
      <c r="D583" s="54">
        <f>Table3[[#This Row],[Residential CLM $ Collected]]+Table3[[#This Row],[C&amp;I CLM $ Collected]]</f>
        <v>260496.07686899995</v>
      </c>
      <c r="E583" s="55">
        <f>Table3[[#This Row],[CLM $ Collected ]]/'1.) CLM Reference'!$B$4</f>
        <v>2.461066075659173E-3</v>
      </c>
      <c r="F583" s="54">
        <f>Table3[[#This Row],[Residential Incentive Disbursements]]+Table3[[#This Row],[C&amp;I Incentive Disbursements]]</f>
        <v>16332.960000000001</v>
      </c>
      <c r="G583" s="55">
        <f>Table3[[#This Row],[Incentive Disbursements]]/'1.) CLM Reference'!$B$5</f>
        <v>1.841986058119748E-4</v>
      </c>
      <c r="H583" s="54">
        <v>52995.392666999942</v>
      </c>
      <c r="I583" s="55">
        <f>Table3[[#This Row],[Residential CLM $ Collected]]/'1.) CLM Reference'!$B$4</f>
        <v>5.006799512169988E-4</v>
      </c>
      <c r="J583" s="79">
        <v>16332.960000000001</v>
      </c>
      <c r="K583" s="55">
        <f>Table3[[#This Row],[Residential Incentive Disbursements]]/'1.) CLM Reference'!$B$5</f>
        <v>1.841986058119748E-4</v>
      </c>
      <c r="L583" s="56">
        <v>207500.684202</v>
      </c>
      <c r="M583" s="55">
        <f>Table3[[#This Row],[C&amp;I CLM $ Collected]]/'1.) CLM Reference'!$B$4</f>
        <v>1.9603861244421742E-3</v>
      </c>
      <c r="N583" s="79">
        <v>0</v>
      </c>
      <c r="O583" s="55">
        <f>Table3[[#This Row],[C&amp;I Incentive Disbursements]]/'1.) CLM Reference'!$B$5</f>
        <v>0</v>
      </c>
    </row>
    <row r="584" spans="1:15" s="1" customFormat="1">
      <c r="A584" s="83">
        <v>9015907200</v>
      </c>
      <c r="B584" s="1" t="s">
        <v>141</v>
      </c>
      <c r="C584" s="1" t="s">
        <v>46</v>
      </c>
      <c r="D584" s="54">
        <f>Table3[[#This Row],[Residential CLM $ Collected]]+Table3[[#This Row],[C&amp;I CLM $ Collected]]</f>
        <v>71186.703713999435</v>
      </c>
      <c r="E584" s="55">
        <f>Table3[[#This Row],[CLM $ Collected ]]/'1.) CLM Reference'!$B$4</f>
        <v>6.7254441469622676E-4</v>
      </c>
      <c r="F584" s="54">
        <f>Table3[[#This Row],[Residential Incentive Disbursements]]+Table3[[#This Row],[C&amp;I Incentive Disbursements]]</f>
        <v>11400.84</v>
      </c>
      <c r="G584" s="55">
        <f>Table3[[#This Row],[Incentive Disbursements]]/'1.) CLM Reference'!$B$5</f>
        <v>1.2857552048651285E-4</v>
      </c>
      <c r="H584" s="54">
        <v>71186.703713999435</v>
      </c>
      <c r="I584" s="55">
        <f>Table3[[#This Row],[Residential CLM $ Collected]]/'1.) CLM Reference'!$B$4</f>
        <v>6.7254441469622676E-4</v>
      </c>
      <c r="J584" s="79">
        <v>11400.84</v>
      </c>
      <c r="K584" s="55">
        <f>Table3[[#This Row],[Residential Incentive Disbursements]]/'1.) CLM Reference'!$B$5</f>
        <v>1.2857552048651285E-4</v>
      </c>
      <c r="L584" s="56">
        <v>0</v>
      </c>
      <c r="M584" s="55">
        <f>Table3[[#This Row],[C&amp;I CLM $ Collected]]/'1.) CLM Reference'!$B$4</f>
        <v>0</v>
      </c>
      <c r="N584" s="79">
        <v>0</v>
      </c>
      <c r="O584" s="55">
        <f>Table3[[#This Row],[C&amp;I Incentive Disbursements]]/'1.) CLM Reference'!$B$5</f>
        <v>0</v>
      </c>
    </row>
    <row r="585" spans="1:15" s="1" customFormat="1">
      <c r="A585" s="83">
        <v>9015907300</v>
      </c>
      <c r="B585" s="1" t="s">
        <v>141</v>
      </c>
      <c r="C585" s="1" t="s">
        <v>46</v>
      </c>
      <c r="D585" s="54">
        <f>Table3[[#This Row],[Residential CLM $ Collected]]+Table3[[#This Row],[C&amp;I CLM $ Collected]]</f>
        <v>216860.012586</v>
      </c>
      <c r="E585" s="55">
        <f>Table3[[#This Row],[CLM $ Collected ]]/'1.) CLM Reference'!$B$4</f>
        <v>2.0488094352792115E-3</v>
      </c>
      <c r="F585" s="54">
        <f>Table3[[#This Row],[Residential Incentive Disbursements]]+Table3[[#This Row],[C&amp;I Incentive Disbursements]]</f>
        <v>250673.2</v>
      </c>
      <c r="G585" s="55">
        <f>Table3[[#This Row],[Incentive Disbursements]]/'1.) CLM Reference'!$B$5</f>
        <v>2.8270230230421382E-3</v>
      </c>
      <c r="H585" s="54">
        <v>144438.178185</v>
      </c>
      <c r="I585" s="55">
        <f>Table3[[#This Row],[Residential CLM $ Collected]]/'1.) CLM Reference'!$B$4</f>
        <v>1.3645959840688138E-3</v>
      </c>
      <c r="J585" s="79">
        <v>168349.94</v>
      </c>
      <c r="K585" s="55">
        <f>Table3[[#This Row],[Residential Incentive Disbursements]]/'1.) CLM Reference'!$B$5</f>
        <v>1.8986040642069539E-3</v>
      </c>
      <c r="L585" s="56">
        <v>72421.834401</v>
      </c>
      <c r="M585" s="55">
        <f>Table3[[#This Row],[C&amp;I CLM $ Collected]]/'1.) CLM Reference'!$B$4</f>
        <v>6.8421345121039796E-4</v>
      </c>
      <c r="N585" s="79">
        <v>82323.259999999995</v>
      </c>
      <c r="O585" s="55">
        <f>Table3[[#This Row],[C&amp;I Incentive Disbursements]]/'1.) CLM Reference'!$B$5</f>
        <v>9.2841895883518429E-4</v>
      </c>
    </row>
    <row r="586" spans="1:15" s="1" customFormat="1">
      <c r="A586" s="83">
        <v>9015908100</v>
      </c>
      <c r="B586" s="1" t="s">
        <v>141</v>
      </c>
      <c r="C586" s="1" t="s">
        <v>46</v>
      </c>
      <c r="D586" s="54">
        <f>Table3[[#This Row],[Residential CLM $ Collected]]+Table3[[#This Row],[C&amp;I CLM $ Collected]]</f>
        <v>122.08644</v>
      </c>
      <c r="E586" s="55">
        <f>Table3[[#This Row],[CLM $ Collected ]]/'1.) CLM Reference'!$B$4</f>
        <v>1.1534254158195935E-6</v>
      </c>
      <c r="F586" s="54">
        <f>Table3[[#This Row],[Residential Incentive Disbursements]]+Table3[[#This Row],[C&amp;I Incentive Disbursements]]</f>
        <v>0</v>
      </c>
      <c r="G586" s="55">
        <f>Table3[[#This Row],[Incentive Disbursements]]/'1.) CLM Reference'!$B$5</f>
        <v>0</v>
      </c>
      <c r="H586" s="54">
        <v>122.08644</v>
      </c>
      <c r="I586" s="55">
        <f>Table3[[#This Row],[Residential CLM $ Collected]]/'1.) CLM Reference'!$B$4</f>
        <v>1.1534254158195935E-6</v>
      </c>
      <c r="J586" s="79">
        <v>0</v>
      </c>
      <c r="K586" s="55">
        <f>Table3[[#This Row],[Residential Incentive Disbursements]]/'1.) CLM Reference'!$B$5</f>
        <v>0</v>
      </c>
      <c r="L586" s="56">
        <v>0</v>
      </c>
      <c r="M586" s="55">
        <f>Table3[[#This Row],[C&amp;I CLM $ Collected]]/'1.) CLM Reference'!$B$4</f>
        <v>0</v>
      </c>
      <c r="N586" s="79">
        <v>0</v>
      </c>
      <c r="O586" s="55">
        <f>Table3[[#This Row],[C&amp;I Incentive Disbursements]]/'1.) CLM Reference'!$B$5</f>
        <v>0</v>
      </c>
    </row>
    <row r="587" spans="1:15" s="1" customFormat="1">
      <c r="A587" s="83">
        <v>9003405401</v>
      </c>
      <c r="B587" s="1" t="s">
        <v>142</v>
      </c>
      <c r="C587" s="1" t="s">
        <v>46</v>
      </c>
      <c r="D587" s="54">
        <f>Table3[[#This Row],[Residential CLM $ Collected]]+Table3[[#This Row],[C&amp;I CLM $ Collected]]</f>
        <v>1300.22739</v>
      </c>
      <c r="E587" s="55">
        <f>Table3[[#This Row],[CLM $ Collected ]]/'1.) CLM Reference'!$B$4</f>
        <v>1.2284044960036307E-5</v>
      </c>
      <c r="F587" s="54">
        <f>Table3[[#This Row],[Residential Incentive Disbursements]]+Table3[[#This Row],[C&amp;I Incentive Disbursements]]</f>
        <v>0</v>
      </c>
      <c r="G587" s="55">
        <f>Table3[[#This Row],[Incentive Disbursements]]/'1.) CLM Reference'!$B$5</f>
        <v>0</v>
      </c>
      <c r="H587" s="54">
        <v>1300.22739</v>
      </c>
      <c r="I587" s="55">
        <f>Table3[[#This Row],[Residential CLM $ Collected]]/'1.) CLM Reference'!$B$4</f>
        <v>1.2284044960036307E-5</v>
      </c>
      <c r="J587" s="79">
        <v>0</v>
      </c>
      <c r="K587" s="55">
        <f>Table3[[#This Row],[Residential Incentive Disbursements]]/'1.) CLM Reference'!$B$5</f>
        <v>0</v>
      </c>
      <c r="L587" s="56">
        <v>0</v>
      </c>
      <c r="M587" s="55">
        <f>Table3[[#This Row],[C&amp;I CLM $ Collected]]/'1.) CLM Reference'!$B$4</f>
        <v>0</v>
      </c>
      <c r="N587" s="79">
        <v>0</v>
      </c>
      <c r="O587" s="55">
        <f>Table3[[#This Row],[C&amp;I Incentive Disbursements]]/'1.) CLM Reference'!$B$5</f>
        <v>0</v>
      </c>
    </row>
    <row r="588" spans="1:15" s="1" customFormat="1">
      <c r="A588" s="83">
        <v>9003420400</v>
      </c>
      <c r="B588" s="1" t="s">
        <v>142</v>
      </c>
      <c r="C588" s="1" t="s">
        <v>46</v>
      </c>
      <c r="D588" s="54">
        <f>Table3[[#This Row],[Residential CLM $ Collected]]+Table3[[#This Row],[C&amp;I CLM $ Collected]]</f>
        <v>44302.114079999999</v>
      </c>
      <c r="E588" s="55">
        <f>Table3[[#This Row],[CLM $ Collected ]]/'1.) CLM Reference'!$B$4</f>
        <v>4.1854922098155271E-4</v>
      </c>
      <c r="F588" s="54">
        <f>Table3[[#This Row],[Residential Incentive Disbursements]]+Table3[[#This Row],[C&amp;I Incentive Disbursements]]</f>
        <v>7459.26</v>
      </c>
      <c r="G588" s="55">
        <f>Table3[[#This Row],[Incentive Disbursements]]/'1.) CLM Reference'!$B$5</f>
        <v>8.4123471335816115E-5</v>
      </c>
      <c r="H588" s="54">
        <v>44302.114079999999</v>
      </c>
      <c r="I588" s="55">
        <f>Table3[[#This Row],[Residential CLM $ Collected]]/'1.) CLM Reference'!$B$4</f>
        <v>4.1854922098155271E-4</v>
      </c>
      <c r="J588" s="79">
        <v>7459.26</v>
      </c>
      <c r="K588" s="55">
        <f>Table3[[#This Row],[Residential Incentive Disbursements]]/'1.) CLM Reference'!$B$5</f>
        <v>8.4123471335816115E-5</v>
      </c>
      <c r="L588" s="56">
        <v>0</v>
      </c>
      <c r="M588" s="55">
        <f>Table3[[#This Row],[C&amp;I CLM $ Collected]]/'1.) CLM Reference'!$B$4</f>
        <v>0</v>
      </c>
      <c r="N588" s="79">
        <v>0</v>
      </c>
      <c r="O588" s="55">
        <f>Table3[[#This Row],[C&amp;I Incentive Disbursements]]/'1.) CLM Reference'!$B$5</f>
        <v>0</v>
      </c>
    </row>
    <row r="589" spans="1:15" s="1" customFormat="1">
      <c r="A589" s="83">
        <v>9003420500</v>
      </c>
      <c r="B589" s="1" t="s">
        <v>142</v>
      </c>
      <c r="C589" s="1" t="s">
        <v>46</v>
      </c>
      <c r="D589" s="54">
        <f>Table3[[#This Row],[Residential CLM $ Collected]]+Table3[[#This Row],[C&amp;I CLM $ Collected]]</f>
        <v>77046.598817999999</v>
      </c>
      <c r="E589" s="55">
        <f>Table3[[#This Row],[CLM $ Collected ]]/'1.) CLM Reference'!$B$4</f>
        <v>7.279064348107543E-4</v>
      </c>
      <c r="F589" s="54">
        <f>Table3[[#This Row],[Residential Incentive Disbursements]]+Table3[[#This Row],[C&amp;I Incentive Disbursements]]</f>
        <v>4791.0899999999901</v>
      </c>
      <c r="G589" s="55">
        <f>Table3[[#This Row],[Incentive Disbursements]]/'1.) CLM Reference'!$B$5</f>
        <v>5.4032587988931125E-5</v>
      </c>
      <c r="H589" s="54">
        <v>77046.598817999999</v>
      </c>
      <c r="I589" s="55">
        <f>Table3[[#This Row],[Residential CLM $ Collected]]/'1.) CLM Reference'!$B$4</f>
        <v>7.279064348107543E-4</v>
      </c>
      <c r="J589" s="79">
        <v>4791.0899999999901</v>
      </c>
      <c r="K589" s="55">
        <f>Table3[[#This Row],[Residential Incentive Disbursements]]/'1.) CLM Reference'!$B$5</f>
        <v>5.4032587988931125E-5</v>
      </c>
      <c r="L589" s="56">
        <v>0</v>
      </c>
      <c r="M589" s="55">
        <f>Table3[[#This Row],[C&amp;I CLM $ Collected]]/'1.) CLM Reference'!$B$4</f>
        <v>0</v>
      </c>
      <c r="N589" s="79">
        <v>0</v>
      </c>
      <c r="O589" s="55">
        <f>Table3[[#This Row],[C&amp;I Incentive Disbursements]]/'1.) CLM Reference'!$B$5</f>
        <v>0</v>
      </c>
    </row>
    <row r="590" spans="1:15" s="1" customFormat="1">
      <c r="A590" s="83">
        <v>9003420600</v>
      </c>
      <c r="B590" s="1" t="s">
        <v>142</v>
      </c>
      <c r="C590" s="1" t="s">
        <v>46</v>
      </c>
      <c r="D590" s="54">
        <f>Table3[[#This Row],[Residential CLM $ Collected]]+Table3[[#This Row],[C&amp;I CLM $ Collected]]</f>
        <v>306306.03502800001</v>
      </c>
      <c r="E590" s="55">
        <f>Table3[[#This Row],[CLM $ Collected ]]/'1.) CLM Reference'!$B$4</f>
        <v>2.8938608236936218E-3</v>
      </c>
      <c r="F590" s="54">
        <f>Table3[[#This Row],[Residential Incentive Disbursements]]+Table3[[#This Row],[C&amp;I Incentive Disbursements]]</f>
        <v>400147.29000000004</v>
      </c>
      <c r="G590" s="55">
        <f>Table3[[#This Row],[Incentive Disbursements]]/'1.) CLM Reference'!$B$5</f>
        <v>4.512750471282607E-3</v>
      </c>
      <c r="H590" s="54">
        <v>168501.08381399998</v>
      </c>
      <c r="I590" s="55">
        <f>Table3[[#This Row],[Residential CLM $ Collected]]/'1.) CLM Reference'!$B$4</f>
        <v>1.5919329998009208E-3</v>
      </c>
      <c r="J590" s="79">
        <v>296547.32</v>
      </c>
      <c r="K590" s="55">
        <f>Table3[[#This Row],[Residential Incentive Disbursements]]/'1.) CLM Reference'!$B$5</f>
        <v>3.344378661386396E-3</v>
      </c>
      <c r="L590" s="56">
        <v>137804.951214</v>
      </c>
      <c r="M590" s="55">
        <f>Table3[[#This Row],[C&amp;I CLM $ Collected]]/'1.) CLM Reference'!$B$4</f>
        <v>1.3019278238927006E-3</v>
      </c>
      <c r="N590" s="79">
        <v>103599.97</v>
      </c>
      <c r="O590" s="55">
        <f>Table3[[#This Row],[C&amp;I Incentive Disbursements]]/'1.) CLM Reference'!$B$5</f>
        <v>1.1683718098962109E-3</v>
      </c>
    </row>
    <row r="591" spans="1:15" s="1" customFormat="1">
      <c r="A591" s="83">
        <v>9003420700</v>
      </c>
      <c r="B591" s="1" t="s">
        <v>142</v>
      </c>
      <c r="C591" s="1" t="s">
        <v>46</v>
      </c>
      <c r="D591" s="54">
        <f>Table3[[#This Row],[Residential CLM $ Collected]]+Table3[[#This Row],[C&amp;I CLM $ Collected]]</f>
        <v>51417.837638999939</v>
      </c>
      <c r="E591" s="55">
        <f>Table3[[#This Row],[CLM $ Collected ]]/'1.) CLM Reference'!$B$4</f>
        <v>4.8577582210856387E-4</v>
      </c>
      <c r="F591" s="54">
        <f>Table3[[#This Row],[Residential Incentive Disbursements]]+Table3[[#This Row],[C&amp;I Incentive Disbursements]]</f>
        <v>14697.0899999999</v>
      </c>
      <c r="G591" s="55">
        <f>Table3[[#This Row],[Incentive Disbursements]]/'1.) CLM Reference'!$B$5</f>
        <v>1.657497163706455E-4</v>
      </c>
      <c r="H591" s="54">
        <v>51417.837638999939</v>
      </c>
      <c r="I591" s="55">
        <f>Table3[[#This Row],[Residential CLM $ Collected]]/'1.) CLM Reference'!$B$4</f>
        <v>4.8577582210856387E-4</v>
      </c>
      <c r="J591" s="79">
        <v>14697.0899999999</v>
      </c>
      <c r="K591" s="55">
        <f>Table3[[#This Row],[Residential Incentive Disbursements]]/'1.) CLM Reference'!$B$5</f>
        <v>1.657497163706455E-4</v>
      </c>
      <c r="L591" s="56">
        <v>0</v>
      </c>
      <c r="M591" s="55">
        <f>Table3[[#This Row],[C&amp;I CLM $ Collected]]/'1.) CLM Reference'!$B$4</f>
        <v>0</v>
      </c>
      <c r="N591" s="79">
        <v>0</v>
      </c>
      <c r="O591" s="55">
        <f>Table3[[#This Row],[C&amp;I Incentive Disbursements]]/'1.) CLM Reference'!$B$5</f>
        <v>0</v>
      </c>
    </row>
    <row r="592" spans="1:15" s="1" customFormat="1">
      <c r="A592" s="83">
        <v>9003405700</v>
      </c>
      <c r="B592" s="1" t="s">
        <v>143</v>
      </c>
      <c r="C592" s="1" t="s">
        <v>46</v>
      </c>
      <c r="D592" s="54">
        <f>Table3[[#This Row],[Residential CLM $ Collected]]+Table3[[#This Row],[C&amp;I CLM $ Collected]]</f>
        <v>81.392849999999996</v>
      </c>
      <c r="E592" s="55">
        <f>Table3[[#This Row],[CLM $ Collected ]]/'1.) CLM Reference'!$B$4</f>
        <v>7.6896813320129419E-7</v>
      </c>
      <c r="F592" s="54">
        <f>Table3[[#This Row],[Residential Incentive Disbursements]]+Table3[[#This Row],[C&amp;I Incentive Disbursements]]</f>
        <v>1450.75</v>
      </c>
      <c r="G592" s="55">
        <f>Table3[[#This Row],[Incentive Disbursements]]/'1.) CLM Reference'!$B$5</f>
        <v>1.6361157278394269E-5</v>
      </c>
      <c r="H592" s="54">
        <v>81.392849999999996</v>
      </c>
      <c r="I592" s="55">
        <f>Table3[[#This Row],[Residential CLM $ Collected]]/'1.) CLM Reference'!$B$4</f>
        <v>7.6896813320129419E-7</v>
      </c>
      <c r="J592" s="79">
        <v>1450.75</v>
      </c>
      <c r="K592" s="55">
        <f>Table3[[#This Row],[Residential Incentive Disbursements]]/'1.) CLM Reference'!$B$5</f>
        <v>1.6361157278394269E-5</v>
      </c>
      <c r="L592" s="56">
        <v>0</v>
      </c>
      <c r="M592" s="55">
        <f>Table3[[#This Row],[C&amp;I CLM $ Collected]]/'1.) CLM Reference'!$B$4</f>
        <v>0</v>
      </c>
      <c r="N592" s="79">
        <v>0</v>
      </c>
      <c r="O592" s="55">
        <f>Table3[[#This Row],[C&amp;I Incentive Disbursements]]/'1.) CLM Reference'!$B$5</f>
        <v>0</v>
      </c>
    </row>
    <row r="593" spans="1:15" s="1" customFormat="1">
      <c r="A593" s="83">
        <v>9005349100</v>
      </c>
      <c r="B593" s="1" t="s">
        <v>143</v>
      </c>
      <c r="C593" s="1" t="s">
        <v>46</v>
      </c>
      <c r="D593" s="54">
        <f>Table3[[#This Row],[Residential CLM $ Collected]]+Table3[[#This Row],[C&amp;I CLM $ Collected]]</f>
        <v>145.25405999999998</v>
      </c>
      <c r="E593" s="55">
        <f>Table3[[#This Row],[CLM $ Collected ]]/'1.) CLM Reference'!$B$4</f>
        <v>1.3723041195646641E-6</v>
      </c>
      <c r="F593" s="54">
        <f>Table3[[#This Row],[Residential Incentive Disbursements]]+Table3[[#This Row],[C&amp;I Incentive Disbursements]]</f>
        <v>0</v>
      </c>
      <c r="G593" s="55">
        <f>Table3[[#This Row],[Incentive Disbursements]]/'1.) CLM Reference'!$B$5</f>
        <v>0</v>
      </c>
      <c r="H593" s="54">
        <v>145.25405999999998</v>
      </c>
      <c r="I593" s="55">
        <f>Table3[[#This Row],[Residential CLM $ Collected]]/'1.) CLM Reference'!$B$4</f>
        <v>1.3723041195646641E-6</v>
      </c>
      <c r="J593" s="79">
        <v>0</v>
      </c>
      <c r="K593" s="55">
        <f>Table3[[#This Row],[Residential Incentive Disbursements]]/'1.) CLM Reference'!$B$5</f>
        <v>0</v>
      </c>
      <c r="L593" s="56">
        <v>0</v>
      </c>
      <c r="M593" s="55">
        <f>Table3[[#This Row],[C&amp;I CLM $ Collected]]/'1.) CLM Reference'!$B$4</f>
        <v>0</v>
      </c>
      <c r="N593" s="79">
        <v>0</v>
      </c>
      <c r="O593" s="55">
        <f>Table3[[#This Row],[C&amp;I Incentive Disbursements]]/'1.) CLM Reference'!$B$5</f>
        <v>0</v>
      </c>
    </row>
    <row r="594" spans="1:15" s="1" customFormat="1">
      <c r="A594" s="83">
        <v>9005349200</v>
      </c>
      <c r="B594" s="1" t="s">
        <v>143</v>
      </c>
      <c r="C594" s="1" t="s">
        <v>46</v>
      </c>
      <c r="D594" s="54">
        <f>Table3[[#This Row],[Residential CLM $ Collected]]+Table3[[#This Row],[C&amp;I CLM $ Collected]]</f>
        <v>157.58063999999999</v>
      </c>
      <c r="E594" s="55">
        <f>Table3[[#This Row],[CLM $ Collected ]]/'1.) CLM Reference'!$B$4</f>
        <v>1.4887608748122862E-6</v>
      </c>
      <c r="F594" s="54">
        <f>Table3[[#This Row],[Residential Incentive Disbursements]]+Table3[[#This Row],[C&amp;I Incentive Disbursements]]</f>
        <v>0</v>
      </c>
      <c r="G594" s="55">
        <f>Table3[[#This Row],[Incentive Disbursements]]/'1.) CLM Reference'!$B$5</f>
        <v>0</v>
      </c>
      <c r="H594" s="54">
        <v>157.58063999999999</v>
      </c>
      <c r="I594" s="55">
        <f>Table3[[#This Row],[Residential CLM $ Collected]]/'1.) CLM Reference'!$B$4</f>
        <v>1.4887608748122862E-6</v>
      </c>
      <c r="J594" s="79">
        <v>0</v>
      </c>
      <c r="K594" s="55">
        <f>Table3[[#This Row],[Residential Incentive Disbursements]]/'1.) CLM Reference'!$B$5</f>
        <v>0</v>
      </c>
      <c r="L594" s="56">
        <v>0</v>
      </c>
      <c r="M594" s="55">
        <f>Table3[[#This Row],[C&amp;I CLM $ Collected]]/'1.) CLM Reference'!$B$4</f>
        <v>0</v>
      </c>
      <c r="N594" s="79">
        <v>0</v>
      </c>
      <c r="O594" s="55">
        <f>Table3[[#This Row],[C&amp;I Incentive Disbursements]]/'1.) CLM Reference'!$B$5</f>
        <v>0</v>
      </c>
    </row>
    <row r="595" spans="1:15" s="1" customFormat="1">
      <c r="A595" s="83">
        <v>9005425300</v>
      </c>
      <c r="B595" s="1" t="s">
        <v>143</v>
      </c>
      <c r="C595" s="1" t="s">
        <v>46</v>
      </c>
      <c r="D595" s="54">
        <f>Table3[[#This Row],[Residential CLM $ Collected]]+Table3[[#This Row],[C&amp;I CLM $ Collected]]</f>
        <v>51757.425845999998</v>
      </c>
      <c r="E595" s="55">
        <f>Table3[[#This Row],[CLM $ Collected ]]/'1.) CLM Reference'!$B$4</f>
        <v>4.8898412000689291E-4</v>
      </c>
      <c r="F595" s="54">
        <f>Table3[[#This Row],[Residential Incentive Disbursements]]+Table3[[#This Row],[C&amp;I Incentive Disbursements]]</f>
        <v>13654.1</v>
      </c>
      <c r="G595" s="55">
        <f>Table3[[#This Row],[Incentive Disbursements]]/'1.) CLM Reference'!$B$5</f>
        <v>1.5398716360153243E-4</v>
      </c>
      <c r="H595" s="54">
        <v>51757.425845999998</v>
      </c>
      <c r="I595" s="55">
        <f>Table3[[#This Row],[Residential CLM $ Collected]]/'1.) CLM Reference'!$B$4</f>
        <v>4.8898412000689291E-4</v>
      </c>
      <c r="J595" s="79">
        <v>13654.1</v>
      </c>
      <c r="K595" s="55">
        <f>Table3[[#This Row],[Residential Incentive Disbursements]]/'1.) CLM Reference'!$B$5</f>
        <v>1.5398716360153243E-4</v>
      </c>
      <c r="L595" s="56">
        <v>0</v>
      </c>
      <c r="M595" s="55">
        <f>Table3[[#This Row],[C&amp;I CLM $ Collected]]/'1.) CLM Reference'!$B$4</f>
        <v>0</v>
      </c>
      <c r="N595" s="79">
        <v>0</v>
      </c>
      <c r="O595" s="55">
        <f>Table3[[#This Row],[C&amp;I Incentive Disbursements]]/'1.) CLM Reference'!$B$5</f>
        <v>0</v>
      </c>
    </row>
    <row r="596" spans="1:15" s="1" customFormat="1">
      <c r="A596" s="83">
        <v>9005425400</v>
      </c>
      <c r="B596" s="1" t="s">
        <v>143</v>
      </c>
      <c r="C596" s="1" t="s">
        <v>46</v>
      </c>
      <c r="D596" s="54">
        <f>Table3[[#This Row],[Residential CLM $ Collected]]+Table3[[#This Row],[C&amp;I CLM $ Collected]]</f>
        <v>191172.13428599943</v>
      </c>
      <c r="E596" s="55">
        <f>Table3[[#This Row],[CLM $ Collected ]]/'1.) CLM Reference'!$B$4</f>
        <v>1.8061203069067136E-3</v>
      </c>
      <c r="F596" s="54">
        <f>Table3[[#This Row],[Residential Incentive Disbursements]]+Table3[[#This Row],[C&amp;I Incentive Disbursements]]</f>
        <v>237401.86999999889</v>
      </c>
      <c r="G596" s="55">
        <f>Table3[[#This Row],[Incentive Disbursements]]/'1.) CLM Reference'!$B$5</f>
        <v>2.6773526336411452E-3</v>
      </c>
      <c r="H596" s="54">
        <v>133288.54900199943</v>
      </c>
      <c r="I596" s="55">
        <f>Table3[[#This Row],[Residential CLM $ Collected]]/'1.) CLM Reference'!$B$4</f>
        <v>1.2592586044496135E-3</v>
      </c>
      <c r="J596" s="79">
        <v>163229.049999999</v>
      </c>
      <c r="K596" s="55">
        <f>Table3[[#This Row],[Residential Incentive Disbursements]]/'1.) CLM Reference'!$B$5</f>
        <v>1.8408520830279962E-3</v>
      </c>
      <c r="L596" s="56">
        <v>57883.585283999993</v>
      </c>
      <c r="M596" s="55">
        <f>Table3[[#This Row],[C&amp;I CLM $ Collected]]/'1.) CLM Reference'!$B$4</f>
        <v>5.4686170245710013E-4</v>
      </c>
      <c r="N596" s="79">
        <v>74172.819999999905</v>
      </c>
      <c r="O596" s="55">
        <f>Table3[[#This Row],[C&amp;I Incentive Disbursements]]/'1.) CLM Reference'!$B$5</f>
        <v>8.3650055061314937E-4</v>
      </c>
    </row>
    <row r="597" spans="1:15" s="1" customFormat="1">
      <c r="A597" s="83">
        <v>9005425500</v>
      </c>
      <c r="B597" s="1" t="s">
        <v>143</v>
      </c>
      <c r="C597" s="1" t="s">
        <v>46</v>
      </c>
      <c r="D597" s="54">
        <f>Table3[[#This Row],[Residential CLM $ Collected]]+Table3[[#This Row],[C&amp;I CLM $ Collected]]</f>
        <v>44123.469389999998</v>
      </c>
      <c r="E597" s="55">
        <f>Table3[[#This Row],[CLM $ Collected ]]/'1.) CLM Reference'!$B$4</f>
        <v>4.1686145511789729E-4</v>
      </c>
      <c r="F597" s="54">
        <f>Table3[[#This Row],[Residential Incentive Disbursements]]+Table3[[#This Row],[C&amp;I Incentive Disbursements]]</f>
        <v>12958.55</v>
      </c>
      <c r="G597" s="55">
        <f>Table3[[#This Row],[Incentive Disbursements]]/'1.) CLM Reference'!$B$5</f>
        <v>1.4614294306388836E-4</v>
      </c>
      <c r="H597" s="54">
        <v>44123.469389999998</v>
      </c>
      <c r="I597" s="55">
        <f>Table3[[#This Row],[Residential CLM $ Collected]]/'1.) CLM Reference'!$B$4</f>
        <v>4.1686145511789729E-4</v>
      </c>
      <c r="J597" s="79">
        <v>12958.55</v>
      </c>
      <c r="K597" s="55">
        <f>Table3[[#This Row],[Residential Incentive Disbursements]]/'1.) CLM Reference'!$B$5</f>
        <v>1.4614294306388836E-4</v>
      </c>
      <c r="L597" s="56">
        <v>0</v>
      </c>
      <c r="M597" s="55">
        <f>Table3[[#This Row],[C&amp;I CLM $ Collected]]/'1.) CLM Reference'!$B$4</f>
        <v>0</v>
      </c>
      <c r="N597" s="79">
        <v>0</v>
      </c>
      <c r="O597" s="55">
        <f>Table3[[#This Row],[C&amp;I Incentive Disbursements]]/'1.) CLM Reference'!$B$5</f>
        <v>0</v>
      </c>
    </row>
    <row r="598" spans="1:15" s="1" customFormat="1">
      <c r="A598" s="83">
        <v>9015901100</v>
      </c>
      <c r="B598" s="1" t="s">
        <v>144</v>
      </c>
      <c r="C598" s="1" t="s">
        <v>46</v>
      </c>
      <c r="D598" s="54">
        <f>Table3[[#This Row],[Residential CLM $ Collected]]+Table3[[#This Row],[C&amp;I CLM $ Collected]]</f>
        <v>166.40315999999999</v>
      </c>
      <c r="E598" s="55">
        <f>Table3[[#This Row],[CLM $ Collected ]]/'1.) CLM Reference'!$B$4</f>
        <v>1.5721126278782013E-6</v>
      </c>
      <c r="F598" s="54">
        <f>Table3[[#This Row],[Residential Incentive Disbursements]]+Table3[[#This Row],[C&amp;I Incentive Disbursements]]</f>
        <v>0</v>
      </c>
      <c r="G598" s="55">
        <f>Table3[[#This Row],[Incentive Disbursements]]/'1.) CLM Reference'!$B$5</f>
        <v>0</v>
      </c>
      <c r="H598" s="54">
        <v>166.40315999999999</v>
      </c>
      <c r="I598" s="55">
        <f>Table3[[#This Row],[Residential CLM $ Collected]]/'1.) CLM Reference'!$B$4</f>
        <v>1.5721126278782013E-6</v>
      </c>
      <c r="J598" s="79">
        <v>0</v>
      </c>
      <c r="K598" s="55">
        <f>Table3[[#This Row],[Residential Incentive Disbursements]]/'1.) CLM Reference'!$B$5</f>
        <v>0</v>
      </c>
      <c r="L598" s="56">
        <v>0</v>
      </c>
      <c r="M598" s="55">
        <f>Table3[[#This Row],[C&amp;I CLM $ Collected]]/'1.) CLM Reference'!$B$4</f>
        <v>0</v>
      </c>
      <c r="N598" s="79">
        <v>0</v>
      </c>
      <c r="O598" s="55">
        <f>Table3[[#This Row],[C&amp;I Incentive Disbursements]]/'1.) CLM Reference'!$B$5</f>
        <v>0</v>
      </c>
    </row>
    <row r="599" spans="1:15" s="1" customFormat="1">
      <c r="A599" s="83">
        <v>9015902200</v>
      </c>
      <c r="B599" s="1" t="s">
        <v>144</v>
      </c>
      <c r="C599" s="1" t="s">
        <v>46</v>
      </c>
      <c r="D599" s="54">
        <f>Table3[[#This Row],[Residential CLM $ Collected]]+Table3[[#This Row],[C&amp;I CLM $ Collected]]</f>
        <v>148.87152</v>
      </c>
      <c r="E599" s="55">
        <f>Table3[[#This Row],[CLM $ Collected ]]/'1.) CLM Reference'!$B$4</f>
        <v>1.4064804810402773E-6</v>
      </c>
      <c r="F599" s="54">
        <f>Table3[[#This Row],[Residential Incentive Disbursements]]+Table3[[#This Row],[C&amp;I Incentive Disbursements]]</f>
        <v>0</v>
      </c>
      <c r="G599" s="55">
        <f>Table3[[#This Row],[Incentive Disbursements]]/'1.) CLM Reference'!$B$5</f>
        <v>0</v>
      </c>
      <c r="H599" s="54">
        <v>148.87152</v>
      </c>
      <c r="I599" s="55">
        <f>Table3[[#This Row],[Residential CLM $ Collected]]/'1.) CLM Reference'!$B$4</f>
        <v>1.4064804810402773E-6</v>
      </c>
      <c r="J599" s="79">
        <v>0</v>
      </c>
      <c r="K599" s="55">
        <f>Table3[[#This Row],[Residential Incentive Disbursements]]/'1.) CLM Reference'!$B$5</f>
        <v>0</v>
      </c>
      <c r="L599" s="56">
        <v>0</v>
      </c>
      <c r="M599" s="55">
        <f>Table3[[#This Row],[C&amp;I CLM $ Collected]]/'1.) CLM Reference'!$B$4</f>
        <v>0</v>
      </c>
      <c r="N599" s="79">
        <v>0</v>
      </c>
      <c r="O599" s="55">
        <f>Table3[[#This Row],[C&amp;I Incentive Disbursements]]/'1.) CLM Reference'!$B$5</f>
        <v>0</v>
      </c>
    </row>
    <row r="600" spans="1:15" s="1" customFormat="1">
      <c r="A600" s="83">
        <v>9015902500</v>
      </c>
      <c r="B600" s="1" t="s">
        <v>144</v>
      </c>
      <c r="C600" s="1" t="s">
        <v>46</v>
      </c>
      <c r="D600" s="54">
        <f>Table3[[#This Row],[Residential CLM $ Collected]]+Table3[[#This Row],[C&amp;I CLM $ Collected]]</f>
        <v>99866.224835999994</v>
      </c>
      <c r="E600" s="55">
        <f>Table3[[#This Row],[CLM $ Collected ]]/'1.) CLM Reference'!$B$4</f>
        <v>9.4349742614983554E-4</v>
      </c>
      <c r="F600" s="54">
        <f>Table3[[#This Row],[Residential Incentive Disbursements]]+Table3[[#This Row],[C&amp;I Incentive Disbursements]]</f>
        <v>71727.349999999802</v>
      </c>
      <c r="G600" s="55">
        <f>Table3[[#This Row],[Incentive Disbursements]]/'1.) CLM Reference'!$B$5</f>
        <v>8.0892121627601575E-4</v>
      </c>
      <c r="H600" s="54">
        <v>78320.00540699999</v>
      </c>
      <c r="I600" s="55">
        <f>Table3[[#This Row],[Residential CLM $ Collected]]/'1.) CLM Reference'!$B$4</f>
        <v>7.3993708722739217E-4</v>
      </c>
      <c r="J600" s="79">
        <v>52783.359999999899</v>
      </c>
      <c r="K600" s="55">
        <f>Table3[[#This Row],[Residential Incentive Disbursements]]/'1.) CLM Reference'!$B$5</f>
        <v>5.9527613623443264E-4</v>
      </c>
      <c r="L600" s="56">
        <v>21546.219429000001</v>
      </c>
      <c r="M600" s="55">
        <f>Table3[[#This Row],[C&amp;I CLM $ Collected]]/'1.) CLM Reference'!$B$4</f>
        <v>2.0356033892244326E-4</v>
      </c>
      <c r="N600" s="79">
        <v>18943.9899999999</v>
      </c>
      <c r="O600" s="55">
        <f>Table3[[#This Row],[C&amp;I Incentive Disbursements]]/'1.) CLM Reference'!$B$5</f>
        <v>2.1364508004158305E-4</v>
      </c>
    </row>
    <row r="601" spans="1:15" s="1" customFormat="1">
      <c r="A601" s="83">
        <v>9015905100</v>
      </c>
      <c r="B601" s="1" t="s">
        <v>144</v>
      </c>
      <c r="C601" s="1" t="s">
        <v>46</v>
      </c>
      <c r="D601" s="54">
        <f>Table3[[#This Row],[Residential CLM $ Collected]]+Table3[[#This Row],[C&amp;I CLM $ Collected]]</f>
        <v>768.98240999999996</v>
      </c>
      <c r="E601" s="55">
        <f>Table3[[#This Row],[CLM $ Collected ]]/'1.) CLM Reference'!$B$4</f>
        <v>7.2650480758731537E-6</v>
      </c>
      <c r="F601" s="54">
        <f>Table3[[#This Row],[Residential Incentive Disbursements]]+Table3[[#This Row],[C&amp;I Incentive Disbursements]]</f>
        <v>0</v>
      </c>
      <c r="G601" s="55">
        <f>Table3[[#This Row],[Incentive Disbursements]]/'1.) CLM Reference'!$B$5</f>
        <v>0</v>
      </c>
      <c r="H601" s="54">
        <v>768.98240999999996</v>
      </c>
      <c r="I601" s="55">
        <f>Table3[[#This Row],[Residential CLM $ Collected]]/'1.) CLM Reference'!$B$4</f>
        <v>7.2650480758731537E-6</v>
      </c>
      <c r="J601" s="79">
        <v>0</v>
      </c>
      <c r="K601" s="55">
        <f>Table3[[#This Row],[Residential Incentive Disbursements]]/'1.) CLM Reference'!$B$5</f>
        <v>0</v>
      </c>
      <c r="L601" s="56">
        <v>0</v>
      </c>
      <c r="M601" s="55">
        <f>Table3[[#This Row],[C&amp;I CLM $ Collected]]/'1.) CLM Reference'!$B$4</f>
        <v>0</v>
      </c>
      <c r="N601" s="79">
        <v>0</v>
      </c>
      <c r="O601" s="55">
        <f>Table3[[#This Row],[C&amp;I Incentive Disbursements]]/'1.) CLM Reference'!$B$5</f>
        <v>0</v>
      </c>
    </row>
    <row r="602" spans="1:15" s="1" customFormat="1">
      <c r="A602" s="83">
        <v>9007560100</v>
      </c>
      <c r="B602" s="1" t="s">
        <v>145</v>
      </c>
      <c r="C602" s="1" t="s">
        <v>46</v>
      </c>
      <c r="D602" s="54">
        <f>Table3[[#This Row],[Residential CLM $ Collected]]+Table3[[#This Row],[C&amp;I CLM $ Collected]]</f>
        <v>204102.68438699943</v>
      </c>
      <c r="E602" s="55">
        <f>Table3[[#This Row],[CLM $ Collected ]]/'1.) CLM Reference'!$B$4</f>
        <v>1.9282831378240703E-3</v>
      </c>
      <c r="F602" s="54">
        <f>Table3[[#This Row],[Residential Incentive Disbursements]]+Table3[[#This Row],[C&amp;I Incentive Disbursements]]</f>
        <v>199222.8459999999</v>
      </c>
      <c r="G602" s="55">
        <f>Table3[[#This Row],[Incentive Disbursements]]/'1.) CLM Reference'!$B$5</f>
        <v>2.2467801598175558E-3</v>
      </c>
      <c r="H602" s="54">
        <v>140442.63578099944</v>
      </c>
      <c r="I602" s="55">
        <f>Table3[[#This Row],[Residential CLM $ Collected]]/'1.) CLM Reference'!$B$4</f>
        <v>1.3268476464257538E-3</v>
      </c>
      <c r="J602" s="79">
        <v>125014.34</v>
      </c>
      <c r="K602" s="55">
        <f>Table3[[#This Row],[Residential Incentive Disbursements]]/'1.) CLM Reference'!$B$5</f>
        <v>1.4098771523657803E-3</v>
      </c>
      <c r="L602" s="56">
        <v>63660.048606000004</v>
      </c>
      <c r="M602" s="55">
        <f>Table3[[#This Row],[C&amp;I CLM $ Collected]]/'1.) CLM Reference'!$B$4</f>
        <v>6.0143549139831656E-4</v>
      </c>
      <c r="N602" s="79">
        <v>74208.505999999907</v>
      </c>
      <c r="O602" s="55">
        <f>Table3[[#This Row],[C&amp;I Incentive Disbursements]]/'1.) CLM Reference'!$B$5</f>
        <v>8.3690300745177548E-4</v>
      </c>
    </row>
    <row r="603" spans="1:15" s="1" customFormat="1">
      <c r="A603" s="83">
        <v>9007560200</v>
      </c>
      <c r="B603" s="1" t="s">
        <v>145</v>
      </c>
      <c r="C603" s="1" t="s">
        <v>46</v>
      </c>
      <c r="D603" s="54">
        <f>Table3[[#This Row],[Residential CLM $ Collected]]+Table3[[#This Row],[C&amp;I CLM $ Collected]]</f>
        <v>46477.386899999998</v>
      </c>
      <c r="E603" s="55">
        <f>Table3[[#This Row],[CLM $ Collected ]]/'1.) CLM Reference'!$B$4</f>
        <v>4.3910035636505275E-4</v>
      </c>
      <c r="F603" s="54">
        <f>Table3[[#This Row],[Residential Incentive Disbursements]]+Table3[[#This Row],[C&amp;I Incentive Disbursements]]</f>
        <v>61207.91</v>
      </c>
      <c r="G603" s="55">
        <f>Table3[[#This Row],[Incentive Disbursements]]/'1.) CLM Reference'!$B$5</f>
        <v>6.9028588122819329E-4</v>
      </c>
      <c r="H603" s="54">
        <v>46477.386899999998</v>
      </c>
      <c r="I603" s="55">
        <f>Table3[[#This Row],[Residential CLM $ Collected]]/'1.) CLM Reference'!$B$4</f>
        <v>4.3910035636505275E-4</v>
      </c>
      <c r="J603" s="79">
        <v>61207.91</v>
      </c>
      <c r="K603" s="55">
        <f>Table3[[#This Row],[Residential Incentive Disbursements]]/'1.) CLM Reference'!$B$5</f>
        <v>6.9028588122819329E-4</v>
      </c>
      <c r="L603" s="56">
        <v>0</v>
      </c>
      <c r="M603" s="55">
        <f>Table3[[#This Row],[C&amp;I CLM $ Collected]]/'1.) CLM Reference'!$B$4</f>
        <v>0</v>
      </c>
      <c r="N603" s="79">
        <v>0</v>
      </c>
      <c r="O603" s="55">
        <f>Table3[[#This Row],[C&amp;I Incentive Disbursements]]/'1.) CLM Reference'!$B$5</f>
        <v>0</v>
      </c>
    </row>
    <row r="604" spans="1:15" s="1" customFormat="1">
      <c r="A604" s="83">
        <v>9011697000</v>
      </c>
      <c r="B604" s="1" t="s">
        <v>146</v>
      </c>
      <c r="C604" s="1" t="s">
        <v>46</v>
      </c>
      <c r="D604" s="54">
        <f>Table3[[#This Row],[Residential CLM $ Collected]]+Table3[[#This Row],[C&amp;I CLM $ Collected]]</f>
        <v>94.819409999999991</v>
      </c>
      <c r="E604" s="55">
        <f>Table3[[#This Row],[CLM $ Collected ]]/'1.) CLM Reference'!$B$4</f>
        <v>8.9581707359980781E-7</v>
      </c>
      <c r="F604" s="54">
        <f>Table3[[#This Row],[Residential Incentive Disbursements]]+Table3[[#This Row],[C&amp;I Incentive Disbursements]]</f>
        <v>0</v>
      </c>
      <c r="G604" s="55">
        <f>Table3[[#This Row],[Incentive Disbursements]]/'1.) CLM Reference'!$B$5</f>
        <v>0</v>
      </c>
      <c r="H604" s="54">
        <v>94.819409999999991</v>
      </c>
      <c r="I604" s="55">
        <f>Table3[[#This Row],[Residential CLM $ Collected]]/'1.) CLM Reference'!$B$4</f>
        <v>8.9581707359980781E-7</v>
      </c>
      <c r="J604" s="79">
        <v>0</v>
      </c>
      <c r="K604" s="55">
        <f>Table3[[#This Row],[Residential Incentive Disbursements]]/'1.) CLM Reference'!$B$5</f>
        <v>0</v>
      </c>
      <c r="L604" s="56">
        <v>0</v>
      </c>
      <c r="M604" s="55">
        <f>Table3[[#This Row],[C&amp;I CLM $ Collected]]/'1.) CLM Reference'!$B$4</f>
        <v>0</v>
      </c>
      <c r="N604" s="79">
        <v>0</v>
      </c>
      <c r="O604" s="55">
        <f>Table3[[#This Row],[C&amp;I Incentive Disbursements]]/'1.) CLM Reference'!$B$5</f>
        <v>0</v>
      </c>
    </row>
    <row r="605" spans="1:15" s="1" customFormat="1">
      <c r="A605" s="83">
        <v>9011700100</v>
      </c>
      <c r="B605" s="1" t="s">
        <v>146</v>
      </c>
      <c r="C605" s="1" t="s">
        <v>46</v>
      </c>
      <c r="D605" s="54">
        <f>Table3[[#This Row],[Residential CLM $ Collected]]+Table3[[#This Row],[C&amp;I CLM $ Collected]]</f>
        <v>129892.05570599936</v>
      </c>
      <c r="E605" s="55">
        <f>Table3[[#This Row],[CLM $ Collected ]]/'1.) CLM Reference'!$B$4</f>
        <v>1.2271698508397339E-3</v>
      </c>
      <c r="F605" s="54">
        <f>Table3[[#This Row],[Residential Incentive Disbursements]]+Table3[[#This Row],[C&amp;I Incentive Disbursements]]</f>
        <v>77978.269999999902</v>
      </c>
      <c r="G605" s="55">
        <f>Table3[[#This Row],[Incentive Disbursements]]/'1.) CLM Reference'!$B$5</f>
        <v>8.7941736327216394E-4</v>
      </c>
      <c r="H605" s="54">
        <v>107192.57018399941</v>
      </c>
      <c r="I605" s="55">
        <f>Table3[[#This Row],[Residential CLM $ Collected]]/'1.) CLM Reference'!$B$4</f>
        <v>1.0127139003909894E-3</v>
      </c>
      <c r="J605" s="79">
        <v>66812.269999999902</v>
      </c>
      <c r="K605" s="55">
        <f>Table3[[#This Row],[Residential Incentive Disbursements]]/'1.) CLM Reference'!$B$5</f>
        <v>7.5349030335794683E-4</v>
      </c>
      <c r="L605" s="56">
        <v>22699.485521999941</v>
      </c>
      <c r="M605" s="55">
        <f>Table3[[#This Row],[C&amp;I CLM $ Collected]]/'1.) CLM Reference'!$B$4</f>
        <v>2.1445595044874456E-4</v>
      </c>
      <c r="N605" s="79">
        <v>11166</v>
      </c>
      <c r="O605" s="55">
        <f>Table3[[#This Row],[C&amp;I Incentive Disbursements]]/'1.) CLM Reference'!$B$5</f>
        <v>1.2592705991421705E-4</v>
      </c>
    </row>
    <row r="606" spans="1:15" s="1" customFormat="1">
      <c r="A606" s="83">
        <v>9011707100</v>
      </c>
      <c r="B606" s="1" t="s">
        <v>146</v>
      </c>
      <c r="C606" s="1" t="s">
        <v>46</v>
      </c>
      <c r="D606" s="54">
        <f>Table3[[#This Row],[Residential CLM $ Collected]]+Table3[[#This Row],[C&amp;I CLM $ Collected]]</f>
        <v>589.33412999999996</v>
      </c>
      <c r="E606" s="55">
        <f>Table3[[#This Row],[CLM $ Collected ]]/'1.) CLM Reference'!$B$4</f>
        <v>5.5678006824666881E-6</v>
      </c>
      <c r="F606" s="54">
        <f>Table3[[#This Row],[Residential Incentive Disbursements]]+Table3[[#This Row],[C&amp;I Incentive Disbursements]]</f>
        <v>0</v>
      </c>
      <c r="G606" s="55">
        <f>Table3[[#This Row],[Incentive Disbursements]]/'1.) CLM Reference'!$B$5</f>
        <v>0</v>
      </c>
      <c r="H606" s="54">
        <v>589.33412999999996</v>
      </c>
      <c r="I606" s="55">
        <f>Table3[[#This Row],[Residential CLM $ Collected]]/'1.) CLM Reference'!$B$4</f>
        <v>5.5678006824666881E-6</v>
      </c>
      <c r="J606" s="79">
        <v>0</v>
      </c>
      <c r="K606" s="55">
        <f>Table3[[#This Row],[Residential Incentive Disbursements]]/'1.) CLM Reference'!$B$5</f>
        <v>0</v>
      </c>
      <c r="L606" s="56">
        <v>0</v>
      </c>
      <c r="M606" s="55">
        <f>Table3[[#This Row],[C&amp;I CLM $ Collected]]/'1.) CLM Reference'!$B$4</f>
        <v>0</v>
      </c>
      <c r="N606" s="79">
        <v>0</v>
      </c>
      <c r="O606" s="55">
        <f>Table3[[#This Row],[C&amp;I Incentive Disbursements]]/'1.) CLM Reference'!$B$5</f>
        <v>0</v>
      </c>
    </row>
    <row r="607" spans="1:15" s="1" customFormat="1">
      <c r="A607" s="83">
        <v>9009347100</v>
      </c>
      <c r="B607" s="1" t="s">
        <v>147</v>
      </c>
      <c r="C607" s="1" t="s">
        <v>46</v>
      </c>
      <c r="D607" s="54">
        <f>Table3[[#This Row],[Residential CLM $ Collected]]+Table3[[#This Row],[C&amp;I CLM $ Collected]]</f>
        <v>181209.68516699944</v>
      </c>
      <c r="E607" s="55">
        <f>Table3[[#This Row],[CLM $ Collected ]]/'1.) CLM Reference'!$B$4</f>
        <v>1.7119989448810529E-3</v>
      </c>
      <c r="F607" s="54">
        <f>Table3[[#This Row],[Residential Incentive Disbursements]]+Table3[[#This Row],[C&amp;I Incentive Disbursements]]</f>
        <v>132134.69999999899</v>
      </c>
      <c r="G607" s="55">
        <f>Table3[[#This Row],[Incentive Disbursements]]/'1.) CLM Reference'!$B$5</f>
        <v>1.4901786032282796E-3</v>
      </c>
      <c r="H607" s="54">
        <v>142507.05669899943</v>
      </c>
      <c r="I607" s="55">
        <f>Table3[[#This Row],[Residential CLM $ Collected]]/'1.) CLM Reference'!$B$4</f>
        <v>1.3463514959586816E-3</v>
      </c>
      <c r="J607" s="79">
        <v>127081.69999999899</v>
      </c>
      <c r="K607" s="55">
        <f>Table3[[#This Row],[Residential Incentive Disbursements]]/'1.) CLM Reference'!$B$5</f>
        <v>1.4331922666935726E-3</v>
      </c>
      <c r="L607" s="56">
        <v>38702.628468000003</v>
      </c>
      <c r="M607" s="55">
        <f>Table3[[#This Row],[C&amp;I CLM $ Collected]]/'1.) CLM Reference'!$B$4</f>
        <v>3.6564744892237126E-4</v>
      </c>
      <c r="N607" s="79">
        <v>5053</v>
      </c>
      <c r="O607" s="55">
        <f>Table3[[#This Row],[C&amp;I Incentive Disbursements]]/'1.) CLM Reference'!$B$5</f>
        <v>5.6986336534707043E-5</v>
      </c>
    </row>
    <row r="608" spans="1:15" s="1" customFormat="1">
      <c r="A608" s="83">
        <v>9009347200</v>
      </c>
      <c r="B608" s="1" t="s">
        <v>147</v>
      </c>
      <c r="C608" s="1" t="s">
        <v>46</v>
      </c>
      <c r="D608" s="54">
        <f>Table3[[#This Row],[Residential CLM $ Collected]]+Table3[[#This Row],[C&amp;I CLM $ Collected]]</f>
        <v>51084.076491</v>
      </c>
      <c r="E608" s="55">
        <f>Table3[[#This Row],[CLM $ Collected ]]/'1.) CLM Reference'!$B$4</f>
        <v>4.8262257600755338E-4</v>
      </c>
      <c r="F608" s="54">
        <f>Table3[[#This Row],[Residential Incentive Disbursements]]+Table3[[#This Row],[C&amp;I Incentive Disbursements]]</f>
        <v>11619.73</v>
      </c>
      <c r="G608" s="55">
        <f>Table3[[#This Row],[Incentive Disbursements]]/'1.) CLM Reference'!$B$5</f>
        <v>1.3104410136996467E-4</v>
      </c>
      <c r="H608" s="54">
        <v>51084.076491</v>
      </c>
      <c r="I608" s="55">
        <f>Table3[[#This Row],[Residential CLM $ Collected]]/'1.) CLM Reference'!$B$4</f>
        <v>4.8262257600755338E-4</v>
      </c>
      <c r="J608" s="79">
        <v>11619.73</v>
      </c>
      <c r="K608" s="55">
        <f>Table3[[#This Row],[Residential Incentive Disbursements]]/'1.) CLM Reference'!$B$5</f>
        <v>1.3104410136996467E-4</v>
      </c>
      <c r="L608" s="56">
        <v>0</v>
      </c>
      <c r="M608" s="55">
        <f>Table3[[#This Row],[C&amp;I CLM $ Collected]]/'1.) CLM Reference'!$B$4</f>
        <v>0</v>
      </c>
      <c r="N608" s="79">
        <v>0</v>
      </c>
      <c r="O608" s="55">
        <f>Table3[[#This Row],[C&amp;I Incentive Disbursements]]/'1.) CLM Reference'!$B$5</f>
        <v>0</v>
      </c>
    </row>
    <row r="609" spans="1:15" s="1" customFormat="1">
      <c r="A609" s="83">
        <v>9009352800</v>
      </c>
      <c r="B609" s="1" t="s">
        <v>147</v>
      </c>
      <c r="C609" s="1" t="s">
        <v>46</v>
      </c>
      <c r="D609" s="54">
        <f>Table3[[#This Row],[Residential CLM $ Collected]]+Table3[[#This Row],[C&amp;I CLM $ Collected]]</f>
        <v>1053.00972</v>
      </c>
      <c r="E609" s="55">
        <f>Table3[[#This Row],[CLM $ Collected ]]/'1.) CLM Reference'!$B$4</f>
        <v>9.9484281313557343E-6</v>
      </c>
      <c r="F609" s="54">
        <f>Table3[[#This Row],[Residential Incentive Disbursements]]+Table3[[#This Row],[C&amp;I Incentive Disbursements]]</f>
        <v>718.05999999999904</v>
      </c>
      <c r="G609" s="55">
        <f>Table3[[#This Row],[Incentive Disbursements]]/'1.) CLM Reference'!$B$5</f>
        <v>8.0980820922445446E-6</v>
      </c>
      <c r="H609" s="54">
        <v>1053.00972</v>
      </c>
      <c r="I609" s="55">
        <f>Table3[[#This Row],[Residential CLM $ Collected]]/'1.) CLM Reference'!$B$4</f>
        <v>9.9484281313557343E-6</v>
      </c>
      <c r="J609" s="79">
        <v>718.05999999999904</v>
      </c>
      <c r="K609" s="55">
        <f>Table3[[#This Row],[Residential Incentive Disbursements]]/'1.) CLM Reference'!$B$5</f>
        <v>8.0980820922445446E-6</v>
      </c>
      <c r="L609" s="56">
        <v>0</v>
      </c>
      <c r="M609" s="55">
        <f>Table3[[#This Row],[C&amp;I CLM $ Collected]]/'1.) CLM Reference'!$B$4</f>
        <v>0</v>
      </c>
      <c r="N609" s="79">
        <v>0</v>
      </c>
      <c r="O609" s="55">
        <f>Table3[[#This Row],[C&amp;I Incentive Disbursements]]/'1.) CLM Reference'!$B$5</f>
        <v>0</v>
      </c>
    </row>
    <row r="610" spans="1:15" s="1" customFormat="1">
      <c r="A610" s="83">
        <v>9015901100</v>
      </c>
      <c r="B610" s="1" t="s">
        <v>148</v>
      </c>
      <c r="C610" s="1" t="s">
        <v>46</v>
      </c>
      <c r="D610" s="54">
        <f>Table3[[#This Row],[Residential CLM $ Collected]]+Table3[[#This Row],[C&amp;I CLM $ Collected]]</f>
        <v>375.81326999999999</v>
      </c>
      <c r="E610" s="55">
        <f>Table3[[#This Row],[CLM $ Collected ]]/'1.) CLM Reference'!$B$4</f>
        <v>3.550538267970392E-6</v>
      </c>
      <c r="F610" s="54">
        <f>Table3[[#This Row],[Residential Incentive Disbursements]]+Table3[[#This Row],[C&amp;I Incentive Disbursements]]</f>
        <v>0</v>
      </c>
      <c r="G610" s="55">
        <f>Table3[[#This Row],[Incentive Disbursements]]/'1.) CLM Reference'!$B$5</f>
        <v>0</v>
      </c>
      <c r="H610" s="54">
        <v>375.81326999999999</v>
      </c>
      <c r="I610" s="55">
        <f>Table3[[#This Row],[Residential CLM $ Collected]]/'1.) CLM Reference'!$B$4</f>
        <v>3.550538267970392E-6</v>
      </c>
      <c r="J610" s="79">
        <v>0</v>
      </c>
      <c r="K610" s="55">
        <f>Table3[[#This Row],[Residential Incentive Disbursements]]/'1.) CLM Reference'!$B$5</f>
        <v>0</v>
      </c>
      <c r="L610" s="56">
        <v>0</v>
      </c>
      <c r="M610" s="55">
        <f>Table3[[#This Row],[C&amp;I CLM $ Collected]]/'1.) CLM Reference'!$B$4</f>
        <v>0</v>
      </c>
      <c r="N610" s="79">
        <v>0</v>
      </c>
      <c r="O610" s="55">
        <f>Table3[[#This Row],[C&amp;I Incentive Disbursements]]/'1.) CLM Reference'!$B$5</f>
        <v>0</v>
      </c>
    </row>
    <row r="611" spans="1:15" s="1" customFormat="1">
      <c r="A611" s="83">
        <v>9015902500</v>
      </c>
      <c r="B611" s="1" t="s">
        <v>148</v>
      </c>
      <c r="C611" s="1" t="s">
        <v>46</v>
      </c>
      <c r="D611" s="54">
        <f>Table3[[#This Row],[Residential CLM $ Collected]]+Table3[[#This Row],[C&amp;I CLM $ Collected]]</f>
        <v>138.07073699999944</v>
      </c>
      <c r="E611" s="55">
        <f>Table3[[#This Row],[CLM $ Collected ]]/'1.) CLM Reference'!$B$4</f>
        <v>1.3044388650921602E-6</v>
      </c>
      <c r="F611" s="54">
        <f>Table3[[#This Row],[Residential Incentive Disbursements]]+Table3[[#This Row],[C&amp;I Incentive Disbursements]]</f>
        <v>0</v>
      </c>
      <c r="G611" s="55">
        <f>Table3[[#This Row],[Incentive Disbursements]]/'1.) CLM Reference'!$B$5</f>
        <v>0</v>
      </c>
      <c r="H611" s="54">
        <v>138.07073699999944</v>
      </c>
      <c r="I611" s="55">
        <f>Table3[[#This Row],[Residential CLM $ Collected]]/'1.) CLM Reference'!$B$4</f>
        <v>1.3044388650921602E-6</v>
      </c>
      <c r="J611" s="79">
        <v>0</v>
      </c>
      <c r="K611" s="55">
        <f>Table3[[#This Row],[Residential Incentive Disbursements]]/'1.) CLM Reference'!$B$5</f>
        <v>0</v>
      </c>
      <c r="L611" s="56">
        <v>0</v>
      </c>
      <c r="M611" s="55">
        <f>Table3[[#This Row],[C&amp;I CLM $ Collected]]/'1.) CLM Reference'!$B$4</f>
        <v>0</v>
      </c>
      <c r="N611" s="79">
        <v>0</v>
      </c>
      <c r="O611" s="55">
        <f>Table3[[#This Row],[C&amp;I Incentive Disbursements]]/'1.) CLM Reference'!$B$5</f>
        <v>0</v>
      </c>
    </row>
    <row r="612" spans="1:15" s="1" customFormat="1">
      <c r="A612" s="83">
        <v>9015903100</v>
      </c>
      <c r="B612" s="1" t="s">
        <v>148</v>
      </c>
      <c r="C612" s="1" t="s">
        <v>46</v>
      </c>
      <c r="D612" s="54">
        <f>Table3[[#This Row],[Residential CLM $ Collected]]+Table3[[#This Row],[C&amp;I CLM $ Collected]]</f>
        <v>223231.65694199997</v>
      </c>
      <c r="E612" s="55">
        <f>Table3[[#This Row],[CLM $ Collected ]]/'1.) CLM Reference'!$B$4</f>
        <v>2.1090062641880881E-3</v>
      </c>
      <c r="F612" s="54">
        <f>Table3[[#This Row],[Residential Incentive Disbursements]]+Table3[[#This Row],[C&amp;I Incentive Disbursements]]</f>
        <v>390538.23</v>
      </c>
      <c r="G612" s="55">
        <f>Table3[[#This Row],[Incentive Disbursements]]/'1.) CLM Reference'!$B$5</f>
        <v>4.4043821500987174E-3</v>
      </c>
      <c r="H612" s="54">
        <v>137018.97467999998</v>
      </c>
      <c r="I612" s="55">
        <f>Table3[[#This Row],[Residential CLM $ Collected]]/'1.) CLM Reference'!$B$4</f>
        <v>1.2945022219130425E-3</v>
      </c>
      <c r="J612" s="79">
        <v>363655.3</v>
      </c>
      <c r="K612" s="55">
        <f>Table3[[#This Row],[Residential Incentive Disbursements]]/'1.) CLM Reference'!$B$5</f>
        <v>4.1012039003423409E-3</v>
      </c>
      <c r="L612" s="56">
        <v>86212.682261999988</v>
      </c>
      <c r="M612" s="55">
        <f>Table3[[#This Row],[C&amp;I CLM $ Collected]]/'1.) CLM Reference'!$B$4</f>
        <v>8.1450404227504573E-4</v>
      </c>
      <c r="N612" s="79">
        <v>26882.93</v>
      </c>
      <c r="O612" s="55">
        <f>Table3[[#This Row],[C&amp;I Incentive Disbursements]]/'1.) CLM Reference'!$B$5</f>
        <v>3.031782497563768E-4</v>
      </c>
    </row>
    <row r="613" spans="1:15" s="1" customFormat="1">
      <c r="A613" s="83">
        <v>9015903200</v>
      </c>
      <c r="B613" s="1" t="s">
        <v>148</v>
      </c>
      <c r="C613" s="1" t="s">
        <v>46</v>
      </c>
      <c r="D613" s="54">
        <f>Table3[[#This Row],[Residential CLM $ Collected]]+Table3[[#This Row],[C&amp;I CLM $ Collected]]</f>
        <v>34956.271223999938</v>
      </c>
      <c r="E613" s="55">
        <f>Table3[[#This Row],[CLM $ Collected ]]/'1.) CLM Reference'!$B$4</f>
        <v>3.3025331619174599E-4</v>
      </c>
      <c r="F613" s="54">
        <f>Table3[[#This Row],[Residential Incentive Disbursements]]+Table3[[#This Row],[C&amp;I Incentive Disbursements]]</f>
        <v>7919.1599999999899</v>
      </c>
      <c r="G613" s="55">
        <f>Table3[[#This Row],[Incentive Disbursements]]/'1.) CLM Reference'!$B$5</f>
        <v>8.9310096345179106E-5</v>
      </c>
      <c r="H613" s="54">
        <v>34956.271223999938</v>
      </c>
      <c r="I613" s="55">
        <f>Table3[[#This Row],[Residential CLM $ Collected]]/'1.) CLM Reference'!$B$4</f>
        <v>3.3025331619174599E-4</v>
      </c>
      <c r="J613" s="79">
        <v>7919.1599999999899</v>
      </c>
      <c r="K613" s="55">
        <f>Table3[[#This Row],[Residential Incentive Disbursements]]/'1.) CLM Reference'!$B$5</f>
        <v>8.9310096345179106E-5</v>
      </c>
      <c r="L613" s="56">
        <v>0</v>
      </c>
      <c r="M613" s="55">
        <f>Table3[[#This Row],[C&amp;I CLM $ Collected]]/'1.) CLM Reference'!$B$4</f>
        <v>0</v>
      </c>
      <c r="N613" s="79">
        <v>0</v>
      </c>
      <c r="O613" s="55">
        <f>Table3[[#This Row],[C&amp;I Incentive Disbursements]]/'1.) CLM Reference'!$B$5</f>
        <v>0</v>
      </c>
    </row>
    <row r="614" spans="1:15" s="1" customFormat="1">
      <c r="A614" s="83">
        <v>9015904100</v>
      </c>
      <c r="B614" s="1" t="s">
        <v>148</v>
      </c>
      <c r="C614" s="1" t="s">
        <v>46</v>
      </c>
      <c r="D614" s="54">
        <f>Table3[[#This Row],[Residential CLM $ Collected]]+Table3[[#This Row],[C&amp;I CLM $ Collected]]</f>
        <v>18.80172</v>
      </c>
      <c r="E614" s="55">
        <f>Table3[[#This Row],[CLM $ Collected ]]/'1.) CLM Reference'!$B$4</f>
        <v>1.7763137092967547E-7</v>
      </c>
      <c r="F614" s="54">
        <f>Table3[[#This Row],[Residential Incentive Disbursements]]+Table3[[#This Row],[C&amp;I Incentive Disbursements]]</f>
        <v>0</v>
      </c>
      <c r="G614" s="55">
        <f>Table3[[#This Row],[Incentive Disbursements]]/'1.) CLM Reference'!$B$5</f>
        <v>0</v>
      </c>
      <c r="H614" s="54">
        <v>18.80172</v>
      </c>
      <c r="I614" s="55">
        <f>Table3[[#This Row],[Residential CLM $ Collected]]/'1.) CLM Reference'!$B$4</f>
        <v>1.7763137092967547E-7</v>
      </c>
      <c r="J614" s="79">
        <v>0</v>
      </c>
      <c r="K614" s="55">
        <f>Table3[[#This Row],[Residential Incentive Disbursements]]/'1.) CLM Reference'!$B$5</f>
        <v>0</v>
      </c>
      <c r="L614" s="56">
        <v>0</v>
      </c>
      <c r="M614" s="55">
        <f>Table3[[#This Row],[C&amp;I CLM $ Collected]]/'1.) CLM Reference'!$B$4</f>
        <v>0</v>
      </c>
      <c r="N614" s="79">
        <v>0</v>
      </c>
      <c r="O614" s="55">
        <f>Table3[[#This Row],[C&amp;I Incentive Disbursements]]/'1.) CLM Reference'!$B$5</f>
        <v>0</v>
      </c>
    </row>
    <row r="615" spans="1:15" s="1" customFormat="1">
      <c r="A615" s="83">
        <v>9001055100</v>
      </c>
      <c r="B615" s="1" t="s">
        <v>149</v>
      </c>
      <c r="C615" s="1" t="s">
        <v>46</v>
      </c>
      <c r="D615" s="54">
        <f>Table3[[#This Row],[Residential CLM $ Collected]]+Table3[[#This Row],[C&amp;I CLM $ Collected]]</f>
        <v>4734.4670099999994</v>
      </c>
      <c r="E615" s="55">
        <f>Table3[[#This Row],[CLM $ Collected ]]/'1.) CLM Reference'!$B$4</f>
        <v>4.4729411224484862E-5</v>
      </c>
      <c r="F615" s="54">
        <f>Table3[[#This Row],[Residential Incentive Disbursements]]+Table3[[#This Row],[C&amp;I Incentive Disbursements]]</f>
        <v>0</v>
      </c>
      <c r="G615" s="55">
        <f>Table3[[#This Row],[Incentive Disbursements]]/'1.) CLM Reference'!$B$5</f>
        <v>0</v>
      </c>
      <c r="H615" s="54">
        <v>4734.4670099999994</v>
      </c>
      <c r="I615" s="55">
        <f>Table3[[#This Row],[Residential CLM $ Collected]]/'1.) CLM Reference'!$B$4</f>
        <v>4.4729411224484862E-5</v>
      </c>
      <c r="J615" s="79">
        <v>0</v>
      </c>
      <c r="K615" s="55">
        <f>Table3[[#This Row],[Residential Incentive Disbursements]]/'1.) CLM Reference'!$B$5</f>
        <v>0</v>
      </c>
      <c r="L615" s="56">
        <v>0</v>
      </c>
      <c r="M615" s="55">
        <f>Table3[[#This Row],[C&amp;I CLM $ Collected]]/'1.) CLM Reference'!$B$4</f>
        <v>0</v>
      </c>
      <c r="N615" s="79">
        <v>0</v>
      </c>
      <c r="O615" s="55">
        <f>Table3[[#This Row],[C&amp;I Incentive Disbursements]]/'1.) CLM Reference'!$B$5</f>
        <v>0</v>
      </c>
    </row>
    <row r="616" spans="1:15" s="1" customFormat="1">
      <c r="A616" s="83">
        <v>9001210500</v>
      </c>
      <c r="B616" s="1" t="s">
        <v>149</v>
      </c>
      <c r="C616" s="1" t="s">
        <v>46</v>
      </c>
      <c r="D616" s="54">
        <f>Table3[[#This Row],[Residential CLM $ Collected]]+Table3[[#This Row],[C&amp;I CLM $ Collected]]</f>
        <v>117.53909999999999</v>
      </c>
      <c r="E616" s="55">
        <f>Table3[[#This Row],[CLM $ Collected ]]/'1.) CLM Reference'!$B$4</f>
        <v>1.1104639081339482E-6</v>
      </c>
      <c r="F616" s="54">
        <f>Table3[[#This Row],[Residential Incentive Disbursements]]+Table3[[#This Row],[C&amp;I Incentive Disbursements]]</f>
        <v>0</v>
      </c>
      <c r="G616" s="55">
        <f>Table3[[#This Row],[Incentive Disbursements]]/'1.) CLM Reference'!$B$5</f>
        <v>0</v>
      </c>
      <c r="H616" s="54">
        <v>117.53909999999999</v>
      </c>
      <c r="I616" s="55">
        <f>Table3[[#This Row],[Residential CLM $ Collected]]/'1.) CLM Reference'!$B$4</f>
        <v>1.1104639081339482E-6</v>
      </c>
      <c r="J616" s="79">
        <v>0</v>
      </c>
      <c r="K616" s="55">
        <f>Table3[[#This Row],[Residential Incentive Disbursements]]/'1.) CLM Reference'!$B$5</f>
        <v>0</v>
      </c>
      <c r="L616" s="56">
        <v>0</v>
      </c>
      <c r="M616" s="55">
        <f>Table3[[#This Row],[C&amp;I CLM $ Collected]]/'1.) CLM Reference'!$B$4</f>
        <v>0</v>
      </c>
      <c r="N616" s="79">
        <v>0</v>
      </c>
      <c r="O616" s="55">
        <f>Table3[[#This Row],[C&amp;I Incentive Disbursements]]/'1.) CLM Reference'!$B$5</f>
        <v>0</v>
      </c>
    </row>
    <row r="617" spans="1:15" s="1" customFormat="1">
      <c r="A617" s="83">
        <v>9001240100</v>
      </c>
      <c r="B617" s="1" t="s">
        <v>149</v>
      </c>
      <c r="C617" s="1" t="s">
        <v>46</v>
      </c>
      <c r="D617" s="54">
        <f>Table3[[#This Row],[Residential CLM $ Collected]]+Table3[[#This Row],[C&amp;I CLM $ Collected]]</f>
        <v>77058.659474999993</v>
      </c>
      <c r="E617" s="55">
        <f>Table3[[#This Row],[CLM $ Collected ]]/'1.) CLM Reference'!$B$4</f>
        <v>7.2802037922845757E-4</v>
      </c>
      <c r="F617" s="54">
        <f>Table3[[#This Row],[Residential Incentive Disbursements]]+Table3[[#This Row],[C&amp;I Incentive Disbursements]]</f>
        <v>15134.73</v>
      </c>
      <c r="G617" s="55">
        <f>Table3[[#This Row],[Incentive Disbursements]]/'1.) CLM Reference'!$B$5</f>
        <v>1.7068529925626889E-4</v>
      </c>
      <c r="H617" s="54">
        <v>77058.659474999993</v>
      </c>
      <c r="I617" s="55">
        <f>Table3[[#This Row],[Residential CLM $ Collected]]/'1.) CLM Reference'!$B$4</f>
        <v>7.2802037922845757E-4</v>
      </c>
      <c r="J617" s="79">
        <v>15134.73</v>
      </c>
      <c r="K617" s="55">
        <f>Table3[[#This Row],[Residential Incentive Disbursements]]/'1.) CLM Reference'!$B$5</f>
        <v>1.7068529925626889E-4</v>
      </c>
      <c r="L617" s="56">
        <v>0</v>
      </c>
      <c r="M617" s="55">
        <f>Table3[[#This Row],[C&amp;I CLM $ Collected]]/'1.) CLM Reference'!$B$4</f>
        <v>0</v>
      </c>
      <c r="N617" s="79">
        <v>0</v>
      </c>
      <c r="O617" s="55">
        <f>Table3[[#This Row],[C&amp;I Incentive Disbursements]]/'1.) CLM Reference'!$B$5</f>
        <v>0</v>
      </c>
    </row>
    <row r="618" spans="1:15" s="1" customFormat="1">
      <c r="A618" s="83">
        <v>9001240200</v>
      </c>
      <c r="B618" s="1" t="s">
        <v>149</v>
      </c>
      <c r="C618" s="1" t="s">
        <v>46</v>
      </c>
      <c r="D618" s="54">
        <f>Table3[[#This Row],[Residential CLM $ Collected]]+Table3[[#This Row],[C&amp;I CLM $ Collected]]</f>
        <v>182527.24234499937</v>
      </c>
      <c r="E618" s="55">
        <f>Table3[[#This Row],[CLM $ Collected ]]/'1.) CLM Reference'!$B$4</f>
        <v>1.7244467149683832E-3</v>
      </c>
      <c r="F618" s="54">
        <f>Table3[[#This Row],[Residential Incentive Disbursements]]+Table3[[#This Row],[C&amp;I Incentive Disbursements]]</f>
        <v>125024.31</v>
      </c>
      <c r="G618" s="55">
        <f>Table3[[#This Row],[Incentive Disbursements]]/'1.) CLM Reference'!$B$5</f>
        <v>1.4099895912684621E-3</v>
      </c>
      <c r="H618" s="54">
        <v>156522.37248899942</v>
      </c>
      <c r="I618" s="55">
        <f>Table3[[#This Row],[Residential CLM $ Collected]]/'1.) CLM Reference'!$B$4</f>
        <v>1.4787627731072631E-3</v>
      </c>
      <c r="J618" s="79">
        <v>122505.66</v>
      </c>
      <c r="K618" s="55">
        <f>Table3[[#This Row],[Residential Incentive Disbursements]]/'1.) CLM Reference'!$B$5</f>
        <v>1.3815849531301008E-3</v>
      </c>
      <c r="L618" s="56">
        <v>26004.869855999939</v>
      </c>
      <c r="M618" s="55">
        <f>Table3[[#This Row],[C&amp;I CLM $ Collected]]/'1.) CLM Reference'!$B$4</f>
        <v>2.4568394186112025E-4</v>
      </c>
      <c r="N618" s="79">
        <v>2518.65</v>
      </c>
      <c r="O618" s="55">
        <f>Table3[[#This Row],[C&amp;I Incentive Disbursements]]/'1.) CLM Reference'!$B$5</f>
        <v>2.8404638138361348E-5</v>
      </c>
    </row>
    <row r="619" spans="1:15" s="1" customFormat="1">
      <c r="A619" s="83">
        <v>9001245200</v>
      </c>
      <c r="B619" s="1" t="s">
        <v>149</v>
      </c>
      <c r="C619" s="1" t="s">
        <v>46</v>
      </c>
      <c r="D619" s="54">
        <f>Table3[[#This Row],[Residential CLM $ Collected]]+Table3[[#This Row],[C&amp;I CLM $ Collected]]</f>
        <v>209.12661</v>
      </c>
      <c r="E619" s="55">
        <f>Table3[[#This Row],[CLM $ Collected ]]/'1.) CLM Reference'!$B$4</f>
        <v>1.9757472418574249E-6</v>
      </c>
      <c r="F619" s="54">
        <f>Table3[[#This Row],[Residential Incentive Disbursements]]+Table3[[#This Row],[C&amp;I Incentive Disbursements]]</f>
        <v>0</v>
      </c>
      <c r="G619" s="55">
        <f>Table3[[#This Row],[Incentive Disbursements]]/'1.) CLM Reference'!$B$5</f>
        <v>0</v>
      </c>
      <c r="H619" s="54">
        <v>209.12661</v>
      </c>
      <c r="I619" s="55">
        <f>Table3[[#This Row],[Residential CLM $ Collected]]/'1.) CLM Reference'!$B$4</f>
        <v>1.9757472418574249E-6</v>
      </c>
      <c r="J619" s="79">
        <v>0</v>
      </c>
      <c r="K619" s="55">
        <f>Table3[[#This Row],[Residential Incentive Disbursements]]/'1.) CLM Reference'!$B$5</f>
        <v>0</v>
      </c>
      <c r="L619" s="56">
        <v>0</v>
      </c>
      <c r="M619" s="55">
        <f>Table3[[#This Row],[C&amp;I CLM $ Collected]]/'1.) CLM Reference'!$B$4</f>
        <v>0</v>
      </c>
      <c r="N619" s="79">
        <v>0</v>
      </c>
      <c r="O619" s="55">
        <f>Table3[[#This Row],[C&amp;I Incentive Disbursements]]/'1.) CLM Reference'!$B$5</f>
        <v>0</v>
      </c>
    </row>
    <row r="620" spans="1:15" s="1" customFormat="1">
      <c r="A620" s="83">
        <v>9001210500</v>
      </c>
      <c r="B620" s="1" t="s">
        <v>150</v>
      </c>
      <c r="C620" s="1" t="s">
        <v>46</v>
      </c>
      <c r="D620" s="54">
        <f>Table3[[#This Row],[Residential CLM $ Collected]]+Table3[[#This Row],[C&amp;I CLM $ Collected]]</f>
        <v>782.66411999999991</v>
      </c>
      <c r="E620" s="55">
        <f>Table3[[#This Row],[CLM $ Collected ]]/'1.) CLM Reference'!$B$4</f>
        <v>7.3943075746829561E-6</v>
      </c>
      <c r="F620" s="54">
        <f>Table3[[#This Row],[Residential Incentive Disbursements]]+Table3[[#This Row],[C&amp;I Incentive Disbursements]]</f>
        <v>0</v>
      </c>
      <c r="G620" s="55">
        <f>Table3[[#This Row],[Incentive Disbursements]]/'1.) CLM Reference'!$B$5</f>
        <v>0</v>
      </c>
      <c r="H620" s="54">
        <v>782.66411999999991</v>
      </c>
      <c r="I620" s="55">
        <f>Table3[[#This Row],[Residential CLM $ Collected]]/'1.) CLM Reference'!$B$4</f>
        <v>7.3943075746829561E-6</v>
      </c>
      <c r="J620" s="79">
        <v>0</v>
      </c>
      <c r="K620" s="55">
        <f>Table3[[#This Row],[Residential Incentive Disbursements]]/'1.) CLM Reference'!$B$5</f>
        <v>0</v>
      </c>
      <c r="L620" s="56">
        <v>0</v>
      </c>
      <c r="M620" s="55">
        <f>Table3[[#This Row],[C&amp;I CLM $ Collected]]/'1.) CLM Reference'!$B$4</f>
        <v>0</v>
      </c>
      <c r="N620" s="79">
        <v>0</v>
      </c>
      <c r="O620" s="55">
        <f>Table3[[#This Row],[C&amp;I Incentive Disbursements]]/'1.) CLM Reference'!$B$5</f>
        <v>0</v>
      </c>
    </row>
    <row r="621" spans="1:15" s="1" customFormat="1">
      <c r="A621" s="83">
        <v>9001240100</v>
      </c>
      <c r="B621" s="1" t="s">
        <v>150</v>
      </c>
      <c r="C621" s="1" t="s">
        <v>46</v>
      </c>
      <c r="D621" s="54">
        <f>Table3[[#This Row],[Residential CLM $ Collected]]+Table3[[#This Row],[C&amp;I CLM $ Collected]]</f>
        <v>717.11324999999999</v>
      </c>
      <c r="E621" s="55">
        <f>Table3[[#This Row],[CLM $ Collected ]]/'1.) CLM Reference'!$B$4</f>
        <v>6.7750083348403823E-6</v>
      </c>
      <c r="F621" s="54">
        <f>Table3[[#This Row],[Residential Incentive Disbursements]]+Table3[[#This Row],[C&amp;I Incentive Disbursements]]</f>
        <v>0</v>
      </c>
      <c r="G621" s="55">
        <f>Table3[[#This Row],[Incentive Disbursements]]/'1.) CLM Reference'!$B$5</f>
        <v>0</v>
      </c>
      <c r="H621" s="54">
        <v>717.11324999999999</v>
      </c>
      <c r="I621" s="55">
        <f>Table3[[#This Row],[Residential CLM $ Collected]]/'1.) CLM Reference'!$B$4</f>
        <v>6.7750083348403823E-6</v>
      </c>
      <c r="J621" s="79">
        <v>0</v>
      </c>
      <c r="K621" s="55">
        <f>Table3[[#This Row],[Residential Incentive Disbursements]]/'1.) CLM Reference'!$B$5</f>
        <v>0</v>
      </c>
      <c r="L621" s="56">
        <v>0</v>
      </c>
      <c r="M621" s="55">
        <f>Table3[[#This Row],[C&amp;I CLM $ Collected]]/'1.) CLM Reference'!$B$4</f>
        <v>0</v>
      </c>
      <c r="N621" s="79">
        <v>0</v>
      </c>
      <c r="O621" s="55">
        <f>Table3[[#This Row],[C&amp;I Incentive Disbursements]]/'1.) CLM Reference'!$B$5</f>
        <v>0</v>
      </c>
    </row>
    <row r="622" spans="1:15" s="1" customFormat="1">
      <c r="A622" s="83">
        <v>9001245100</v>
      </c>
      <c r="B622" s="1" t="s">
        <v>150</v>
      </c>
      <c r="C622" s="1" t="s">
        <v>46</v>
      </c>
      <c r="D622" s="54">
        <f>Table3[[#This Row],[Residential CLM $ Collected]]+Table3[[#This Row],[C&amp;I CLM $ Collected]]</f>
        <v>42903.727650000001</v>
      </c>
      <c r="E622" s="55">
        <f>Table3[[#This Row],[CLM $ Collected ]]/'1.) CLM Reference'!$B$4</f>
        <v>4.0533780741671104E-4</v>
      </c>
      <c r="F622" s="54">
        <f>Table3[[#This Row],[Residential Incentive Disbursements]]+Table3[[#This Row],[C&amp;I Incentive Disbursements]]</f>
        <v>9902.8700000000008</v>
      </c>
      <c r="G622" s="55">
        <f>Table3[[#This Row],[Incentive Disbursements]]/'1.) CLM Reference'!$B$5</f>
        <v>1.1168182910735293E-4</v>
      </c>
      <c r="H622" s="54">
        <v>42903.727650000001</v>
      </c>
      <c r="I622" s="55">
        <f>Table3[[#This Row],[Residential CLM $ Collected]]/'1.) CLM Reference'!$B$4</f>
        <v>4.0533780741671104E-4</v>
      </c>
      <c r="J622" s="79">
        <v>9902.8700000000008</v>
      </c>
      <c r="K622" s="55">
        <f>Table3[[#This Row],[Residential Incentive Disbursements]]/'1.) CLM Reference'!$B$5</f>
        <v>1.1168182910735293E-4</v>
      </c>
      <c r="L622" s="56">
        <v>0</v>
      </c>
      <c r="M622" s="55">
        <f>Table3[[#This Row],[C&amp;I CLM $ Collected]]/'1.) CLM Reference'!$B$4</f>
        <v>0</v>
      </c>
      <c r="N622" s="79">
        <v>0</v>
      </c>
      <c r="O622" s="55">
        <f>Table3[[#This Row],[C&amp;I Incentive Disbursements]]/'1.) CLM Reference'!$B$5</f>
        <v>0</v>
      </c>
    </row>
    <row r="623" spans="1:15" s="1" customFormat="1">
      <c r="A623" s="83">
        <v>9001245200</v>
      </c>
      <c r="B623" s="1" t="s">
        <v>150</v>
      </c>
      <c r="C623" s="1" t="s">
        <v>46</v>
      </c>
      <c r="D623" s="54">
        <f>Table3[[#This Row],[Residential CLM $ Collected]]+Table3[[#This Row],[C&amp;I CLM $ Collected]]</f>
        <v>72614.170440000002</v>
      </c>
      <c r="E623" s="55">
        <f>Table3[[#This Row],[CLM $ Collected ]]/'1.) CLM Reference'!$B$4</f>
        <v>6.860305676384031E-4</v>
      </c>
      <c r="F623" s="54">
        <f>Table3[[#This Row],[Residential Incentive Disbursements]]+Table3[[#This Row],[C&amp;I Incentive Disbursements]]</f>
        <v>14786.889999999899</v>
      </c>
      <c r="G623" s="55">
        <f>Table3[[#This Row],[Incentive Disbursements]]/'1.) CLM Reference'!$B$5</f>
        <v>1.6676245593542222E-4</v>
      </c>
      <c r="H623" s="54">
        <v>72614.170440000002</v>
      </c>
      <c r="I623" s="55">
        <f>Table3[[#This Row],[Residential CLM $ Collected]]/'1.) CLM Reference'!$B$4</f>
        <v>6.860305676384031E-4</v>
      </c>
      <c r="J623" s="79">
        <v>14786.889999999899</v>
      </c>
      <c r="K623" s="55">
        <f>Table3[[#This Row],[Residential Incentive Disbursements]]/'1.) CLM Reference'!$B$5</f>
        <v>1.6676245593542222E-4</v>
      </c>
      <c r="L623" s="56">
        <v>0</v>
      </c>
      <c r="M623" s="55">
        <f>Table3[[#This Row],[C&amp;I CLM $ Collected]]/'1.) CLM Reference'!$B$4</f>
        <v>0</v>
      </c>
      <c r="N623" s="79">
        <v>0</v>
      </c>
      <c r="O623" s="55">
        <f>Table3[[#This Row],[C&amp;I Incentive Disbursements]]/'1.) CLM Reference'!$B$5</f>
        <v>0</v>
      </c>
    </row>
    <row r="624" spans="1:15" s="1" customFormat="1">
      <c r="A624" s="83">
        <v>9001245300</v>
      </c>
      <c r="B624" s="1" t="s">
        <v>150</v>
      </c>
      <c r="C624" s="1" t="s">
        <v>46</v>
      </c>
      <c r="D624" s="54">
        <f>Table3[[#This Row],[Residential CLM $ Collected]]+Table3[[#This Row],[C&amp;I CLM $ Collected]]</f>
        <v>100726.95011399942</v>
      </c>
      <c r="E624" s="55">
        <f>Table3[[#This Row],[CLM $ Collected ]]/'1.) CLM Reference'!$B$4</f>
        <v>9.5162922532165939E-4</v>
      </c>
      <c r="F624" s="54">
        <f>Table3[[#This Row],[Residential Incentive Disbursements]]+Table3[[#This Row],[C&amp;I Incentive Disbursements]]</f>
        <v>11572.82</v>
      </c>
      <c r="G624" s="55">
        <f>Table3[[#This Row],[Incentive Disbursements]]/'1.) CLM Reference'!$B$5</f>
        <v>1.3051506336346494E-4</v>
      </c>
      <c r="H624" s="54">
        <v>100726.95011399942</v>
      </c>
      <c r="I624" s="55">
        <f>Table3[[#This Row],[Residential CLM $ Collected]]/'1.) CLM Reference'!$B$4</f>
        <v>9.5162922532165939E-4</v>
      </c>
      <c r="J624" s="79">
        <v>11572.82</v>
      </c>
      <c r="K624" s="55">
        <f>Table3[[#This Row],[Residential Incentive Disbursements]]/'1.) CLM Reference'!$B$5</f>
        <v>1.3051506336346494E-4</v>
      </c>
      <c r="L624" s="56">
        <v>0</v>
      </c>
      <c r="M624" s="55">
        <f>Table3[[#This Row],[C&amp;I CLM $ Collected]]/'1.) CLM Reference'!$B$4</f>
        <v>0</v>
      </c>
      <c r="N624" s="79">
        <v>0</v>
      </c>
      <c r="O624" s="55">
        <f>Table3[[#This Row],[C&amp;I Incentive Disbursements]]/'1.) CLM Reference'!$B$5</f>
        <v>0</v>
      </c>
    </row>
    <row r="625" spans="1:15" s="1" customFormat="1">
      <c r="A625" s="83">
        <v>9001245400</v>
      </c>
      <c r="B625" s="1" t="s">
        <v>150</v>
      </c>
      <c r="C625" s="1" t="s">
        <v>46</v>
      </c>
      <c r="D625" s="54">
        <f>Table3[[#This Row],[Residential CLM $ Collected]]+Table3[[#This Row],[C&amp;I CLM $ Collected]]</f>
        <v>67248.881343000001</v>
      </c>
      <c r="E625" s="55">
        <f>Table3[[#This Row],[CLM $ Collected ]]/'1.) CLM Reference'!$B$4</f>
        <v>6.3534139357697948E-4</v>
      </c>
      <c r="F625" s="54">
        <f>Table3[[#This Row],[Residential Incentive Disbursements]]+Table3[[#This Row],[C&amp;I Incentive Disbursements]]</f>
        <v>11436.05</v>
      </c>
      <c r="G625" s="55">
        <f>Table3[[#This Row],[Incentive Disbursements]]/'1.) CLM Reference'!$B$5</f>
        <v>1.289726091287822E-4</v>
      </c>
      <c r="H625" s="54">
        <v>67248.881343000001</v>
      </c>
      <c r="I625" s="55">
        <f>Table3[[#This Row],[Residential CLM $ Collected]]/'1.) CLM Reference'!$B$4</f>
        <v>6.3534139357697948E-4</v>
      </c>
      <c r="J625" s="79">
        <v>11436.05</v>
      </c>
      <c r="K625" s="55">
        <f>Table3[[#This Row],[Residential Incentive Disbursements]]/'1.) CLM Reference'!$B$5</f>
        <v>1.289726091287822E-4</v>
      </c>
      <c r="L625" s="56">
        <v>0</v>
      </c>
      <c r="M625" s="55">
        <f>Table3[[#This Row],[C&amp;I CLM $ Collected]]/'1.) CLM Reference'!$B$4</f>
        <v>0</v>
      </c>
      <c r="N625" s="79">
        <v>0</v>
      </c>
      <c r="O625" s="55">
        <f>Table3[[#This Row],[C&amp;I Incentive Disbursements]]/'1.) CLM Reference'!$B$5</f>
        <v>0</v>
      </c>
    </row>
    <row r="626" spans="1:15" s="1" customFormat="1">
      <c r="A626" s="83">
        <v>9001245500</v>
      </c>
      <c r="B626" s="1" t="s">
        <v>150</v>
      </c>
      <c r="C626" s="1" t="s">
        <v>46</v>
      </c>
      <c r="D626" s="54">
        <f>Table3[[#This Row],[Residential CLM $ Collected]]+Table3[[#This Row],[C&amp;I CLM $ Collected]]</f>
        <v>56676.788721000004</v>
      </c>
      <c r="E626" s="55">
        <f>Table3[[#This Row],[CLM $ Collected ]]/'1.) CLM Reference'!$B$4</f>
        <v>5.3546035577610983E-4</v>
      </c>
      <c r="F626" s="54">
        <f>Table3[[#This Row],[Residential Incentive Disbursements]]+Table3[[#This Row],[C&amp;I Incentive Disbursements]]</f>
        <v>5354.5199999999904</v>
      </c>
      <c r="G626" s="55">
        <f>Table3[[#This Row],[Incentive Disbursements]]/'1.) CLM Reference'!$B$5</f>
        <v>6.0386795705881455E-5</v>
      </c>
      <c r="H626" s="54">
        <v>56676.788721000004</v>
      </c>
      <c r="I626" s="55">
        <f>Table3[[#This Row],[Residential CLM $ Collected]]/'1.) CLM Reference'!$B$4</f>
        <v>5.3546035577610983E-4</v>
      </c>
      <c r="J626" s="79">
        <v>5354.5199999999904</v>
      </c>
      <c r="K626" s="55">
        <f>Table3[[#This Row],[Residential Incentive Disbursements]]/'1.) CLM Reference'!$B$5</f>
        <v>6.0386795705881455E-5</v>
      </c>
      <c r="L626" s="56">
        <v>0</v>
      </c>
      <c r="M626" s="55">
        <f>Table3[[#This Row],[C&amp;I CLM $ Collected]]/'1.) CLM Reference'!$B$4</f>
        <v>0</v>
      </c>
      <c r="N626" s="79">
        <v>0</v>
      </c>
      <c r="O626" s="55">
        <f>Table3[[#This Row],[C&amp;I Incentive Disbursements]]/'1.) CLM Reference'!$B$5</f>
        <v>0</v>
      </c>
    </row>
    <row r="627" spans="1:15" s="1" customFormat="1">
      <c r="A627" s="83">
        <v>9001245600</v>
      </c>
      <c r="B627" s="1" t="s">
        <v>150</v>
      </c>
      <c r="C627" s="1" t="s">
        <v>46</v>
      </c>
      <c r="D627" s="54">
        <f>Table3[[#This Row],[Residential CLM $ Collected]]+Table3[[#This Row],[C&amp;I CLM $ Collected]]</f>
        <v>419073.52951799938</v>
      </c>
      <c r="E627" s="55">
        <f>Table3[[#This Row],[CLM $ Collected ]]/'1.) CLM Reference'!$B$4</f>
        <v>3.959244450434325E-3</v>
      </c>
      <c r="F627" s="54">
        <f>Table3[[#This Row],[Residential Incentive Disbursements]]+Table3[[#This Row],[C&amp;I Incentive Disbursements]]</f>
        <v>350285.78999999992</v>
      </c>
      <c r="G627" s="55">
        <f>Table3[[#This Row],[Incentive Disbursements]]/'1.) CLM Reference'!$B$5</f>
        <v>3.9504262640541682E-3</v>
      </c>
      <c r="H627" s="54">
        <v>278457.816987</v>
      </c>
      <c r="I627" s="55">
        <f>Table3[[#This Row],[Residential CLM $ Collected]]/'1.) CLM Reference'!$B$4</f>
        <v>2.630761641886247E-3</v>
      </c>
      <c r="J627" s="79">
        <v>284182.11</v>
      </c>
      <c r="K627" s="55">
        <f>Table3[[#This Row],[Residential Incentive Disbursements]]/'1.) CLM Reference'!$B$5</f>
        <v>3.2049272427475033E-3</v>
      </c>
      <c r="L627" s="56">
        <v>140615.71253099942</v>
      </c>
      <c r="M627" s="55">
        <f>Table3[[#This Row],[C&amp;I CLM $ Collected]]/'1.) CLM Reference'!$B$4</f>
        <v>1.3284828085480783E-3</v>
      </c>
      <c r="N627" s="79">
        <v>66103.679999999906</v>
      </c>
      <c r="O627" s="55">
        <f>Table3[[#This Row],[C&amp;I Incentive Disbursements]]/'1.) CLM Reference'!$B$5</f>
        <v>7.4549902130666493E-4</v>
      </c>
    </row>
    <row r="628" spans="1:15" s="1" customFormat="1">
      <c r="A628" s="83">
        <v>9003490100</v>
      </c>
      <c r="B628" s="1" t="s">
        <v>151</v>
      </c>
      <c r="C628" s="1" t="s">
        <v>46</v>
      </c>
      <c r="D628" s="54">
        <f>Table3[[#This Row],[Residential CLM $ Collected]]+Table3[[#This Row],[C&amp;I CLM $ Collected]]</f>
        <v>61616.544884999996</v>
      </c>
      <c r="E628" s="55">
        <f>Table3[[#This Row],[CLM $ Collected ]]/'1.) CLM Reference'!$B$4</f>
        <v>5.8212925944394628E-4</v>
      </c>
      <c r="F628" s="54">
        <f>Table3[[#This Row],[Residential Incentive Disbursements]]+Table3[[#This Row],[C&amp;I Incentive Disbursements]]</f>
        <v>12605.459999999901</v>
      </c>
      <c r="G628" s="55">
        <f>Table3[[#This Row],[Incentive Disbursements]]/'1.) CLM Reference'!$B$5</f>
        <v>1.4216089169498961E-4</v>
      </c>
      <c r="H628" s="54">
        <v>61616.544884999996</v>
      </c>
      <c r="I628" s="55">
        <f>Table3[[#This Row],[Residential CLM $ Collected]]/'1.) CLM Reference'!$B$4</f>
        <v>5.8212925944394628E-4</v>
      </c>
      <c r="J628" s="79">
        <v>12605.459999999901</v>
      </c>
      <c r="K628" s="55">
        <f>Table3[[#This Row],[Residential Incentive Disbursements]]/'1.) CLM Reference'!$B$5</f>
        <v>1.4216089169498961E-4</v>
      </c>
      <c r="L628" s="56">
        <v>0</v>
      </c>
      <c r="M628" s="55">
        <f>Table3[[#This Row],[C&amp;I CLM $ Collected]]/'1.) CLM Reference'!$B$4</f>
        <v>0</v>
      </c>
      <c r="N628" s="79">
        <v>0</v>
      </c>
      <c r="O628" s="55">
        <f>Table3[[#This Row],[C&amp;I Incentive Disbursements]]/'1.) CLM Reference'!$B$5</f>
        <v>0</v>
      </c>
    </row>
    <row r="629" spans="1:15" s="1" customFormat="1">
      <c r="A629" s="83">
        <v>9003490302</v>
      </c>
      <c r="B629" s="1" t="s">
        <v>151</v>
      </c>
      <c r="C629" s="1" t="s">
        <v>46</v>
      </c>
      <c r="D629" s="54">
        <f>Table3[[#This Row],[Residential CLM $ Collected]]+Table3[[#This Row],[C&amp;I CLM $ Collected]]</f>
        <v>324343.4713469994</v>
      </c>
      <c r="E629" s="55">
        <f>Table3[[#This Row],[CLM $ Collected ]]/'1.) CLM Reference'!$B$4</f>
        <v>3.0642715383197615E-3</v>
      </c>
      <c r="F629" s="54">
        <f>Table3[[#This Row],[Residential Incentive Disbursements]]+Table3[[#This Row],[C&amp;I Incentive Disbursements]]</f>
        <v>237011.05999999988</v>
      </c>
      <c r="G629" s="55">
        <f>Table3[[#This Row],[Incentive Disbursements]]/'1.) CLM Reference'!$B$5</f>
        <v>2.6729451865441589E-3</v>
      </c>
      <c r="H629" s="54">
        <v>193519.82103299943</v>
      </c>
      <c r="I629" s="55">
        <f>Table3[[#This Row],[Residential CLM $ Collected]]/'1.) CLM Reference'!$B$4</f>
        <v>1.8283003423174655E-3</v>
      </c>
      <c r="J629" s="79">
        <v>174335.78</v>
      </c>
      <c r="K629" s="55">
        <f>Table3[[#This Row],[Residential Incentive Disbursements]]/'1.) CLM Reference'!$B$5</f>
        <v>1.966110712274025E-3</v>
      </c>
      <c r="L629" s="56">
        <v>130823.65031399998</v>
      </c>
      <c r="M629" s="55">
        <f>Table3[[#This Row],[C&amp;I CLM $ Collected]]/'1.) CLM Reference'!$B$4</f>
        <v>1.235971196002296E-3</v>
      </c>
      <c r="N629" s="79">
        <v>62675.279999999897</v>
      </c>
      <c r="O629" s="55">
        <f>Table3[[#This Row],[C&amp;I Incentive Disbursements]]/'1.) CLM Reference'!$B$5</f>
        <v>7.0683447427013406E-4</v>
      </c>
    </row>
    <row r="630" spans="1:15" s="1" customFormat="1">
      <c r="A630" s="83">
        <v>9003492600</v>
      </c>
      <c r="B630" s="1" t="s">
        <v>151</v>
      </c>
      <c r="C630" s="1" t="s">
        <v>46</v>
      </c>
      <c r="D630" s="54">
        <f>Table3[[#This Row],[Residential CLM $ Collected]]+Table3[[#This Row],[C&amp;I CLM $ Collected]]</f>
        <v>144.07469999999998</v>
      </c>
      <c r="E630" s="55">
        <f>Table3[[#This Row],[CLM $ Collected ]]/'1.) CLM Reference'!$B$4</f>
        <v>1.3611619829080379E-6</v>
      </c>
      <c r="F630" s="54">
        <f>Table3[[#This Row],[Residential Incentive Disbursements]]+Table3[[#This Row],[C&amp;I Incentive Disbursements]]</f>
        <v>0</v>
      </c>
      <c r="G630" s="55">
        <f>Table3[[#This Row],[Incentive Disbursements]]/'1.) CLM Reference'!$B$5</f>
        <v>0</v>
      </c>
      <c r="H630" s="54">
        <v>144.07469999999998</v>
      </c>
      <c r="I630" s="55">
        <f>Table3[[#This Row],[Residential CLM $ Collected]]/'1.) CLM Reference'!$B$4</f>
        <v>1.3611619829080379E-6</v>
      </c>
      <c r="J630" s="79">
        <v>0</v>
      </c>
      <c r="K630" s="55">
        <f>Table3[[#This Row],[Residential Incentive Disbursements]]/'1.) CLM Reference'!$B$5</f>
        <v>0</v>
      </c>
      <c r="L630" s="56">
        <v>0</v>
      </c>
      <c r="M630" s="55">
        <f>Table3[[#This Row],[C&amp;I CLM $ Collected]]/'1.) CLM Reference'!$B$4</f>
        <v>0</v>
      </c>
      <c r="N630" s="79">
        <v>0</v>
      </c>
      <c r="O630" s="55">
        <f>Table3[[#This Row],[C&amp;I Incentive Disbursements]]/'1.) CLM Reference'!$B$5</f>
        <v>0</v>
      </c>
    </row>
    <row r="631" spans="1:15" s="1" customFormat="1">
      <c r="A631" s="83">
        <v>9003524200</v>
      </c>
      <c r="B631" s="1" t="s">
        <v>151</v>
      </c>
      <c r="C631" s="1" t="s">
        <v>46</v>
      </c>
      <c r="D631" s="54">
        <f>Table3[[#This Row],[Residential CLM $ Collected]]+Table3[[#This Row],[C&amp;I CLM $ Collected]]</f>
        <v>75756.373307999995</v>
      </c>
      <c r="E631" s="55">
        <f>Table3[[#This Row],[CLM $ Collected ]]/'1.) CLM Reference'!$B$4</f>
        <v>7.1571688374044045E-4</v>
      </c>
      <c r="F631" s="54">
        <f>Table3[[#This Row],[Residential Incentive Disbursements]]+Table3[[#This Row],[C&amp;I Incentive Disbursements]]</f>
        <v>39379.29</v>
      </c>
      <c r="G631" s="55">
        <f>Table3[[#This Row],[Incentive Disbursements]]/'1.) CLM Reference'!$B$5</f>
        <v>4.4410874182422794E-4</v>
      </c>
      <c r="H631" s="54">
        <v>75749.909507999997</v>
      </c>
      <c r="I631" s="55">
        <f>Table3[[#This Row],[Residential CLM $ Collected]]/'1.) CLM Reference'!$B$4</f>
        <v>7.1565581626068778E-4</v>
      </c>
      <c r="J631" s="79">
        <v>39379.29</v>
      </c>
      <c r="K631" s="55">
        <f>Table3[[#This Row],[Residential Incentive Disbursements]]/'1.) CLM Reference'!$B$5</f>
        <v>4.4410874182422794E-4</v>
      </c>
      <c r="L631" s="56">
        <v>6.4638</v>
      </c>
      <c r="M631" s="55">
        <f>Table3[[#This Row],[C&amp;I CLM $ Collected]]/'1.) CLM Reference'!$B$4</f>
        <v>6.1067479752662867E-8</v>
      </c>
      <c r="N631" s="79">
        <v>0</v>
      </c>
      <c r="O631" s="55">
        <f>Table3[[#This Row],[C&amp;I Incentive Disbursements]]/'1.) CLM Reference'!$B$5</f>
        <v>0</v>
      </c>
    </row>
    <row r="632" spans="1:15" s="1" customFormat="1">
      <c r="A632" s="83">
        <v>9005268100</v>
      </c>
      <c r="B632" s="1" t="s">
        <v>152</v>
      </c>
      <c r="C632" s="1" t="s">
        <v>46</v>
      </c>
      <c r="D632" s="54">
        <f>Table3[[#This Row],[Residential CLM $ Collected]]+Table3[[#This Row],[C&amp;I CLM $ Collected]]</f>
        <v>97754.34771899943</v>
      </c>
      <c r="E632" s="55">
        <f>Table3[[#This Row],[CLM $ Collected ]]/'1.) CLM Reference'!$B$4</f>
        <v>9.2354522882279199E-4</v>
      </c>
      <c r="F632" s="54">
        <f>Table3[[#This Row],[Residential Incentive Disbursements]]+Table3[[#This Row],[C&amp;I Incentive Disbursements]]</f>
        <v>25512.879999999899</v>
      </c>
      <c r="G632" s="55">
        <f>Table3[[#This Row],[Incentive Disbursements]]/'1.) CLM Reference'!$B$5</f>
        <v>2.8772720475946778E-4</v>
      </c>
      <c r="H632" s="54">
        <v>92415.390668999433</v>
      </c>
      <c r="I632" s="55">
        <f>Table3[[#This Row],[Residential CLM $ Collected]]/'1.) CLM Reference'!$B$4</f>
        <v>8.7310482974620987E-4</v>
      </c>
      <c r="J632" s="79">
        <v>25512.879999999899</v>
      </c>
      <c r="K632" s="55">
        <f>Table3[[#This Row],[Residential Incentive Disbursements]]/'1.) CLM Reference'!$B$5</f>
        <v>2.8772720475946778E-4</v>
      </c>
      <c r="L632" s="56">
        <v>5338.95705</v>
      </c>
      <c r="M632" s="55">
        <f>Table3[[#This Row],[C&amp;I CLM $ Collected]]/'1.) CLM Reference'!$B$4</f>
        <v>5.0440399076582142E-5</v>
      </c>
      <c r="N632" s="79">
        <v>0</v>
      </c>
      <c r="O632" s="55">
        <f>Table3[[#This Row],[C&amp;I Incentive Disbursements]]/'1.) CLM Reference'!$B$5</f>
        <v>0</v>
      </c>
    </row>
    <row r="633" spans="1:15" s="1" customFormat="1">
      <c r="A633" s="83">
        <v>9007595101</v>
      </c>
      <c r="B633" s="1" t="s">
        <v>153</v>
      </c>
      <c r="C633" s="1" t="s">
        <v>46</v>
      </c>
      <c r="D633" s="54">
        <f>Table3[[#This Row],[Residential CLM $ Collected]]+Table3[[#This Row],[C&amp;I CLM $ Collected]]</f>
        <v>431.22618</v>
      </c>
      <c r="E633" s="55">
        <f>Table3[[#This Row],[CLM $ Collected ]]/'1.) CLM Reference'!$B$4</f>
        <v>4.0740579869377378E-6</v>
      </c>
      <c r="F633" s="54">
        <f>Table3[[#This Row],[Residential Incentive Disbursements]]+Table3[[#This Row],[C&amp;I Incentive Disbursements]]</f>
        <v>0</v>
      </c>
      <c r="G633" s="55">
        <f>Table3[[#This Row],[Incentive Disbursements]]/'1.) CLM Reference'!$B$5</f>
        <v>0</v>
      </c>
      <c r="H633" s="54">
        <v>431.22618</v>
      </c>
      <c r="I633" s="55">
        <f>Table3[[#This Row],[Residential CLM $ Collected]]/'1.) CLM Reference'!$B$4</f>
        <v>4.0740579869377378E-6</v>
      </c>
      <c r="J633" s="79">
        <v>0</v>
      </c>
      <c r="K633" s="55">
        <f>Table3[[#This Row],[Residential Incentive Disbursements]]/'1.) CLM Reference'!$B$5</f>
        <v>0</v>
      </c>
      <c r="L633" s="56">
        <v>0</v>
      </c>
      <c r="M633" s="55">
        <f>Table3[[#This Row],[C&amp;I CLM $ Collected]]/'1.) CLM Reference'!$B$4</f>
        <v>0</v>
      </c>
      <c r="N633" s="79">
        <v>0</v>
      </c>
      <c r="O633" s="55">
        <f>Table3[[#This Row],[C&amp;I Incentive Disbursements]]/'1.) CLM Reference'!$B$5</f>
        <v>0</v>
      </c>
    </row>
    <row r="634" spans="1:15" s="1" customFormat="1">
      <c r="A634" s="83">
        <v>9011715100</v>
      </c>
      <c r="B634" s="1" t="s">
        <v>153</v>
      </c>
      <c r="C634" s="1" t="s">
        <v>46</v>
      </c>
      <c r="D634" s="54">
        <f>Table3[[#This Row],[Residential CLM $ Collected]]+Table3[[#This Row],[C&amp;I CLM $ Collected]]</f>
        <v>110837.76555599942</v>
      </c>
      <c r="E634" s="55">
        <f>Table3[[#This Row],[CLM $ Collected ]]/'1.) CLM Reference'!$B$4</f>
        <v>1.047152294922706E-3</v>
      </c>
      <c r="F634" s="54">
        <f>Table3[[#This Row],[Residential Incentive Disbursements]]+Table3[[#This Row],[C&amp;I Incentive Disbursements]]</f>
        <v>49029.659999999902</v>
      </c>
      <c r="G634" s="55">
        <f>Table3[[#This Row],[Incentive Disbursements]]/'1.) CLM Reference'!$B$5</f>
        <v>5.5294294576336016E-4</v>
      </c>
      <c r="H634" s="54">
        <v>94029.609050999425</v>
      </c>
      <c r="I634" s="55">
        <f>Table3[[#This Row],[Residential CLM $ Collected]]/'1.) CLM Reference'!$B$4</f>
        <v>8.8835534002795757E-4</v>
      </c>
      <c r="J634" s="79">
        <v>47999.659999999902</v>
      </c>
      <c r="K634" s="55">
        <f>Table3[[#This Row],[Residential Incentive Disbursements]]/'1.) CLM Reference'!$B$5</f>
        <v>5.4132689062171197E-4</v>
      </c>
      <c r="L634" s="56">
        <v>16808.156504999999</v>
      </c>
      <c r="M634" s="55">
        <f>Table3[[#This Row],[C&amp;I CLM $ Collected]]/'1.) CLM Reference'!$B$4</f>
        <v>1.5879695489474862E-4</v>
      </c>
      <c r="N634" s="79">
        <v>1030</v>
      </c>
      <c r="O634" s="55">
        <f>Table3[[#This Row],[C&amp;I Incentive Disbursements]]/'1.) CLM Reference'!$B$5</f>
        <v>1.1616055141648179E-5</v>
      </c>
    </row>
    <row r="635" spans="1:15" s="1" customFormat="1">
      <c r="A635" s="83">
        <v>9005261100</v>
      </c>
      <c r="B635" s="1" t="s">
        <v>154</v>
      </c>
      <c r="C635" s="1" t="s">
        <v>46</v>
      </c>
      <c r="D635" s="54">
        <f>Table3[[#This Row],[Residential CLM $ Collected]]+Table3[[#This Row],[C&amp;I CLM $ Collected]]</f>
        <v>173766.78333000001</v>
      </c>
      <c r="E635" s="55">
        <f>Table3[[#This Row],[CLM $ Collected ]]/'1.) CLM Reference'!$B$4</f>
        <v>1.6416812900600466E-3</v>
      </c>
      <c r="F635" s="54">
        <f>Table3[[#This Row],[Residential Incentive Disbursements]]+Table3[[#This Row],[C&amp;I Incentive Disbursements]]</f>
        <v>37480.770000000004</v>
      </c>
      <c r="G635" s="55">
        <f>Table3[[#This Row],[Incentive Disbursements]]/'1.) CLM Reference'!$B$5</f>
        <v>4.2269775832177948E-4</v>
      </c>
      <c r="H635" s="54">
        <v>136761.96548700001</v>
      </c>
      <c r="I635" s="55">
        <f>Table3[[#This Row],[Residential CLM $ Collected]]/'1.) CLM Reference'!$B$4</f>
        <v>1.2920740985661299E-3</v>
      </c>
      <c r="J635" s="79">
        <v>30965.77</v>
      </c>
      <c r="K635" s="55">
        <f>Table3[[#This Row],[Residential Incentive Disbursements]]/'1.) CLM Reference'!$B$5</f>
        <v>3.4922339011999508E-4</v>
      </c>
      <c r="L635" s="56">
        <v>37004.817842999997</v>
      </c>
      <c r="M635" s="55">
        <f>Table3[[#This Row],[C&amp;I CLM $ Collected]]/'1.) CLM Reference'!$B$4</f>
        <v>3.4960719149391685E-4</v>
      </c>
      <c r="N635" s="79">
        <v>6515</v>
      </c>
      <c r="O635" s="55">
        <f>Table3[[#This Row],[C&amp;I Incentive Disbursements]]/'1.) CLM Reference'!$B$5</f>
        <v>7.3474368201784364E-5</v>
      </c>
    </row>
    <row r="636" spans="1:15" s="1" customFormat="1">
      <c r="A636" s="83">
        <v>9005262100</v>
      </c>
      <c r="B636" s="1" t="s">
        <v>154</v>
      </c>
      <c r="C636" s="1" t="s">
        <v>46</v>
      </c>
      <c r="D636" s="54">
        <f>Table3[[#This Row],[Residential CLM $ Collected]]+Table3[[#This Row],[C&amp;I CLM $ Collected]]</f>
        <v>702.04805999999996</v>
      </c>
      <c r="E636" s="55">
        <f>Table3[[#This Row],[CLM $ Collected ]]/'1.) CLM Reference'!$B$4</f>
        <v>6.6326782526449211E-6</v>
      </c>
      <c r="F636" s="54">
        <f>Table3[[#This Row],[Residential Incentive Disbursements]]+Table3[[#This Row],[C&amp;I Incentive Disbursements]]</f>
        <v>0</v>
      </c>
      <c r="G636" s="55">
        <f>Table3[[#This Row],[Incentive Disbursements]]/'1.) CLM Reference'!$B$5</f>
        <v>0</v>
      </c>
      <c r="H636" s="54">
        <v>702.04805999999996</v>
      </c>
      <c r="I636" s="55">
        <f>Table3[[#This Row],[Residential CLM $ Collected]]/'1.) CLM Reference'!$B$4</f>
        <v>6.6326782526449211E-6</v>
      </c>
      <c r="J636" s="79">
        <v>0</v>
      </c>
      <c r="K636" s="55">
        <f>Table3[[#This Row],[Residential Incentive Disbursements]]/'1.) CLM Reference'!$B$5</f>
        <v>0</v>
      </c>
      <c r="L636" s="56">
        <v>0</v>
      </c>
      <c r="M636" s="55">
        <f>Table3[[#This Row],[C&amp;I CLM $ Collected]]/'1.) CLM Reference'!$B$4</f>
        <v>0</v>
      </c>
      <c r="N636" s="79">
        <v>0</v>
      </c>
      <c r="O636" s="55">
        <f>Table3[[#This Row],[C&amp;I Incentive Disbursements]]/'1.) CLM Reference'!$B$5</f>
        <v>0</v>
      </c>
    </row>
    <row r="637" spans="1:15" s="1" customFormat="1">
      <c r="A637" s="83">
        <v>9015825000</v>
      </c>
      <c r="B637" s="1" t="s">
        <v>155</v>
      </c>
      <c r="C637" s="1" t="s">
        <v>46</v>
      </c>
      <c r="D637" s="54">
        <f>Table3[[#This Row],[Residential CLM $ Collected]]+Table3[[#This Row],[C&amp;I CLM $ Collected]]</f>
        <v>31844.049614999996</v>
      </c>
      <c r="E637" s="55">
        <f>Table3[[#This Row],[CLM $ Collected ]]/'1.) CLM Reference'!$B$4</f>
        <v>3.0085025141662859E-4</v>
      </c>
      <c r="F637" s="54">
        <f>Table3[[#This Row],[Residential Incentive Disbursements]]+Table3[[#This Row],[C&amp;I Incentive Disbursements]]</f>
        <v>9035.99</v>
      </c>
      <c r="G637" s="55">
        <f>Table3[[#This Row],[Incentive Disbursements]]/'1.) CLM Reference'!$B$5</f>
        <v>1.0190539621299177E-4</v>
      </c>
      <c r="H637" s="54">
        <v>30440.345859000001</v>
      </c>
      <c r="I637" s="55">
        <f>Table3[[#This Row],[Residential CLM $ Collected]]/'1.) CLM Reference'!$B$4</f>
        <v>2.8758860181449572E-4</v>
      </c>
      <c r="J637" s="79">
        <v>9035.99</v>
      </c>
      <c r="K637" s="55">
        <f>Table3[[#This Row],[Residential Incentive Disbursements]]/'1.) CLM Reference'!$B$5</f>
        <v>1.0190539621299177E-4</v>
      </c>
      <c r="L637" s="56">
        <v>1403.7037559999942</v>
      </c>
      <c r="M637" s="55">
        <f>Table3[[#This Row],[C&amp;I CLM $ Collected]]/'1.) CLM Reference'!$B$4</f>
        <v>1.3261649602132872E-5</v>
      </c>
      <c r="N637" s="79">
        <v>0</v>
      </c>
      <c r="O637" s="55">
        <f>Table3[[#This Row],[C&amp;I Incentive Disbursements]]/'1.) CLM Reference'!$B$5</f>
        <v>0</v>
      </c>
    </row>
    <row r="638" spans="1:15" s="1" customFormat="1">
      <c r="A638" s="83">
        <v>9009120200</v>
      </c>
      <c r="B638" s="1" t="s">
        <v>156</v>
      </c>
      <c r="C638" s="1" t="s">
        <v>46</v>
      </c>
      <c r="D638" s="54">
        <f>Table3[[#This Row],[Residential CLM $ Collected]]+Table3[[#This Row],[C&amp;I CLM $ Collected]]</f>
        <v>126.37862999999999</v>
      </c>
      <c r="E638" s="55">
        <f>Table3[[#This Row],[CLM $ Collected ]]/'1.) CLM Reference'!$B$4</f>
        <v>1.1939763650939496E-6</v>
      </c>
      <c r="F638" s="54">
        <f>Table3[[#This Row],[Residential Incentive Disbursements]]+Table3[[#This Row],[C&amp;I Incentive Disbursements]]</f>
        <v>0</v>
      </c>
      <c r="G638" s="55">
        <f>Table3[[#This Row],[Incentive Disbursements]]/'1.) CLM Reference'!$B$5</f>
        <v>0</v>
      </c>
      <c r="H638" s="54">
        <v>126.37862999999999</v>
      </c>
      <c r="I638" s="55">
        <f>Table3[[#This Row],[Residential CLM $ Collected]]/'1.) CLM Reference'!$B$4</f>
        <v>1.1939763650939496E-6</v>
      </c>
      <c r="J638" s="79">
        <v>0</v>
      </c>
      <c r="K638" s="55">
        <f>Table3[[#This Row],[Residential Incentive Disbursements]]/'1.) CLM Reference'!$B$5</f>
        <v>0</v>
      </c>
      <c r="L638" s="56">
        <v>0</v>
      </c>
      <c r="M638" s="55">
        <f>Table3[[#This Row],[C&amp;I CLM $ Collected]]/'1.) CLM Reference'!$B$4</f>
        <v>0</v>
      </c>
      <c r="N638" s="79">
        <v>0</v>
      </c>
      <c r="O638" s="55">
        <f>Table3[[#This Row],[C&amp;I Incentive Disbursements]]/'1.) CLM Reference'!$B$5</f>
        <v>0</v>
      </c>
    </row>
    <row r="639" spans="1:15" s="1" customFormat="1">
      <c r="A639" s="83">
        <v>9009125400</v>
      </c>
      <c r="B639" s="1" t="s">
        <v>156</v>
      </c>
      <c r="C639" s="1" t="s">
        <v>46</v>
      </c>
      <c r="D639" s="54">
        <f>Table3[[#This Row],[Residential CLM $ Collected]]+Table3[[#This Row],[C&amp;I CLM $ Collected]]</f>
        <v>741.29579999999999</v>
      </c>
      <c r="E639" s="55">
        <f>Table3[[#This Row],[CLM $ Collected ]]/'1.) CLM Reference'!$B$4</f>
        <v>7.003475704265914E-6</v>
      </c>
      <c r="F639" s="54">
        <f>Table3[[#This Row],[Residential Incentive Disbursements]]+Table3[[#This Row],[C&amp;I Incentive Disbursements]]</f>
        <v>0</v>
      </c>
      <c r="G639" s="55">
        <f>Table3[[#This Row],[Incentive Disbursements]]/'1.) CLM Reference'!$B$5</f>
        <v>0</v>
      </c>
      <c r="H639" s="54">
        <v>741.29579999999999</v>
      </c>
      <c r="I639" s="55">
        <f>Table3[[#This Row],[Residential CLM $ Collected]]/'1.) CLM Reference'!$B$4</f>
        <v>7.003475704265914E-6</v>
      </c>
      <c r="J639" s="79">
        <v>0</v>
      </c>
      <c r="K639" s="55">
        <f>Table3[[#This Row],[Residential Incentive Disbursements]]/'1.) CLM Reference'!$B$5</f>
        <v>0</v>
      </c>
      <c r="L639" s="56">
        <v>0</v>
      </c>
      <c r="M639" s="55">
        <f>Table3[[#This Row],[C&amp;I CLM $ Collected]]/'1.) CLM Reference'!$B$4</f>
        <v>0</v>
      </c>
      <c r="N639" s="79">
        <v>0</v>
      </c>
      <c r="O639" s="55">
        <f>Table3[[#This Row],[C&amp;I Incentive Disbursements]]/'1.) CLM Reference'!$B$5</f>
        <v>0</v>
      </c>
    </row>
    <row r="640" spans="1:15" s="1" customFormat="1">
      <c r="A640" s="83">
        <v>9009130101</v>
      </c>
      <c r="B640" s="1" t="s">
        <v>156</v>
      </c>
      <c r="C640" s="1" t="s">
        <v>46</v>
      </c>
      <c r="D640" s="54">
        <f>Table3[[#This Row],[Residential CLM $ Collected]]+Table3[[#This Row],[C&amp;I CLM $ Collected]]</f>
        <v>67378.085900999999</v>
      </c>
      <c r="E640" s="55">
        <f>Table3[[#This Row],[CLM $ Collected ]]/'1.) CLM Reference'!$B$4</f>
        <v>6.3656206821567749E-4</v>
      </c>
      <c r="F640" s="54">
        <f>Table3[[#This Row],[Residential Incentive Disbursements]]+Table3[[#This Row],[C&amp;I Incentive Disbursements]]</f>
        <v>46328.8299999999</v>
      </c>
      <c r="G640" s="55">
        <f>Table3[[#This Row],[Incentive Disbursements]]/'1.) CLM Reference'!$B$5</f>
        <v>5.2248373196897406E-4</v>
      </c>
      <c r="H640" s="54">
        <v>67378.085900999999</v>
      </c>
      <c r="I640" s="55">
        <f>Table3[[#This Row],[Residential CLM $ Collected]]/'1.) CLM Reference'!$B$4</f>
        <v>6.3656206821567749E-4</v>
      </c>
      <c r="J640" s="79">
        <v>46328.8299999999</v>
      </c>
      <c r="K640" s="55">
        <f>Table3[[#This Row],[Residential Incentive Disbursements]]/'1.) CLM Reference'!$B$5</f>
        <v>5.2248373196897406E-4</v>
      </c>
      <c r="L640" s="56">
        <v>0</v>
      </c>
      <c r="M640" s="55">
        <f>Table3[[#This Row],[C&amp;I CLM $ Collected]]/'1.) CLM Reference'!$B$4</f>
        <v>0</v>
      </c>
      <c r="N640" s="79">
        <v>0</v>
      </c>
      <c r="O640" s="55">
        <f>Table3[[#This Row],[C&amp;I Incentive Disbursements]]/'1.) CLM Reference'!$B$5</f>
        <v>0</v>
      </c>
    </row>
    <row r="641" spans="1:15" s="1" customFormat="1">
      <c r="A641" s="83">
        <v>9009130102</v>
      </c>
      <c r="B641" s="1" t="s">
        <v>156</v>
      </c>
      <c r="C641" s="1" t="s">
        <v>46</v>
      </c>
      <c r="D641" s="54">
        <f>Table3[[#This Row],[Residential CLM $ Collected]]+Table3[[#This Row],[C&amp;I CLM $ Collected]]</f>
        <v>40553.807489999999</v>
      </c>
      <c r="E641" s="55">
        <f>Table3[[#This Row],[CLM $ Collected ]]/'1.) CLM Reference'!$B$4</f>
        <v>3.8313667158466577E-4</v>
      </c>
      <c r="F641" s="54">
        <f>Table3[[#This Row],[Residential Incentive Disbursements]]+Table3[[#This Row],[C&amp;I Incentive Disbursements]]</f>
        <v>29528.84</v>
      </c>
      <c r="G641" s="55">
        <f>Table3[[#This Row],[Incentive Disbursements]]/'1.) CLM Reference'!$B$5</f>
        <v>3.3301809097952082E-4</v>
      </c>
      <c r="H641" s="54">
        <v>40553.807489999999</v>
      </c>
      <c r="I641" s="55">
        <f>Table3[[#This Row],[Residential CLM $ Collected]]/'1.) CLM Reference'!$B$4</f>
        <v>3.8313667158466577E-4</v>
      </c>
      <c r="J641" s="79">
        <v>29528.84</v>
      </c>
      <c r="K641" s="55">
        <f>Table3[[#This Row],[Residential Incentive Disbursements]]/'1.) CLM Reference'!$B$5</f>
        <v>3.3301809097952082E-4</v>
      </c>
      <c r="L641" s="56">
        <v>0</v>
      </c>
      <c r="M641" s="55">
        <f>Table3[[#This Row],[C&amp;I CLM $ Collected]]/'1.) CLM Reference'!$B$4</f>
        <v>0</v>
      </c>
      <c r="N641" s="79">
        <v>0</v>
      </c>
      <c r="O641" s="55">
        <f>Table3[[#This Row],[C&amp;I Incentive Disbursements]]/'1.) CLM Reference'!$B$5</f>
        <v>0</v>
      </c>
    </row>
    <row r="642" spans="1:15" s="1" customFormat="1">
      <c r="A642" s="83">
        <v>9009130200</v>
      </c>
      <c r="B642" s="1" t="s">
        <v>156</v>
      </c>
      <c r="C642" s="1" t="s">
        <v>46</v>
      </c>
      <c r="D642" s="54">
        <f>Table3[[#This Row],[Residential CLM $ Collected]]+Table3[[#This Row],[C&amp;I CLM $ Collected]]</f>
        <v>276874.18655399885</v>
      </c>
      <c r="E642" s="55">
        <f>Table3[[#This Row],[CLM $ Collected ]]/'1.) CLM Reference'!$B$4</f>
        <v>2.61580011470363E-3</v>
      </c>
      <c r="F642" s="54">
        <f>Table3[[#This Row],[Residential Incentive Disbursements]]+Table3[[#This Row],[C&amp;I Incentive Disbursements]]</f>
        <v>430433.52</v>
      </c>
      <c r="G642" s="55">
        <f>Table3[[#This Row],[Incentive Disbursements]]/'1.) CLM Reference'!$B$5</f>
        <v>4.8543101972172084E-3</v>
      </c>
      <c r="H642" s="54">
        <v>203900.62656599941</v>
      </c>
      <c r="I642" s="55">
        <f>Table3[[#This Row],[Residential CLM $ Collected]]/'1.) CLM Reference'!$B$4</f>
        <v>1.9263741737637985E-3</v>
      </c>
      <c r="J642" s="79">
        <v>401953.5</v>
      </c>
      <c r="K642" s="55">
        <f>Table3[[#This Row],[Residential Incentive Disbursements]]/'1.) CLM Reference'!$B$5</f>
        <v>4.533120408134448E-3</v>
      </c>
      <c r="L642" s="56">
        <v>72973.559987999426</v>
      </c>
      <c r="M642" s="55">
        <f>Table3[[#This Row],[C&amp;I CLM $ Collected]]/'1.) CLM Reference'!$B$4</f>
        <v>6.8942594093983161E-4</v>
      </c>
      <c r="N642" s="79">
        <v>28480.02</v>
      </c>
      <c r="O642" s="55">
        <f>Table3[[#This Row],[C&amp;I Incentive Disbursements]]/'1.) CLM Reference'!$B$5</f>
        <v>3.2118978908276017E-4</v>
      </c>
    </row>
    <row r="643" spans="1:15" s="1" customFormat="1">
      <c r="A643" s="83">
        <v>9005262100</v>
      </c>
      <c r="B643" s="1" t="s">
        <v>157</v>
      </c>
      <c r="C643" s="1" t="s">
        <v>46</v>
      </c>
      <c r="D643" s="54">
        <f>Table3[[#This Row],[Residential CLM $ Collected]]+Table3[[#This Row],[C&amp;I CLM $ Collected]]</f>
        <v>111060.19511999995</v>
      </c>
      <c r="E643" s="55">
        <f>Table3[[#This Row],[CLM $ Collected ]]/'1.) CLM Reference'!$B$4</f>
        <v>1.0492537233233368E-3</v>
      </c>
      <c r="F643" s="54">
        <f>Table3[[#This Row],[Residential Incentive Disbursements]]+Table3[[#This Row],[C&amp;I Incentive Disbursements]]</f>
        <v>130501.459999999</v>
      </c>
      <c r="G643" s="55">
        <f>Table3[[#This Row],[Incentive Disbursements]]/'1.) CLM Reference'!$B$5</f>
        <v>1.4717593741995947E-3</v>
      </c>
      <c r="H643" s="54">
        <v>96382.757708999998</v>
      </c>
      <c r="I643" s="55">
        <f>Table3[[#This Row],[Residential CLM $ Collected]]/'1.) CLM Reference'!$B$4</f>
        <v>9.1058697745910575E-4</v>
      </c>
      <c r="J643" s="79">
        <v>126993.459999999</v>
      </c>
      <c r="K643" s="55">
        <f>Table3[[#This Row],[Residential Incentive Disbursements]]/'1.) CLM Reference'!$B$5</f>
        <v>1.4321971203773601E-3</v>
      </c>
      <c r="L643" s="56">
        <v>14677.437410999943</v>
      </c>
      <c r="M643" s="55">
        <f>Table3[[#This Row],[C&amp;I CLM $ Collected]]/'1.) CLM Reference'!$B$4</f>
        <v>1.3866674586423085E-4</v>
      </c>
      <c r="N643" s="79">
        <v>3508</v>
      </c>
      <c r="O643" s="55">
        <f>Table3[[#This Row],[C&amp;I Incentive Disbursements]]/'1.) CLM Reference'!$B$5</f>
        <v>3.9562253822234767E-5</v>
      </c>
    </row>
    <row r="644" spans="1:15" s="1" customFormat="1">
      <c r="A644" s="83">
        <v>9005266100</v>
      </c>
      <c r="B644" s="1" t="s">
        <v>157</v>
      </c>
      <c r="C644" s="1" t="s">
        <v>46</v>
      </c>
      <c r="D644" s="54">
        <f>Table3[[#This Row],[Residential CLM $ Collected]]+Table3[[#This Row],[C&amp;I CLM $ Collected]]</f>
        <v>581.0616</v>
      </c>
      <c r="E644" s="55">
        <f>Table3[[#This Row],[CLM $ Collected ]]/'1.) CLM Reference'!$B$4</f>
        <v>5.4896450219762195E-6</v>
      </c>
      <c r="F644" s="54">
        <f>Table3[[#This Row],[Residential Incentive Disbursements]]+Table3[[#This Row],[C&amp;I Incentive Disbursements]]</f>
        <v>0</v>
      </c>
      <c r="G644" s="55">
        <f>Table3[[#This Row],[Incentive Disbursements]]/'1.) CLM Reference'!$B$5</f>
        <v>0</v>
      </c>
      <c r="H644" s="54">
        <v>581.0616</v>
      </c>
      <c r="I644" s="55">
        <f>Table3[[#This Row],[Residential CLM $ Collected]]/'1.) CLM Reference'!$B$4</f>
        <v>5.4896450219762195E-6</v>
      </c>
      <c r="J644" s="79">
        <v>0</v>
      </c>
      <c r="K644" s="55">
        <f>Table3[[#This Row],[Residential Incentive Disbursements]]/'1.) CLM Reference'!$B$5</f>
        <v>0</v>
      </c>
      <c r="L644" s="56">
        <v>0</v>
      </c>
      <c r="M644" s="55">
        <f>Table3[[#This Row],[C&amp;I CLM $ Collected]]/'1.) CLM Reference'!$B$4</f>
        <v>0</v>
      </c>
      <c r="N644" s="79">
        <v>0</v>
      </c>
      <c r="O644" s="55">
        <f>Table3[[#This Row],[C&amp;I Incentive Disbursements]]/'1.) CLM Reference'!$B$5</f>
        <v>0</v>
      </c>
    </row>
    <row r="645" spans="1:15" s="1" customFormat="1">
      <c r="A645" s="83">
        <v>9001220200</v>
      </c>
      <c r="B645" s="1" t="s">
        <v>158</v>
      </c>
      <c r="C645" s="1" t="s">
        <v>46</v>
      </c>
      <c r="D645" s="54">
        <f>Table3[[#This Row],[Residential CLM $ Collected]]+Table3[[#This Row],[C&amp;I CLM $ Collected]]</f>
        <v>496.73735999999997</v>
      </c>
      <c r="E645" s="55">
        <f>Table3[[#This Row],[CLM $ Collected ]]/'1.) CLM Reference'!$B$4</f>
        <v>4.6929822510274454E-6</v>
      </c>
      <c r="F645" s="54">
        <f>Table3[[#This Row],[Residential Incentive Disbursements]]+Table3[[#This Row],[C&amp;I Incentive Disbursements]]</f>
        <v>0</v>
      </c>
      <c r="G645" s="55">
        <f>Table3[[#This Row],[Incentive Disbursements]]/'1.) CLM Reference'!$B$5</f>
        <v>0</v>
      </c>
      <c r="H645" s="54">
        <v>496.73735999999997</v>
      </c>
      <c r="I645" s="55">
        <f>Table3[[#This Row],[Residential CLM $ Collected]]/'1.) CLM Reference'!$B$4</f>
        <v>4.6929822510274454E-6</v>
      </c>
      <c r="J645" s="79">
        <v>0</v>
      </c>
      <c r="K645" s="55">
        <f>Table3[[#This Row],[Residential Incentive Disbursements]]/'1.) CLM Reference'!$B$5</f>
        <v>0</v>
      </c>
      <c r="L645" s="56">
        <v>0</v>
      </c>
      <c r="M645" s="55">
        <f>Table3[[#This Row],[C&amp;I CLM $ Collected]]/'1.) CLM Reference'!$B$4</f>
        <v>0</v>
      </c>
      <c r="N645" s="79">
        <v>0</v>
      </c>
      <c r="O645" s="55">
        <f>Table3[[#This Row],[C&amp;I Incentive Disbursements]]/'1.) CLM Reference'!$B$5</f>
        <v>0</v>
      </c>
    </row>
    <row r="646" spans="1:15" s="1" customFormat="1">
      <c r="A646" s="83">
        <v>9001220300</v>
      </c>
      <c r="B646" s="1" t="s">
        <v>158</v>
      </c>
      <c r="C646" s="1" t="s">
        <v>46</v>
      </c>
      <c r="D646" s="54">
        <f>Table3[[#This Row],[Residential CLM $ Collected]]+Table3[[#This Row],[C&amp;I CLM $ Collected]]</f>
        <v>759.68927999999994</v>
      </c>
      <c r="E646" s="55">
        <f>Table3[[#This Row],[CLM $ Collected ]]/'1.) CLM Reference'!$B$4</f>
        <v>7.1772501817375263E-6</v>
      </c>
      <c r="F646" s="54">
        <f>Table3[[#This Row],[Residential Incentive Disbursements]]+Table3[[#This Row],[C&amp;I Incentive Disbursements]]</f>
        <v>0</v>
      </c>
      <c r="G646" s="55">
        <f>Table3[[#This Row],[Incentive Disbursements]]/'1.) CLM Reference'!$B$5</f>
        <v>0</v>
      </c>
      <c r="H646" s="54">
        <v>759.68927999999994</v>
      </c>
      <c r="I646" s="55">
        <f>Table3[[#This Row],[Residential CLM $ Collected]]/'1.) CLM Reference'!$B$4</f>
        <v>7.1772501817375263E-6</v>
      </c>
      <c r="J646" s="79">
        <v>0</v>
      </c>
      <c r="K646" s="55">
        <f>Table3[[#This Row],[Residential Incentive Disbursements]]/'1.) CLM Reference'!$B$5</f>
        <v>0</v>
      </c>
      <c r="L646" s="56">
        <v>0</v>
      </c>
      <c r="M646" s="55">
        <f>Table3[[#This Row],[C&amp;I CLM $ Collected]]/'1.) CLM Reference'!$B$4</f>
        <v>0</v>
      </c>
      <c r="N646" s="79">
        <v>0</v>
      </c>
      <c r="O646" s="55">
        <f>Table3[[#This Row],[C&amp;I Incentive Disbursements]]/'1.) CLM Reference'!$B$5</f>
        <v>0</v>
      </c>
    </row>
    <row r="647" spans="1:15" s="1" customFormat="1">
      <c r="A647" s="83">
        <v>9001257100</v>
      </c>
      <c r="B647" s="1" t="s">
        <v>158</v>
      </c>
      <c r="C647" s="1" t="s">
        <v>46</v>
      </c>
      <c r="D647" s="54">
        <f>Table3[[#This Row],[Residential CLM $ Collected]]+Table3[[#This Row],[C&amp;I CLM $ Collected]]</f>
        <v>123362.848287</v>
      </c>
      <c r="E647" s="55">
        <f>Table3[[#This Row],[CLM $ Collected ]]/'1.) CLM Reference'!$B$4</f>
        <v>1.1654844271167413E-3</v>
      </c>
      <c r="F647" s="54">
        <f>Table3[[#This Row],[Residential Incentive Disbursements]]+Table3[[#This Row],[C&amp;I Incentive Disbursements]]</f>
        <v>54725.529999999897</v>
      </c>
      <c r="G647" s="55">
        <f>Table3[[#This Row],[Incentive Disbursements]]/'1.) CLM Reference'!$B$5</f>
        <v>6.1717939236497139E-4</v>
      </c>
      <c r="H647" s="54">
        <v>114583.20482700001</v>
      </c>
      <c r="I647" s="55">
        <f>Table3[[#This Row],[Residential CLM $ Collected]]/'1.) CLM Reference'!$B$4</f>
        <v>1.0825377549998521E-3</v>
      </c>
      <c r="J647" s="79">
        <v>54440.529999999897</v>
      </c>
      <c r="K647" s="55">
        <f>Table3[[#This Row],[Residential Incentive Disbursements]]/'1.) CLM Reference'!$B$5</f>
        <v>6.1396524118500074E-4</v>
      </c>
      <c r="L647" s="56">
        <v>8779.6434599999993</v>
      </c>
      <c r="M647" s="55">
        <f>Table3[[#This Row],[C&amp;I CLM $ Collected]]/'1.) CLM Reference'!$B$4</f>
        <v>8.2946672116889273E-5</v>
      </c>
      <c r="N647" s="79">
        <v>285</v>
      </c>
      <c r="O647" s="55">
        <f>Table3[[#This Row],[C&amp;I Incentive Disbursements]]/'1.) CLM Reference'!$B$5</f>
        <v>3.2141511799706126E-6</v>
      </c>
    </row>
    <row r="648" spans="1:15" s="1" customFormat="1">
      <c r="A648" s="83">
        <v>9005253400</v>
      </c>
      <c r="B648" s="1" t="s">
        <v>158</v>
      </c>
      <c r="C648" s="1" t="s">
        <v>46</v>
      </c>
      <c r="D648" s="54">
        <f>Table3[[#This Row],[Residential CLM $ Collected]]+Table3[[#This Row],[C&amp;I CLM $ Collected]]</f>
        <v>928.73465999999996</v>
      </c>
      <c r="E648" s="55">
        <f>Table3[[#This Row],[CLM $ Collected ]]/'1.) CLM Reference'!$B$4</f>
        <v>8.7743254811637471E-6</v>
      </c>
      <c r="F648" s="54">
        <f>Table3[[#This Row],[Residential Incentive Disbursements]]+Table3[[#This Row],[C&amp;I Incentive Disbursements]]</f>
        <v>0</v>
      </c>
      <c r="G648" s="55">
        <f>Table3[[#This Row],[Incentive Disbursements]]/'1.) CLM Reference'!$B$5</f>
        <v>0</v>
      </c>
      <c r="H648" s="54">
        <v>928.73465999999996</v>
      </c>
      <c r="I648" s="55">
        <f>Table3[[#This Row],[Residential CLM $ Collected]]/'1.) CLM Reference'!$B$4</f>
        <v>8.7743254811637471E-6</v>
      </c>
      <c r="J648" s="79">
        <v>0</v>
      </c>
      <c r="K648" s="55">
        <f>Table3[[#This Row],[Residential Incentive Disbursements]]/'1.) CLM Reference'!$B$5</f>
        <v>0</v>
      </c>
      <c r="L648" s="56">
        <v>0</v>
      </c>
      <c r="M648" s="55">
        <f>Table3[[#This Row],[C&amp;I CLM $ Collected]]/'1.) CLM Reference'!$B$4</f>
        <v>0</v>
      </c>
      <c r="N648" s="79">
        <v>0</v>
      </c>
      <c r="O648" s="55">
        <f>Table3[[#This Row],[C&amp;I Incentive Disbursements]]/'1.) CLM Reference'!$B$5</f>
        <v>0</v>
      </c>
    </row>
    <row r="649" spans="1:15" s="1" customFormat="1">
      <c r="A649" s="83">
        <v>9003464101</v>
      </c>
      <c r="B649" s="1" t="s">
        <v>159</v>
      </c>
      <c r="C649" s="1" t="s">
        <v>46</v>
      </c>
      <c r="D649" s="54">
        <f>Table3[[#This Row],[Residential CLM $ Collected]]+Table3[[#This Row],[C&amp;I CLM $ Collected]]</f>
        <v>981.36359999999991</v>
      </c>
      <c r="E649" s="55">
        <f>Table3[[#This Row],[CLM $ Collected ]]/'1.) CLM Reference'!$B$4</f>
        <v>9.2715433294656911E-6</v>
      </c>
      <c r="F649" s="54">
        <f>Table3[[#This Row],[Residential Incentive Disbursements]]+Table3[[#This Row],[C&amp;I Incentive Disbursements]]</f>
        <v>0</v>
      </c>
      <c r="G649" s="55">
        <f>Table3[[#This Row],[Incentive Disbursements]]/'1.) CLM Reference'!$B$5</f>
        <v>0</v>
      </c>
      <c r="H649" s="54">
        <v>981.36359999999991</v>
      </c>
      <c r="I649" s="55">
        <f>Table3[[#This Row],[Residential CLM $ Collected]]/'1.) CLM Reference'!$B$4</f>
        <v>9.2715433294656911E-6</v>
      </c>
      <c r="J649" s="79">
        <v>0</v>
      </c>
      <c r="K649" s="55">
        <f>Table3[[#This Row],[Residential Incentive Disbursements]]/'1.) CLM Reference'!$B$5</f>
        <v>0</v>
      </c>
      <c r="L649" s="56">
        <v>0</v>
      </c>
      <c r="M649" s="55">
        <f>Table3[[#This Row],[C&amp;I CLM $ Collected]]/'1.) CLM Reference'!$B$4</f>
        <v>0</v>
      </c>
      <c r="N649" s="79">
        <v>0</v>
      </c>
      <c r="O649" s="55">
        <f>Table3[[#This Row],[C&amp;I Incentive Disbursements]]/'1.) CLM Reference'!$B$5</f>
        <v>0</v>
      </c>
    </row>
    <row r="650" spans="1:15" s="1" customFormat="1">
      <c r="A650" s="83">
        <v>9003466101</v>
      </c>
      <c r="B650" s="1" t="s">
        <v>159</v>
      </c>
      <c r="C650" s="1" t="s">
        <v>46</v>
      </c>
      <c r="D650" s="54">
        <f>Table3[[#This Row],[Residential CLM $ Collected]]+Table3[[#This Row],[C&amp;I CLM $ Collected]]</f>
        <v>67435.277489999993</v>
      </c>
      <c r="E650" s="55">
        <f>Table3[[#This Row],[CLM $ Collected ]]/'1.) CLM Reference'!$B$4</f>
        <v>6.3710239220516978E-4</v>
      </c>
      <c r="F650" s="54">
        <f>Table3[[#This Row],[Residential Incentive Disbursements]]+Table3[[#This Row],[C&amp;I Incentive Disbursements]]</f>
        <v>34737.849999999897</v>
      </c>
      <c r="G650" s="55">
        <f>Table3[[#This Row],[Incentive Disbursements]]/'1.) CLM Reference'!$B$5</f>
        <v>3.9176386514786605E-4</v>
      </c>
      <c r="H650" s="54">
        <v>67435.277489999993</v>
      </c>
      <c r="I650" s="55">
        <f>Table3[[#This Row],[Residential CLM $ Collected]]/'1.) CLM Reference'!$B$4</f>
        <v>6.3710239220516978E-4</v>
      </c>
      <c r="J650" s="79">
        <v>34737.849999999897</v>
      </c>
      <c r="K650" s="55">
        <f>Table3[[#This Row],[Residential Incentive Disbursements]]/'1.) CLM Reference'!$B$5</f>
        <v>3.9176386514786605E-4</v>
      </c>
      <c r="L650" s="56">
        <v>0</v>
      </c>
      <c r="M650" s="55">
        <f>Table3[[#This Row],[C&amp;I CLM $ Collected]]/'1.) CLM Reference'!$B$4</f>
        <v>0</v>
      </c>
      <c r="N650" s="79">
        <v>0</v>
      </c>
      <c r="O650" s="55">
        <f>Table3[[#This Row],[C&amp;I Incentive Disbursements]]/'1.) CLM Reference'!$B$5</f>
        <v>0</v>
      </c>
    </row>
    <row r="651" spans="1:15" s="1" customFormat="1">
      <c r="A651" s="83">
        <v>9003466102</v>
      </c>
      <c r="B651" s="1" t="s">
        <v>159</v>
      </c>
      <c r="C651" s="1" t="s">
        <v>46</v>
      </c>
      <c r="D651" s="54">
        <f>Table3[[#This Row],[Residential CLM $ Collected]]+Table3[[#This Row],[C&amp;I CLM $ Collected]]</f>
        <v>346559.36086799944</v>
      </c>
      <c r="E651" s="55">
        <f>Table3[[#This Row],[CLM $ Collected ]]/'1.) CLM Reference'!$B$4</f>
        <v>3.2741586609892535E-3</v>
      </c>
      <c r="F651" s="54">
        <f>Table3[[#This Row],[Residential Incentive Disbursements]]+Table3[[#This Row],[C&amp;I Incentive Disbursements]]</f>
        <v>362354.03499999992</v>
      </c>
      <c r="G651" s="55">
        <f>Table3[[#This Row],[Incentive Disbursements]]/'1.) CLM Reference'!$B$5</f>
        <v>4.0865285935521491E-3</v>
      </c>
      <c r="H651" s="54">
        <v>223327.54968299944</v>
      </c>
      <c r="I651" s="55">
        <f>Table3[[#This Row],[Residential CLM $ Collected]]/'1.) CLM Reference'!$B$4</f>
        <v>2.1099122216773998E-3</v>
      </c>
      <c r="J651" s="79">
        <v>296300.82</v>
      </c>
      <c r="K651" s="55">
        <f>Table3[[#This Row],[Residential Incentive Disbursements]]/'1.) CLM Reference'!$B$5</f>
        <v>3.3415987025588074E-3</v>
      </c>
      <c r="L651" s="56">
        <v>123231.811185</v>
      </c>
      <c r="M651" s="55">
        <f>Table3[[#This Row],[C&amp;I CLM $ Collected]]/'1.) CLM Reference'!$B$4</f>
        <v>1.1642464393118537E-3</v>
      </c>
      <c r="N651" s="79">
        <v>66053.214999999895</v>
      </c>
      <c r="O651" s="55">
        <f>Table3[[#This Row],[C&amp;I Incentive Disbursements]]/'1.) CLM Reference'!$B$5</f>
        <v>7.4492989099334114E-4</v>
      </c>
    </row>
    <row r="652" spans="1:15" s="1" customFormat="1">
      <c r="A652" s="83">
        <v>9003466201</v>
      </c>
      <c r="B652" s="1" t="s">
        <v>159</v>
      </c>
      <c r="C652" s="1" t="s">
        <v>46</v>
      </c>
      <c r="D652" s="54">
        <f>Table3[[#This Row],[Residential CLM $ Collected]]+Table3[[#This Row],[C&amp;I CLM $ Collected]]</f>
        <v>38508.320970000001</v>
      </c>
      <c r="E652" s="55">
        <f>Table3[[#This Row],[CLM $ Collected ]]/'1.) CLM Reference'!$B$4</f>
        <v>3.6381170691304152E-4</v>
      </c>
      <c r="F652" s="54">
        <f>Table3[[#This Row],[Residential Incentive Disbursements]]+Table3[[#This Row],[C&amp;I Incentive Disbursements]]</f>
        <v>21676.5</v>
      </c>
      <c r="G652" s="55">
        <f>Table3[[#This Row],[Incentive Disbursements]]/'1.) CLM Reference'!$B$5</f>
        <v>2.4446157211450173E-4</v>
      </c>
      <c r="H652" s="54">
        <v>38508.320970000001</v>
      </c>
      <c r="I652" s="55">
        <f>Table3[[#This Row],[Residential CLM $ Collected]]/'1.) CLM Reference'!$B$4</f>
        <v>3.6381170691304152E-4</v>
      </c>
      <c r="J652" s="79">
        <v>21676.5</v>
      </c>
      <c r="K652" s="55">
        <f>Table3[[#This Row],[Residential Incentive Disbursements]]/'1.) CLM Reference'!$B$5</f>
        <v>2.4446157211450173E-4</v>
      </c>
      <c r="L652" s="56">
        <v>0</v>
      </c>
      <c r="M652" s="55">
        <f>Table3[[#This Row],[C&amp;I CLM $ Collected]]/'1.) CLM Reference'!$B$4</f>
        <v>0</v>
      </c>
      <c r="N652" s="79">
        <v>0</v>
      </c>
      <c r="O652" s="55">
        <f>Table3[[#This Row],[C&amp;I Incentive Disbursements]]/'1.) CLM Reference'!$B$5</f>
        <v>0</v>
      </c>
    </row>
    <row r="653" spans="1:15" s="1" customFormat="1">
      <c r="A653" s="83">
        <v>9003466202</v>
      </c>
      <c r="B653" s="1" t="s">
        <v>159</v>
      </c>
      <c r="C653" s="1" t="s">
        <v>46</v>
      </c>
      <c r="D653" s="54">
        <f>Table3[[#This Row],[Residential CLM $ Collected]]+Table3[[#This Row],[C&amp;I CLM $ Collected]]</f>
        <v>75229.92117899943</v>
      </c>
      <c r="E653" s="55">
        <f>Table3[[#This Row],[CLM $ Collected ]]/'1.) CLM Reference'!$B$4</f>
        <v>7.1074316785682892E-4</v>
      </c>
      <c r="F653" s="54">
        <f>Table3[[#This Row],[Residential Incentive Disbursements]]+Table3[[#This Row],[C&amp;I Incentive Disbursements]]</f>
        <v>16419.859999999899</v>
      </c>
      <c r="G653" s="55">
        <f>Table3[[#This Row],[Incentive Disbursements]]/'1.) CLM Reference'!$B$5</f>
        <v>1.8517863997877875E-4</v>
      </c>
      <c r="H653" s="54">
        <v>75229.92117899943</v>
      </c>
      <c r="I653" s="55">
        <f>Table3[[#This Row],[Residential CLM $ Collected]]/'1.) CLM Reference'!$B$4</f>
        <v>7.1074316785682892E-4</v>
      </c>
      <c r="J653" s="79">
        <v>16419.859999999899</v>
      </c>
      <c r="K653" s="55">
        <f>Table3[[#This Row],[Residential Incentive Disbursements]]/'1.) CLM Reference'!$B$5</f>
        <v>1.8517863997877875E-4</v>
      </c>
      <c r="L653" s="56">
        <v>0</v>
      </c>
      <c r="M653" s="55">
        <f>Table3[[#This Row],[C&amp;I CLM $ Collected]]/'1.) CLM Reference'!$B$4</f>
        <v>0</v>
      </c>
      <c r="N653" s="79">
        <v>0</v>
      </c>
      <c r="O653" s="55">
        <f>Table3[[#This Row],[C&amp;I Incentive Disbursements]]/'1.) CLM Reference'!$B$5</f>
        <v>0</v>
      </c>
    </row>
    <row r="654" spans="1:15" s="1" customFormat="1">
      <c r="A654" s="83">
        <v>9003466300</v>
      </c>
      <c r="B654" s="1" t="s">
        <v>159</v>
      </c>
      <c r="C654" s="1" t="s">
        <v>46</v>
      </c>
      <c r="D654" s="54">
        <f>Table3[[#This Row],[Residential CLM $ Collected]]+Table3[[#This Row],[C&amp;I CLM $ Collected]]</f>
        <v>76266.583721999996</v>
      </c>
      <c r="E654" s="55">
        <f>Table3[[#This Row],[CLM $ Collected ]]/'1.) CLM Reference'!$B$4</f>
        <v>7.2053715418917688E-4</v>
      </c>
      <c r="F654" s="54">
        <f>Table3[[#This Row],[Residential Incentive Disbursements]]+Table3[[#This Row],[C&amp;I Incentive Disbursements]]</f>
        <v>11640.73</v>
      </c>
      <c r="G654" s="55">
        <f>Table3[[#This Row],[Incentive Disbursements]]/'1.) CLM Reference'!$B$5</f>
        <v>1.3128093356217302E-4</v>
      </c>
      <c r="H654" s="54">
        <v>76266.583721999996</v>
      </c>
      <c r="I654" s="55">
        <f>Table3[[#This Row],[Residential CLM $ Collected]]/'1.) CLM Reference'!$B$4</f>
        <v>7.2053715418917688E-4</v>
      </c>
      <c r="J654" s="79">
        <v>11640.73</v>
      </c>
      <c r="K654" s="55">
        <f>Table3[[#This Row],[Residential Incentive Disbursements]]/'1.) CLM Reference'!$B$5</f>
        <v>1.3128093356217302E-4</v>
      </c>
      <c r="L654" s="56">
        <v>0</v>
      </c>
      <c r="M654" s="55">
        <f>Table3[[#This Row],[C&amp;I CLM $ Collected]]/'1.) CLM Reference'!$B$4</f>
        <v>0</v>
      </c>
      <c r="N654" s="79">
        <v>0</v>
      </c>
      <c r="O654" s="55">
        <f>Table3[[#This Row],[C&amp;I Incentive Disbursements]]/'1.) CLM Reference'!$B$5</f>
        <v>0</v>
      </c>
    </row>
    <row r="655" spans="1:15" s="1" customFormat="1">
      <c r="A655" s="83">
        <v>9003466400</v>
      </c>
      <c r="B655" s="1" t="s">
        <v>159</v>
      </c>
      <c r="C655" s="1" t="s">
        <v>46</v>
      </c>
      <c r="D655" s="54">
        <f>Table3[[#This Row],[Residential CLM $ Collected]]+Table3[[#This Row],[C&amp;I CLM $ Collected]]</f>
        <v>43835.938019999994</v>
      </c>
      <c r="E655" s="55">
        <f>Table3[[#This Row],[CLM $ Collected ]]/'1.) CLM Reference'!$B$4</f>
        <v>4.1414497006023296E-4</v>
      </c>
      <c r="F655" s="54">
        <f>Table3[[#This Row],[Residential Incentive Disbursements]]+Table3[[#This Row],[C&amp;I Incentive Disbursements]]</f>
        <v>22349.6699999999</v>
      </c>
      <c r="G655" s="55">
        <f>Table3[[#This Row],[Incentive Disbursements]]/'1.) CLM Reference'!$B$5</f>
        <v>2.5205339720159119E-4</v>
      </c>
      <c r="H655" s="54">
        <v>43835.938019999994</v>
      </c>
      <c r="I655" s="55">
        <f>Table3[[#This Row],[Residential CLM $ Collected]]/'1.) CLM Reference'!$B$4</f>
        <v>4.1414497006023296E-4</v>
      </c>
      <c r="J655" s="79">
        <v>22349.6699999999</v>
      </c>
      <c r="K655" s="55">
        <f>Table3[[#This Row],[Residential Incentive Disbursements]]/'1.) CLM Reference'!$B$5</f>
        <v>2.5205339720159119E-4</v>
      </c>
      <c r="L655" s="56">
        <v>0</v>
      </c>
      <c r="M655" s="55">
        <f>Table3[[#This Row],[C&amp;I CLM $ Collected]]/'1.) CLM Reference'!$B$4</f>
        <v>0</v>
      </c>
      <c r="N655" s="79">
        <v>0</v>
      </c>
      <c r="O655" s="55">
        <f>Table3[[#This Row],[C&amp;I Incentive Disbursements]]/'1.) CLM Reference'!$B$5</f>
        <v>0</v>
      </c>
    </row>
    <row r="656" spans="1:15" s="1" customFormat="1">
      <c r="A656" s="83">
        <v>9013538201</v>
      </c>
      <c r="B656" s="1" t="s">
        <v>160</v>
      </c>
      <c r="C656" s="1" t="s">
        <v>46</v>
      </c>
      <c r="D656" s="54">
        <f>Table3[[#This Row],[Residential CLM $ Collected]]+Table3[[#This Row],[C&amp;I CLM $ Collected]]</f>
        <v>148870.49032799999</v>
      </c>
      <c r="E656" s="55">
        <f>Table3[[#This Row],[CLM $ Collected ]]/'1.) CLM Reference'!$B$4</f>
        <v>1.4064707530978885E-3</v>
      </c>
      <c r="F656" s="54">
        <f>Table3[[#This Row],[Residential Incentive Disbursements]]+Table3[[#This Row],[C&amp;I Incentive Disbursements]]</f>
        <v>197265.08000000002</v>
      </c>
      <c r="G656" s="55">
        <f>Table3[[#This Row],[Incentive Disbursements]]/'1.) CLM Reference'!$B$5</f>
        <v>2.2247010163122713E-3</v>
      </c>
      <c r="H656" s="54">
        <v>136270.95539399999</v>
      </c>
      <c r="I656" s="55">
        <f>Table3[[#This Row],[Residential CLM $ Collected]]/'1.) CLM Reference'!$B$4</f>
        <v>1.2874352253162409E-3</v>
      </c>
      <c r="J656" s="79">
        <v>136912.54</v>
      </c>
      <c r="K656" s="55">
        <f>Table3[[#This Row],[Residential Incentive Disbursements]]/'1.) CLM Reference'!$B$5</f>
        <v>1.5440617613816624E-3</v>
      </c>
      <c r="L656" s="56">
        <v>12599.534934000001</v>
      </c>
      <c r="M656" s="55">
        <f>Table3[[#This Row],[C&amp;I CLM $ Collected]]/'1.) CLM Reference'!$B$4</f>
        <v>1.1903552778164756E-4</v>
      </c>
      <c r="N656" s="79">
        <v>60352.54</v>
      </c>
      <c r="O656" s="55">
        <f>Table3[[#This Row],[C&amp;I Incentive Disbursements]]/'1.) CLM Reference'!$B$5</f>
        <v>6.806392549306092E-4</v>
      </c>
    </row>
    <row r="657" spans="1:15" s="1" customFormat="1">
      <c r="A657" s="83">
        <v>9013538202</v>
      </c>
      <c r="B657" s="1" t="s">
        <v>160</v>
      </c>
      <c r="C657" s="1" t="s">
        <v>46</v>
      </c>
      <c r="D657" s="54">
        <f>Table3[[#This Row],[Residential CLM $ Collected]]+Table3[[#This Row],[C&amp;I CLM $ Collected]]</f>
        <v>64117.340909999999</v>
      </c>
      <c r="E657" s="55">
        <f>Table3[[#This Row],[CLM $ Collected ]]/'1.) CLM Reference'!$B$4</f>
        <v>6.0575581203255158E-4</v>
      </c>
      <c r="F657" s="54">
        <f>Table3[[#This Row],[Residential Incentive Disbursements]]+Table3[[#This Row],[C&amp;I Incentive Disbursements]]</f>
        <v>14793.63</v>
      </c>
      <c r="G657" s="55">
        <f>Table3[[#This Row],[Incentive Disbursements]]/'1.) CLM Reference'!$B$5</f>
        <v>1.6683846779139879E-4</v>
      </c>
      <c r="H657" s="54">
        <v>64117.340909999999</v>
      </c>
      <c r="I657" s="55">
        <f>Table3[[#This Row],[Residential CLM $ Collected]]/'1.) CLM Reference'!$B$4</f>
        <v>6.0575581203255158E-4</v>
      </c>
      <c r="J657" s="79">
        <v>14793.63</v>
      </c>
      <c r="K657" s="55">
        <f>Table3[[#This Row],[Residential Incentive Disbursements]]/'1.) CLM Reference'!$B$5</f>
        <v>1.6683846779139879E-4</v>
      </c>
      <c r="L657" s="56">
        <v>0</v>
      </c>
      <c r="M657" s="55">
        <f>Table3[[#This Row],[C&amp;I CLM $ Collected]]/'1.) CLM Reference'!$B$4</f>
        <v>0</v>
      </c>
      <c r="N657" s="79">
        <v>0</v>
      </c>
      <c r="O657" s="55">
        <f>Table3[[#This Row],[C&amp;I Incentive Disbursements]]/'1.) CLM Reference'!$B$5</f>
        <v>0</v>
      </c>
    </row>
    <row r="658" spans="1:15" s="1" customFormat="1">
      <c r="A658" s="83">
        <v>9013890202</v>
      </c>
      <c r="B658" s="1" t="s">
        <v>160</v>
      </c>
      <c r="C658" s="1" t="s">
        <v>46</v>
      </c>
      <c r="D658" s="54">
        <f>Table3[[#This Row],[Residential CLM $ Collected]]+Table3[[#This Row],[C&amp;I CLM $ Collected]]</f>
        <v>739.53242999999998</v>
      </c>
      <c r="E658" s="55">
        <f>Table3[[#This Row],[CLM $ Collected ]]/'1.) CLM Reference'!$B$4</f>
        <v>6.9868160672456706E-6</v>
      </c>
      <c r="F658" s="54">
        <f>Table3[[#This Row],[Residential Incentive Disbursements]]+Table3[[#This Row],[C&amp;I Incentive Disbursements]]</f>
        <v>0</v>
      </c>
      <c r="G658" s="55">
        <f>Table3[[#This Row],[Incentive Disbursements]]/'1.) CLM Reference'!$B$5</f>
        <v>0</v>
      </c>
      <c r="H658" s="54">
        <v>739.53242999999998</v>
      </c>
      <c r="I658" s="55">
        <f>Table3[[#This Row],[Residential CLM $ Collected]]/'1.) CLM Reference'!$B$4</f>
        <v>6.9868160672456706E-6</v>
      </c>
      <c r="J658" s="79">
        <v>0</v>
      </c>
      <c r="K658" s="55">
        <f>Table3[[#This Row],[Residential Incentive Disbursements]]/'1.) CLM Reference'!$B$5</f>
        <v>0</v>
      </c>
      <c r="L658" s="56">
        <v>0</v>
      </c>
      <c r="M658" s="55">
        <f>Table3[[#This Row],[C&amp;I CLM $ Collected]]/'1.) CLM Reference'!$B$4</f>
        <v>0</v>
      </c>
      <c r="N658" s="79">
        <v>0</v>
      </c>
      <c r="O658" s="55">
        <f>Table3[[#This Row],[C&amp;I Incentive Disbursements]]/'1.) CLM Reference'!$B$5</f>
        <v>0</v>
      </c>
    </row>
    <row r="659" spans="1:15" s="1" customFormat="1">
      <c r="A659" s="83">
        <v>9003484200</v>
      </c>
      <c r="B659" s="1" t="s">
        <v>161</v>
      </c>
      <c r="C659" s="1" t="s">
        <v>46</v>
      </c>
      <c r="D659" s="54">
        <f>Table3[[#This Row],[Residential CLM $ Collected]]+Table3[[#This Row],[C&amp;I CLM $ Collected]]</f>
        <v>297.80540999999999</v>
      </c>
      <c r="E659" s="55">
        <f>Table3[[#This Row],[CLM $ Collected ]]/'1.) CLM Reference'!$B$4</f>
        <v>2.8135502096922031E-6</v>
      </c>
      <c r="F659" s="54">
        <f>Table3[[#This Row],[Residential Incentive Disbursements]]+Table3[[#This Row],[C&amp;I Incentive Disbursements]]</f>
        <v>0</v>
      </c>
      <c r="G659" s="55">
        <f>Table3[[#This Row],[Incentive Disbursements]]/'1.) CLM Reference'!$B$5</f>
        <v>0</v>
      </c>
      <c r="H659" s="54">
        <v>297.80540999999999</v>
      </c>
      <c r="I659" s="55">
        <f>Table3[[#This Row],[Residential CLM $ Collected]]/'1.) CLM Reference'!$B$4</f>
        <v>2.8135502096922031E-6</v>
      </c>
      <c r="J659" s="79">
        <v>0</v>
      </c>
      <c r="K659" s="55">
        <f>Table3[[#This Row],[Residential Incentive Disbursements]]/'1.) CLM Reference'!$B$5</f>
        <v>0</v>
      </c>
      <c r="L659" s="56">
        <v>0</v>
      </c>
      <c r="M659" s="55">
        <f>Table3[[#This Row],[C&amp;I CLM $ Collected]]/'1.) CLM Reference'!$B$4</f>
        <v>0</v>
      </c>
      <c r="N659" s="79">
        <v>0</v>
      </c>
      <c r="O659" s="55">
        <f>Table3[[#This Row],[C&amp;I Incentive Disbursements]]/'1.) CLM Reference'!$B$5</f>
        <v>0</v>
      </c>
    </row>
    <row r="660" spans="1:15" s="1" customFormat="1">
      <c r="A660" s="83">
        <v>9003487100</v>
      </c>
      <c r="B660" s="1" t="s">
        <v>161</v>
      </c>
      <c r="C660" s="1" t="s">
        <v>46</v>
      </c>
      <c r="D660" s="54">
        <f>Table3[[#This Row],[Residential CLM $ Collected]]+Table3[[#This Row],[C&amp;I CLM $ Collected]]</f>
        <v>93281.797286999994</v>
      </c>
      <c r="E660" s="55">
        <f>Table3[[#This Row],[CLM $ Collected ]]/'1.) CLM Reference'!$B$4</f>
        <v>8.8129030401866914E-4</v>
      </c>
      <c r="F660" s="54">
        <f>Table3[[#This Row],[Residential Incentive Disbursements]]+Table3[[#This Row],[C&amp;I Incentive Disbursements]]</f>
        <v>18055.12</v>
      </c>
      <c r="G660" s="55">
        <f>Table3[[#This Row],[Incentive Disbursements]]/'1.) CLM Reference'!$B$5</f>
        <v>2.0362065000881056E-4</v>
      </c>
      <c r="H660" s="54">
        <v>93281.797286999994</v>
      </c>
      <c r="I660" s="55">
        <f>Table3[[#This Row],[Residential CLM $ Collected]]/'1.) CLM Reference'!$B$4</f>
        <v>8.8129030401866914E-4</v>
      </c>
      <c r="J660" s="79">
        <v>18055.12</v>
      </c>
      <c r="K660" s="55">
        <f>Table3[[#This Row],[Residential Incentive Disbursements]]/'1.) CLM Reference'!$B$5</f>
        <v>2.0362065000881056E-4</v>
      </c>
      <c r="L660" s="56">
        <v>0</v>
      </c>
      <c r="M660" s="55">
        <f>Table3[[#This Row],[C&amp;I CLM $ Collected]]/'1.) CLM Reference'!$B$4</f>
        <v>0</v>
      </c>
      <c r="N660" s="79">
        <v>0</v>
      </c>
      <c r="O660" s="55">
        <f>Table3[[#This Row],[C&amp;I Incentive Disbursements]]/'1.) CLM Reference'!$B$5</f>
        <v>0</v>
      </c>
    </row>
    <row r="661" spans="1:15" s="1" customFormat="1">
      <c r="A661" s="83">
        <v>9003487201</v>
      </c>
      <c r="B661" s="1" t="s">
        <v>161</v>
      </c>
      <c r="C661" s="1" t="s">
        <v>46</v>
      </c>
      <c r="D661" s="54">
        <f>Table3[[#This Row],[Residential CLM $ Collected]]+Table3[[#This Row],[C&amp;I CLM $ Collected]]</f>
        <v>58269.137912999999</v>
      </c>
      <c r="E661" s="55">
        <f>Table3[[#This Row],[CLM $ Collected ]]/'1.) CLM Reference'!$B$4</f>
        <v>5.5050425441802772E-4</v>
      </c>
      <c r="F661" s="54">
        <f>Table3[[#This Row],[Residential Incentive Disbursements]]+Table3[[#This Row],[C&amp;I Incentive Disbursements]]</f>
        <v>32597.22</v>
      </c>
      <c r="G661" s="55">
        <f>Table3[[#This Row],[Incentive Disbursements]]/'1.) CLM Reference'!$B$5</f>
        <v>3.6762243202372513E-4</v>
      </c>
      <c r="H661" s="54">
        <v>58269.137912999999</v>
      </c>
      <c r="I661" s="55">
        <f>Table3[[#This Row],[Residential CLM $ Collected]]/'1.) CLM Reference'!$B$4</f>
        <v>5.5050425441802772E-4</v>
      </c>
      <c r="J661" s="79">
        <v>32597.22</v>
      </c>
      <c r="K661" s="55">
        <f>Table3[[#This Row],[Residential Incentive Disbursements]]/'1.) CLM Reference'!$B$5</f>
        <v>3.6762243202372513E-4</v>
      </c>
      <c r="L661" s="56">
        <v>0</v>
      </c>
      <c r="M661" s="55">
        <f>Table3[[#This Row],[C&amp;I CLM $ Collected]]/'1.) CLM Reference'!$B$4</f>
        <v>0</v>
      </c>
      <c r="N661" s="79">
        <v>0</v>
      </c>
      <c r="O661" s="55">
        <f>Table3[[#This Row],[C&amp;I Incentive Disbursements]]/'1.) CLM Reference'!$B$5</f>
        <v>0</v>
      </c>
    </row>
    <row r="662" spans="1:15" s="1" customFormat="1">
      <c r="A662" s="83">
        <v>9003487202</v>
      </c>
      <c r="B662" s="1" t="s">
        <v>161</v>
      </c>
      <c r="C662" s="1" t="s">
        <v>46</v>
      </c>
      <c r="D662" s="54">
        <f>Table3[[#This Row],[Residential CLM $ Collected]]+Table3[[#This Row],[C&amp;I CLM $ Collected]]</f>
        <v>46082.271815999935</v>
      </c>
      <c r="E662" s="55">
        <f>Table3[[#This Row],[CLM $ Collected ]]/'1.) CLM Reference'!$B$4</f>
        <v>4.3536746203166595E-4</v>
      </c>
      <c r="F662" s="54">
        <f>Table3[[#This Row],[Residential Incentive Disbursements]]+Table3[[#This Row],[C&amp;I Incentive Disbursements]]</f>
        <v>10556.0899999999</v>
      </c>
      <c r="G662" s="55">
        <f>Table3[[#This Row],[Incentive Disbursements]]/'1.) CLM Reference'!$B$5</f>
        <v>1.1904866361184443E-4</v>
      </c>
      <c r="H662" s="54">
        <v>46082.271815999935</v>
      </c>
      <c r="I662" s="55">
        <f>Table3[[#This Row],[Residential CLM $ Collected]]/'1.) CLM Reference'!$B$4</f>
        <v>4.3536746203166595E-4</v>
      </c>
      <c r="J662" s="79">
        <v>10556.0899999999</v>
      </c>
      <c r="K662" s="55">
        <f>Table3[[#This Row],[Residential Incentive Disbursements]]/'1.) CLM Reference'!$B$5</f>
        <v>1.1904866361184443E-4</v>
      </c>
      <c r="L662" s="56">
        <v>0</v>
      </c>
      <c r="M662" s="55">
        <f>Table3[[#This Row],[C&amp;I CLM $ Collected]]/'1.) CLM Reference'!$B$4</f>
        <v>0</v>
      </c>
      <c r="N662" s="79">
        <v>0</v>
      </c>
      <c r="O662" s="55">
        <f>Table3[[#This Row],[C&amp;I Incentive Disbursements]]/'1.) CLM Reference'!$B$5</f>
        <v>0</v>
      </c>
    </row>
    <row r="663" spans="1:15" s="1" customFormat="1">
      <c r="A663" s="83">
        <v>9003487300</v>
      </c>
      <c r="B663" s="1" t="s">
        <v>161</v>
      </c>
      <c r="C663" s="1" t="s">
        <v>46</v>
      </c>
      <c r="D663" s="54">
        <f>Table3[[#This Row],[Residential CLM $ Collected]]+Table3[[#This Row],[C&amp;I CLM $ Collected]]</f>
        <v>23274.573209999999</v>
      </c>
      <c r="E663" s="55">
        <f>Table3[[#This Row],[CLM $ Collected ]]/'1.) CLM Reference'!$B$4</f>
        <v>2.1988915626311835E-4</v>
      </c>
      <c r="F663" s="54">
        <f>Table3[[#This Row],[Residential Incentive Disbursements]]+Table3[[#This Row],[C&amp;I Incentive Disbursements]]</f>
        <v>440.18</v>
      </c>
      <c r="G663" s="55">
        <f>Table3[[#This Row],[Incentive Disbursements]]/'1.) CLM Reference'!$B$5</f>
        <v>4.9642283031560155E-6</v>
      </c>
      <c r="H663" s="54">
        <v>23274.573209999999</v>
      </c>
      <c r="I663" s="55">
        <f>Table3[[#This Row],[Residential CLM $ Collected]]/'1.) CLM Reference'!$B$4</f>
        <v>2.1988915626311835E-4</v>
      </c>
      <c r="J663" s="79">
        <v>440.18</v>
      </c>
      <c r="K663" s="55">
        <f>Table3[[#This Row],[Residential Incentive Disbursements]]/'1.) CLM Reference'!$B$5</f>
        <v>4.9642283031560155E-6</v>
      </c>
      <c r="L663" s="56">
        <v>0</v>
      </c>
      <c r="M663" s="55">
        <f>Table3[[#This Row],[C&amp;I CLM $ Collected]]/'1.) CLM Reference'!$B$4</f>
        <v>0</v>
      </c>
      <c r="N663" s="79">
        <v>0</v>
      </c>
      <c r="O663" s="55">
        <f>Table3[[#This Row],[C&amp;I Incentive Disbursements]]/'1.) CLM Reference'!$B$5</f>
        <v>0</v>
      </c>
    </row>
    <row r="664" spans="1:15" s="1" customFormat="1">
      <c r="A664" s="83">
        <v>9003487400</v>
      </c>
      <c r="B664" s="1" t="s">
        <v>161</v>
      </c>
      <c r="C664" s="1" t="s">
        <v>46</v>
      </c>
      <c r="D664" s="54">
        <f>Table3[[#This Row],[Residential CLM $ Collected]]+Table3[[#This Row],[C&amp;I CLM $ Collected]]</f>
        <v>26169.5448</v>
      </c>
      <c r="E664" s="55">
        <f>Table3[[#This Row],[CLM $ Collected ]]/'1.) CLM Reference'!$B$4</f>
        <v>2.4723972697335988E-4</v>
      </c>
      <c r="F664" s="54">
        <f>Table3[[#This Row],[Residential Incentive Disbursements]]+Table3[[#This Row],[C&amp;I Incentive Disbursements]]</f>
        <v>5113.96</v>
      </c>
      <c r="G664" s="55">
        <f>Table3[[#This Row],[Incentive Disbursements]]/'1.) CLM Reference'!$B$5</f>
        <v>5.7673826555517595E-5</v>
      </c>
      <c r="H664" s="54">
        <v>26169.5448</v>
      </c>
      <c r="I664" s="55">
        <f>Table3[[#This Row],[Residential CLM $ Collected]]/'1.) CLM Reference'!$B$4</f>
        <v>2.4723972697335988E-4</v>
      </c>
      <c r="J664" s="79">
        <v>5113.96</v>
      </c>
      <c r="K664" s="55">
        <f>Table3[[#This Row],[Residential Incentive Disbursements]]/'1.) CLM Reference'!$B$5</f>
        <v>5.7673826555517595E-5</v>
      </c>
      <c r="L664" s="56">
        <v>0</v>
      </c>
      <c r="M664" s="55">
        <f>Table3[[#This Row],[C&amp;I CLM $ Collected]]/'1.) CLM Reference'!$B$4</f>
        <v>0</v>
      </c>
      <c r="N664" s="79">
        <v>0</v>
      </c>
      <c r="O664" s="55">
        <f>Table3[[#This Row],[C&amp;I Incentive Disbursements]]/'1.) CLM Reference'!$B$5</f>
        <v>0</v>
      </c>
    </row>
    <row r="665" spans="1:15" s="1" customFormat="1">
      <c r="A665" s="83">
        <v>9003487500</v>
      </c>
      <c r="B665" s="1" t="s">
        <v>161</v>
      </c>
      <c r="C665" s="1" t="s">
        <v>46</v>
      </c>
      <c r="D665" s="54">
        <f>Table3[[#This Row],[Residential CLM $ Collected]]+Table3[[#This Row],[C&amp;I CLM $ Collected]]</f>
        <v>414044.10230399889</v>
      </c>
      <c r="E665" s="55">
        <f>Table3[[#This Row],[CLM $ Collected ]]/'1.) CLM Reference'!$B$4</f>
        <v>3.9117283694048276E-3</v>
      </c>
      <c r="F665" s="54">
        <f>Table3[[#This Row],[Residential Incentive Disbursements]]+Table3[[#This Row],[C&amp;I Incentive Disbursements]]</f>
        <v>488577.92000000004</v>
      </c>
      <c r="G665" s="55">
        <f>Table3[[#This Row],[Incentive Disbursements]]/'1.) CLM Reference'!$B$5</f>
        <v>5.510046659914343E-3</v>
      </c>
      <c r="H665" s="54">
        <v>227831.28398099943</v>
      </c>
      <c r="I665" s="55">
        <f>Table3[[#This Row],[Residential CLM $ Collected]]/'1.) CLM Reference'!$B$4</f>
        <v>2.1524617595737594E-3</v>
      </c>
      <c r="J665" s="79">
        <v>331766.2</v>
      </c>
      <c r="K665" s="55">
        <f>Table3[[#This Row],[Residential Incentive Disbursements]]/'1.) CLM Reference'!$B$5</f>
        <v>3.7415674498398818E-3</v>
      </c>
      <c r="L665" s="56">
        <v>186212.81832299943</v>
      </c>
      <c r="M665" s="55">
        <f>Table3[[#This Row],[C&amp;I CLM $ Collected]]/'1.) CLM Reference'!$B$4</f>
        <v>1.7592666098310678E-3</v>
      </c>
      <c r="N665" s="79">
        <v>156811.72</v>
      </c>
      <c r="O665" s="55">
        <f>Table3[[#This Row],[C&amp;I Incentive Disbursements]]/'1.) CLM Reference'!$B$5</f>
        <v>1.7684792100744607E-3</v>
      </c>
    </row>
    <row r="666" spans="1:15" s="1" customFormat="1">
      <c r="A666" s="83">
        <v>9003514101</v>
      </c>
      <c r="B666" s="1" t="s">
        <v>161</v>
      </c>
      <c r="C666" s="1" t="s">
        <v>46</v>
      </c>
      <c r="D666" s="54">
        <f>Table3[[#This Row],[Residential CLM $ Collected]]+Table3[[#This Row],[C&amp;I CLM $ Collected]]</f>
        <v>55.021679999999996</v>
      </c>
      <c r="E666" s="55">
        <f>Table3[[#This Row],[CLM $ Collected ]]/'1.) CLM Reference'!$B$4</f>
        <v>5.1982352940336873E-7</v>
      </c>
      <c r="F666" s="54">
        <f>Table3[[#This Row],[Residential Incentive Disbursements]]+Table3[[#This Row],[C&amp;I Incentive Disbursements]]</f>
        <v>0</v>
      </c>
      <c r="G666" s="55">
        <f>Table3[[#This Row],[Incentive Disbursements]]/'1.) CLM Reference'!$B$5</f>
        <v>0</v>
      </c>
      <c r="H666" s="54">
        <v>55.021679999999996</v>
      </c>
      <c r="I666" s="55">
        <f>Table3[[#This Row],[Residential CLM $ Collected]]/'1.) CLM Reference'!$B$4</f>
        <v>5.1982352940336873E-7</v>
      </c>
      <c r="J666" s="79">
        <v>0</v>
      </c>
      <c r="K666" s="55">
        <f>Table3[[#This Row],[Residential Incentive Disbursements]]/'1.) CLM Reference'!$B$5</f>
        <v>0</v>
      </c>
      <c r="L666" s="56">
        <v>0</v>
      </c>
      <c r="M666" s="55">
        <f>Table3[[#This Row],[C&amp;I CLM $ Collected]]/'1.) CLM Reference'!$B$4</f>
        <v>0</v>
      </c>
      <c r="N666" s="79">
        <v>0</v>
      </c>
      <c r="O666" s="55">
        <f>Table3[[#This Row],[C&amp;I Incentive Disbursements]]/'1.) CLM Reference'!$B$5</f>
        <v>0</v>
      </c>
    </row>
    <row r="667" spans="1:15" s="1" customFormat="1">
      <c r="A667" s="83">
        <v>9003514102</v>
      </c>
      <c r="B667" s="1" t="s">
        <v>161</v>
      </c>
      <c r="C667" s="1" t="s">
        <v>46</v>
      </c>
      <c r="D667" s="54">
        <f>Table3[[#This Row],[Residential CLM $ Collected]]+Table3[[#This Row],[C&amp;I CLM $ Collected]]</f>
        <v>911.43548999999996</v>
      </c>
      <c r="E667" s="55">
        <f>Table3[[#This Row],[CLM $ Collected ]]/'1.) CLM Reference'!$B$4</f>
        <v>8.6108896208783309E-6</v>
      </c>
      <c r="F667" s="54">
        <f>Table3[[#This Row],[Residential Incentive Disbursements]]+Table3[[#This Row],[C&amp;I Incentive Disbursements]]</f>
        <v>0</v>
      </c>
      <c r="G667" s="55">
        <f>Table3[[#This Row],[Incentive Disbursements]]/'1.) CLM Reference'!$B$5</f>
        <v>0</v>
      </c>
      <c r="H667" s="54">
        <v>911.43548999999996</v>
      </c>
      <c r="I667" s="55">
        <f>Table3[[#This Row],[Residential CLM $ Collected]]/'1.) CLM Reference'!$B$4</f>
        <v>8.6108896208783309E-6</v>
      </c>
      <c r="J667" s="79">
        <v>0</v>
      </c>
      <c r="K667" s="55">
        <f>Table3[[#This Row],[Residential Incentive Disbursements]]/'1.) CLM Reference'!$B$5</f>
        <v>0</v>
      </c>
      <c r="L667" s="56">
        <v>0</v>
      </c>
      <c r="M667" s="55">
        <f>Table3[[#This Row],[C&amp;I CLM $ Collected]]/'1.) CLM Reference'!$B$4</f>
        <v>0</v>
      </c>
      <c r="N667" s="79">
        <v>0</v>
      </c>
      <c r="O667" s="55">
        <f>Table3[[#This Row],[C&amp;I Incentive Disbursements]]/'1.) CLM Reference'!$B$5</f>
        <v>0</v>
      </c>
    </row>
    <row r="668" spans="1:15" s="1" customFormat="1">
      <c r="A668" s="83">
        <v>9009344200</v>
      </c>
      <c r="B668" s="1" t="s">
        <v>162</v>
      </c>
      <c r="C668" s="1" t="s">
        <v>46</v>
      </c>
      <c r="D668" s="54">
        <f>Table3[[#This Row],[Residential CLM $ Collected]]+Table3[[#This Row],[C&amp;I CLM $ Collected]]</f>
        <v>150.69726</v>
      </c>
      <c r="E668" s="55">
        <f>Table3[[#This Row],[CLM $ Collected ]]/'1.) CLM Reference'!$B$4</f>
        <v>1.4237293656721697E-6</v>
      </c>
      <c r="F668" s="54">
        <f>Table3[[#This Row],[Residential Incentive Disbursements]]+Table3[[#This Row],[C&amp;I Incentive Disbursements]]</f>
        <v>0</v>
      </c>
      <c r="G668" s="55">
        <f>Table3[[#This Row],[Incentive Disbursements]]/'1.) CLM Reference'!$B$5</f>
        <v>0</v>
      </c>
      <c r="H668" s="54">
        <v>150.69726</v>
      </c>
      <c r="I668" s="55">
        <f>Table3[[#This Row],[Residential CLM $ Collected]]/'1.) CLM Reference'!$B$4</f>
        <v>1.4237293656721697E-6</v>
      </c>
      <c r="J668" s="79">
        <v>0</v>
      </c>
      <c r="K668" s="55">
        <f>Table3[[#This Row],[Residential Incentive Disbursements]]/'1.) CLM Reference'!$B$5</f>
        <v>0</v>
      </c>
      <c r="L668" s="56">
        <v>0</v>
      </c>
      <c r="M668" s="55">
        <f>Table3[[#This Row],[C&amp;I CLM $ Collected]]/'1.) CLM Reference'!$B$4</f>
        <v>0</v>
      </c>
      <c r="N668" s="79">
        <v>0</v>
      </c>
      <c r="O668" s="55">
        <f>Table3[[#This Row],[C&amp;I Incentive Disbursements]]/'1.) CLM Reference'!$B$5</f>
        <v>0</v>
      </c>
    </row>
    <row r="669" spans="1:15" s="1" customFormat="1">
      <c r="A669" s="83">
        <v>9009346102</v>
      </c>
      <c r="B669" s="1" t="s">
        <v>162</v>
      </c>
      <c r="C669" s="1" t="s">
        <v>46</v>
      </c>
      <c r="D669" s="54">
        <f>Table3[[#This Row],[Residential CLM $ Collected]]+Table3[[#This Row],[C&amp;I CLM $ Collected]]</f>
        <v>77.968170000000001</v>
      </c>
      <c r="E669" s="55">
        <f>Table3[[#This Row],[CLM $ Collected ]]/'1.) CLM Reference'!$B$4</f>
        <v>7.3661308252532199E-7</v>
      </c>
      <c r="F669" s="54">
        <f>Table3[[#This Row],[Residential Incentive Disbursements]]+Table3[[#This Row],[C&amp;I Incentive Disbursements]]</f>
        <v>0</v>
      </c>
      <c r="G669" s="55">
        <f>Table3[[#This Row],[Incentive Disbursements]]/'1.) CLM Reference'!$B$5</f>
        <v>0</v>
      </c>
      <c r="H669" s="54">
        <v>77.968170000000001</v>
      </c>
      <c r="I669" s="55">
        <f>Table3[[#This Row],[Residential CLM $ Collected]]/'1.) CLM Reference'!$B$4</f>
        <v>7.3661308252532199E-7</v>
      </c>
      <c r="J669" s="79">
        <v>0</v>
      </c>
      <c r="K669" s="55">
        <f>Table3[[#This Row],[Residential Incentive Disbursements]]/'1.) CLM Reference'!$B$5</f>
        <v>0</v>
      </c>
      <c r="L669" s="56">
        <v>0</v>
      </c>
      <c r="M669" s="55">
        <f>Table3[[#This Row],[C&amp;I CLM $ Collected]]/'1.) CLM Reference'!$B$4</f>
        <v>0</v>
      </c>
      <c r="N669" s="79">
        <v>0</v>
      </c>
      <c r="O669" s="55">
        <f>Table3[[#This Row],[C&amp;I Incentive Disbursements]]/'1.) CLM Reference'!$B$5</f>
        <v>0</v>
      </c>
    </row>
    <row r="670" spans="1:15" s="1" customFormat="1">
      <c r="A670" s="83">
        <v>9009348111</v>
      </c>
      <c r="B670" s="1" t="s">
        <v>162</v>
      </c>
      <c r="C670" s="1" t="s">
        <v>46</v>
      </c>
      <c r="D670" s="54">
        <f>Table3[[#This Row],[Residential CLM $ Collected]]+Table3[[#This Row],[C&amp;I CLM $ Collected]]</f>
        <v>37351.299069000001</v>
      </c>
      <c r="E670" s="55">
        <f>Table3[[#This Row],[CLM $ Collected ]]/'1.) CLM Reference'!$B$4</f>
        <v>3.5288061196692545E-4</v>
      </c>
      <c r="F670" s="54">
        <f>Table3[[#This Row],[Residential Incentive Disbursements]]+Table3[[#This Row],[C&amp;I Incentive Disbursements]]</f>
        <v>3556.48</v>
      </c>
      <c r="G670" s="55">
        <f>Table3[[#This Row],[Incentive Disbursements]]/'1.) CLM Reference'!$B$5</f>
        <v>4.0108997854532933E-5</v>
      </c>
      <c r="H670" s="54">
        <v>37351.299069000001</v>
      </c>
      <c r="I670" s="55">
        <f>Table3[[#This Row],[Residential CLM $ Collected]]/'1.) CLM Reference'!$B$4</f>
        <v>3.5288061196692545E-4</v>
      </c>
      <c r="J670" s="79">
        <v>3556.48</v>
      </c>
      <c r="K670" s="55">
        <f>Table3[[#This Row],[Residential Incentive Disbursements]]/'1.) CLM Reference'!$B$5</f>
        <v>4.0108997854532933E-5</v>
      </c>
      <c r="L670" s="56">
        <v>0</v>
      </c>
      <c r="M670" s="55">
        <f>Table3[[#This Row],[C&amp;I CLM $ Collected]]/'1.) CLM Reference'!$B$4</f>
        <v>0</v>
      </c>
      <c r="N670" s="79">
        <v>0</v>
      </c>
      <c r="O670" s="55">
        <f>Table3[[#This Row],[C&amp;I Incentive Disbursements]]/'1.) CLM Reference'!$B$5</f>
        <v>0</v>
      </c>
    </row>
    <row r="671" spans="1:15" s="1" customFormat="1">
      <c r="A671" s="83">
        <v>9009348122</v>
      </c>
      <c r="B671" s="1" t="s">
        <v>162</v>
      </c>
      <c r="C671" s="1" t="s">
        <v>46</v>
      </c>
      <c r="D671" s="54">
        <f>Table3[[#This Row],[Residential CLM $ Collected]]+Table3[[#This Row],[C&amp;I CLM $ Collected]]</f>
        <v>69306.880418999426</v>
      </c>
      <c r="E671" s="55">
        <f>Table3[[#This Row],[CLM $ Collected ]]/'1.) CLM Reference'!$B$4</f>
        <v>6.5478457203308794E-4</v>
      </c>
      <c r="F671" s="54">
        <f>Table3[[#This Row],[Residential Incentive Disbursements]]+Table3[[#This Row],[C&amp;I Incentive Disbursements]]</f>
        <v>11393.109999999901</v>
      </c>
      <c r="G671" s="55">
        <f>Table3[[#This Row],[Incentive Disbursements]]/'1.) CLM Reference'!$B$5</f>
        <v>1.2848834368433217E-4</v>
      </c>
      <c r="H671" s="54">
        <v>69306.880418999426</v>
      </c>
      <c r="I671" s="55">
        <f>Table3[[#This Row],[Residential CLM $ Collected]]/'1.) CLM Reference'!$B$4</f>
        <v>6.5478457203308794E-4</v>
      </c>
      <c r="J671" s="79">
        <v>11393.109999999901</v>
      </c>
      <c r="K671" s="55">
        <f>Table3[[#This Row],[Residential Incentive Disbursements]]/'1.) CLM Reference'!$B$5</f>
        <v>1.2848834368433217E-4</v>
      </c>
      <c r="L671" s="56">
        <v>0</v>
      </c>
      <c r="M671" s="55">
        <f>Table3[[#This Row],[C&amp;I CLM $ Collected]]/'1.) CLM Reference'!$B$4</f>
        <v>0</v>
      </c>
      <c r="N671" s="79">
        <v>0</v>
      </c>
      <c r="O671" s="55">
        <f>Table3[[#This Row],[C&amp;I Incentive Disbursements]]/'1.) CLM Reference'!$B$5</f>
        <v>0</v>
      </c>
    </row>
    <row r="672" spans="1:15" s="1" customFormat="1">
      <c r="A672" s="83">
        <v>9009348123</v>
      </c>
      <c r="B672" s="1" t="s">
        <v>162</v>
      </c>
      <c r="C672" s="1" t="s">
        <v>46</v>
      </c>
      <c r="D672" s="54">
        <f>Table3[[#This Row],[Residential CLM $ Collected]]+Table3[[#This Row],[C&amp;I CLM $ Collected]]</f>
        <v>93312.516212999995</v>
      </c>
      <c r="E672" s="55">
        <f>Table3[[#This Row],[CLM $ Collected ]]/'1.) CLM Reference'!$B$4</f>
        <v>8.8158052453779544E-4</v>
      </c>
      <c r="F672" s="54">
        <f>Table3[[#This Row],[Residential Incentive Disbursements]]+Table3[[#This Row],[C&amp;I Incentive Disbursements]]</f>
        <v>16103.15</v>
      </c>
      <c r="G672" s="55">
        <f>Table3[[#This Row],[Incentive Disbursements]]/'1.) CLM Reference'!$B$5</f>
        <v>1.8160687218857463E-4</v>
      </c>
      <c r="H672" s="54">
        <v>93312.516212999995</v>
      </c>
      <c r="I672" s="55">
        <f>Table3[[#This Row],[Residential CLM $ Collected]]/'1.) CLM Reference'!$B$4</f>
        <v>8.8158052453779544E-4</v>
      </c>
      <c r="J672" s="79">
        <v>16103.15</v>
      </c>
      <c r="K672" s="55">
        <f>Table3[[#This Row],[Residential Incentive Disbursements]]/'1.) CLM Reference'!$B$5</f>
        <v>1.8160687218857463E-4</v>
      </c>
      <c r="L672" s="56">
        <v>0</v>
      </c>
      <c r="M672" s="55">
        <f>Table3[[#This Row],[C&amp;I CLM $ Collected]]/'1.) CLM Reference'!$B$4</f>
        <v>0</v>
      </c>
      <c r="N672" s="79">
        <v>0</v>
      </c>
      <c r="O672" s="55">
        <f>Table3[[#This Row],[C&amp;I Incentive Disbursements]]/'1.) CLM Reference'!$B$5</f>
        <v>0</v>
      </c>
    </row>
    <row r="673" spans="1:15" s="1" customFormat="1">
      <c r="A673" s="83">
        <v>9009348124</v>
      </c>
      <c r="B673" s="1" t="s">
        <v>162</v>
      </c>
      <c r="C673" s="1" t="s">
        <v>46</v>
      </c>
      <c r="D673" s="54">
        <f>Table3[[#This Row],[Residential CLM $ Collected]]+Table3[[#This Row],[C&amp;I CLM $ Collected]]</f>
        <v>360495.77917499945</v>
      </c>
      <c r="E673" s="55">
        <f>Table3[[#This Row],[CLM $ Collected ]]/'1.) CLM Reference'!$B$4</f>
        <v>3.4058245452658962E-3</v>
      </c>
      <c r="F673" s="54">
        <f>Table3[[#This Row],[Residential Incentive Disbursements]]+Table3[[#This Row],[C&amp;I Incentive Disbursements]]</f>
        <v>274660.37999999989</v>
      </c>
      <c r="G673" s="55">
        <f>Table3[[#This Row],[Incentive Disbursements]]/'1.) CLM Reference'!$B$5</f>
        <v>3.0975438051514966E-3</v>
      </c>
      <c r="H673" s="54">
        <v>240017.53204799944</v>
      </c>
      <c r="I673" s="55">
        <f>Table3[[#This Row],[Residential CLM $ Collected]]/'1.) CLM Reference'!$B$4</f>
        <v>2.2675927130519687E-3</v>
      </c>
      <c r="J673" s="79">
        <v>246256.17</v>
      </c>
      <c r="K673" s="55">
        <f>Table3[[#This Row],[Residential Incentive Disbursements]]/'1.) CLM Reference'!$B$5</f>
        <v>2.7772089802826101E-3</v>
      </c>
      <c r="L673" s="56">
        <v>120478.247127</v>
      </c>
      <c r="M673" s="55">
        <f>Table3[[#This Row],[C&amp;I CLM $ Collected]]/'1.) CLM Reference'!$B$4</f>
        <v>1.1382318322139275E-3</v>
      </c>
      <c r="N673" s="79">
        <v>28404.209999999901</v>
      </c>
      <c r="O673" s="55">
        <f>Table3[[#This Row],[C&amp;I Incentive Disbursements]]/'1.) CLM Reference'!$B$5</f>
        <v>3.2033482486888687E-4</v>
      </c>
    </row>
    <row r="674" spans="1:15" s="1" customFormat="1">
      <c r="A674" s="83">
        <v>9009348125</v>
      </c>
      <c r="B674" s="1" t="s">
        <v>162</v>
      </c>
      <c r="C674" s="1" t="s">
        <v>46</v>
      </c>
      <c r="D674" s="54">
        <f>Table3[[#This Row],[Residential CLM $ Collected]]+Table3[[#This Row],[C&amp;I CLM $ Collected]]</f>
        <v>100575.15174</v>
      </c>
      <c r="E674" s="55">
        <f>Table3[[#This Row],[CLM $ Collected ]]/'1.) CLM Reference'!$B$4</f>
        <v>9.501950930572489E-4</v>
      </c>
      <c r="F674" s="54">
        <f>Table3[[#This Row],[Residential Incentive Disbursements]]+Table3[[#This Row],[C&amp;I Incentive Disbursements]]</f>
        <v>291894.549999999</v>
      </c>
      <c r="G674" s="55">
        <f>Table3[[#This Row],[Incentive Disbursements]]/'1.) CLM Reference'!$B$5</f>
        <v>3.2919060081034661E-3</v>
      </c>
      <c r="H674" s="54">
        <v>100575.15174</v>
      </c>
      <c r="I674" s="55">
        <f>Table3[[#This Row],[Residential CLM $ Collected]]/'1.) CLM Reference'!$B$4</f>
        <v>9.501950930572489E-4</v>
      </c>
      <c r="J674" s="79">
        <v>291894.549999999</v>
      </c>
      <c r="K674" s="55">
        <f>Table3[[#This Row],[Residential Incentive Disbursements]]/'1.) CLM Reference'!$B$5</f>
        <v>3.2919060081034661E-3</v>
      </c>
      <c r="L674" s="56">
        <v>0</v>
      </c>
      <c r="M674" s="55">
        <f>Table3[[#This Row],[C&amp;I CLM $ Collected]]/'1.) CLM Reference'!$B$4</f>
        <v>0</v>
      </c>
      <c r="N674" s="79">
        <v>0</v>
      </c>
      <c r="O674" s="55">
        <f>Table3[[#This Row],[C&amp;I Incentive Disbursements]]/'1.) CLM Reference'!$B$5</f>
        <v>0</v>
      </c>
    </row>
    <row r="675" spans="1:15" s="1" customFormat="1">
      <c r="A675" s="83">
        <v>9003420500</v>
      </c>
      <c r="B675" s="1" t="s">
        <v>163</v>
      </c>
      <c r="C675" s="1" t="s">
        <v>46</v>
      </c>
      <c r="D675" s="54">
        <f>Table3[[#This Row],[Residential CLM $ Collected]]+Table3[[#This Row],[C&amp;I CLM $ Collected]]</f>
        <v>143.66078999999999</v>
      </c>
      <c r="E675" s="55">
        <f>Table3[[#This Row],[CLM $ Collected ]]/'1.) CLM Reference'!$B$4</f>
        <v>1.3572515214852797E-6</v>
      </c>
      <c r="F675" s="54">
        <f>Table3[[#This Row],[Residential Incentive Disbursements]]+Table3[[#This Row],[C&amp;I Incentive Disbursements]]</f>
        <v>0</v>
      </c>
      <c r="G675" s="55">
        <f>Table3[[#This Row],[Incentive Disbursements]]/'1.) CLM Reference'!$B$5</f>
        <v>0</v>
      </c>
      <c r="H675" s="54">
        <v>143.66078999999999</v>
      </c>
      <c r="I675" s="55">
        <f>Table3[[#This Row],[Residential CLM $ Collected]]/'1.) CLM Reference'!$B$4</f>
        <v>1.3572515214852797E-6</v>
      </c>
      <c r="J675" s="79">
        <v>0</v>
      </c>
      <c r="K675" s="55">
        <f>Table3[[#This Row],[Residential Incentive Disbursements]]/'1.) CLM Reference'!$B$5</f>
        <v>0</v>
      </c>
      <c r="L675" s="56">
        <v>0</v>
      </c>
      <c r="M675" s="55">
        <f>Table3[[#This Row],[C&amp;I CLM $ Collected]]/'1.) CLM Reference'!$B$4</f>
        <v>0</v>
      </c>
      <c r="N675" s="79">
        <v>0</v>
      </c>
      <c r="O675" s="55">
        <f>Table3[[#This Row],[C&amp;I Incentive Disbursements]]/'1.) CLM Reference'!$B$5</f>
        <v>0</v>
      </c>
    </row>
    <row r="676" spans="1:15" s="1" customFormat="1">
      <c r="A676" s="83">
        <v>9003430100</v>
      </c>
      <c r="B676" s="1" t="s">
        <v>163</v>
      </c>
      <c r="C676" s="1" t="s">
        <v>46</v>
      </c>
      <c r="D676" s="54">
        <f>Table3[[#This Row],[Residential CLM $ Collected]]+Table3[[#This Row],[C&amp;I CLM $ Collected]]</f>
        <v>51947.371979999996</v>
      </c>
      <c r="E676" s="55">
        <f>Table3[[#This Row],[CLM $ Collected ]]/'1.) CLM Reference'!$B$4</f>
        <v>4.9077865753777898E-4</v>
      </c>
      <c r="F676" s="54">
        <f>Table3[[#This Row],[Residential Incentive Disbursements]]+Table3[[#This Row],[C&amp;I Incentive Disbursements]]</f>
        <v>19017.63</v>
      </c>
      <c r="G676" s="55">
        <f>Table3[[#This Row],[Incentive Disbursements]]/'1.) CLM Reference'!$B$5</f>
        <v>2.1447557159559483E-4</v>
      </c>
      <c r="H676" s="54">
        <v>51947.371979999996</v>
      </c>
      <c r="I676" s="55">
        <f>Table3[[#This Row],[Residential CLM $ Collected]]/'1.) CLM Reference'!$B$4</f>
        <v>4.9077865753777898E-4</v>
      </c>
      <c r="J676" s="79">
        <v>19017.63</v>
      </c>
      <c r="K676" s="55">
        <f>Table3[[#This Row],[Residential Incentive Disbursements]]/'1.) CLM Reference'!$B$5</f>
        <v>2.1447557159559483E-4</v>
      </c>
      <c r="L676" s="56">
        <v>0</v>
      </c>
      <c r="M676" s="55">
        <f>Table3[[#This Row],[C&amp;I CLM $ Collected]]/'1.) CLM Reference'!$B$4</f>
        <v>0</v>
      </c>
      <c r="N676" s="79">
        <v>0</v>
      </c>
      <c r="O676" s="55">
        <f>Table3[[#This Row],[C&amp;I Incentive Disbursements]]/'1.) CLM Reference'!$B$5</f>
        <v>0</v>
      </c>
    </row>
    <row r="677" spans="1:15" s="1" customFormat="1">
      <c r="A677" s="83">
        <v>9003430201</v>
      </c>
      <c r="B677" s="1" t="s">
        <v>163</v>
      </c>
      <c r="C677" s="1" t="s">
        <v>46</v>
      </c>
      <c r="D677" s="54">
        <f>Table3[[#This Row],[Residential CLM $ Collected]]+Table3[[#This Row],[C&amp;I CLM $ Collected]]</f>
        <v>49211.318016000005</v>
      </c>
      <c r="E677" s="55">
        <f>Table3[[#This Row],[CLM $ Collected ]]/'1.) CLM Reference'!$B$4</f>
        <v>4.6492947902842499E-4</v>
      </c>
      <c r="F677" s="54">
        <f>Table3[[#This Row],[Residential Incentive Disbursements]]+Table3[[#This Row],[C&amp;I Incentive Disbursements]]</f>
        <v>15170.0099999999</v>
      </c>
      <c r="G677" s="55">
        <f>Table3[[#This Row],[Incentive Disbursements]]/'1.) CLM Reference'!$B$5</f>
        <v>1.7108317733917781E-4</v>
      </c>
      <c r="H677" s="54">
        <v>49211.318016000005</v>
      </c>
      <c r="I677" s="55">
        <f>Table3[[#This Row],[Residential CLM $ Collected]]/'1.) CLM Reference'!$B$4</f>
        <v>4.6492947902842499E-4</v>
      </c>
      <c r="J677" s="79">
        <v>15170.0099999999</v>
      </c>
      <c r="K677" s="55">
        <f>Table3[[#This Row],[Residential Incentive Disbursements]]/'1.) CLM Reference'!$B$5</f>
        <v>1.7108317733917781E-4</v>
      </c>
      <c r="L677" s="56">
        <v>0</v>
      </c>
      <c r="M677" s="55">
        <f>Table3[[#This Row],[C&amp;I CLM $ Collected]]/'1.) CLM Reference'!$B$4</f>
        <v>0</v>
      </c>
      <c r="N677" s="79">
        <v>0</v>
      </c>
      <c r="O677" s="55">
        <f>Table3[[#This Row],[C&amp;I Incentive Disbursements]]/'1.) CLM Reference'!$B$5</f>
        <v>0</v>
      </c>
    </row>
    <row r="678" spans="1:15" s="1" customFormat="1">
      <c r="A678" s="83">
        <v>9003430202</v>
      </c>
      <c r="B678" s="1" t="s">
        <v>163</v>
      </c>
      <c r="C678" s="1" t="s">
        <v>46</v>
      </c>
      <c r="D678" s="54">
        <f>Table3[[#This Row],[Residential CLM $ Collected]]+Table3[[#This Row],[C&amp;I CLM $ Collected]]</f>
        <v>77092.602929999994</v>
      </c>
      <c r="E678" s="55">
        <f>Table3[[#This Row],[CLM $ Collected ]]/'1.) CLM Reference'!$B$4</f>
        <v>7.2834106384910609E-4</v>
      </c>
      <c r="F678" s="54">
        <f>Table3[[#This Row],[Residential Incentive Disbursements]]+Table3[[#This Row],[C&amp;I Incentive Disbursements]]</f>
        <v>12733.43</v>
      </c>
      <c r="G678" s="55">
        <f>Table3[[#This Row],[Incentive Disbursements]]/'1.) CLM Reference'!$B$5</f>
        <v>1.4360410196341474E-4</v>
      </c>
      <c r="H678" s="54">
        <v>77092.602929999994</v>
      </c>
      <c r="I678" s="55">
        <f>Table3[[#This Row],[Residential CLM $ Collected]]/'1.) CLM Reference'!$B$4</f>
        <v>7.2834106384910609E-4</v>
      </c>
      <c r="J678" s="79">
        <v>12733.43</v>
      </c>
      <c r="K678" s="55">
        <f>Table3[[#This Row],[Residential Incentive Disbursements]]/'1.) CLM Reference'!$B$5</f>
        <v>1.4360410196341474E-4</v>
      </c>
      <c r="L678" s="56">
        <v>0</v>
      </c>
      <c r="M678" s="55">
        <f>Table3[[#This Row],[C&amp;I CLM $ Collected]]/'1.) CLM Reference'!$B$4</f>
        <v>0</v>
      </c>
      <c r="N678" s="79">
        <v>0</v>
      </c>
      <c r="O678" s="55">
        <f>Table3[[#This Row],[C&amp;I Incentive Disbursements]]/'1.) CLM Reference'!$B$5</f>
        <v>0</v>
      </c>
    </row>
    <row r="679" spans="1:15" s="1" customFormat="1">
      <c r="A679" s="83">
        <v>9003430203</v>
      </c>
      <c r="B679" s="1" t="s">
        <v>163</v>
      </c>
      <c r="C679" s="1" t="s">
        <v>46</v>
      </c>
      <c r="D679" s="54">
        <f>Table3[[#This Row],[Residential CLM $ Collected]]+Table3[[#This Row],[C&amp;I CLM $ Collected]]</f>
        <v>57847.343210999999</v>
      </c>
      <c r="E679" s="55">
        <f>Table3[[#This Row],[CLM $ Collected ]]/'1.) CLM Reference'!$B$4</f>
        <v>5.4651930138356413E-4</v>
      </c>
      <c r="F679" s="54">
        <f>Table3[[#This Row],[Residential Incentive Disbursements]]+Table3[[#This Row],[C&amp;I Incentive Disbursements]]</f>
        <v>6541.05</v>
      </c>
      <c r="G679" s="55">
        <f>Table3[[#This Row],[Incentive Disbursements]]/'1.) CLM Reference'!$B$5</f>
        <v>7.3768152897357118E-5</v>
      </c>
      <c r="H679" s="54">
        <v>57847.343210999999</v>
      </c>
      <c r="I679" s="55">
        <f>Table3[[#This Row],[Residential CLM $ Collected]]/'1.) CLM Reference'!$B$4</f>
        <v>5.4651930138356413E-4</v>
      </c>
      <c r="J679" s="79">
        <v>6541.05</v>
      </c>
      <c r="K679" s="55">
        <f>Table3[[#This Row],[Residential Incentive Disbursements]]/'1.) CLM Reference'!$B$5</f>
        <v>7.3768152897357118E-5</v>
      </c>
      <c r="L679" s="56">
        <v>0</v>
      </c>
      <c r="M679" s="55">
        <f>Table3[[#This Row],[C&amp;I CLM $ Collected]]/'1.) CLM Reference'!$B$4</f>
        <v>0</v>
      </c>
      <c r="N679" s="79">
        <v>0</v>
      </c>
      <c r="O679" s="55">
        <f>Table3[[#This Row],[C&amp;I Incentive Disbursements]]/'1.) CLM Reference'!$B$5</f>
        <v>0</v>
      </c>
    </row>
    <row r="680" spans="1:15" s="1" customFormat="1">
      <c r="A680" s="83">
        <v>9003430301</v>
      </c>
      <c r="B680" s="1" t="s">
        <v>163</v>
      </c>
      <c r="C680" s="1" t="s">
        <v>46</v>
      </c>
      <c r="D680" s="54">
        <f>Table3[[#This Row],[Residential CLM $ Collected]]+Table3[[#This Row],[C&amp;I CLM $ Collected]]</f>
        <v>55794.818519999993</v>
      </c>
      <c r="E680" s="55">
        <f>Table3[[#This Row],[CLM $ Collected ]]/'1.) CLM Reference'!$B$4</f>
        <v>5.2712784279736354E-4</v>
      </c>
      <c r="F680" s="54">
        <f>Table3[[#This Row],[Residential Incentive Disbursements]]+Table3[[#This Row],[C&amp;I Incentive Disbursements]]</f>
        <v>5819.15</v>
      </c>
      <c r="G680" s="55">
        <f>Table3[[#This Row],[Incentive Disbursements]]/'1.) CLM Reference'!$B$5</f>
        <v>6.5626764347108743E-5</v>
      </c>
      <c r="H680" s="54">
        <v>55794.818519999993</v>
      </c>
      <c r="I680" s="55">
        <f>Table3[[#This Row],[Residential CLM $ Collected]]/'1.) CLM Reference'!$B$4</f>
        <v>5.2712784279736354E-4</v>
      </c>
      <c r="J680" s="79">
        <v>5819.15</v>
      </c>
      <c r="K680" s="55">
        <f>Table3[[#This Row],[Residential Incentive Disbursements]]/'1.) CLM Reference'!$B$5</f>
        <v>6.5626764347108743E-5</v>
      </c>
      <c r="L680" s="56">
        <v>0</v>
      </c>
      <c r="M680" s="55">
        <f>Table3[[#This Row],[C&amp;I CLM $ Collected]]/'1.) CLM Reference'!$B$4</f>
        <v>0</v>
      </c>
      <c r="N680" s="79">
        <v>0</v>
      </c>
      <c r="O680" s="55">
        <f>Table3[[#This Row],[C&amp;I Incentive Disbursements]]/'1.) CLM Reference'!$B$5</f>
        <v>0</v>
      </c>
    </row>
    <row r="681" spans="1:15" s="1" customFormat="1">
      <c r="A681" s="83">
        <v>9003430302</v>
      </c>
      <c r="B681" s="1" t="s">
        <v>163</v>
      </c>
      <c r="C681" s="1" t="s">
        <v>46</v>
      </c>
      <c r="D681" s="54">
        <f>Table3[[#This Row],[Residential CLM $ Collected]]+Table3[[#This Row],[C&amp;I CLM $ Collected]]</f>
        <v>39801.863429999998</v>
      </c>
      <c r="E681" s="55">
        <f>Table3[[#This Row],[CLM $ Collected ]]/'1.) CLM Reference'!$B$4</f>
        <v>3.7603259524270202E-4</v>
      </c>
      <c r="F681" s="54">
        <f>Table3[[#This Row],[Residential Incentive Disbursements]]+Table3[[#This Row],[C&amp;I Incentive Disbursements]]</f>
        <v>3796.82</v>
      </c>
      <c r="G681" s="55">
        <f>Table3[[#This Row],[Incentive Disbursements]]/'1.) CLM Reference'!$B$5</f>
        <v>4.2819485905740433E-5</v>
      </c>
      <c r="H681" s="54">
        <v>39801.863429999998</v>
      </c>
      <c r="I681" s="55">
        <f>Table3[[#This Row],[Residential CLM $ Collected]]/'1.) CLM Reference'!$B$4</f>
        <v>3.7603259524270202E-4</v>
      </c>
      <c r="J681" s="79">
        <v>3796.82</v>
      </c>
      <c r="K681" s="55">
        <f>Table3[[#This Row],[Residential Incentive Disbursements]]/'1.) CLM Reference'!$B$5</f>
        <v>4.2819485905740433E-5</v>
      </c>
      <c r="L681" s="56">
        <v>0</v>
      </c>
      <c r="M681" s="55">
        <f>Table3[[#This Row],[C&amp;I CLM $ Collected]]/'1.) CLM Reference'!$B$4</f>
        <v>0</v>
      </c>
      <c r="N681" s="79">
        <v>0</v>
      </c>
      <c r="O681" s="55">
        <f>Table3[[#This Row],[C&amp;I Incentive Disbursements]]/'1.) CLM Reference'!$B$5</f>
        <v>0</v>
      </c>
    </row>
    <row r="682" spans="1:15" s="1" customFormat="1">
      <c r="A682" s="83">
        <v>9003430400</v>
      </c>
      <c r="B682" s="1" t="s">
        <v>163</v>
      </c>
      <c r="C682" s="1" t="s">
        <v>46</v>
      </c>
      <c r="D682" s="54">
        <f>Table3[[#This Row],[Residential CLM $ Collected]]+Table3[[#This Row],[C&amp;I CLM $ Collected]]</f>
        <v>65127.42532799943</v>
      </c>
      <c r="E682" s="55">
        <f>Table3[[#This Row],[CLM $ Collected ]]/'1.) CLM Reference'!$B$4</f>
        <v>6.1529869853037961E-4</v>
      </c>
      <c r="F682" s="54">
        <f>Table3[[#This Row],[Residential Incentive Disbursements]]+Table3[[#This Row],[C&amp;I Incentive Disbursements]]</f>
        <v>12403.92</v>
      </c>
      <c r="G682" s="55">
        <f>Table3[[#This Row],[Incentive Disbursements]]/'1.) CLM Reference'!$B$5</f>
        <v>1.3988797931319678E-4</v>
      </c>
      <c r="H682" s="54">
        <v>65127.42532799943</v>
      </c>
      <c r="I682" s="55">
        <f>Table3[[#This Row],[Residential CLM $ Collected]]/'1.) CLM Reference'!$B$4</f>
        <v>6.1529869853037961E-4</v>
      </c>
      <c r="J682" s="79">
        <v>12403.92</v>
      </c>
      <c r="K682" s="55">
        <f>Table3[[#This Row],[Residential Incentive Disbursements]]/'1.) CLM Reference'!$B$5</f>
        <v>1.3988797931319678E-4</v>
      </c>
      <c r="L682" s="56">
        <v>0</v>
      </c>
      <c r="M682" s="55">
        <f>Table3[[#This Row],[C&amp;I CLM $ Collected]]/'1.) CLM Reference'!$B$4</f>
        <v>0</v>
      </c>
      <c r="N682" s="79">
        <v>0</v>
      </c>
      <c r="O682" s="55">
        <f>Table3[[#This Row],[C&amp;I Incentive Disbursements]]/'1.) CLM Reference'!$B$5</f>
        <v>0</v>
      </c>
    </row>
    <row r="683" spans="1:15" s="1" customFormat="1">
      <c r="A683" s="83">
        <v>9003430500</v>
      </c>
      <c r="B683" s="1" t="s">
        <v>163</v>
      </c>
      <c r="C683" s="1" t="s">
        <v>46</v>
      </c>
      <c r="D683" s="54">
        <f>Table3[[#This Row],[Residential CLM $ Collected]]+Table3[[#This Row],[C&amp;I CLM $ Collected]]</f>
        <v>601572.36346199946</v>
      </c>
      <c r="E683" s="55">
        <f>Table3[[#This Row],[CLM $ Collected ]]/'1.) CLM Reference'!$B$4</f>
        <v>5.6834227738292017E-3</v>
      </c>
      <c r="F683" s="54">
        <f>Table3[[#This Row],[Residential Incentive Disbursements]]+Table3[[#This Row],[C&amp;I Incentive Disbursements]]</f>
        <v>992105.79399999906</v>
      </c>
      <c r="G683" s="55">
        <f>Table3[[#This Row],[Incentive Disbursements]]/'1.) CLM Reference'!$B$5</f>
        <v>1.1188694766458873E-2</v>
      </c>
      <c r="H683" s="54">
        <v>307608.49639799999</v>
      </c>
      <c r="I683" s="55">
        <f>Table3[[#This Row],[Residential CLM $ Collected]]/'1.) CLM Reference'!$B$4</f>
        <v>2.9061659744317476E-3</v>
      </c>
      <c r="J683" s="79">
        <v>852882.02</v>
      </c>
      <c r="K683" s="55">
        <f>Table3[[#This Row],[Residential Incentive Disbursements]]/'1.) CLM Reference'!$B$5</f>
        <v>9.6185675472235787E-3</v>
      </c>
      <c r="L683" s="56">
        <v>293963.86706399941</v>
      </c>
      <c r="M683" s="55">
        <f>Table3[[#This Row],[C&amp;I CLM $ Collected]]/'1.) CLM Reference'!$B$4</f>
        <v>2.7772567993974537E-3</v>
      </c>
      <c r="N683" s="79">
        <v>139223.77399999899</v>
      </c>
      <c r="O683" s="55">
        <f>Table3[[#This Row],[C&amp;I Incentive Disbursements]]/'1.) CLM Reference'!$B$5</f>
        <v>1.5701272192352935E-3</v>
      </c>
    </row>
    <row r="684" spans="1:15" s="1" customFormat="1">
      <c r="A684" s="83">
        <v>9003430601</v>
      </c>
      <c r="B684" s="1" t="s">
        <v>163</v>
      </c>
      <c r="C684" s="1" t="s">
        <v>46</v>
      </c>
      <c r="D684" s="54">
        <f>Table3[[#This Row],[Residential CLM $ Collected]]+Table3[[#This Row],[C&amp;I CLM $ Collected]]</f>
        <v>91458.844658999427</v>
      </c>
      <c r="E684" s="55">
        <f>Table3[[#This Row],[CLM $ Collected ]]/'1.) CLM Reference'!$B$4</f>
        <v>8.640677533982155E-4</v>
      </c>
      <c r="F684" s="54">
        <f>Table3[[#This Row],[Residential Incentive Disbursements]]+Table3[[#This Row],[C&amp;I Incentive Disbursements]]</f>
        <v>24237.16</v>
      </c>
      <c r="G684" s="55">
        <f>Table3[[#This Row],[Incentive Disbursements]]/'1.) CLM Reference'!$B$5</f>
        <v>2.7333998741451419E-4</v>
      </c>
      <c r="H684" s="54">
        <v>91458.844658999427</v>
      </c>
      <c r="I684" s="55">
        <f>Table3[[#This Row],[Residential CLM $ Collected]]/'1.) CLM Reference'!$B$4</f>
        <v>8.640677533982155E-4</v>
      </c>
      <c r="J684" s="79">
        <v>24237.16</v>
      </c>
      <c r="K684" s="55">
        <f>Table3[[#This Row],[Residential Incentive Disbursements]]/'1.) CLM Reference'!$B$5</f>
        <v>2.7333998741451419E-4</v>
      </c>
      <c r="L684" s="56">
        <v>0</v>
      </c>
      <c r="M684" s="55">
        <f>Table3[[#This Row],[C&amp;I CLM $ Collected]]/'1.) CLM Reference'!$B$4</f>
        <v>0</v>
      </c>
      <c r="N684" s="79">
        <v>0</v>
      </c>
      <c r="O684" s="55">
        <f>Table3[[#This Row],[C&amp;I Incentive Disbursements]]/'1.) CLM Reference'!$B$5</f>
        <v>0</v>
      </c>
    </row>
    <row r="685" spans="1:15" s="1" customFormat="1">
      <c r="A685" s="83">
        <v>9003430602</v>
      </c>
      <c r="B685" s="1" t="s">
        <v>163</v>
      </c>
      <c r="C685" s="1" t="s">
        <v>46</v>
      </c>
      <c r="D685" s="54">
        <f>Table3[[#This Row],[Residential CLM $ Collected]]+Table3[[#This Row],[C&amp;I CLM $ Collected]]</f>
        <v>51960.237209999999</v>
      </c>
      <c r="E685" s="55">
        <f>Table3[[#This Row],[CLM $ Collected ]]/'1.) CLM Reference'!$B$4</f>
        <v>4.9090020324967269E-4</v>
      </c>
      <c r="F685" s="54">
        <f>Table3[[#This Row],[Residential Incentive Disbursements]]+Table3[[#This Row],[C&amp;I Incentive Disbursements]]</f>
        <v>8181.2199999999903</v>
      </c>
      <c r="G685" s="55">
        <f>Table3[[#This Row],[Incentive Disbursements]]/'1.) CLM Reference'!$B$5</f>
        <v>9.2265536549470691E-5</v>
      </c>
      <c r="H685" s="54">
        <v>51960.237209999999</v>
      </c>
      <c r="I685" s="55">
        <f>Table3[[#This Row],[Residential CLM $ Collected]]/'1.) CLM Reference'!$B$4</f>
        <v>4.9090020324967269E-4</v>
      </c>
      <c r="J685" s="79">
        <v>8181.2199999999903</v>
      </c>
      <c r="K685" s="55">
        <f>Table3[[#This Row],[Residential Incentive Disbursements]]/'1.) CLM Reference'!$B$5</f>
        <v>9.2265536549470691E-5</v>
      </c>
      <c r="L685" s="56">
        <v>0</v>
      </c>
      <c r="M685" s="55">
        <f>Table3[[#This Row],[C&amp;I CLM $ Collected]]/'1.) CLM Reference'!$B$4</f>
        <v>0</v>
      </c>
      <c r="N685" s="79">
        <v>0</v>
      </c>
      <c r="O685" s="55">
        <f>Table3[[#This Row],[C&amp;I Incentive Disbursements]]/'1.) CLM Reference'!$B$5</f>
        <v>0</v>
      </c>
    </row>
    <row r="686" spans="1:15" s="1" customFormat="1">
      <c r="A686" s="83">
        <v>9009343101</v>
      </c>
      <c r="B686" s="1" t="s">
        <v>163</v>
      </c>
      <c r="C686" s="1" t="s">
        <v>46</v>
      </c>
      <c r="D686" s="54">
        <f>Table3[[#This Row],[Residential CLM $ Collected]]+Table3[[#This Row],[C&amp;I CLM $ Collected]]</f>
        <v>401.57207999999997</v>
      </c>
      <c r="E686" s="55">
        <f>Table3[[#This Row],[CLM $ Collected ]]/'1.) CLM Reference'!$B$4</f>
        <v>3.7938975315812228E-6</v>
      </c>
      <c r="F686" s="54">
        <f>Table3[[#This Row],[Residential Incentive Disbursements]]+Table3[[#This Row],[C&amp;I Incentive Disbursements]]</f>
        <v>0</v>
      </c>
      <c r="G686" s="55">
        <f>Table3[[#This Row],[Incentive Disbursements]]/'1.) CLM Reference'!$B$5</f>
        <v>0</v>
      </c>
      <c r="H686" s="54">
        <v>401.57207999999997</v>
      </c>
      <c r="I686" s="55">
        <f>Table3[[#This Row],[Residential CLM $ Collected]]/'1.) CLM Reference'!$B$4</f>
        <v>3.7938975315812228E-6</v>
      </c>
      <c r="J686" s="79">
        <v>0</v>
      </c>
      <c r="K686" s="55">
        <f>Table3[[#This Row],[Residential Incentive Disbursements]]/'1.) CLM Reference'!$B$5</f>
        <v>0</v>
      </c>
      <c r="L686" s="56">
        <v>0</v>
      </c>
      <c r="M686" s="55">
        <f>Table3[[#This Row],[C&amp;I CLM $ Collected]]/'1.) CLM Reference'!$B$4</f>
        <v>0</v>
      </c>
      <c r="N686" s="79">
        <v>0</v>
      </c>
      <c r="O686" s="55">
        <f>Table3[[#This Row],[C&amp;I Incentive Disbursements]]/'1.) CLM Reference'!$B$5</f>
        <v>0</v>
      </c>
    </row>
    <row r="687" spans="1:15" s="1" customFormat="1">
      <c r="A687" s="83">
        <v>9011711100</v>
      </c>
      <c r="B687" s="1" t="s">
        <v>164</v>
      </c>
      <c r="C687" s="1" t="s">
        <v>46</v>
      </c>
      <c r="D687" s="54">
        <f>Table3[[#This Row],[Residential CLM $ Collected]]+Table3[[#This Row],[C&amp;I CLM $ Collected]]</f>
        <v>70202.177387999938</v>
      </c>
      <c r="E687" s="55">
        <f>Table3[[#This Row],[CLM $ Collected ]]/'1.) CLM Reference'!$B$4</f>
        <v>6.6324299115605879E-4</v>
      </c>
      <c r="F687" s="54">
        <f>Table3[[#This Row],[Residential Incentive Disbursements]]+Table3[[#This Row],[C&amp;I Incentive Disbursements]]</f>
        <v>106474.31</v>
      </c>
      <c r="G687" s="55">
        <f>Table3[[#This Row],[Incentive Disbursements]]/'1.) CLM Reference'!$B$5</f>
        <v>1.2007878214844098E-3</v>
      </c>
      <c r="H687" s="54">
        <v>57773.702951999992</v>
      </c>
      <c r="I687" s="55">
        <f>Table3[[#This Row],[Residential CLM $ Collected]]/'1.) CLM Reference'!$B$4</f>
        <v>5.4582357672849067E-4</v>
      </c>
      <c r="J687" s="79">
        <v>105824.31</v>
      </c>
      <c r="K687" s="55">
        <f>Table3[[#This Row],[Residential Incentive Disbursements]]/'1.) CLM Reference'!$B$5</f>
        <v>1.1934573012493891E-3</v>
      </c>
      <c r="L687" s="56">
        <v>12428.474435999942</v>
      </c>
      <c r="M687" s="55">
        <f>Table3[[#This Row],[C&amp;I CLM $ Collected]]/'1.) CLM Reference'!$B$4</f>
        <v>1.1741941442756806E-4</v>
      </c>
      <c r="N687" s="79">
        <v>650</v>
      </c>
      <c r="O687" s="55">
        <f>Table3[[#This Row],[C&amp;I Incentive Disbursements]]/'1.) CLM Reference'!$B$5</f>
        <v>7.3305202350206957E-6</v>
      </c>
    </row>
    <row r="688" spans="1:15" s="1" customFormat="1">
      <c r="A688" s="83">
        <v>9011712100</v>
      </c>
      <c r="B688" s="1" t="s">
        <v>164</v>
      </c>
      <c r="C688" s="1" t="s">
        <v>46</v>
      </c>
      <c r="D688" s="54">
        <f>Table3[[#This Row],[Residential CLM $ Collected]]+Table3[[#This Row],[C&amp;I CLM $ Collected]]</f>
        <v>171.21698999999998</v>
      </c>
      <c r="E688" s="55">
        <f>Table3[[#This Row],[CLM $ Collected ]]/'1.) CLM Reference'!$B$4</f>
        <v>1.6175918299045265E-6</v>
      </c>
      <c r="F688" s="54">
        <f>Table3[[#This Row],[Residential Incentive Disbursements]]+Table3[[#This Row],[C&amp;I Incentive Disbursements]]</f>
        <v>0</v>
      </c>
      <c r="G688" s="55">
        <f>Table3[[#This Row],[Incentive Disbursements]]/'1.) CLM Reference'!$B$5</f>
        <v>0</v>
      </c>
      <c r="H688" s="54">
        <v>171.21698999999998</v>
      </c>
      <c r="I688" s="55">
        <f>Table3[[#This Row],[Residential CLM $ Collected]]/'1.) CLM Reference'!$B$4</f>
        <v>1.6175918299045265E-6</v>
      </c>
      <c r="J688" s="79">
        <v>0</v>
      </c>
      <c r="K688" s="55">
        <f>Table3[[#This Row],[Residential Incentive Disbursements]]/'1.) CLM Reference'!$B$5</f>
        <v>0</v>
      </c>
      <c r="L688" s="56">
        <v>0</v>
      </c>
      <c r="M688" s="55">
        <f>Table3[[#This Row],[C&amp;I CLM $ Collected]]/'1.) CLM Reference'!$B$4</f>
        <v>0</v>
      </c>
      <c r="N688" s="79">
        <v>0</v>
      </c>
      <c r="O688" s="55">
        <f>Table3[[#This Row],[C&amp;I Incentive Disbursements]]/'1.) CLM Reference'!$B$5</f>
        <v>0</v>
      </c>
    </row>
    <row r="689" spans="1:15" s="1" customFormat="1">
      <c r="A689" s="83">
        <v>9015825000</v>
      </c>
      <c r="B689" s="1" t="s">
        <v>164</v>
      </c>
      <c r="C689" s="1" t="s">
        <v>46</v>
      </c>
      <c r="D689" s="54">
        <f>Table3[[#This Row],[Residential CLM $ Collected]]+Table3[[#This Row],[C&amp;I CLM $ Collected]]</f>
        <v>443.29193999999995</v>
      </c>
      <c r="E689" s="55">
        <f>Table3[[#This Row],[CLM $ Collected ]]/'1.) CLM Reference'!$B$4</f>
        <v>4.1880506158093746E-6</v>
      </c>
      <c r="F689" s="54">
        <f>Table3[[#This Row],[Residential Incentive Disbursements]]+Table3[[#This Row],[C&amp;I Incentive Disbursements]]</f>
        <v>0</v>
      </c>
      <c r="G689" s="55">
        <f>Table3[[#This Row],[Incentive Disbursements]]/'1.) CLM Reference'!$B$5</f>
        <v>0</v>
      </c>
      <c r="H689" s="54">
        <v>443.29193999999995</v>
      </c>
      <c r="I689" s="55">
        <f>Table3[[#This Row],[Residential CLM $ Collected]]/'1.) CLM Reference'!$B$4</f>
        <v>4.1880506158093746E-6</v>
      </c>
      <c r="J689" s="79">
        <v>0</v>
      </c>
      <c r="K689" s="55">
        <f>Table3[[#This Row],[Residential Incentive Disbursements]]/'1.) CLM Reference'!$B$5</f>
        <v>0</v>
      </c>
      <c r="L689" s="56">
        <v>0</v>
      </c>
      <c r="M689" s="55">
        <f>Table3[[#This Row],[C&amp;I CLM $ Collected]]/'1.) CLM Reference'!$B$4</f>
        <v>0</v>
      </c>
      <c r="N689" s="79">
        <v>0</v>
      </c>
      <c r="O689" s="55">
        <f>Table3[[#This Row],[C&amp;I Incentive Disbursements]]/'1.) CLM Reference'!$B$5</f>
        <v>0</v>
      </c>
    </row>
    <row r="690" spans="1:15" s="1" customFormat="1">
      <c r="A690" s="83">
        <v>9013535200</v>
      </c>
      <c r="B690" s="1" t="s">
        <v>165</v>
      </c>
      <c r="C690" s="1" t="s">
        <v>46</v>
      </c>
      <c r="D690" s="54">
        <f>Table3[[#This Row],[Residential CLM $ Collected]]+Table3[[#This Row],[C&amp;I CLM $ Collected]]</f>
        <v>405.67715999999996</v>
      </c>
      <c r="E690" s="55">
        <f>Table3[[#This Row],[CLM $ Collected ]]/'1.) CLM Reference'!$B$4</f>
        <v>3.8326807380206337E-6</v>
      </c>
      <c r="F690" s="54">
        <f>Table3[[#This Row],[Residential Incentive Disbursements]]+Table3[[#This Row],[C&amp;I Incentive Disbursements]]</f>
        <v>0</v>
      </c>
      <c r="G690" s="55">
        <f>Table3[[#This Row],[Incentive Disbursements]]/'1.) CLM Reference'!$B$5</f>
        <v>0</v>
      </c>
      <c r="H690" s="54">
        <v>405.67715999999996</v>
      </c>
      <c r="I690" s="55">
        <f>Table3[[#This Row],[Residential CLM $ Collected]]/'1.) CLM Reference'!$B$4</f>
        <v>3.8326807380206337E-6</v>
      </c>
      <c r="J690" s="79">
        <v>0</v>
      </c>
      <c r="K690" s="55">
        <f>Table3[[#This Row],[Residential Incentive Disbursements]]/'1.) CLM Reference'!$B$5</f>
        <v>0</v>
      </c>
      <c r="L690" s="56">
        <v>0</v>
      </c>
      <c r="M690" s="55">
        <f>Table3[[#This Row],[C&amp;I CLM $ Collected]]/'1.) CLM Reference'!$B$4</f>
        <v>0</v>
      </c>
      <c r="N690" s="79">
        <v>0</v>
      </c>
      <c r="O690" s="55">
        <f>Table3[[#This Row],[C&amp;I Incentive Disbursements]]/'1.) CLM Reference'!$B$5</f>
        <v>0</v>
      </c>
    </row>
    <row r="691" spans="1:15" s="1" customFormat="1">
      <c r="A691" s="83">
        <v>9013840100</v>
      </c>
      <c r="B691" s="1" t="s">
        <v>165</v>
      </c>
      <c r="C691" s="1" t="s">
        <v>46</v>
      </c>
      <c r="D691" s="54">
        <f>Table3[[#This Row],[Residential CLM $ Collected]]+Table3[[#This Row],[C&amp;I CLM $ Collected]]</f>
        <v>284.15771999999998</v>
      </c>
      <c r="E691" s="55">
        <f>Table3[[#This Row],[CLM $ Collected ]]/'1.) CLM Reference'!$B$4</f>
        <v>2.6846121186705716E-6</v>
      </c>
      <c r="F691" s="54">
        <f>Table3[[#This Row],[Residential Incentive Disbursements]]+Table3[[#This Row],[C&amp;I Incentive Disbursements]]</f>
        <v>0</v>
      </c>
      <c r="G691" s="55">
        <f>Table3[[#This Row],[Incentive Disbursements]]/'1.) CLM Reference'!$B$5</f>
        <v>0</v>
      </c>
      <c r="H691" s="54">
        <v>284.15771999999998</v>
      </c>
      <c r="I691" s="55">
        <f>Table3[[#This Row],[Residential CLM $ Collected]]/'1.) CLM Reference'!$B$4</f>
        <v>2.6846121186705716E-6</v>
      </c>
      <c r="J691" s="79">
        <v>0</v>
      </c>
      <c r="K691" s="55">
        <f>Table3[[#This Row],[Residential Incentive Disbursements]]/'1.) CLM Reference'!$B$5</f>
        <v>0</v>
      </c>
      <c r="L691" s="56">
        <v>0</v>
      </c>
      <c r="M691" s="55">
        <f>Table3[[#This Row],[C&amp;I CLM $ Collected]]/'1.) CLM Reference'!$B$4</f>
        <v>0</v>
      </c>
      <c r="N691" s="79">
        <v>0</v>
      </c>
      <c r="O691" s="55">
        <f>Table3[[#This Row],[C&amp;I Incentive Disbursements]]/'1.) CLM Reference'!$B$5</f>
        <v>0</v>
      </c>
    </row>
    <row r="692" spans="1:15" s="1" customFormat="1">
      <c r="A692" s="83">
        <v>9013890100</v>
      </c>
      <c r="B692" s="1" t="s">
        <v>165</v>
      </c>
      <c r="C692" s="1" t="s">
        <v>46</v>
      </c>
      <c r="D692" s="54">
        <f>Table3[[#This Row],[Residential CLM $ Collected]]+Table3[[#This Row],[C&amp;I CLM $ Collected]]</f>
        <v>57914.459001000003</v>
      </c>
      <c r="E692" s="55">
        <f>Table3[[#This Row],[CLM $ Collected ]]/'1.) CLM Reference'!$B$4</f>
        <v>5.4715338538166266E-4</v>
      </c>
      <c r="F692" s="54">
        <f>Table3[[#This Row],[Residential Incentive Disbursements]]+Table3[[#This Row],[C&amp;I Incentive Disbursements]]</f>
        <v>38248.239999999903</v>
      </c>
      <c r="G692" s="55">
        <f>Table3[[#This Row],[Incentive Disbursements]]/'1.) CLM Reference'!$B$5</f>
        <v>4.3135307272911889E-4</v>
      </c>
      <c r="H692" s="54">
        <v>57914.459001000003</v>
      </c>
      <c r="I692" s="55">
        <f>Table3[[#This Row],[Residential CLM $ Collected]]/'1.) CLM Reference'!$B$4</f>
        <v>5.4715338538166266E-4</v>
      </c>
      <c r="J692" s="79">
        <v>38248.239999999903</v>
      </c>
      <c r="K692" s="55">
        <f>Table3[[#This Row],[Residential Incentive Disbursements]]/'1.) CLM Reference'!$B$5</f>
        <v>4.3135307272911889E-4</v>
      </c>
      <c r="L692" s="56">
        <v>0</v>
      </c>
      <c r="M692" s="55">
        <f>Table3[[#This Row],[C&amp;I CLM $ Collected]]/'1.) CLM Reference'!$B$4</f>
        <v>0</v>
      </c>
      <c r="N692" s="79">
        <v>0</v>
      </c>
      <c r="O692" s="55">
        <f>Table3[[#This Row],[C&amp;I Incentive Disbursements]]/'1.) CLM Reference'!$B$5</f>
        <v>0</v>
      </c>
    </row>
    <row r="693" spans="1:15" s="1" customFormat="1">
      <c r="A693" s="83">
        <v>9013890201</v>
      </c>
      <c r="B693" s="1" t="s">
        <v>165</v>
      </c>
      <c r="C693" s="1" t="s">
        <v>46</v>
      </c>
      <c r="D693" s="54">
        <f>Table3[[#This Row],[Residential CLM $ Collected]]+Table3[[#This Row],[C&amp;I CLM $ Collected]]</f>
        <v>42281.422469999998</v>
      </c>
      <c r="E693" s="55">
        <f>Table3[[#This Row],[CLM $ Collected ]]/'1.) CLM Reference'!$B$4</f>
        <v>3.9945850901954103E-4</v>
      </c>
      <c r="F693" s="54">
        <f>Table3[[#This Row],[Residential Incentive Disbursements]]+Table3[[#This Row],[C&amp;I Incentive Disbursements]]</f>
        <v>7015.57</v>
      </c>
      <c r="G693" s="55">
        <f>Table3[[#This Row],[Incentive Disbursements]]/'1.) CLM Reference'!$B$5</f>
        <v>7.911965822339098E-5</v>
      </c>
      <c r="H693" s="54">
        <v>42281.422469999998</v>
      </c>
      <c r="I693" s="55">
        <f>Table3[[#This Row],[Residential CLM $ Collected]]/'1.) CLM Reference'!$B$4</f>
        <v>3.9945850901954103E-4</v>
      </c>
      <c r="J693" s="79">
        <v>7015.57</v>
      </c>
      <c r="K693" s="55">
        <f>Table3[[#This Row],[Residential Incentive Disbursements]]/'1.) CLM Reference'!$B$5</f>
        <v>7.911965822339098E-5</v>
      </c>
      <c r="L693" s="56">
        <v>0</v>
      </c>
      <c r="M693" s="55">
        <f>Table3[[#This Row],[C&amp;I CLM $ Collected]]/'1.) CLM Reference'!$B$4</f>
        <v>0</v>
      </c>
      <c r="N693" s="79">
        <v>0</v>
      </c>
      <c r="O693" s="55">
        <f>Table3[[#This Row],[C&amp;I Incentive Disbursements]]/'1.) CLM Reference'!$B$5</f>
        <v>0</v>
      </c>
    </row>
    <row r="694" spans="1:15" s="1" customFormat="1">
      <c r="A694" s="83">
        <v>9013890202</v>
      </c>
      <c r="B694" s="1" t="s">
        <v>165</v>
      </c>
      <c r="C694" s="1" t="s">
        <v>46</v>
      </c>
      <c r="D694" s="54">
        <f>Table3[[#This Row],[Residential CLM $ Collected]]+Table3[[#This Row],[C&amp;I CLM $ Collected]]</f>
        <v>228765.90239999999</v>
      </c>
      <c r="E694" s="55">
        <f>Table3[[#This Row],[CLM $ Collected ]]/'1.) CLM Reference'!$B$4</f>
        <v>2.1612916725318927E-3</v>
      </c>
      <c r="F694" s="54">
        <f>Table3[[#This Row],[Residential Incentive Disbursements]]+Table3[[#This Row],[C&amp;I Incentive Disbursements]]</f>
        <v>199900.0199999999</v>
      </c>
      <c r="G694" s="55">
        <f>Table3[[#This Row],[Incentive Disbursements]]/'1.) CLM Reference'!$B$5</f>
        <v>2.2544171409092941E-3</v>
      </c>
      <c r="H694" s="54">
        <v>129297.86352</v>
      </c>
      <c r="I694" s="55">
        <f>Table3[[#This Row],[Residential CLM $ Collected]]/'1.) CLM Reference'!$B$4</f>
        <v>1.2215561531251223E-3</v>
      </c>
      <c r="J694" s="79">
        <v>174896.92</v>
      </c>
      <c r="K694" s="55">
        <f>Table3[[#This Row],[Residential Incentive Disbursements]]/'1.) CLM Reference'!$B$5</f>
        <v>1.9724390940043016E-3</v>
      </c>
      <c r="L694" s="56">
        <v>99468.038879999993</v>
      </c>
      <c r="M694" s="55">
        <f>Table3[[#This Row],[C&amp;I CLM $ Collected]]/'1.) CLM Reference'!$B$4</f>
        <v>9.3973551940677033E-4</v>
      </c>
      <c r="N694" s="79">
        <v>25003.0999999999</v>
      </c>
      <c r="O694" s="55">
        <f>Table3[[#This Row],[C&amp;I Incentive Disbursements]]/'1.) CLM Reference'!$B$5</f>
        <v>2.8197804690499264E-4</v>
      </c>
    </row>
    <row r="695" spans="1:15" s="1" customFormat="1">
      <c r="A695" s="83">
        <v>9001010202</v>
      </c>
      <c r="B695" s="1" t="s">
        <v>166</v>
      </c>
      <c r="C695" s="1" t="s">
        <v>46</v>
      </c>
      <c r="D695" s="54">
        <f>Table3[[#This Row],[Residential CLM $ Collected]]+Table3[[#This Row],[C&amp;I CLM $ Collected]]</f>
        <v>745.84313999999995</v>
      </c>
      <c r="E695" s="55">
        <f>Table3[[#This Row],[CLM $ Collected ]]/'1.) CLM Reference'!$B$4</f>
        <v>7.0464372119515598E-6</v>
      </c>
      <c r="F695" s="54">
        <f>Table3[[#This Row],[Residential Incentive Disbursements]]+Table3[[#This Row],[C&amp;I Incentive Disbursements]]</f>
        <v>0</v>
      </c>
      <c r="G695" s="55">
        <f>Table3[[#This Row],[Incentive Disbursements]]/'1.) CLM Reference'!$B$5</f>
        <v>0</v>
      </c>
      <c r="H695" s="54">
        <v>745.84313999999995</v>
      </c>
      <c r="I695" s="55">
        <f>Table3[[#This Row],[Residential CLM $ Collected]]/'1.) CLM Reference'!$B$4</f>
        <v>7.0464372119515598E-6</v>
      </c>
      <c r="J695" s="79">
        <v>0</v>
      </c>
      <c r="K695" s="55">
        <f>Table3[[#This Row],[Residential Incentive Disbursements]]/'1.) CLM Reference'!$B$5</f>
        <v>0</v>
      </c>
      <c r="L695" s="56">
        <v>0</v>
      </c>
      <c r="M695" s="55">
        <f>Table3[[#This Row],[C&amp;I CLM $ Collected]]/'1.) CLM Reference'!$B$4</f>
        <v>0</v>
      </c>
      <c r="N695" s="79">
        <v>0</v>
      </c>
      <c r="O695" s="55">
        <f>Table3[[#This Row],[C&amp;I Incentive Disbursements]]/'1.) CLM Reference'!$B$5</f>
        <v>0</v>
      </c>
    </row>
    <row r="696" spans="1:15" s="1" customFormat="1">
      <c r="A696" s="83">
        <v>9001020100</v>
      </c>
      <c r="B696" s="1" t="s">
        <v>166</v>
      </c>
      <c r="C696" s="1" t="s">
        <v>102</v>
      </c>
      <c r="D696" s="54">
        <f>Table3[[#This Row],[Residential CLM $ Collected]]+Table3[[#This Row],[C&amp;I CLM $ Collected]]</f>
        <v>118448.866242</v>
      </c>
      <c r="E696" s="55">
        <f>Table3[[#This Row],[CLM $ Collected ]]/'1.) CLM Reference'!$B$4</f>
        <v>1.1190590273460204E-3</v>
      </c>
      <c r="F696" s="54">
        <f>Table3[[#This Row],[Residential Incentive Disbursements]]+Table3[[#This Row],[C&amp;I Incentive Disbursements]]</f>
        <v>1687.47</v>
      </c>
      <c r="G696" s="55">
        <f>Table3[[#This Row],[Incentive Disbursements]]/'1.) CLM Reference'!$B$5</f>
        <v>1.9030819970754421E-5</v>
      </c>
      <c r="H696" s="54">
        <v>118448.866242</v>
      </c>
      <c r="I696" s="55">
        <f>Table3[[#This Row],[Residential CLM $ Collected]]/'1.) CLM Reference'!$B$4</f>
        <v>1.1190590273460204E-3</v>
      </c>
      <c r="J696" s="79">
        <v>1687.47</v>
      </c>
      <c r="K696" s="55">
        <f>Table3[[#This Row],[Residential Incentive Disbursements]]/'1.) CLM Reference'!$B$5</f>
        <v>1.9030819970754421E-5</v>
      </c>
      <c r="L696" s="56">
        <v>0</v>
      </c>
      <c r="M696" s="55">
        <f>Table3[[#This Row],[C&amp;I CLM $ Collected]]/'1.) CLM Reference'!$B$4</f>
        <v>0</v>
      </c>
      <c r="N696" s="79">
        <v>0</v>
      </c>
      <c r="O696" s="55">
        <f>Table3[[#This Row],[C&amp;I Incentive Disbursements]]/'1.) CLM Reference'!$B$5</f>
        <v>0</v>
      </c>
    </row>
    <row r="697" spans="1:15" s="1" customFormat="1">
      <c r="A697" s="83">
        <v>9001020200</v>
      </c>
      <c r="B697" s="1" t="s">
        <v>166</v>
      </c>
      <c r="C697" s="1" t="s">
        <v>46</v>
      </c>
      <c r="D697" s="54">
        <f>Table3[[#This Row],[Residential CLM $ Collected]]+Table3[[#This Row],[C&amp;I CLM $ Collected]]</f>
        <v>85704.150734999988</v>
      </c>
      <c r="E697" s="55">
        <f>Table3[[#This Row],[CLM $ Collected ]]/'1.) CLM Reference'!$B$4</f>
        <v>8.0969963330065561E-4</v>
      </c>
      <c r="F697" s="54">
        <f>Table3[[#This Row],[Residential Incentive Disbursements]]+Table3[[#This Row],[C&amp;I Incentive Disbursements]]</f>
        <v>12085.59</v>
      </c>
      <c r="G697" s="55">
        <f>Table3[[#This Row],[Incentive Disbursements]]/'1.) CLM Reference'!$B$5</f>
        <v>1.3629794161102118E-4</v>
      </c>
      <c r="H697" s="54">
        <v>85704.150734999988</v>
      </c>
      <c r="I697" s="55">
        <f>Table3[[#This Row],[Residential CLM $ Collected]]/'1.) CLM Reference'!$B$4</f>
        <v>8.0969963330065561E-4</v>
      </c>
      <c r="J697" s="79">
        <v>12085.59</v>
      </c>
      <c r="K697" s="55">
        <f>Table3[[#This Row],[Residential Incentive Disbursements]]/'1.) CLM Reference'!$B$5</f>
        <v>1.3629794161102118E-4</v>
      </c>
      <c r="L697" s="56">
        <v>0</v>
      </c>
      <c r="M697" s="55">
        <f>Table3[[#This Row],[C&amp;I CLM $ Collected]]/'1.) CLM Reference'!$B$4</f>
        <v>0</v>
      </c>
      <c r="N697" s="79">
        <v>0</v>
      </c>
      <c r="O697" s="55">
        <f>Table3[[#This Row],[C&amp;I Incentive Disbursements]]/'1.) CLM Reference'!$B$5</f>
        <v>0</v>
      </c>
    </row>
    <row r="698" spans="1:15" s="1" customFormat="1">
      <c r="A698" s="83">
        <v>9001020300</v>
      </c>
      <c r="B698" s="1" t="s">
        <v>166</v>
      </c>
      <c r="C698" s="1" t="s">
        <v>46</v>
      </c>
      <c r="D698" s="54">
        <f>Table3[[#This Row],[Residential CLM $ Collected]]+Table3[[#This Row],[C&amp;I CLM $ Collected]]</f>
        <v>1655019.7921529943</v>
      </c>
      <c r="E698" s="55">
        <f>Table3[[#This Row],[CLM $ Collected ]]/'1.) CLM Reference'!$B$4</f>
        <v>1.5635986207425862E-2</v>
      </c>
      <c r="F698" s="54">
        <f>Table3[[#This Row],[Residential Incentive Disbursements]]+Table3[[#This Row],[C&amp;I Incentive Disbursements]]</f>
        <v>2144186.6463999893</v>
      </c>
      <c r="G698" s="55">
        <f>Table3[[#This Row],[Incentive Disbursements]]/'1.) CLM Reference'!$B$5</f>
        <v>2.418154399860967E-2</v>
      </c>
      <c r="H698" s="54">
        <v>861054.00021899433</v>
      </c>
      <c r="I698" s="55">
        <f>Table3[[#This Row],[Residential CLM $ Collected]]/'1.) CLM Reference'!$B$4</f>
        <v>8.1349048120800144E-3</v>
      </c>
      <c r="J698" s="79">
        <v>1900607.80999999</v>
      </c>
      <c r="K698" s="55">
        <f>Table3[[#This Row],[Residential Incentive Disbursements]]/'1.) CLM Reference'!$B$5</f>
        <v>2.1434529246220458E-2</v>
      </c>
      <c r="L698" s="56">
        <v>793965.79193399986</v>
      </c>
      <c r="M698" s="55">
        <f>Table3[[#This Row],[C&amp;I CLM $ Collected]]/'1.) CLM Reference'!$B$4</f>
        <v>7.5010813953458443E-3</v>
      </c>
      <c r="N698" s="79">
        <v>243578.83639999901</v>
      </c>
      <c r="O698" s="55">
        <f>Table3[[#This Row],[C&amp;I Incentive Disbursements]]/'1.) CLM Reference'!$B$5</f>
        <v>2.7470147523892129E-3</v>
      </c>
    </row>
    <row r="699" spans="1:15" s="1" customFormat="1">
      <c r="A699" s="83">
        <v>9001020400</v>
      </c>
      <c r="B699" s="1" t="s">
        <v>166</v>
      </c>
      <c r="C699" s="1" t="s">
        <v>46</v>
      </c>
      <c r="D699" s="54">
        <f>Table3[[#This Row],[Residential CLM $ Collected]]+Table3[[#This Row],[C&amp;I CLM $ Collected]]</f>
        <v>73138.305240000002</v>
      </c>
      <c r="E699" s="55">
        <f>Table3[[#This Row],[CLM $ Collected ]]/'1.) CLM Reference'!$B$4</f>
        <v>6.9098239029483836E-4</v>
      </c>
      <c r="F699" s="54">
        <f>Table3[[#This Row],[Residential Incentive Disbursements]]+Table3[[#This Row],[C&amp;I Incentive Disbursements]]</f>
        <v>9246.4099999999908</v>
      </c>
      <c r="G699" s="55">
        <f>Table3[[#This Row],[Incentive Disbursements]]/'1.) CLM Reference'!$B$5</f>
        <v>1.0427845477891946E-4</v>
      </c>
      <c r="H699" s="54">
        <v>73138.305240000002</v>
      </c>
      <c r="I699" s="55">
        <f>Table3[[#This Row],[Residential CLM $ Collected]]/'1.) CLM Reference'!$B$4</f>
        <v>6.9098239029483836E-4</v>
      </c>
      <c r="J699" s="79">
        <v>9246.4099999999908</v>
      </c>
      <c r="K699" s="55">
        <f>Table3[[#This Row],[Residential Incentive Disbursements]]/'1.) CLM Reference'!$B$5</f>
        <v>1.0427845477891946E-4</v>
      </c>
      <c r="L699" s="56">
        <v>0</v>
      </c>
      <c r="M699" s="55">
        <f>Table3[[#This Row],[C&amp;I CLM $ Collected]]/'1.) CLM Reference'!$B$4</f>
        <v>0</v>
      </c>
      <c r="N699" s="79">
        <v>0</v>
      </c>
      <c r="O699" s="55">
        <f>Table3[[#This Row],[C&amp;I Incentive Disbursements]]/'1.) CLM Reference'!$B$5</f>
        <v>0</v>
      </c>
    </row>
    <row r="700" spans="1:15" s="1" customFormat="1">
      <c r="A700" s="83">
        <v>9001020500</v>
      </c>
      <c r="B700" s="1" t="s">
        <v>166</v>
      </c>
      <c r="C700" s="1" t="s">
        <v>46</v>
      </c>
      <c r="D700" s="54">
        <f>Table3[[#This Row],[Residential CLM $ Collected]]+Table3[[#This Row],[C&amp;I CLM $ Collected]]</f>
        <v>99694.963619999995</v>
      </c>
      <c r="E700" s="55">
        <f>Table3[[#This Row],[CLM $ Collected ]]/'1.) CLM Reference'!$B$4</f>
        <v>9.4187941648980636E-4</v>
      </c>
      <c r="F700" s="54">
        <f>Table3[[#This Row],[Residential Incentive Disbursements]]+Table3[[#This Row],[C&amp;I Incentive Disbursements]]</f>
        <v>22018.91</v>
      </c>
      <c r="G700" s="55">
        <f>Table3[[#This Row],[Incentive Disbursements]]/'1.) CLM Reference'!$B$5</f>
        <v>2.4832317739707625E-4</v>
      </c>
      <c r="H700" s="54">
        <v>99694.963619999995</v>
      </c>
      <c r="I700" s="55">
        <f>Table3[[#This Row],[Residential CLM $ Collected]]/'1.) CLM Reference'!$B$4</f>
        <v>9.4187941648980636E-4</v>
      </c>
      <c r="J700" s="79">
        <v>22018.91</v>
      </c>
      <c r="K700" s="55">
        <f>Table3[[#This Row],[Residential Incentive Disbursements]]/'1.) CLM Reference'!$B$5</f>
        <v>2.4832317739707625E-4</v>
      </c>
      <c r="L700" s="56">
        <v>0</v>
      </c>
      <c r="M700" s="55">
        <f>Table3[[#This Row],[C&amp;I CLM $ Collected]]/'1.) CLM Reference'!$B$4</f>
        <v>0</v>
      </c>
      <c r="N700" s="79">
        <v>0</v>
      </c>
      <c r="O700" s="55">
        <f>Table3[[#This Row],[C&amp;I Incentive Disbursements]]/'1.) CLM Reference'!$B$5</f>
        <v>0</v>
      </c>
    </row>
    <row r="701" spans="1:15" s="1" customFormat="1">
      <c r="A701" s="83">
        <v>9001020600</v>
      </c>
      <c r="B701" s="1" t="s">
        <v>166</v>
      </c>
      <c r="C701" s="1" t="s">
        <v>46</v>
      </c>
      <c r="D701" s="54">
        <f>Table3[[#This Row],[Residential CLM $ Collected]]+Table3[[#This Row],[C&amp;I CLM $ Collected]]</f>
        <v>80490.446819999997</v>
      </c>
      <c r="E701" s="55">
        <f>Table3[[#This Row],[CLM $ Collected ]]/'1.) CLM Reference'!$B$4</f>
        <v>7.6044257734817552E-4</v>
      </c>
      <c r="F701" s="54">
        <f>Table3[[#This Row],[Residential Incentive Disbursements]]+Table3[[#This Row],[C&amp;I Incentive Disbursements]]</f>
        <v>5377.9499999999898</v>
      </c>
      <c r="G701" s="55">
        <f>Table3[[#This Row],[Incentive Disbursements]]/'1.) CLM Reference'!$B$5</f>
        <v>6.0651032766045349E-5</v>
      </c>
      <c r="H701" s="54">
        <v>80490.446819999997</v>
      </c>
      <c r="I701" s="55">
        <f>Table3[[#This Row],[Residential CLM $ Collected]]/'1.) CLM Reference'!$B$4</f>
        <v>7.6044257734817552E-4</v>
      </c>
      <c r="J701" s="79">
        <v>5377.9499999999898</v>
      </c>
      <c r="K701" s="55">
        <f>Table3[[#This Row],[Residential Incentive Disbursements]]/'1.) CLM Reference'!$B$5</f>
        <v>6.0651032766045349E-5</v>
      </c>
      <c r="L701" s="56">
        <v>0</v>
      </c>
      <c r="M701" s="55">
        <f>Table3[[#This Row],[C&amp;I CLM $ Collected]]/'1.) CLM Reference'!$B$4</f>
        <v>0</v>
      </c>
      <c r="N701" s="79">
        <v>0</v>
      </c>
      <c r="O701" s="55">
        <f>Table3[[#This Row],[C&amp;I Incentive Disbursements]]/'1.) CLM Reference'!$B$5</f>
        <v>0</v>
      </c>
    </row>
    <row r="702" spans="1:15" s="1" customFormat="1">
      <c r="A702" s="83">
        <v>9001020700</v>
      </c>
      <c r="B702" s="1" t="s">
        <v>166</v>
      </c>
      <c r="C702" s="1" t="s">
        <v>46</v>
      </c>
      <c r="D702" s="54">
        <f>Table3[[#This Row],[Residential CLM $ Collected]]+Table3[[#This Row],[C&amp;I CLM $ Collected]]</f>
        <v>68099.926229999997</v>
      </c>
      <c r="E702" s="55">
        <f>Table3[[#This Row],[CLM $ Collected ]]/'1.) CLM Reference'!$B$4</f>
        <v>6.4338173616268436E-4</v>
      </c>
      <c r="F702" s="54">
        <f>Table3[[#This Row],[Residential Incentive Disbursements]]+Table3[[#This Row],[C&amp;I Incentive Disbursements]]</f>
        <v>15743.06</v>
      </c>
      <c r="G702" s="55">
        <f>Table3[[#This Row],[Incentive Disbursements]]/'1.) CLM Reference'!$B$5</f>
        <v>1.7754587675560755E-4</v>
      </c>
      <c r="H702" s="54">
        <v>68099.926229999997</v>
      </c>
      <c r="I702" s="55">
        <f>Table3[[#This Row],[Residential CLM $ Collected]]/'1.) CLM Reference'!$B$4</f>
        <v>6.4338173616268436E-4</v>
      </c>
      <c r="J702" s="79">
        <v>15743.06</v>
      </c>
      <c r="K702" s="55">
        <f>Table3[[#This Row],[Residential Incentive Disbursements]]/'1.) CLM Reference'!$B$5</f>
        <v>1.7754587675560755E-4</v>
      </c>
      <c r="L702" s="56">
        <v>0</v>
      </c>
      <c r="M702" s="55">
        <f>Table3[[#This Row],[C&amp;I CLM $ Collected]]/'1.) CLM Reference'!$B$4</f>
        <v>0</v>
      </c>
      <c r="N702" s="79">
        <v>0</v>
      </c>
      <c r="O702" s="55">
        <f>Table3[[#This Row],[C&amp;I Incentive Disbursements]]/'1.) CLM Reference'!$B$5</f>
        <v>0</v>
      </c>
    </row>
    <row r="703" spans="1:15" s="1" customFormat="1">
      <c r="A703" s="83">
        <v>9001020800</v>
      </c>
      <c r="B703" s="1" t="s">
        <v>166</v>
      </c>
      <c r="C703" s="1" t="s">
        <v>46</v>
      </c>
      <c r="D703" s="54">
        <f>Table3[[#This Row],[Residential CLM $ Collected]]+Table3[[#This Row],[C&amp;I CLM $ Collected]]</f>
        <v>45927.754109999994</v>
      </c>
      <c r="E703" s="55">
        <f>Table3[[#This Row],[CLM $ Collected ]]/'1.) CLM Reference'!$B$4</f>
        <v>4.3390763857138265E-4</v>
      </c>
      <c r="F703" s="54">
        <f>Table3[[#This Row],[Residential Incentive Disbursements]]+Table3[[#This Row],[C&amp;I Incentive Disbursements]]</f>
        <v>4838.68</v>
      </c>
      <c r="G703" s="55">
        <f>Table3[[#This Row],[Incentive Disbursements]]/'1.) CLM Reference'!$B$5</f>
        <v>5.4569294847369141E-5</v>
      </c>
      <c r="H703" s="54">
        <v>45927.754109999994</v>
      </c>
      <c r="I703" s="55">
        <f>Table3[[#This Row],[Residential CLM $ Collected]]/'1.) CLM Reference'!$B$4</f>
        <v>4.3390763857138265E-4</v>
      </c>
      <c r="J703" s="79">
        <v>4838.68</v>
      </c>
      <c r="K703" s="55">
        <f>Table3[[#This Row],[Residential Incentive Disbursements]]/'1.) CLM Reference'!$B$5</f>
        <v>5.4569294847369141E-5</v>
      </c>
      <c r="L703" s="56">
        <v>0</v>
      </c>
      <c r="M703" s="55">
        <f>Table3[[#This Row],[C&amp;I CLM $ Collected]]/'1.) CLM Reference'!$B$4</f>
        <v>0</v>
      </c>
      <c r="N703" s="79">
        <v>0</v>
      </c>
      <c r="O703" s="55">
        <f>Table3[[#This Row],[C&amp;I Incentive Disbursements]]/'1.) CLM Reference'!$B$5</f>
        <v>0</v>
      </c>
    </row>
    <row r="704" spans="1:15" s="1" customFormat="1">
      <c r="A704" s="83">
        <v>9001020900</v>
      </c>
      <c r="B704" s="1" t="s">
        <v>166</v>
      </c>
      <c r="C704" s="1" t="s">
        <v>46</v>
      </c>
      <c r="D704" s="54">
        <f>Table3[[#This Row],[Residential CLM $ Collected]]+Table3[[#This Row],[C&amp;I CLM $ Collected]]</f>
        <v>79996.045499999993</v>
      </c>
      <c r="E704" s="55">
        <f>Table3[[#This Row],[CLM $ Collected ]]/'1.) CLM Reference'!$B$4</f>
        <v>7.5577166509860252E-4</v>
      </c>
      <c r="F704" s="54">
        <f>Table3[[#This Row],[Residential Incentive Disbursements]]+Table3[[#This Row],[C&amp;I Incentive Disbursements]]</f>
        <v>18050.919999999998</v>
      </c>
      <c r="G704" s="55">
        <f>Table3[[#This Row],[Incentive Disbursements]]/'1.) CLM Reference'!$B$5</f>
        <v>2.0357328357036887E-4</v>
      </c>
      <c r="H704" s="54">
        <v>79996.045499999993</v>
      </c>
      <c r="I704" s="55">
        <f>Table3[[#This Row],[Residential CLM $ Collected]]/'1.) CLM Reference'!$B$4</f>
        <v>7.5577166509860252E-4</v>
      </c>
      <c r="J704" s="79">
        <v>18050.919999999998</v>
      </c>
      <c r="K704" s="55">
        <f>Table3[[#This Row],[Residential Incentive Disbursements]]/'1.) CLM Reference'!$B$5</f>
        <v>2.0357328357036887E-4</v>
      </c>
      <c r="L704" s="56">
        <v>0</v>
      </c>
      <c r="M704" s="55">
        <f>Table3[[#This Row],[C&amp;I CLM $ Collected]]/'1.) CLM Reference'!$B$4</f>
        <v>0</v>
      </c>
      <c r="N704" s="79">
        <v>0</v>
      </c>
      <c r="O704" s="55">
        <f>Table3[[#This Row],[C&amp;I Incentive Disbursements]]/'1.) CLM Reference'!$B$5</f>
        <v>0</v>
      </c>
    </row>
    <row r="705" spans="1:15" s="1" customFormat="1">
      <c r="A705" s="83">
        <v>9001021000</v>
      </c>
      <c r="B705" s="1" t="s">
        <v>166</v>
      </c>
      <c r="C705" s="1" t="s">
        <v>46</v>
      </c>
      <c r="D705" s="54">
        <f>Table3[[#This Row],[Residential CLM $ Collected]]+Table3[[#This Row],[C&amp;I CLM $ Collected]]</f>
        <v>51501.607919999995</v>
      </c>
      <c r="E705" s="55">
        <f>Table3[[#This Row],[CLM $ Collected ]]/'1.) CLM Reference'!$B$4</f>
        <v>4.8656725128936245E-4</v>
      </c>
      <c r="F705" s="54">
        <f>Table3[[#This Row],[Residential Incentive Disbursements]]+Table3[[#This Row],[C&amp;I Incentive Disbursements]]</f>
        <v>2024.99</v>
      </c>
      <c r="G705" s="55">
        <f>Table3[[#This Row],[Incentive Disbursements]]/'1.) CLM Reference'!$B$5</f>
        <v>2.2837277185714707E-5</v>
      </c>
      <c r="H705" s="54">
        <v>51501.607919999995</v>
      </c>
      <c r="I705" s="55">
        <f>Table3[[#This Row],[Residential CLM $ Collected]]/'1.) CLM Reference'!$B$4</f>
        <v>4.8656725128936245E-4</v>
      </c>
      <c r="J705" s="79">
        <v>2024.99</v>
      </c>
      <c r="K705" s="55">
        <f>Table3[[#This Row],[Residential Incentive Disbursements]]/'1.) CLM Reference'!$B$5</f>
        <v>2.2837277185714707E-5</v>
      </c>
      <c r="L705" s="56">
        <v>0</v>
      </c>
      <c r="M705" s="55">
        <f>Table3[[#This Row],[C&amp;I CLM $ Collected]]/'1.) CLM Reference'!$B$4</f>
        <v>0</v>
      </c>
      <c r="N705" s="79">
        <v>0</v>
      </c>
      <c r="O705" s="55">
        <f>Table3[[#This Row],[C&amp;I Incentive Disbursements]]/'1.) CLM Reference'!$B$5</f>
        <v>0</v>
      </c>
    </row>
    <row r="706" spans="1:15" s="1" customFormat="1">
      <c r="A706" s="83">
        <v>9001021100</v>
      </c>
      <c r="B706" s="1" t="s">
        <v>166</v>
      </c>
      <c r="C706" s="1" t="s">
        <v>46</v>
      </c>
      <c r="D706" s="54">
        <f>Table3[[#This Row],[Residential CLM $ Collected]]+Table3[[#This Row],[C&amp;I CLM $ Collected]]</f>
        <v>81787.140665999425</v>
      </c>
      <c r="E706" s="55">
        <f>Table3[[#This Row],[CLM $ Collected ]]/'1.) CLM Reference'!$B$4</f>
        <v>7.7269323875260826E-4</v>
      </c>
      <c r="F706" s="54">
        <f>Table3[[#This Row],[Residential Incentive Disbursements]]+Table3[[#This Row],[C&amp;I Incentive Disbursements]]</f>
        <v>6044.9099999999899</v>
      </c>
      <c r="G706" s="55">
        <f>Table3[[#This Row],[Incentive Disbursements]]/'1.) CLM Reference'!$B$5</f>
        <v>6.8172823190582889E-5</v>
      </c>
      <c r="H706" s="54">
        <v>81787.140665999425</v>
      </c>
      <c r="I706" s="55">
        <f>Table3[[#This Row],[Residential CLM $ Collected]]/'1.) CLM Reference'!$B$4</f>
        <v>7.7269323875260826E-4</v>
      </c>
      <c r="J706" s="79">
        <v>6044.9099999999899</v>
      </c>
      <c r="K706" s="55">
        <f>Table3[[#This Row],[Residential Incentive Disbursements]]/'1.) CLM Reference'!$B$5</f>
        <v>6.8172823190582889E-5</v>
      </c>
      <c r="L706" s="56">
        <v>0</v>
      </c>
      <c r="M706" s="55">
        <f>Table3[[#This Row],[C&amp;I CLM $ Collected]]/'1.) CLM Reference'!$B$4</f>
        <v>0</v>
      </c>
      <c r="N706" s="79">
        <v>0</v>
      </c>
      <c r="O706" s="55">
        <f>Table3[[#This Row],[C&amp;I Incentive Disbursements]]/'1.) CLM Reference'!$B$5</f>
        <v>0</v>
      </c>
    </row>
    <row r="707" spans="1:15" s="1" customFormat="1">
      <c r="A707" s="83">
        <v>9001021200</v>
      </c>
      <c r="B707" s="1" t="s">
        <v>166</v>
      </c>
      <c r="C707" s="1" t="s">
        <v>46</v>
      </c>
      <c r="D707" s="54">
        <f>Table3[[#This Row],[Residential CLM $ Collected]]+Table3[[#This Row],[C&amp;I CLM $ Collected]]</f>
        <v>80036.998775999993</v>
      </c>
      <c r="E707" s="55">
        <f>Table3[[#This Row],[CLM $ Collected ]]/'1.) CLM Reference'!$B$4</f>
        <v>7.5615857579400378E-4</v>
      </c>
      <c r="F707" s="54">
        <f>Table3[[#This Row],[Residential Incentive Disbursements]]+Table3[[#This Row],[C&amp;I Incentive Disbursements]]</f>
        <v>20392.159999999902</v>
      </c>
      <c r="G707" s="55">
        <f>Table3[[#This Row],[Incentive Disbursements]]/'1.) CLM Reference'!$B$5</f>
        <v>2.2997714079350603E-4</v>
      </c>
      <c r="H707" s="54">
        <v>80036.998775999993</v>
      </c>
      <c r="I707" s="55">
        <f>Table3[[#This Row],[Residential CLM $ Collected]]/'1.) CLM Reference'!$B$4</f>
        <v>7.5615857579400378E-4</v>
      </c>
      <c r="J707" s="79">
        <v>20392.159999999902</v>
      </c>
      <c r="K707" s="55">
        <f>Table3[[#This Row],[Residential Incentive Disbursements]]/'1.) CLM Reference'!$B$5</f>
        <v>2.2997714079350603E-4</v>
      </c>
      <c r="L707" s="56">
        <v>0</v>
      </c>
      <c r="M707" s="55">
        <f>Table3[[#This Row],[C&amp;I CLM $ Collected]]/'1.) CLM Reference'!$B$4</f>
        <v>0</v>
      </c>
      <c r="N707" s="79">
        <v>0</v>
      </c>
      <c r="O707" s="55">
        <f>Table3[[#This Row],[C&amp;I Incentive Disbursements]]/'1.) CLM Reference'!$B$5</f>
        <v>0</v>
      </c>
    </row>
    <row r="708" spans="1:15" s="1" customFormat="1">
      <c r="A708" s="83">
        <v>9001021300</v>
      </c>
      <c r="B708" s="1" t="s">
        <v>166</v>
      </c>
      <c r="C708" s="1" t="s">
        <v>46</v>
      </c>
      <c r="D708" s="54">
        <f>Table3[[#This Row],[Residential CLM $ Collected]]+Table3[[#This Row],[C&amp;I CLM $ Collected]]</f>
        <v>52413.55371</v>
      </c>
      <c r="E708" s="55">
        <f>Table3[[#This Row],[CLM $ Collected ]]/'1.) CLM Reference'!$B$4</f>
        <v>4.9518296202706342E-4</v>
      </c>
      <c r="F708" s="54">
        <f>Table3[[#This Row],[Residential Incentive Disbursements]]+Table3[[#This Row],[C&amp;I Incentive Disbursements]]</f>
        <v>30607.82</v>
      </c>
      <c r="G708" s="55">
        <f>Table3[[#This Row],[Incentive Disbursements]]/'1.) CLM Reference'!$B$5</f>
        <v>3.451865290151864E-4</v>
      </c>
      <c r="H708" s="54">
        <v>52413.55371</v>
      </c>
      <c r="I708" s="55">
        <f>Table3[[#This Row],[Residential CLM $ Collected]]/'1.) CLM Reference'!$B$4</f>
        <v>4.9518296202706342E-4</v>
      </c>
      <c r="J708" s="79">
        <v>30607.82</v>
      </c>
      <c r="K708" s="55">
        <f>Table3[[#This Row],[Residential Incentive Disbursements]]/'1.) CLM Reference'!$B$5</f>
        <v>3.451865290151864E-4</v>
      </c>
      <c r="L708" s="56">
        <v>0</v>
      </c>
      <c r="M708" s="55">
        <f>Table3[[#This Row],[C&amp;I CLM $ Collected]]/'1.) CLM Reference'!$B$4</f>
        <v>0</v>
      </c>
      <c r="N708" s="79">
        <v>0</v>
      </c>
      <c r="O708" s="55">
        <f>Table3[[#This Row],[C&amp;I Incentive Disbursements]]/'1.) CLM Reference'!$B$5</f>
        <v>0</v>
      </c>
    </row>
    <row r="709" spans="1:15" s="1" customFormat="1">
      <c r="A709" s="83">
        <v>9001021400</v>
      </c>
      <c r="B709" s="1" t="s">
        <v>166</v>
      </c>
      <c r="C709" s="1" t="s">
        <v>46</v>
      </c>
      <c r="D709" s="54">
        <f>Table3[[#This Row],[Residential CLM $ Collected]]+Table3[[#This Row],[C&amp;I CLM $ Collected]]</f>
        <v>66615.66197999999</v>
      </c>
      <c r="E709" s="55">
        <f>Table3[[#This Row],[CLM $ Collected ]]/'1.) CLM Reference'!$B$4</f>
        <v>6.2935898220456735E-4</v>
      </c>
      <c r="F709" s="54">
        <f>Table3[[#This Row],[Residential Incentive Disbursements]]+Table3[[#This Row],[C&amp;I Incentive Disbursements]]</f>
        <v>3117.6599999999899</v>
      </c>
      <c r="G709" s="55">
        <f>Table3[[#This Row],[Incentive Disbursements]]/'1.) CLM Reference'!$B$5</f>
        <v>3.516010725525315E-5</v>
      </c>
      <c r="H709" s="54">
        <v>66615.66197999999</v>
      </c>
      <c r="I709" s="55">
        <f>Table3[[#This Row],[Residential CLM $ Collected]]/'1.) CLM Reference'!$B$4</f>
        <v>6.2935898220456735E-4</v>
      </c>
      <c r="J709" s="79">
        <v>3117.6599999999899</v>
      </c>
      <c r="K709" s="55">
        <f>Table3[[#This Row],[Residential Incentive Disbursements]]/'1.) CLM Reference'!$B$5</f>
        <v>3.516010725525315E-5</v>
      </c>
      <c r="L709" s="56">
        <v>0</v>
      </c>
      <c r="M709" s="55">
        <f>Table3[[#This Row],[C&amp;I CLM $ Collected]]/'1.) CLM Reference'!$B$4</f>
        <v>0</v>
      </c>
      <c r="N709" s="79">
        <v>0</v>
      </c>
      <c r="O709" s="55">
        <f>Table3[[#This Row],[C&amp;I Incentive Disbursements]]/'1.) CLM Reference'!$B$5</f>
        <v>0</v>
      </c>
    </row>
    <row r="710" spans="1:15" s="1" customFormat="1">
      <c r="A710" s="83">
        <v>9001021500</v>
      </c>
      <c r="B710" s="1" t="s">
        <v>166</v>
      </c>
      <c r="C710" s="1" t="s">
        <v>46</v>
      </c>
      <c r="D710" s="54">
        <f>Table3[[#This Row],[Residential CLM $ Collected]]+Table3[[#This Row],[C&amp;I CLM $ Collected]]</f>
        <v>54343.947734999994</v>
      </c>
      <c r="E710" s="55">
        <f>Table3[[#This Row],[CLM $ Collected ]]/'1.) CLM Reference'!$B$4</f>
        <v>5.1342057736731964E-4</v>
      </c>
      <c r="F710" s="54">
        <f>Table3[[#This Row],[Residential Incentive Disbursements]]+Table3[[#This Row],[C&amp;I Incentive Disbursements]]</f>
        <v>995.60999999999899</v>
      </c>
      <c r="G710" s="55">
        <f>Table3[[#This Row],[Incentive Disbursements]]/'1.) CLM Reference'!$B$5</f>
        <v>1.1228214232598382E-5</v>
      </c>
      <c r="H710" s="54">
        <v>54343.947734999994</v>
      </c>
      <c r="I710" s="55">
        <f>Table3[[#This Row],[Residential CLM $ Collected]]/'1.) CLM Reference'!$B$4</f>
        <v>5.1342057736731964E-4</v>
      </c>
      <c r="J710" s="79">
        <v>995.60999999999899</v>
      </c>
      <c r="K710" s="55">
        <f>Table3[[#This Row],[Residential Incentive Disbursements]]/'1.) CLM Reference'!$B$5</f>
        <v>1.1228214232598382E-5</v>
      </c>
      <c r="L710" s="56">
        <v>0</v>
      </c>
      <c r="M710" s="55">
        <f>Table3[[#This Row],[C&amp;I CLM $ Collected]]/'1.) CLM Reference'!$B$4</f>
        <v>0</v>
      </c>
      <c r="N710" s="79">
        <v>0</v>
      </c>
      <c r="O710" s="55">
        <f>Table3[[#This Row],[C&amp;I Incentive Disbursements]]/'1.) CLM Reference'!$B$5</f>
        <v>0</v>
      </c>
    </row>
    <row r="711" spans="1:15" s="1" customFormat="1">
      <c r="A711" s="83">
        <v>9001021600</v>
      </c>
      <c r="B711" s="1" t="s">
        <v>166</v>
      </c>
      <c r="C711" s="1" t="s">
        <v>46</v>
      </c>
      <c r="D711" s="54">
        <f>Table3[[#This Row],[Residential CLM $ Collected]]+Table3[[#This Row],[C&amp;I CLM $ Collected]]</f>
        <v>74762.053757999995</v>
      </c>
      <c r="E711" s="55">
        <f>Table3[[#This Row],[CLM $ Collected ]]/'1.) CLM Reference'!$B$4</f>
        <v>7.0632293761164599E-4</v>
      </c>
      <c r="F711" s="54">
        <f>Table3[[#This Row],[Residential Incentive Disbursements]]+Table3[[#This Row],[C&amp;I Incentive Disbursements]]</f>
        <v>1161.51</v>
      </c>
      <c r="G711" s="55">
        <f>Table3[[#This Row],[Incentive Disbursements]]/'1.) CLM Reference'!$B$5</f>
        <v>1.3099188551044443E-5</v>
      </c>
      <c r="H711" s="54">
        <v>74762.053757999995</v>
      </c>
      <c r="I711" s="55">
        <f>Table3[[#This Row],[Residential CLM $ Collected]]/'1.) CLM Reference'!$B$4</f>
        <v>7.0632293761164599E-4</v>
      </c>
      <c r="J711" s="79">
        <v>1161.51</v>
      </c>
      <c r="K711" s="55">
        <f>Table3[[#This Row],[Residential Incentive Disbursements]]/'1.) CLM Reference'!$B$5</f>
        <v>1.3099188551044443E-5</v>
      </c>
      <c r="L711" s="56">
        <v>0</v>
      </c>
      <c r="M711" s="55">
        <f>Table3[[#This Row],[C&amp;I CLM $ Collected]]/'1.) CLM Reference'!$B$4</f>
        <v>0</v>
      </c>
      <c r="N711" s="79">
        <v>0</v>
      </c>
      <c r="O711" s="55">
        <f>Table3[[#This Row],[C&amp;I Incentive Disbursements]]/'1.) CLM Reference'!$B$5</f>
        <v>0</v>
      </c>
    </row>
    <row r="712" spans="1:15" s="1" customFormat="1">
      <c r="A712" s="83">
        <v>9001021700</v>
      </c>
      <c r="B712" s="1" t="s">
        <v>166</v>
      </c>
      <c r="C712" s="1" t="s">
        <v>46</v>
      </c>
      <c r="D712" s="54">
        <f>Table3[[#This Row],[Residential CLM $ Collected]]+Table3[[#This Row],[C&amp;I CLM $ Collected]]</f>
        <v>80066.657412</v>
      </c>
      <c r="E712" s="55">
        <f>Table3[[#This Row],[CLM $ Collected ]]/'1.) CLM Reference'!$B$4</f>
        <v>7.5643877910373217E-4</v>
      </c>
      <c r="F712" s="54">
        <f>Table3[[#This Row],[Residential Incentive Disbursements]]+Table3[[#This Row],[C&amp;I Incentive Disbursements]]</f>
        <v>9224.0599999999904</v>
      </c>
      <c r="G712" s="55">
        <f>Table3[[#This Row],[Incentive Disbursements]]/'1.) CLM Reference'!$B$5</f>
        <v>1.0402639766006912E-4</v>
      </c>
      <c r="H712" s="54">
        <v>80066.657412</v>
      </c>
      <c r="I712" s="55">
        <f>Table3[[#This Row],[Residential CLM $ Collected]]/'1.) CLM Reference'!$B$4</f>
        <v>7.5643877910373217E-4</v>
      </c>
      <c r="J712" s="79">
        <v>9224.0599999999904</v>
      </c>
      <c r="K712" s="55">
        <f>Table3[[#This Row],[Residential Incentive Disbursements]]/'1.) CLM Reference'!$B$5</f>
        <v>1.0402639766006912E-4</v>
      </c>
      <c r="L712" s="56">
        <v>0</v>
      </c>
      <c r="M712" s="55">
        <f>Table3[[#This Row],[C&amp;I CLM $ Collected]]/'1.) CLM Reference'!$B$4</f>
        <v>0</v>
      </c>
      <c r="N712" s="79">
        <v>0</v>
      </c>
      <c r="O712" s="55">
        <f>Table3[[#This Row],[C&amp;I Incentive Disbursements]]/'1.) CLM Reference'!$B$5</f>
        <v>0</v>
      </c>
    </row>
    <row r="713" spans="1:15" s="1" customFormat="1">
      <c r="A713" s="83">
        <v>9001021801</v>
      </c>
      <c r="B713" s="1" t="s">
        <v>166</v>
      </c>
      <c r="C713" s="1" t="s">
        <v>46</v>
      </c>
      <c r="D713" s="54">
        <f>Table3[[#This Row],[Residential CLM $ Collected]]+Table3[[#This Row],[C&amp;I CLM $ Collected]]</f>
        <v>48365.043299999998</v>
      </c>
      <c r="E713" s="55">
        <f>Table3[[#This Row],[CLM $ Collected ]]/'1.) CLM Reference'!$B$4</f>
        <v>4.569342031714181E-4</v>
      </c>
      <c r="F713" s="54">
        <f>Table3[[#This Row],[Residential Incentive Disbursements]]+Table3[[#This Row],[C&amp;I Incentive Disbursements]]</f>
        <v>2399.5100000000002</v>
      </c>
      <c r="G713" s="55">
        <f>Table3[[#This Row],[Incentive Disbursements]]/'1.) CLM Reference'!$B$5</f>
        <v>2.7061010167899248E-5</v>
      </c>
      <c r="H713" s="54">
        <v>48365.043299999998</v>
      </c>
      <c r="I713" s="55">
        <f>Table3[[#This Row],[Residential CLM $ Collected]]/'1.) CLM Reference'!$B$4</f>
        <v>4.569342031714181E-4</v>
      </c>
      <c r="J713" s="79">
        <v>2399.5100000000002</v>
      </c>
      <c r="K713" s="55">
        <f>Table3[[#This Row],[Residential Incentive Disbursements]]/'1.) CLM Reference'!$B$5</f>
        <v>2.7061010167899248E-5</v>
      </c>
      <c r="L713" s="56">
        <v>0</v>
      </c>
      <c r="M713" s="55">
        <f>Table3[[#This Row],[C&amp;I CLM $ Collected]]/'1.) CLM Reference'!$B$4</f>
        <v>0</v>
      </c>
      <c r="N713" s="79">
        <v>0</v>
      </c>
      <c r="O713" s="55">
        <f>Table3[[#This Row],[C&amp;I Incentive Disbursements]]/'1.) CLM Reference'!$B$5</f>
        <v>0</v>
      </c>
    </row>
    <row r="714" spans="1:15" s="1" customFormat="1">
      <c r="A714" s="83">
        <v>9001021802</v>
      </c>
      <c r="B714" s="1" t="s">
        <v>166</v>
      </c>
      <c r="C714" s="1" t="s">
        <v>46</v>
      </c>
      <c r="D714" s="54">
        <f>Table3[[#This Row],[Residential CLM $ Collected]]+Table3[[#This Row],[C&amp;I CLM $ Collected]]</f>
        <v>56488.588946999946</v>
      </c>
      <c r="E714" s="55">
        <f>Table3[[#This Row],[CLM $ Collected ]]/'1.) CLM Reference'!$B$4</f>
        <v>5.3368231717834929E-4</v>
      </c>
      <c r="F714" s="54">
        <f>Table3[[#This Row],[Residential Incentive Disbursements]]+Table3[[#This Row],[C&amp;I Incentive Disbursements]]</f>
        <v>1641.15</v>
      </c>
      <c r="G714" s="55">
        <f>Table3[[#This Row],[Incentive Disbursements]]/'1.) CLM Reference'!$B$5</f>
        <v>1.8508435821083408E-5</v>
      </c>
      <c r="H714" s="54">
        <v>56488.588946999946</v>
      </c>
      <c r="I714" s="55">
        <f>Table3[[#This Row],[Residential CLM $ Collected]]/'1.) CLM Reference'!$B$4</f>
        <v>5.3368231717834929E-4</v>
      </c>
      <c r="J714" s="79">
        <v>1641.15</v>
      </c>
      <c r="K714" s="55">
        <f>Table3[[#This Row],[Residential Incentive Disbursements]]/'1.) CLM Reference'!$B$5</f>
        <v>1.8508435821083408E-5</v>
      </c>
      <c r="L714" s="56">
        <v>0</v>
      </c>
      <c r="M714" s="55">
        <f>Table3[[#This Row],[C&amp;I CLM $ Collected]]/'1.) CLM Reference'!$B$4</f>
        <v>0</v>
      </c>
      <c r="N714" s="79">
        <v>0</v>
      </c>
      <c r="O714" s="55">
        <f>Table3[[#This Row],[C&amp;I Incentive Disbursements]]/'1.) CLM Reference'!$B$5</f>
        <v>0</v>
      </c>
    </row>
    <row r="715" spans="1:15" s="1" customFormat="1">
      <c r="A715" s="83">
        <v>9001021900</v>
      </c>
      <c r="B715" s="1" t="s">
        <v>166</v>
      </c>
      <c r="C715" s="1" t="s">
        <v>46</v>
      </c>
      <c r="D715" s="54">
        <f>Table3[[#This Row],[Residential CLM $ Collected]]+Table3[[#This Row],[C&amp;I CLM $ Collected]]</f>
        <v>88030.129319999993</v>
      </c>
      <c r="E715" s="55">
        <f>Table3[[#This Row],[CLM $ Collected ]]/'1.) CLM Reference'!$B$4</f>
        <v>8.3167457840177495E-4</v>
      </c>
      <c r="F715" s="54">
        <f>Table3[[#This Row],[Residential Incentive Disbursements]]+Table3[[#This Row],[C&amp;I Incentive Disbursements]]</f>
        <v>11135.7299999999</v>
      </c>
      <c r="G715" s="55">
        <f>Table3[[#This Row],[Incentive Disbursements]]/'1.) CLM Reference'!$B$5</f>
        <v>1.2558568322573274E-4</v>
      </c>
      <c r="H715" s="54">
        <v>88030.129319999993</v>
      </c>
      <c r="I715" s="55">
        <f>Table3[[#This Row],[Residential CLM $ Collected]]/'1.) CLM Reference'!$B$4</f>
        <v>8.3167457840177495E-4</v>
      </c>
      <c r="J715" s="79">
        <v>11135.7299999999</v>
      </c>
      <c r="K715" s="55">
        <f>Table3[[#This Row],[Residential Incentive Disbursements]]/'1.) CLM Reference'!$B$5</f>
        <v>1.2558568322573274E-4</v>
      </c>
      <c r="L715" s="56">
        <v>0</v>
      </c>
      <c r="M715" s="55">
        <f>Table3[[#This Row],[C&amp;I CLM $ Collected]]/'1.) CLM Reference'!$B$4</f>
        <v>0</v>
      </c>
      <c r="N715" s="79">
        <v>0</v>
      </c>
      <c r="O715" s="55">
        <f>Table3[[#This Row],[C&amp;I Incentive Disbursements]]/'1.) CLM Reference'!$B$5</f>
        <v>0</v>
      </c>
    </row>
    <row r="716" spans="1:15" s="1" customFormat="1">
      <c r="A716" s="83">
        <v>9001022000</v>
      </c>
      <c r="B716" s="1" t="s">
        <v>166</v>
      </c>
      <c r="C716" s="1" t="s">
        <v>46</v>
      </c>
      <c r="D716" s="54">
        <f>Table3[[#This Row],[Residential CLM $ Collected]]+Table3[[#This Row],[C&amp;I CLM $ Collected]]</f>
        <v>26891.607959999998</v>
      </c>
      <c r="E716" s="55">
        <f>Table3[[#This Row],[CLM $ Collected ]]/'1.) CLM Reference'!$B$4</f>
        <v>2.5406150014137925E-4</v>
      </c>
      <c r="F716" s="54">
        <f>Table3[[#This Row],[Residential Incentive Disbursements]]+Table3[[#This Row],[C&amp;I Incentive Disbursements]]</f>
        <v>1376.8299999999899</v>
      </c>
      <c r="G716" s="55">
        <f>Table3[[#This Row],[Incentive Disbursements]]/'1.) CLM Reference'!$B$5</f>
        <v>1.5527507961820724E-5</v>
      </c>
      <c r="H716" s="54">
        <v>26891.607959999998</v>
      </c>
      <c r="I716" s="55">
        <f>Table3[[#This Row],[Residential CLM $ Collected]]/'1.) CLM Reference'!$B$4</f>
        <v>2.5406150014137925E-4</v>
      </c>
      <c r="J716" s="79">
        <v>1376.8299999999899</v>
      </c>
      <c r="K716" s="55">
        <f>Table3[[#This Row],[Residential Incentive Disbursements]]/'1.) CLM Reference'!$B$5</f>
        <v>1.5527507961820724E-5</v>
      </c>
      <c r="L716" s="56">
        <v>0</v>
      </c>
      <c r="M716" s="55">
        <f>Table3[[#This Row],[C&amp;I CLM $ Collected]]/'1.) CLM Reference'!$B$4</f>
        <v>0</v>
      </c>
      <c r="N716" s="79">
        <v>0</v>
      </c>
      <c r="O716" s="55">
        <f>Table3[[#This Row],[C&amp;I Incentive Disbursements]]/'1.) CLM Reference'!$B$5</f>
        <v>0</v>
      </c>
    </row>
    <row r="717" spans="1:15" s="1" customFormat="1">
      <c r="A717" s="83">
        <v>9001022100</v>
      </c>
      <c r="B717" s="1" t="s">
        <v>166</v>
      </c>
      <c r="C717" s="1" t="s">
        <v>46</v>
      </c>
      <c r="D717" s="54">
        <f>Table3[[#This Row],[Residential CLM $ Collected]]+Table3[[#This Row],[C&amp;I CLM $ Collected]]</f>
        <v>66985.665767999992</v>
      </c>
      <c r="E717" s="55">
        <f>Table3[[#This Row],[CLM $ Collected ]]/'1.) CLM Reference'!$B$4</f>
        <v>6.3285463473591094E-4</v>
      </c>
      <c r="F717" s="54">
        <f>Table3[[#This Row],[Residential Incentive Disbursements]]+Table3[[#This Row],[C&amp;I Incentive Disbursements]]</f>
        <v>2627.72999999999</v>
      </c>
      <c r="G717" s="55">
        <f>Table3[[#This Row],[Incentive Disbursements]]/'1.) CLM Reference'!$B$5</f>
        <v>2.9634812211032091E-5</v>
      </c>
      <c r="H717" s="54">
        <v>66985.665767999992</v>
      </c>
      <c r="I717" s="55">
        <f>Table3[[#This Row],[Residential CLM $ Collected]]/'1.) CLM Reference'!$B$4</f>
        <v>6.3285463473591094E-4</v>
      </c>
      <c r="J717" s="79">
        <v>2627.72999999999</v>
      </c>
      <c r="K717" s="55">
        <f>Table3[[#This Row],[Residential Incentive Disbursements]]/'1.) CLM Reference'!$B$5</f>
        <v>2.9634812211032091E-5</v>
      </c>
      <c r="L717" s="56">
        <v>0</v>
      </c>
      <c r="M717" s="55">
        <f>Table3[[#This Row],[C&amp;I CLM $ Collected]]/'1.) CLM Reference'!$B$4</f>
        <v>0</v>
      </c>
      <c r="N717" s="79">
        <v>0</v>
      </c>
      <c r="O717" s="55">
        <f>Table3[[#This Row],[C&amp;I Incentive Disbursements]]/'1.) CLM Reference'!$B$5</f>
        <v>0</v>
      </c>
    </row>
    <row r="718" spans="1:15" s="1" customFormat="1">
      <c r="A718" s="83">
        <v>9001022200</v>
      </c>
      <c r="B718" s="1" t="s">
        <v>166</v>
      </c>
      <c r="C718" s="1" t="s">
        <v>46</v>
      </c>
      <c r="D718" s="54">
        <f>Table3[[#This Row],[Residential CLM $ Collected]]+Table3[[#This Row],[C&amp;I CLM $ Collected]]</f>
        <v>59556.052709999996</v>
      </c>
      <c r="E718" s="55">
        <f>Table3[[#This Row],[CLM $ Collected ]]/'1.) CLM Reference'!$B$4</f>
        <v>5.6266252715375588E-4</v>
      </c>
      <c r="F718" s="54">
        <f>Table3[[#This Row],[Residential Incentive Disbursements]]+Table3[[#This Row],[C&amp;I Incentive Disbursements]]</f>
        <v>5590.86</v>
      </c>
      <c r="G718" s="55">
        <f>Table3[[#This Row],[Incentive Disbursements]]/'1.) CLM Reference'!$B$5</f>
        <v>6.3052172863335088E-5</v>
      </c>
      <c r="H718" s="54">
        <v>59556.052709999996</v>
      </c>
      <c r="I718" s="55">
        <f>Table3[[#This Row],[Residential CLM $ Collected]]/'1.) CLM Reference'!$B$4</f>
        <v>5.6266252715375588E-4</v>
      </c>
      <c r="J718" s="79">
        <v>5590.86</v>
      </c>
      <c r="K718" s="55">
        <f>Table3[[#This Row],[Residential Incentive Disbursements]]/'1.) CLM Reference'!$B$5</f>
        <v>6.3052172863335088E-5</v>
      </c>
      <c r="L718" s="56">
        <v>0</v>
      </c>
      <c r="M718" s="55">
        <f>Table3[[#This Row],[C&amp;I CLM $ Collected]]/'1.) CLM Reference'!$B$4</f>
        <v>0</v>
      </c>
      <c r="N718" s="79">
        <v>0</v>
      </c>
      <c r="O718" s="55">
        <f>Table3[[#This Row],[C&amp;I Incentive Disbursements]]/'1.) CLM Reference'!$B$5</f>
        <v>0</v>
      </c>
    </row>
    <row r="719" spans="1:15" s="1" customFormat="1">
      <c r="A719" s="83">
        <v>9001022300</v>
      </c>
      <c r="B719" s="1" t="s">
        <v>166</v>
      </c>
      <c r="C719" s="1" t="s">
        <v>46</v>
      </c>
      <c r="D719" s="54">
        <f>Table3[[#This Row],[Residential CLM $ Collected]]+Table3[[#This Row],[C&amp;I CLM $ Collected]]</f>
        <v>63081.375209999998</v>
      </c>
      <c r="E719" s="55">
        <f>Table3[[#This Row],[CLM $ Collected ]]/'1.) CLM Reference'!$B$4</f>
        <v>5.9596840920306997E-4</v>
      </c>
      <c r="F719" s="54">
        <f>Table3[[#This Row],[Residential Incentive Disbursements]]+Table3[[#This Row],[C&amp;I Incentive Disbursements]]</f>
        <v>1578.29</v>
      </c>
      <c r="G719" s="55">
        <f>Table3[[#This Row],[Incentive Disbursements]]/'1.) CLM Reference'!$B$5</f>
        <v>1.7799518125739714E-5</v>
      </c>
      <c r="H719" s="54">
        <v>63081.375209999998</v>
      </c>
      <c r="I719" s="55">
        <f>Table3[[#This Row],[Residential CLM $ Collected]]/'1.) CLM Reference'!$B$4</f>
        <v>5.9596840920306997E-4</v>
      </c>
      <c r="J719" s="79">
        <v>1578.29</v>
      </c>
      <c r="K719" s="55">
        <f>Table3[[#This Row],[Residential Incentive Disbursements]]/'1.) CLM Reference'!$B$5</f>
        <v>1.7799518125739714E-5</v>
      </c>
      <c r="L719" s="56">
        <v>0</v>
      </c>
      <c r="M719" s="55">
        <f>Table3[[#This Row],[C&amp;I CLM $ Collected]]/'1.) CLM Reference'!$B$4</f>
        <v>0</v>
      </c>
      <c r="N719" s="79">
        <v>0</v>
      </c>
      <c r="O719" s="55">
        <f>Table3[[#This Row],[C&amp;I Incentive Disbursements]]/'1.) CLM Reference'!$B$5</f>
        <v>0</v>
      </c>
    </row>
    <row r="720" spans="1:15" s="1" customFormat="1">
      <c r="A720" s="83">
        <v>9001022400</v>
      </c>
      <c r="B720" s="1" t="s">
        <v>166</v>
      </c>
      <c r="C720" s="1" t="s">
        <v>46</v>
      </c>
      <c r="D720" s="54">
        <f>Table3[[#This Row],[Residential CLM $ Collected]]+Table3[[#This Row],[C&amp;I CLM $ Collected]]</f>
        <v>48902.326829999998</v>
      </c>
      <c r="E720" s="55">
        <f>Table3[[#This Row],[CLM $ Collected ]]/'1.) CLM Reference'!$B$4</f>
        <v>4.6201024993798177E-4</v>
      </c>
      <c r="F720" s="54">
        <f>Table3[[#This Row],[Residential Incentive Disbursements]]+Table3[[#This Row],[C&amp;I Incentive Disbursements]]</f>
        <v>4240.4899999999898</v>
      </c>
      <c r="G720" s="55">
        <f>Table3[[#This Row],[Incentive Disbursements]]/'1.) CLM Reference'!$B$5</f>
        <v>4.7823073463696673E-5</v>
      </c>
      <c r="H720" s="54">
        <v>48902.326829999998</v>
      </c>
      <c r="I720" s="55">
        <f>Table3[[#This Row],[Residential CLM $ Collected]]/'1.) CLM Reference'!$B$4</f>
        <v>4.6201024993798177E-4</v>
      </c>
      <c r="J720" s="79">
        <v>4240.4899999999898</v>
      </c>
      <c r="K720" s="55">
        <f>Table3[[#This Row],[Residential Incentive Disbursements]]/'1.) CLM Reference'!$B$5</f>
        <v>4.7823073463696673E-5</v>
      </c>
      <c r="L720" s="56">
        <v>0</v>
      </c>
      <c r="M720" s="55">
        <f>Table3[[#This Row],[C&amp;I CLM $ Collected]]/'1.) CLM Reference'!$B$4</f>
        <v>0</v>
      </c>
      <c r="N720" s="79">
        <v>0</v>
      </c>
      <c r="O720" s="55">
        <f>Table3[[#This Row],[C&amp;I Incentive Disbursements]]/'1.) CLM Reference'!$B$5</f>
        <v>0</v>
      </c>
    </row>
    <row r="721" spans="1:15" s="1" customFormat="1">
      <c r="A721" s="83">
        <v>9015907200</v>
      </c>
      <c r="B721" s="1" t="s">
        <v>167</v>
      </c>
      <c r="C721" s="1" t="s">
        <v>46</v>
      </c>
      <c r="D721" s="54">
        <f>Table3[[#This Row],[Residential CLM $ Collected]]+Table3[[#This Row],[C&amp;I CLM $ Collected]]</f>
        <v>503.83052999999995</v>
      </c>
      <c r="E721" s="55">
        <f>Table3[[#This Row],[CLM $ Collected ]]/'1.) CLM Reference'!$B$4</f>
        <v>4.7599957748612888E-6</v>
      </c>
      <c r="F721" s="54">
        <f>Table3[[#This Row],[Residential Incentive Disbursements]]+Table3[[#This Row],[C&amp;I Incentive Disbursements]]</f>
        <v>0</v>
      </c>
      <c r="G721" s="55">
        <f>Table3[[#This Row],[Incentive Disbursements]]/'1.) CLM Reference'!$B$5</f>
        <v>0</v>
      </c>
      <c r="H721" s="54">
        <v>503.83052999999995</v>
      </c>
      <c r="I721" s="55">
        <f>Table3[[#This Row],[Residential CLM $ Collected]]/'1.) CLM Reference'!$B$4</f>
        <v>4.7599957748612888E-6</v>
      </c>
      <c r="J721" s="79">
        <v>0</v>
      </c>
      <c r="K721" s="55">
        <f>Table3[[#This Row],[Residential Incentive Disbursements]]/'1.) CLM Reference'!$B$5</f>
        <v>0</v>
      </c>
      <c r="L721" s="56">
        <v>0</v>
      </c>
      <c r="M721" s="55">
        <f>Table3[[#This Row],[C&amp;I CLM $ Collected]]/'1.) CLM Reference'!$B$4</f>
        <v>0</v>
      </c>
      <c r="N721" s="79">
        <v>0</v>
      </c>
      <c r="O721" s="55">
        <f>Table3[[#This Row],[C&amp;I Incentive Disbursements]]/'1.) CLM Reference'!$B$5</f>
        <v>0</v>
      </c>
    </row>
    <row r="722" spans="1:15" s="1" customFormat="1">
      <c r="A722" s="83">
        <v>9015908100</v>
      </c>
      <c r="B722" s="1" t="s">
        <v>167</v>
      </c>
      <c r="C722" s="1" t="s">
        <v>46</v>
      </c>
      <c r="D722" s="54">
        <f>Table3[[#This Row],[Residential CLM $ Collected]]+Table3[[#This Row],[C&amp;I CLM $ Collected]]</f>
        <v>83747.063483999431</v>
      </c>
      <c r="E722" s="55">
        <f>Table3[[#This Row],[CLM $ Collected ]]/'1.) CLM Reference'!$B$4</f>
        <v>7.9120983069620135E-4</v>
      </c>
      <c r="F722" s="54">
        <f>Table3[[#This Row],[Residential Incentive Disbursements]]+Table3[[#This Row],[C&amp;I Incentive Disbursements]]</f>
        <v>41413.379999999903</v>
      </c>
      <c r="G722" s="55">
        <f>Table3[[#This Row],[Incentive Disbursements]]/'1.) CLM Reference'!$B$5</f>
        <v>4.6704864629323179E-4</v>
      </c>
      <c r="H722" s="54">
        <v>74440.420172999424</v>
      </c>
      <c r="I722" s="55">
        <f>Table3[[#This Row],[Residential CLM $ Collected]]/'1.) CLM Reference'!$B$4</f>
        <v>7.0328426803031624E-4</v>
      </c>
      <c r="J722" s="79">
        <v>38668.379999999903</v>
      </c>
      <c r="K722" s="55">
        <f>Table3[[#This Row],[Residential Incentive Disbursements]]/'1.) CLM Reference'!$B$5</f>
        <v>4.3609129545456749E-4</v>
      </c>
      <c r="L722" s="56">
        <v>9306.6433109999998</v>
      </c>
      <c r="M722" s="55">
        <f>Table3[[#This Row],[C&amp;I CLM $ Collected]]/'1.) CLM Reference'!$B$4</f>
        <v>8.7925562665885045E-5</v>
      </c>
      <c r="N722" s="79">
        <v>2745</v>
      </c>
      <c r="O722" s="55">
        <f>Table3[[#This Row],[C&amp;I Incentive Disbursements]]/'1.) CLM Reference'!$B$5</f>
        <v>3.0957350838664322E-5</v>
      </c>
    </row>
    <row r="723" spans="1:15" s="1" customFormat="1">
      <c r="A723" s="83">
        <v>9011702100</v>
      </c>
      <c r="B723" s="1" t="s">
        <v>168</v>
      </c>
      <c r="C723" s="1" t="s">
        <v>46</v>
      </c>
      <c r="D723" s="54">
        <f>Table3[[#This Row],[Residential CLM $ Collected]]+Table3[[#This Row],[C&amp;I CLM $ Collected]]</f>
        <v>50009.280930000001</v>
      </c>
      <c r="E723" s="55">
        <f>Table3[[#This Row],[CLM $ Collected ]]/'1.) CLM Reference'!$B$4</f>
        <v>4.7246832368544881E-4</v>
      </c>
      <c r="F723" s="54">
        <f>Table3[[#This Row],[Residential Incentive Disbursements]]+Table3[[#This Row],[C&amp;I Incentive Disbursements]]</f>
        <v>15285.98</v>
      </c>
      <c r="G723" s="55">
        <f>Table3[[#This Row],[Incentive Disbursements]]/'1.) CLM Reference'!$B$5</f>
        <v>1.7239105492634099E-4</v>
      </c>
      <c r="H723" s="54">
        <v>50009.280930000001</v>
      </c>
      <c r="I723" s="55">
        <f>Table3[[#This Row],[Residential CLM $ Collected]]/'1.) CLM Reference'!$B$4</f>
        <v>4.7246832368544881E-4</v>
      </c>
      <c r="J723" s="79">
        <v>15285.98</v>
      </c>
      <c r="K723" s="55">
        <f>Table3[[#This Row],[Residential Incentive Disbursements]]/'1.) CLM Reference'!$B$5</f>
        <v>1.7239105492634099E-4</v>
      </c>
      <c r="L723" s="56">
        <v>0</v>
      </c>
      <c r="M723" s="55">
        <f>Table3[[#This Row],[C&amp;I CLM $ Collected]]/'1.) CLM Reference'!$B$4</f>
        <v>0</v>
      </c>
      <c r="N723" s="79">
        <v>0</v>
      </c>
      <c r="O723" s="55">
        <f>Table3[[#This Row],[C&amp;I Incentive Disbursements]]/'1.) CLM Reference'!$B$5</f>
        <v>0</v>
      </c>
    </row>
    <row r="724" spans="1:15" s="1" customFormat="1">
      <c r="A724" s="83">
        <v>9011702800</v>
      </c>
      <c r="B724" s="1" t="s">
        <v>168</v>
      </c>
      <c r="C724" s="1" t="s">
        <v>46</v>
      </c>
      <c r="D724" s="54">
        <f>Table3[[#This Row],[Residential CLM $ Collected]]+Table3[[#This Row],[C&amp;I CLM $ Collected]]</f>
        <v>18350.104499999998</v>
      </c>
      <c r="E724" s="55">
        <f>Table3[[#This Row],[CLM $ Collected ]]/'1.) CLM Reference'!$B$4</f>
        <v>1.7336468254169335E-4</v>
      </c>
      <c r="F724" s="54">
        <f>Table3[[#This Row],[Residential Incentive Disbursements]]+Table3[[#This Row],[C&amp;I Incentive Disbursements]]</f>
        <v>6353.87</v>
      </c>
      <c r="G724" s="55">
        <f>Table3[[#This Row],[Incentive Disbursements]]/'1.) CLM Reference'!$B$5</f>
        <v>7.1657188624139916E-5</v>
      </c>
      <c r="H724" s="54">
        <v>18350.104499999998</v>
      </c>
      <c r="I724" s="55">
        <f>Table3[[#This Row],[Residential CLM $ Collected]]/'1.) CLM Reference'!$B$4</f>
        <v>1.7336468254169335E-4</v>
      </c>
      <c r="J724" s="79">
        <v>6353.87</v>
      </c>
      <c r="K724" s="55">
        <f>Table3[[#This Row],[Residential Incentive Disbursements]]/'1.) CLM Reference'!$B$5</f>
        <v>7.1657188624139916E-5</v>
      </c>
      <c r="L724" s="56">
        <v>0</v>
      </c>
      <c r="M724" s="55">
        <f>Table3[[#This Row],[C&amp;I CLM $ Collected]]/'1.) CLM Reference'!$B$4</f>
        <v>0</v>
      </c>
      <c r="N724" s="79">
        <v>0</v>
      </c>
      <c r="O724" s="55">
        <f>Table3[[#This Row],[C&amp;I Incentive Disbursements]]/'1.) CLM Reference'!$B$5</f>
        <v>0</v>
      </c>
    </row>
    <row r="725" spans="1:15" s="1" customFormat="1">
      <c r="A725" s="83">
        <v>9011702900</v>
      </c>
      <c r="B725" s="1" t="s">
        <v>168</v>
      </c>
      <c r="C725" s="1" t="s">
        <v>46</v>
      </c>
      <c r="D725" s="54">
        <f>Table3[[#This Row],[Residential CLM $ Collected]]+Table3[[#This Row],[C&amp;I CLM $ Collected]]</f>
        <v>1225.55349</v>
      </c>
      <c r="E725" s="55">
        <f>Table3[[#This Row],[CLM $ Collected ]]/'1.) CLM Reference'!$B$4</f>
        <v>1.1578554864998965E-5</v>
      </c>
      <c r="F725" s="54">
        <f>Table3[[#This Row],[Residential Incentive Disbursements]]+Table3[[#This Row],[C&amp;I Incentive Disbursements]]</f>
        <v>856.68999999999903</v>
      </c>
      <c r="G725" s="55">
        <f>Table3[[#This Row],[Incentive Disbursements]]/'1.) CLM Reference'!$B$5</f>
        <v>9.6615128925228806E-6</v>
      </c>
      <c r="H725" s="54">
        <v>1225.55349</v>
      </c>
      <c r="I725" s="55">
        <f>Table3[[#This Row],[Residential CLM $ Collected]]/'1.) CLM Reference'!$B$4</f>
        <v>1.1578554864998965E-5</v>
      </c>
      <c r="J725" s="79">
        <v>856.68999999999903</v>
      </c>
      <c r="K725" s="55">
        <f>Table3[[#This Row],[Residential Incentive Disbursements]]/'1.) CLM Reference'!$B$5</f>
        <v>9.6615128925228806E-6</v>
      </c>
      <c r="L725" s="56">
        <v>0</v>
      </c>
      <c r="M725" s="55">
        <f>Table3[[#This Row],[C&amp;I CLM $ Collected]]/'1.) CLM Reference'!$B$4</f>
        <v>0</v>
      </c>
      <c r="N725" s="79">
        <v>0</v>
      </c>
      <c r="O725" s="55">
        <f>Table3[[#This Row],[C&amp;I Incentive Disbursements]]/'1.) CLM Reference'!$B$5</f>
        <v>0</v>
      </c>
    </row>
    <row r="726" spans="1:15" s="1" customFormat="1">
      <c r="A726" s="83">
        <v>9011703000</v>
      </c>
      <c r="B726" s="1" t="s">
        <v>168</v>
      </c>
      <c r="C726" s="1" t="s">
        <v>46</v>
      </c>
      <c r="D726" s="54">
        <f>Table3[[#This Row],[Residential CLM $ Collected]]+Table3[[#This Row],[C&amp;I CLM $ Collected]]</f>
        <v>63963.973079999996</v>
      </c>
      <c r="E726" s="55">
        <f>Table3[[#This Row],[CLM $ Collected ]]/'1.) CLM Reference'!$B$4</f>
        <v>6.0430685215550793E-4</v>
      </c>
      <c r="F726" s="54">
        <f>Table3[[#This Row],[Residential Incentive Disbursements]]+Table3[[#This Row],[C&amp;I Incentive Disbursements]]</f>
        <v>15689.2499999999</v>
      </c>
      <c r="G726" s="55">
        <f>Table3[[#This Row],[Incentive Disbursements]]/'1.) CLM Reference'!$B$5</f>
        <v>1.769390224573811E-4</v>
      </c>
      <c r="H726" s="54">
        <v>63963.973079999996</v>
      </c>
      <c r="I726" s="55">
        <f>Table3[[#This Row],[Residential CLM $ Collected]]/'1.) CLM Reference'!$B$4</f>
        <v>6.0430685215550793E-4</v>
      </c>
      <c r="J726" s="79">
        <v>15689.2499999999</v>
      </c>
      <c r="K726" s="55">
        <f>Table3[[#This Row],[Residential Incentive Disbursements]]/'1.) CLM Reference'!$B$5</f>
        <v>1.769390224573811E-4</v>
      </c>
      <c r="L726" s="56">
        <v>0</v>
      </c>
      <c r="M726" s="55">
        <f>Table3[[#This Row],[C&amp;I CLM $ Collected]]/'1.) CLM Reference'!$B$4</f>
        <v>0</v>
      </c>
      <c r="N726" s="79">
        <v>0</v>
      </c>
      <c r="O726" s="55">
        <f>Table3[[#This Row],[C&amp;I Incentive Disbursements]]/'1.) CLM Reference'!$B$5</f>
        <v>0</v>
      </c>
    </row>
    <row r="727" spans="1:15" s="1" customFormat="1">
      <c r="A727" s="83">
        <v>9011705101</v>
      </c>
      <c r="B727" s="1" t="s">
        <v>168</v>
      </c>
      <c r="C727" s="1" t="s">
        <v>46</v>
      </c>
      <c r="D727" s="54">
        <f>Table3[[#This Row],[Residential CLM $ Collected]]+Table3[[#This Row],[C&amp;I CLM $ Collected]]</f>
        <v>60671.740877999997</v>
      </c>
      <c r="E727" s="55">
        <f>Table3[[#This Row],[CLM $ Collected ]]/'1.) CLM Reference'!$B$4</f>
        <v>5.7320311699403945E-4</v>
      </c>
      <c r="F727" s="54">
        <f>Table3[[#This Row],[Residential Incentive Disbursements]]+Table3[[#This Row],[C&amp;I Incentive Disbursements]]</f>
        <v>65484.81</v>
      </c>
      <c r="G727" s="55">
        <f>Table3[[#This Row],[Incentive Disbursements]]/'1.) CLM Reference'!$B$5</f>
        <v>7.3851957660228554E-4</v>
      </c>
      <c r="H727" s="54">
        <v>60671.740877999997</v>
      </c>
      <c r="I727" s="55">
        <f>Table3[[#This Row],[Residential CLM $ Collected]]/'1.) CLM Reference'!$B$4</f>
        <v>5.7320311699403945E-4</v>
      </c>
      <c r="J727" s="79">
        <v>65484.81</v>
      </c>
      <c r="K727" s="55">
        <f>Table3[[#This Row],[Residential Incentive Disbursements]]/'1.) CLM Reference'!$B$5</f>
        <v>7.3851957660228554E-4</v>
      </c>
      <c r="L727" s="56">
        <v>0</v>
      </c>
      <c r="M727" s="55">
        <f>Table3[[#This Row],[C&amp;I CLM $ Collected]]/'1.) CLM Reference'!$B$4</f>
        <v>0</v>
      </c>
      <c r="N727" s="79">
        <v>0</v>
      </c>
      <c r="O727" s="55">
        <f>Table3[[#This Row],[C&amp;I Incentive Disbursements]]/'1.) CLM Reference'!$B$5</f>
        <v>0</v>
      </c>
    </row>
    <row r="728" spans="1:15" s="1" customFormat="1">
      <c r="A728" s="83">
        <v>9011705102</v>
      </c>
      <c r="B728" s="1" t="s">
        <v>168</v>
      </c>
      <c r="C728" s="1" t="s">
        <v>46</v>
      </c>
      <c r="D728" s="54">
        <f>Table3[[#This Row],[Residential CLM $ Collected]]+Table3[[#This Row],[C&amp;I CLM $ Collected]]</f>
        <v>53500.647500999999</v>
      </c>
      <c r="E728" s="55">
        <f>Table3[[#This Row],[CLM $ Collected ]]/'1.) CLM Reference'!$B$4</f>
        <v>5.0545340326459208E-4</v>
      </c>
      <c r="F728" s="54">
        <f>Table3[[#This Row],[Residential Incentive Disbursements]]+Table3[[#This Row],[C&amp;I Incentive Disbursements]]</f>
        <v>2892.7999999999902</v>
      </c>
      <c r="G728" s="55">
        <f>Table3[[#This Row],[Incentive Disbursements]]/'1.) CLM Reference'!$B$5</f>
        <v>3.2624198362873536E-5</v>
      </c>
      <c r="H728" s="54">
        <v>53500.647500999999</v>
      </c>
      <c r="I728" s="55">
        <f>Table3[[#This Row],[Residential CLM $ Collected]]/'1.) CLM Reference'!$B$4</f>
        <v>5.0545340326459208E-4</v>
      </c>
      <c r="J728" s="79">
        <v>2892.7999999999902</v>
      </c>
      <c r="K728" s="55">
        <f>Table3[[#This Row],[Residential Incentive Disbursements]]/'1.) CLM Reference'!$B$5</f>
        <v>3.2624198362873536E-5</v>
      </c>
      <c r="L728" s="56">
        <v>0</v>
      </c>
      <c r="M728" s="55">
        <f>Table3[[#This Row],[C&amp;I CLM $ Collected]]/'1.) CLM Reference'!$B$4</f>
        <v>0</v>
      </c>
      <c r="N728" s="79">
        <v>0</v>
      </c>
      <c r="O728" s="55">
        <f>Table3[[#This Row],[C&amp;I Incentive Disbursements]]/'1.) CLM Reference'!$B$5</f>
        <v>0</v>
      </c>
    </row>
    <row r="729" spans="1:15" s="1" customFormat="1">
      <c r="A729" s="83">
        <v>9011705200</v>
      </c>
      <c r="B729" s="1" t="s">
        <v>168</v>
      </c>
      <c r="C729" s="1" t="s">
        <v>46</v>
      </c>
      <c r="D729" s="54">
        <f>Table3[[#This Row],[Residential CLM $ Collected]]+Table3[[#This Row],[C&amp;I CLM $ Collected]]</f>
        <v>423971.79488999886</v>
      </c>
      <c r="E729" s="55">
        <f>Table3[[#This Row],[CLM $ Collected ]]/'1.) CLM Reference'!$B$4</f>
        <v>4.005521365163702E-3</v>
      </c>
      <c r="F729" s="54">
        <f>Table3[[#This Row],[Residential Incentive Disbursements]]+Table3[[#This Row],[C&amp;I Incentive Disbursements]]</f>
        <v>525207.44000000006</v>
      </c>
      <c r="G729" s="55">
        <f>Table3[[#This Row],[Incentive Disbursements]]/'1.) CLM Reference'!$B$5</f>
        <v>5.9231442561591052E-3</v>
      </c>
      <c r="H729" s="54">
        <v>231345.1213289994</v>
      </c>
      <c r="I729" s="55">
        <f>Table3[[#This Row],[Residential CLM $ Collected]]/'1.) CLM Reference'!$B$4</f>
        <v>2.1856591343537863E-3</v>
      </c>
      <c r="J729" s="79">
        <v>471760.78</v>
      </c>
      <c r="K729" s="55">
        <f>Table3[[#This Row],[Residential Incentive Disbursements]]/'1.) CLM Reference'!$B$5</f>
        <v>5.3203876059679184E-3</v>
      </c>
      <c r="L729" s="56">
        <v>192626.67356099942</v>
      </c>
      <c r="M729" s="55">
        <f>Table3[[#This Row],[C&amp;I CLM $ Collected]]/'1.) CLM Reference'!$B$4</f>
        <v>1.8198622308099154E-3</v>
      </c>
      <c r="N729" s="79">
        <v>53446.66</v>
      </c>
      <c r="O729" s="55">
        <f>Table3[[#This Row],[C&amp;I Incentive Disbursements]]/'1.) CLM Reference'!$B$5</f>
        <v>6.0275665019118656E-4</v>
      </c>
    </row>
    <row r="730" spans="1:15" s="1" customFormat="1">
      <c r="A730" s="83">
        <v>9011705300</v>
      </c>
      <c r="B730" s="1" t="s">
        <v>168</v>
      </c>
      <c r="C730" s="1" t="s">
        <v>46</v>
      </c>
      <c r="D730" s="54">
        <f>Table3[[#This Row],[Residential CLM $ Collected]]+Table3[[#This Row],[C&amp;I CLM $ Collected]]</f>
        <v>60900.80320799943</v>
      </c>
      <c r="E730" s="55">
        <f>Table3[[#This Row],[CLM $ Collected ]]/'1.) CLM Reference'!$B$4</f>
        <v>5.7536720919976029E-4</v>
      </c>
      <c r="F730" s="54">
        <f>Table3[[#This Row],[Residential Incentive Disbursements]]+Table3[[#This Row],[C&amp;I Incentive Disbursements]]</f>
        <v>11711.389999999899</v>
      </c>
      <c r="G730" s="55">
        <f>Table3[[#This Row],[Incentive Disbursements]]/'1.) CLM Reference'!$B$5</f>
        <v>1.3207781750033582E-4</v>
      </c>
      <c r="H730" s="54">
        <v>60900.80320799943</v>
      </c>
      <c r="I730" s="55">
        <f>Table3[[#This Row],[Residential CLM $ Collected]]/'1.) CLM Reference'!$B$4</f>
        <v>5.7536720919976029E-4</v>
      </c>
      <c r="J730" s="79">
        <v>11711.389999999899</v>
      </c>
      <c r="K730" s="55">
        <f>Table3[[#This Row],[Residential Incentive Disbursements]]/'1.) CLM Reference'!$B$5</f>
        <v>1.3207781750033582E-4</v>
      </c>
      <c r="L730" s="56">
        <v>0</v>
      </c>
      <c r="M730" s="55">
        <f>Table3[[#This Row],[C&amp;I CLM $ Collected]]/'1.) CLM Reference'!$B$4</f>
        <v>0</v>
      </c>
      <c r="N730" s="79">
        <v>0</v>
      </c>
      <c r="O730" s="55">
        <f>Table3[[#This Row],[C&amp;I Incentive Disbursements]]/'1.) CLM Reference'!$B$5</f>
        <v>0</v>
      </c>
    </row>
    <row r="731" spans="1:15" s="1" customFormat="1">
      <c r="A731" s="83">
        <v>9011705400</v>
      </c>
      <c r="B731" s="1" t="s">
        <v>168</v>
      </c>
      <c r="C731" s="1" t="s">
        <v>46</v>
      </c>
      <c r="D731" s="54">
        <f>Table3[[#This Row],[Residential CLM $ Collected]]+Table3[[#This Row],[C&amp;I CLM $ Collected]]</f>
        <v>47047.87962</v>
      </c>
      <c r="E731" s="55">
        <f>Table3[[#This Row],[CLM $ Collected ]]/'1.) CLM Reference'!$B$4</f>
        <v>4.4449015070083692E-4</v>
      </c>
      <c r="F731" s="54">
        <f>Table3[[#This Row],[Residential Incentive Disbursements]]+Table3[[#This Row],[C&amp;I Incentive Disbursements]]</f>
        <v>10352.23</v>
      </c>
      <c r="G731" s="55">
        <f>Table3[[#This Row],[Incentive Disbursements]]/'1.) CLM Reference'!$B$5</f>
        <v>1.1674958691167429E-4</v>
      </c>
      <c r="H731" s="54">
        <v>47047.87962</v>
      </c>
      <c r="I731" s="55">
        <f>Table3[[#This Row],[Residential CLM $ Collected]]/'1.) CLM Reference'!$B$4</f>
        <v>4.4449015070083692E-4</v>
      </c>
      <c r="J731" s="79">
        <v>10352.23</v>
      </c>
      <c r="K731" s="55">
        <f>Table3[[#This Row],[Residential Incentive Disbursements]]/'1.) CLM Reference'!$B$5</f>
        <v>1.1674958691167429E-4</v>
      </c>
      <c r="L731" s="56">
        <v>0</v>
      </c>
      <c r="M731" s="55">
        <f>Table3[[#This Row],[C&amp;I CLM $ Collected]]/'1.) CLM Reference'!$B$4</f>
        <v>0</v>
      </c>
      <c r="N731" s="79">
        <v>0</v>
      </c>
      <c r="O731" s="55">
        <f>Table3[[#This Row],[C&amp;I Incentive Disbursements]]/'1.) CLM Reference'!$B$5</f>
        <v>0</v>
      </c>
    </row>
    <row r="732" spans="1:15" s="1" customFormat="1">
      <c r="A732" s="83">
        <v>9003470100</v>
      </c>
      <c r="B732" s="1" t="s">
        <v>169</v>
      </c>
      <c r="C732" s="1" t="s">
        <v>46</v>
      </c>
      <c r="D732" s="54">
        <f>Table3[[#This Row],[Residential CLM $ Collected]]+Table3[[#This Row],[C&amp;I CLM $ Collected]]</f>
        <v>162.67796999999999</v>
      </c>
      <c r="E732" s="55">
        <f>Table3[[#This Row],[CLM $ Collected ]]/'1.) CLM Reference'!$B$4</f>
        <v>1.5369184750733772E-6</v>
      </c>
      <c r="F732" s="54">
        <f>Table3[[#This Row],[Residential Incentive Disbursements]]+Table3[[#This Row],[C&amp;I Incentive Disbursements]]</f>
        <v>0</v>
      </c>
      <c r="G732" s="55">
        <f>Table3[[#This Row],[Incentive Disbursements]]/'1.) CLM Reference'!$B$5</f>
        <v>0</v>
      </c>
      <c r="H732" s="54">
        <v>162.67796999999999</v>
      </c>
      <c r="I732" s="55">
        <f>Table3[[#This Row],[Residential CLM $ Collected]]/'1.) CLM Reference'!$B$4</f>
        <v>1.5369184750733772E-6</v>
      </c>
      <c r="J732" s="79">
        <v>0</v>
      </c>
      <c r="K732" s="55">
        <f>Table3[[#This Row],[Residential Incentive Disbursements]]/'1.) CLM Reference'!$B$5</f>
        <v>0</v>
      </c>
      <c r="L732" s="56">
        <v>0</v>
      </c>
      <c r="M732" s="55">
        <f>Table3[[#This Row],[C&amp;I CLM $ Collected]]/'1.) CLM Reference'!$B$4</f>
        <v>0</v>
      </c>
      <c r="N732" s="79">
        <v>0</v>
      </c>
      <c r="O732" s="55">
        <f>Table3[[#This Row],[C&amp;I Incentive Disbursements]]/'1.) CLM Reference'!$B$5</f>
        <v>0</v>
      </c>
    </row>
    <row r="733" spans="1:15" s="1" customFormat="1">
      <c r="A733" s="83">
        <v>9003477101</v>
      </c>
      <c r="B733" s="1" t="s">
        <v>169</v>
      </c>
      <c r="C733" s="1" t="s">
        <v>46</v>
      </c>
      <c r="D733" s="54">
        <f>Table3[[#This Row],[Residential CLM $ Collected]]+Table3[[#This Row],[C&amp;I CLM $ Collected]]</f>
        <v>72917.268794999996</v>
      </c>
      <c r="E733" s="55">
        <f>Table3[[#This Row],[CLM $ Collected ]]/'1.) CLM Reference'!$B$4</f>
        <v>6.888941235431384E-4</v>
      </c>
      <c r="F733" s="54">
        <f>Table3[[#This Row],[Residential Incentive Disbursements]]+Table3[[#This Row],[C&amp;I Incentive Disbursements]]</f>
        <v>7688.17</v>
      </c>
      <c r="G733" s="55">
        <f>Table3[[#This Row],[Incentive Disbursements]]/'1.) CLM Reference'!$B$5</f>
        <v>8.6705055008121638E-5</v>
      </c>
      <c r="H733" s="54">
        <v>72917.268794999996</v>
      </c>
      <c r="I733" s="55">
        <f>Table3[[#This Row],[Residential CLM $ Collected]]/'1.) CLM Reference'!$B$4</f>
        <v>6.888941235431384E-4</v>
      </c>
      <c r="J733" s="79">
        <v>7688.17</v>
      </c>
      <c r="K733" s="55">
        <f>Table3[[#This Row],[Residential Incentive Disbursements]]/'1.) CLM Reference'!$B$5</f>
        <v>8.6705055008121638E-5</v>
      </c>
      <c r="L733" s="56">
        <v>0</v>
      </c>
      <c r="M733" s="55">
        <f>Table3[[#This Row],[C&amp;I CLM $ Collected]]/'1.) CLM Reference'!$B$4</f>
        <v>0</v>
      </c>
      <c r="N733" s="79">
        <v>0</v>
      </c>
      <c r="O733" s="55">
        <f>Table3[[#This Row],[C&amp;I Incentive Disbursements]]/'1.) CLM Reference'!$B$5</f>
        <v>0</v>
      </c>
    </row>
    <row r="734" spans="1:15" s="1" customFormat="1">
      <c r="A734" s="83">
        <v>9003477102</v>
      </c>
      <c r="B734" s="1" t="s">
        <v>169</v>
      </c>
      <c r="C734" s="1" t="s">
        <v>46</v>
      </c>
      <c r="D734" s="54">
        <f>Table3[[#This Row],[Residential CLM $ Collected]]+Table3[[#This Row],[C&amp;I CLM $ Collected]]</f>
        <v>700185.13387199945</v>
      </c>
      <c r="E734" s="55">
        <f>Table3[[#This Row],[CLM $ Collected ]]/'1.) CLM Reference'!$B$4</f>
        <v>6.6150780478733658E-3</v>
      </c>
      <c r="F734" s="54">
        <f>Table3[[#This Row],[Residential Incentive Disbursements]]+Table3[[#This Row],[C&amp;I Incentive Disbursements]]</f>
        <v>260676.1</v>
      </c>
      <c r="G734" s="55">
        <f>Table3[[#This Row],[Incentive Disbursements]]/'1.) CLM Reference'!$B$5</f>
        <v>2.9398329628250439E-3</v>
      </c>
      <c r="H734" s="54">
        <v>177829.318485</v>
      </c>
      <c r="I734" s="55">
        <f>Table3[[#This Row],[Residential CLM $ Collected]]/'1.) CLM Reference'!$B$4</f>
        <v>1.6800625492763657E-3</v>
      </c>
      <c r="J734" s="79">
        <v>211460.1</v>
      </c>
      <c r="K734" s="55">
        <f>Table3[[#This Row],[Residential Incentive Disbursements]]/'1.) CLM Reference'!$B$5</f>
        <v>2.3847885260761537E-3</v>
      </c>
      <c r="L734" s="56">
        <v>522355.81538699946</v>
      </c>
      <c r="M734" s="55">
        <f>Table3[[#This Row],[C&amp;I CLM $ Collected]]/'1.) CLM Reference'!$B$4</f>
        <v>4.9350154985969997E-3</v>
      </c>
      <c r="N734" s="79">
        <v>49216</v>
      </c>
      <c r="O734" s="55">
        <f>Table3[[#This Row],[C&amp;I Incentive Disbursements]]/'1.) CLM Reference'!$B$5</f>
        <v>5.5504443674889007E-4</v>
      </c>
    </row>
    <row r="735" spans="1:15" s="1" customFormat="1">
      <c r="A735" s="83">
        <v>9003477200</v>
      </c>
      <c r="B735" s="1" t="s">
        <v>169</v>
      </c>
      <c r="C735" s="1" t="s">
        <v>46</v>
      </c>
      <c r="D735" s="54">
        <f>Table3[[#This Row],[Residential CLM $ Collected]]+Table3[[#This Row],[C&amp;I CLM $ Collected]]</f>
        <v>49755.19518899994</v>
      </c>
      <c r="E735" s="55">
        <f>Table3[[#This Row],[CLM $ Collected ]]/'1.) CLM Reference'!$B$4</f>
        <v>4.7006781998113221E-4</v>
      </c>
      <c r="F735" s="54">
        <f>Table3[[#This Row],[Residential Incentive Disbursements]]+Table3[[#This Row],[C&amp;I Incentive Disbursements]]</f>
        <v>7545.4</v>
      </c>
      <c r="G735" s="55">
        <f>Table3[[#This Row],[Incentive Disbursements]]/'1.) CLM Reference'!$B$5</f>
        <v>8.5094934432807927E-5</v>
      </c>
      <c r="H735" s="54">
        <v>49755.19518899994</v>
      </c>
      <c r="I735" s="55">
        <f>Table3[[#This Row],[Residential CLM $ Collected]]/'1.) CLM Reference'!$B$4</f>
        <v>4.7006781998113221E-4</v>
      </c>
      <c r="J735" s="79">
        <v>7545.4</v>
      </c>
      <c r="K735" s="55">
        <f>Table3[[#This Row],[Residential Incentive Disbursements]]/'1.) CLM Reference'!$B$5</f>
        <v>8.5094934432807927E-5</v>
      </c>
      <c r="L735" s="56">
        <v>0</v>
      </c>
      <c r="M735" s="55">
        <f>Table3[[#This Row],[C&amp;I CLM $ Collected]]/'1.) CLM Reference'!$B$4</f>
        <v>0</v>
      </c>
      <c r="N735" s="79">
        <v>0</v>
      </c>
      <c r="O735" s="55">
        <f>Table3[[#This Row],[C&amp;I Incentive Disbursements]]/'1.) CLM Reference'!$B$5</f>
        <v>0</v>
      </c>
    </row>
    <row r="736" spans="1:15" s="1" customFormat="1">
      <c r="A736" s="83">
        <v>9005300500</v>
      </c>
      <c r="B736" s="1" t="s">
        <v>170</v>
      </c>
      <c r="C736" s="1" t="s">
        <v>46</v>
      </c>
      <c r="D736" s="54">
        <f>Table3[[#This Row],[Residential CLM $ Collected]]+Table3[[#This Row],[C&amp;I CLM $ Collected]]</f>
        <v>2043.9765989999999</v>
      </c>
      <c r="E736" s="55">
        <f>Table3[[#This Row],[CLM $ Collected ]]/'1.) CLM Reference'!$B$4</f>
        <v>1.9310699522625883E-5</v>
      </c>
      <c r="F736" s="54">
        <f>Table3[[#This Row],[Residential Incentive Disbursements]]+Table3[[#This Row],[C&amp;I Incentive Disbursements]]</f>
        <v>0</v>
      </c>
      <c r="G736" s="55">
        <f>Table3[[#This Row],[Incentive Disbursements]]/'1.) CLM Reference'!$B$5</f>
        <v>0</v>
      </c>
      <c r="H736" s="54">
        <v>2043.9765989999999</v>
      </c>
      <c r="I736" s="55">
        <f>Table3[[#This Row],[Residential CLM $ Collected]]/'1.) CLM Reference'!$B$4</f>
        <v>1.9310699522625883E-5</v>
      </c>
      <c r="J736" s="79">
        <v>0</v>
      </c>
      <c r="K736" s="55">
        <f>Table3[[#This Row],[Residential Incentive Disbursements]]/'1.) CLM Reference'!$B$5</f>
        <v>0</v>
      </c>
      <c r="L736" s="56">
        <v>0</v>
      </c>
      <c r="M736" s="55">
        <f>Table3[[#This Row],[C&amp;I CLM $ Collected]]/'1.) CLM Reference'!$B$4</f>
        <v>0</v>
      </c>
      <c r="N736" s="79">
        <v>0</v>
      </c>
      <c r="O736" s="55">
        <f>Table3[[#This Row],[C&amp;I Incentive Disbursements]]/'1.) CLM Reference'!$B$5</f>
        <v>0</v>
      </c>
    </row>
    <row r="737" spans="1:15" s="1" customFormat="1">
      <c r="A737" s="83">
        <v>9005349100</v>
      </c>
      <c r="B737" s="1" t="s">
        <v>170</v>
      </c>
      <c r="C737" s="1" t="s">
        <v>46</v>
      </c>
      <c r="D737" s="54">
        <f>Table3[[#This Row],[Residential CLM $ Collected]]+Table3[[#This Row],[C&amp;I CLM $ Collected]]</f>
        <v>179173.15781399942</v>
      </c>
      <c r="E737" s="55">
        <f>Table3[[#This Row],[CLM $ Collected ]]/'1.) CLM Reference'!$B$4</f>
        <v>1.6927586229504436E-3</v>
      </c>
      <c r="F737" s="54">
        <f>Table3[[#This Row],[Residential Incentive Disbursements]]+Table3[[#This Row],[C&amp;I Incentive Disbursements]]</f>
        <v>137321.270599999</v>
      </c>
      <c r="G737" s="55">
        <f>Table3[[#This Row],[Incentive Disbursements]]/'1.) CLM Reference'!$B$5</f>
        <v>1.5486713120493004E-3</v>
      </c>
      <c r="H737" s="54">
        <v>117648.39378599943</v>
      </c>
      <c r="I737" s="55">
        <f>Table3[[#This Row],[Residential CLM $ Collected]]/'1.) CLM Reference'!$B$4</f>
        <v>1.111496473507817E-3</v>
      </c>
      <c r="J737" s="79">
        <v>113280.969999999</v>
      </c>
      <c r="K737" s="55">
        <f>Table3[[#This Row],[Residential Incentive Disbursements]]/'1.) CLM Reference'!$B$5</f>
        <v>1.2775514505042539E-3</v>
      </c>
      <c r="L737" s="56">
        <v>61524.764027999998</v>
      </c>
      <c r="M737" s="55">
        <f>Table3[[#This Row],[C&amp;I CLM $ Collected]]/'1.) CLM Reference'!$B$4</f>
        <v>5.8126214944262671E-4</v>
      </c>
      <c r="N737" s="79">
        <v>24040.300599999999</v>
      </c>
      <c r="O737" s="55">
        <f>Table3[[#This Row],[C&amp;I Incentive Disbursements]]/'1.) CLM Reference'!$B$5</f>
        <v>2.7111986154504641E-4</v>
      </c>
    </row>
    <row r="738" spans="1:15" s="1" customFormat="1">
      <c r="A738" s="83">
        <v>9005349200</v>
      </c>
      <c r="B738" s="1" t="s">
        <v>170</v>
      </c>
      <c r="C738" s="1" t="s">
        <v>46</v>
      </c>
      <c r="D738" s="54">
        <f>Table3[[#This Row],[Residential CLM $ Collected]]+Table3[[#This Row],[C&amp;I CLM $ Collected]]</f>
        <v>39851.690255999994</v>
      </c>
      <c r="E738" s="55">
        <f>Table3[[#This Row],[CLM $ Collected ]]/'1.) CLM Reference'!$B$4</f>
        <v>3.7650333980285148E-4</v>
      </c>
      <c r="F738" s="54">
        <f>Table3[[#This Row],[Residential Incentive Disbursements]]+Table3[[#This Row],[C&amp;I Incentive Disbursements]]</f>
        <v>6333.86</v>
      </c>
      <c r="G738" s="55">
        <f>Table3[[#This Row],[Incentive Disbursements]]/'1.) CLM Reference'!$B$5</f>
        <v>7.1431521378135667E-5</v>
      </c>
      <c r="H738" s="54">
        <v>39851.690255999994</v>
      </c>
      <c r="I738" s="55">
        <f>Table3[[#This Row],[Residential CLM $ Collected]]/'1.) CLM Reference'!$B$4</f>
        <v>3.7650333980285148E-4</v>
      </c>
      <c r="J738" s="79">
        <v>6333.86</v>
      </c>
      <c r="K738" s="55">
        <f>Table3[[#This Row],[Residential Incentive Disbursements]]/'1.) CLM Reference'!$B$5</f>
        <v>7.1431521378135667E-5</v>
      </c>
      <c r="L738" s="56">
        <v>0</v>
      </c>
      <c r="M738" s="55">
        <f>Table3[[#This Row],[C&amp;I CLM $ Collected]]/'1.) CLM Reference'!$B$4</f>
        <v>0</v>
      </c>
      <c r="N738" s="79">
        <v>0</v>
      </c>
      <c r="O738" s="55">
        <f>Table3[[#This Row],[C&amp;I Incentive Disbursements]]/'1.) CLM Reference'!$B$5</f>
        <v>0</v>
      </c>
    </row>
    <row r="739" spans="1:15" s="1" customFormat="1">
      <c r="A739" s="83">
        <v>9005425300</v>
      </c>
      <c r="B739" s="1" t="s">
        <v>170</v>
      </c>
      <c r="C739" s="1" t="s">
        <v>46</v>
      </c>
      <c r="D739" s="54">
        <f>Table3[[#This Row],[Residential CLM $ Collected]]+Table3[[#This Row],[C&amp;I CLM $ Collected]]</f>
        <v>64.099350000000001</v>
      </c>
      <c r="E739" s="55">
        <f>Table3[[#This Row],[CLM $ Collected ]]/'1.) CLM Reference'!$B$4</f>
        <v>6.055858408805734E-7</v>
      </c>
      <c r="F739" s="54">
        <f>Table3[[#This Row],[Residential Incentive Disbursements]]+Table3[[#This Row],[C&amp;I Incentive Disbursements]]</f>
        <v>0</v>
      </c>
      <c r="G739" s="55">
        <f>Table3[[#This Row],[Incentive Disbursements]]/'1.) CLM Reference'!$B$5</f>
        <v>0</v>
      </c>
      <c r="H739" s="54">
        <v>64.099350000000001</v>
      </c>
      <c r="I739" s="55">
        <f>Table3[[#This Row],[Residential CLM $ Collected]]/'1.) CLM Reference'!$B$4</f>
        <v>6.055858408805734E-7</v>
      </c>
      <c r="J739" s="79">
        <v>0</v>
      </c>
      <c r="K739" s="55">
        <f>Table3[[#This Row],[Residential Incentive Disbursements]]/'1.) CLM Reference'!$B$5</f>
        <v>0</v>
      </c>
      <c r="L739" s="56">
        <v>0</v>
      </c>
      <c r="M739" s="55">
        <f>Table3[[#This Row],[C&amp;I CLM $ Collected]]/'1.) CLM Reference'!$B$4</f>
        <v>0</v>
      </c>
      <c r="N739" s="79">
        <v>0</v>
      </c>
      <c r="O739" s="55">
        <f>Table3[[#This Row],[C&amp;I Incentive Disbursements]]/'1.) CLM Reference'!$B$5</f>
        <v>0</v>
      </c>
    </row>
    <row r="740" spans="1:15" s="1" customFormat="1">
      <c r="A740" s="83">
        <v>9015900100</v>
      </c>
      <c r="B740" s="1" t="s">
        <v>171</v>
      </c>
      <c r="C740" s="1" t="s">
        <v>46</v>
      </c>
      <c r="D740" s="54">
        <f>Table3[[#This Row],[Residential CLM $ Collected]]+Table3[[#This Row],[C&amp;I CLM $ Collected]]</f>
        <v>157602.50975699993</v>
      </c>
      <c r="E740" s="55">
        <f>Table3[[#This Row],[CLM $ Collected ]]/'1.) CLM Reference'!$B$4</f>
        <v>1.4889674918089118E-3</v>
      </c>
      <c r="F740" s="54">
        <f>Table3[[#This Row],[Residential Incentive Disbursements]]+Table3[[#This Row],[C&amp;I Incentive Disbursements]]</f>
        <v>105827.3299999998</v>
      </c>
      <c r="G740" s="55">
        <f>Table3[[#This Row],[Incentive Disbursements]]/'1.) CLM Reference'!$B$5</f>
        <v>1.1934913599741712E-3</v>
      </c>
      <c r="H740" s="54">
        <v>128783.682405</v>
      </c>
      <c r="I740" s="55">
        <f>Table3[[#This Row],[Residential CLM $ Collected]]/'1.) CLM Reference'!$B$4</f>
        <v>1.2166983690307099E-3</v>
      </c>
      <c r="J740" s="79">
        <v>91974.029999999897</v>
      </c>
      <c r="K740" s="55">
        <f>Table3[[#This Row],[Residential Incentive Disbursements]]/'1.) CLM Reference'!$B$5</f>
        <v>1.037257673863692E-3</v>
      </c>
      <c r="L740" s="56">
        <v>28818.827351999942</v>
      </c>
      <c r="M740" s="55">
        <f>Table3[[#This Row],[C&amp;I CLM $ Collected]]/'1.) CLM Reference'!$B$4</f>
        <v>2.7226912277820216E-4</v>
      </c>
      <c r="N740" s="79">
        <v>13853.299999999899</v>
      </c>
      <c r="O740" s="55">
        <f>Table3[[#This Row],[C&amp;I Incentive Disbursements]]/'1.) CLM Reference'!$B$5</f>
        <v>1.5623368611047917E-4</v>
      </c>
    </row>
    <row r="741" spans="1:15" s="1" customFormat="1">
      <c r="A741" s="83">
        <v>9015900200</v>
      </c>
      <c r="B741" s="1" t="s">
        <v>171</v>
      </c>
      <c r="C741" s="1" t="s">
        <v>46</v>
      </c>
      <c r="D741" s="54">
        <f>Table3[[#This Row],[Residential CLM $ Collected]]+Table3[[#This Row],[C&amp;I CLM $ Collected]]</f>
        <v>60660.563606999996</v>
      </c>
      <c r="E741" s="55">
        <f>Table3[[#This Row],[CLM $ Collected ]]/'1.) CLM Reference'!$B$4</f>
        <v>5.7309751846523565E-4</v>
      </c>
      <c r="F741" s="54">
        <f>Table3[[#This Row],[Residential Incentive Disbursements]]+Table3[[#This Row],[C&amp;I Incentive Disbursements]]</f>
        <v>26868.5</v>
      </c>
      <c r="G741" s="55">
        <f>Table3[[#This Row],[Incentive Disbursements]]/'1.) CLM Reference'!$B$5</f>
        <v>3.0301551220715935E-4</v>
      </c>
      <c r="H741" s="54">
        <v>60660.563606999996</v>
      </c>
      <c r="I741" s="55">
        <f>Table3[[#This Row],[Residential CLM $ Collected]]/'1.) CLM Reference'!$B$4</f>
        <v>5.7309751846523565E-4</v>
      </c>
      <c r="J741" s="79">
        <v>26868.5</v>
      </c>
      <c r="K741" s="55">
        <f>Table3[[#This Row],[Residential Incentive Disbursements]]/'1.) CLM Reference'!$B$5</f>
        <v>3.0301551220715935E-4</v>
      </c>
      <c r="L741" s="56">
        <v>0</v>
      </c>
      <c r="M741" s="55">
        <f>Table3[[#This Row],[C&amp;I CLM $ Collected]]/'1.) CLM Reference'!$B$4</f>
        <v>0</v>
      </c>
      <c r="N741" s="79">
        <v>0</v>
      </c>
      <c r="O741" s="55">
        <f>Table3[[#This Row],[C&amp;I Incentive Disbursements]]/'1.) CLM Reference'!$B$5</f>
        <v>0</v>
      </c>
    </row>
    <row r="742" spans="1:15" s="1" customFormat="1">
      <c r="A742" s="83">
        <v>9015901100</v>
      </c>
      <c r="B742" s="1" t="s">
        <v>171</v>
      </c>
      <c r="C742" s="1" t="s">
        <v>46</v>
      </c>
      <c r="D742" s="54">
        <f>Table3[[#This Row],[Residential CLM $ Collected]]+Table3[[#This Row],[C&amp;I CLM $ Collected]]</f>
        <v>72.354869999999991</v>
      </c>
      <c r="E742" s="55">
        <f>Table3[[#This Row],[CLM $ Collected ]]/'1.) CLM Reference'!$B$4</f>
        <v>6.8358079747695675E-7</v>
      </c>
      <c r="F742" s="54">
        <f>Table3[[#This Row],[Residential Incentive Disbursements]]+Table3[[#This Row],[C&amp;I Incentive Disbursements]]</f>
        <v>0</v>
      </c>
      <c r="G742" s="55">
        <f>Table3[[#This Row],[Incentive Disbursements]]/'1.) CLM Reference'!$B$5</f>
        <v>0</v>
      </c>
      <c r="H742" s="54">
        <v>72.354869999999991</v>
      </c>
      <c r="I742" s="55">
        <f>Table3[[#This Row],[Residential CLM $ Collected]]/'1.) CLM Reference'!$B$4</f>
        <v>6.8358079747695675E-7</v>
      </c>
      <c r="J742" s="79">
        <v>0</v>
      </c>
      <c r="K742" s="55">
        <f>Table3[[#This Row],[Residential Incentive Disbursements]]/'1.) CLM Reference'!$B$5</f>
        <v>0</v>
      </c>
      <c r="L742" s="56">
        <v>0</v>
      </c>
      <c r="M742" s="55">
        <f>Table3[[#This Row],[C&amp;I CLM $ Collected]]/'1.) CLM Reference'!$B$4</f>
        <v>0</v>
      </c>
      <c r="N742" s="79">
        <v>0</v>
      </c>
      <c r="O742" s="55">
        <f>Table3[[#This Row],[C&amp;I Incentive Disbursements]]/'1.) CLM Reference'!$B$5</f>
        <v>0</v>
      </c>
    </row>
    <row r="743" spans="1:15" s="1" customFormat="1">
      <c r="A743" s="83">
        <v>9015903200</v>
      </c>
      <c r="B743" s="1" t="s">
        <v>171</v>
      </c>
      <c r="C743" s="1" t="s">
        <v>46</v>
      </c>
      <c r="D743" s="54">
        <f>Table3[[#This Row],[Residential CLM $ Collected]]+Table3[[#This Row],[C&amp;I CLM $ Collected]]</f>
        <v>23.49081</v>
      </c>
      <c r="E743" s="55">
        <f>Table3[[#This Row],[CLM $ Collected ]]/'1.) CLM Reference'!$B$4</f>
        <v>2.2193207773270372E-7</v>
      </c>
      <c r="F743" s="54">
        <f>Table3[[#This Row],[Residential Incentive Disbursements]]+Table3[[#This Row],[C&amp;I Incentive Disbursements]]</f>
        <v>0</v>
      </c>
      <c r="G743" s="55">
        <f>Table3[[#This Row],[Incentive Disbursements]]/'1.) CLM Reference'!$B$5</f>
        <v>0</v>
      </c>
      <c r="H743" s="54">
        <v>23.49081</v>
      </c>
      <c r="I743" s="55">
        <f>Table3[[#This Row],[Residential CLM $ Collected]]/'1.) CLM Reference'!$B$4</f>
        <v>2.2193207773270372E-7</v>
      </c>
      <c r="J743" s="79">
        <v>0</v>
      </c>
      <c r="K743" s="55">
        <f>Table3[[#This Row],[Residential Incentive Disbursements]]/'1.) CLM Reference'!$B$5</f>
        <v>0</v>
      </c>
      <c r="L743" s="56">
        <v>0</v>
      </c>
      <c r="M743" s="55">
        <f>Table3[[#This Row],[C&amp;I CLM $ Collected]]/'1.) CLM Reference'!$B$4</f>
        <v>0</v>
      </c>
      <c r="N743" s="79">
        <v>0</v>
      </c>
      <c r="O743" s="55">
        <f>Table3[[#This Row],[C&amp;I Incentive Disbursements]]/'1.) CLM Reference'!$B$5</f>
        <v>0</v>
      </c>
    </row>
    <row r="744" spans="1:15" s="1" customFormat="1">
      <c r="A744" s="83">
        <v>9013530600</v>
      </c>
      <c r="B744" s="1" t="s">
        <v>172</v>
      </c>
      <c r="C744" s="1" t="s">
        <v>46</v>
      </c>
      <c r="D744" s="54">
        <f>Table3[[#This Row],[Residential CLM $ Collected]]+Table3[[#This Row],[C&amp;I CLM $ Collected]]</f>
        <v>558.65375999999992</v>
      </c>
      <c r="E744" s="55">
        <f>Table3[[#This Row],[CLM $ Collected ]]/'1.) CLM Reference'!$B$4</f>
        <v>5.2779444255003208E-6</v>
      </c>
      <c r="F744" s="54">
        <f>Table3[[#This Row],[Residential Incentive Disbursements]]+Table3[[#This Row],[C&amp;I Incentive Disbursements]]</f>
        <v>0</v>
      </c>
      <c r="G744" s="55">
        <f>Table3[[#This Row],[Incentive Disbursements]]/'1.) CLM Reference'!$B$5</f>
        <v>0</v>
      </c>
      <c r="H744" s="54">
        <v>558.65375999999992</v>
      </c>
      <c r="I744" s="55">
        <f>Table3[[#This Row],[Residential CLM $ Collected]]/'1.) CLM Reference'!$B$4</f>
        <v>5.2779444255003208E-6</v>
      </c>
      <c r="J744" s="79">
        <v>0</v>
      </c>
      <c r="K744" s="55">
        <f>Table3[[#This Row],[Residential Incentive Disbursements]]/'1.) CLM Reference'!$B$5</f>
        <v>0</v>
      </c>
      <c r="L744" s="56">
        <v>0</v>
      </c>
      <c r="M744" s="55">
        <f>Table3[[#This Row],[C&amp;I CLM $ Collected]]/'1.) CLM Reference'!$B$4</f>
        <v>0</v>
      </c>
      <c r="N744" s="79">
        <v>0</v>
      </c>
      <c r="O744" s="55">
        <f>Table3[[#This Row],[C&amp;I Incentive Disbursements]]/'1.) CLM Reference'!$B$5</f>
        <v>0</v>
      </c>
    </row>
    <row r="745" spans="1:15" s="1" customFormat="1">
      <c r="A745" s="83">
        <v>9013533101</v>
      </c>
      <c r="B745" s="1" t="s">
        <v>172</v>
      </c>
      <c r="C745" s="1" t="s">
        <v>46</v>
      </c>
      <c r="D745" s="54">
        <f>Table3[[#This Row],[Residential CLM $ Collected]]+Table3[[#This Row],[C&amp;I CLM $ Collected]]</f>
        <v>235625.30170199941</v>
      </c>
      <c r="E745" s="55">
        <f>Table3[[#This Row],[CLM $ Collected ]]/'1.) CLM Reference'!$B$4</f>
        <v>2.2260966213221212E-3</v>
      </c>
      <c r="F745" s="54">
        <f>Table3[[#This Row],[Residential Incentive Disbursements]]+Table3[[#This Row],[C&amp;I Incentive Disbursements]]</f>
        <v>324599.34999999998</v>
      </c>
      <c r="G745" s="55">
        <f>Table3[[#This Row],[Incentive Disbursements]]/'1.) CLM Reference'!$B$5</f>
        <v>3.6607416976147155E-3</v>
      </c>
      <c r="H745" s="54">
        <v>197243.17905599941</v>
      </c>
      <c r="I745" s="55">
        <f>Table3[[#This Row],[Residential CLM $ Collected]]/'1.) CLM Reference'!$B$4</f>
        <v>1.8634771873128964E-3</v>
      </c>
      <c r="J745" s="79">
        <v>307041.34999999998</v>
      </c>
      <c r="K745" s="55">
        <f>Table3[[#This Row],[Residential Incentive Disbursements]]/'1.) CLM Reference'!$B$5</f>
        <v>3.4627274294816487E-3</v>
      </c>
      <c r="L745" s="56">
        <v>38382.122645999996</v>
      </c>
      <c r="M745" s="55">
        <f>Table3[[#This Row],[C&amp;I CLM $ Collected]]/'1.) CLM Reference'!$B$4</f>
        <v>3.6261943400922483E-4</v>
      </c>
      <c r="N745" s="79">
        <v>17558</v>
      </c>
      <c r="O745" s="55">
        <f>Table3[[#This Row],[C&amp;I Incentive Disbursements]]/'1.) CLM Reference'!$B$5</f>
        <v>1.9801426813306674E-4</v>
      </c>
    </row>
    <row r="746" spans="1:15" s="1" customFormat="1">
      <c r="A746" s="83">
        <v>9013533102</v>
      </c>
      <c r="B746" s="1" t="s">
        <v>172</v>
      </c>
      <c r="C746" s="1" t="s">
        <v>46</v>
      </c>
      <c r="D746" s="54">
        <f>Table3[[#This Row],[Residential CLM $ Collected]]+Table3[[#This Row],[C&amp;I CLM $ Collected]]</f>
        <v>75960.074294999999</v>
      </c>
      <c r="E746" s="55">
        <f>Table3[[#This Row],[CLM $ Collected ]]/'1.) CLM Reference'!$B$4</f>
        <v>7.1764137179688092E-4</v>
      </c>
      <c r="F746" s="54">
        <f>Table3[[#This Row],[Residential Incentive Disbursements]]+Table3[[#This Row],[C&amp;I Incentive Disbursements]]</f>
        <v>37736.4399999999</v>
      </c>
      <c r="G746" s="55">
        <f>Table3[[#This Row],[Incentive Disbursements]]/'1.) CLM Reference'!$B$5</f>
        <v>4.2558113387329794E-4</v>
      </c>
      <c r="H746" s="54">
        <v>75960.074294999999</v>
      </c>
      <c r="I746" s="55">
        <f>Table3[[#This Row],[Residential CLM $ Collected]]/'1.) CLM Reference'!$B$4</f>
        <v>7.1764137179688092E-4</v>
      </c>
      <c r="J746" s="79">
        <v>37736.4399999999</v>
      </c>
      <c r="K746" s="55">
        <f>Table3[[#This Row],[Residential Incentive Disbursements]]/'1.) CLM Reference'!$B$5</f>
        <v>4.2558113387329794E-4</v>
      </c>
      <c r="L746" s="56">
        <v>0</v>
      </c>
      <c r="M746" s="55">
        <f>Table3[[#This Row],[C&amp;I CLM $ Collected]]/'1.) CLM Reference'!$B$4</f>
        <v>0</v>
      </c>
      <c r="N746" s="79">
        <v>0</v>
      </c>
      <c r="O746" s="55">
        <f>Table3[[#This Row],[C&amp;I Incentive Disbursements]]/'1.) CLM Reference'!$B$5</f>
        <v>0</v>
      </c>
    </row>
    <row r="747" spans="1:15" s="1" customFormat="1">
      <c r="A747" s="83">
        <v>9013535200</v>
      </c>
      <c r="B747" s="1" t="s">
        <v>172</v>
      </c>
      <c r="C747" s="1" t="s">
        <v>46</v>
      </c>
      <c r="D747" s="54">
        <f>Table3[[#This Row],[Residential CLM $ Collected]]+Table3[[#This Row],[C&amp;I CLM $ Collected]]</f>
        <v>269.65386000000001</v>
      </c>
      <c r="E747" s="55">
        <f>Table3[[#This Row],[CLM $ Collected ]]/'1.) CLM Reference'!$B$4</f>
        <v>2.547585264979948E-6</v>
      </c>
      <c r="F747" s="54">
        <f>Table3[[#This Row],[Residential Incentive Disbursements]]+Table3[[#This Row],[C&amp;I Incentive Disbursements]]</f>
        <v>0</v>
      </c>
      <c r="G747" s="55">
        <f>Table3[[#This Row],[Incentive Disbursements]]/'1.) CLM Reference'!$B$5</f>
        <v>0</v>
      </c>
      <c r="H747" s="54">
        <v>269.65386000000001</v>
      </c>
      <c r="I747" s="55">
        <f>Table3[[#This Row],[Residential CLM $ Collected]]/'1.) CLM Reference'!$B$4</f>
        <v>2.547585264979948E-6</v>
      </c>
      <c r="J747" s="79">
        <v>0</v>
      </c>
      <c r="K747" s="55">
        <f>Table3[[#This Row],[Residential Incentive Disbursements]]/'1.) CLM Reference'!$B$5</f>
        <v>0</v>
      </c>
      <c r="L747" s="56">
        <v>0</v>
      </c>
      <c r="M747" s="55">
        <f>Table3[[#This Row],[C&amp;I CLM $ Collected]]/'1.) CLM Reference'!$B$4</f>
        <v>0</v>
      </c>
      <c r="N747" s="79">
        <v>0</v>
      </c>
      <c r="O747" s="55">
        <f>Table3[[#This Row],[C&amp;I Incentive Disbursements]]/'1.) CLM Reference'!$B$5</f>
        <v>0</v>
      </c>
    </row>
    <row r="748" spans="1:15" s="1" customFormat="1">
      <c r="A748" s="83">
        <v>9005310100</v>
      </c>
      <c r="B748" s="1" t="s">
        <v>173</v>
      </c>
      <c r="C748" s="1" t="s">
        <v>46</v>
      </c>
      <c r="D748" s="54">
        <f>Table3[[#This Row],[Residential CLM $ Collected]]+Table3[[#This Row],[C&amp;I CLM $ Collected]]</f>
        <v>58526.616015</v>
      </c>
      <c r="E748" s="55">
        <f>Table3[[#This Row],[CLM $ Collected ]]/'1.) CLM Reference'!$B$4</f>
        <v>5.5293680783562095E-4</v>
      </c>
      <c r="F748" s="54">
        <f>Table3[[#This Row],[Residential Incentive Disbursements]]+Table3[[#This Row],[C&amp;I Incentive Disbursements]]</f>
        <v>6951.07</v>
      </c>
      <c r="G748" s="55">
        <f>Table3[[#This Row],[Incentive Disbursements]]/'1.) CLM Reference'!$B$5</f>
        <v>7.8392245061608163E-5</v>
      </c>
      <c r="H748" s="54">
        <v>58526.616015</v>
      </c>
      <c r="I748" s="55">
        <f>Table3[[#This Row],[Residential CLM $ Collected]]/'1.) CLM Reference'!$B$4</f>
        <v>5.5293680783562095E-4</v>
      </c>
      <c r="J748" s="79">
        <v>6951.07</v>
      </c>
      <c r="K748" s="55">
        <f>Table3[[#This Row],[Residential Incentive Disbursements]]/'1.) CLM Reference'!$B$5</f>
        <v>7.8392245061608163E-5</v>
      </c>
      <c r="L748" s="56">
        <v>0</v>
      </c>
      <c r="M748" s="55">
        <f>Table3[[#This Row],[C&amp;I CLM $ Collected]]/'1.) CLM Reference'!$B$4</f>
        <v>0</v>
      </c>
      <c r="N748" s="79">
        <v>0</v>
      </c>
      <c r="O748" s="55">
        <f>Table3[[#This Row],[C&amp;I Incentive Disbursements]]/'1.) CLM Reference'!$B$5</f>
        <v>0</v>
      </c>
    </row>
    <row r="749" spans="1:15" s="1" customFormat="1">
      <c r="A749" s="83">
        <v>9005310200</v>
      </c>
      <c r="B749" s="1" t="s">
        <v>173</v>
      </c>
      <c r="C749" s="1" t="s">
        <v>46</v>
      </c>
      <c r="D749" s="54">
        <f>Table3[[#This Row],[Residential CLM $ Collected]]+Table3[[#This Row],[C&amp;I CLM $ Collected]]</f>
        <v>26623.161809999998</v>
      </c>
      <c r="E749" s="55">
        <f>Table3[[#This Row],[CLM $ Collected ]]/'1.) CLM Reference'!$B$4</f>
        <v>2.5152532485287941E-4</v>
      </c>
      <c r="F749" s="54">
        <f>Table3[[#This Row],[Residential Incentive Disbursements]]+Table3[[#This Row],[C&amp;I Incentive Disbursements]]</f>
        <v>2051.1199999999899</v>
      </c>
      <c r="G749" s="55">
        <f>Table3[[#This Row],[Incentive Disbursements]]/'1.) CLM Reference'!$B$5</f>
        <v>2.3131964099162425E-5</v>
      </c>
      <c r="H749" s="54">
        <v>26623.161809999998</v>
      </c>
      <c r="I749" s="55">
        <f>Table3[[#This Row],[Residential CLM $ Collected]]/'1.) CLM Reference'!$B$4</f>
        <v>2.5152532485287941E-4</v>
      </c>
      <c r="J749" s="79">
        <v>2051.1199999999899</v>
      </c>
      <c r="K749" s="55">
        <f>Table3[[#This Row],[Residential Incentive Disbursements]]/'1.) CLM Reference'!$B$5</f>
        <v>2.3131964099162425E-5</v>
      </c>
      <c r="L749" s="56">
        <v>0</v>
      </c>
      <c r="M749" s="55">
        <f>Table3[[#This Row],[C&amp;I CLM $ Collected]]/'1.) CLM Reference'!$B$4</f>
        <v>0</v>
      </c>
      <c r="N749" s="79">
        <v>0</v>
      </c>
      <c r="O749" s="55">
        <f>Table3[[#This Row],[C&amp;I Incentive Disbursements]]/'1.) CLM Reference'!$B$5</f>
        <v>0</v>
      </c>
    </row>
    <row r="750" spans="1:15" s="1" customFormat="1">
      <c r="A750" s="83">
        <v>9005310300</v>
      </c>
      <c r="B750" s="1" t="s">
        <v>173</v>
      </c>
      <c r="C750" s="1" t="s">
        <v>46</v>
      </c>
      <c r="D750" s="54">
        <f>Table3[[#This Row],[Residential CLM $ Collected]]+Table3[[#This Row],[C&amp;I CLM $ Collected]]</f>
        <v>21221.471879999997</v>
      </c>
      <c r="E750" s="55">
        <f>Table3[[#This Row],[CLM $ Collected ]]/'1.) CLM Reference'!$B$4</f>
        <v>2.0049224981490827E-4</v>
      </c>
      <c r="F750" s="54">
        <f>Table3[[#This Row],[Residential Incentive Disbursements]]+Table3[[#This Row],[C&amp;I Incentive Disbursements]]</f>
        <v>1334.61</v>
      </c>
      <c r="G750" s="55">
        <f>Table3[[#This Row],[Incentive Disbursements]]/'1.) CLM Reference'!$B$5</f>
        <v>1.5051362478247647E-5</v>
      </c>
      <c r="H750" s="54">
        <v>21221.471879999997</v>
      </c>
      <c r="I750" s="55">
        <f>Table3[[#This Row],[Residential CLM $ Collected]]/'1.) CLM Reference'!$B$4</f>
        <v>2.0049224981490827E-4</v>
      </c>
      <c r="J750" s="79">
        <v>1334.61</v>
      </c>
      <c r="K750" s="55">
        <f>Table3[[#This Row],[Residential Incentive Disbursements]]/'1.) CLM Reference'!$B$5</f>
        <v>1.5051362478247647E-5</v>
      </c>
      <c r="L750" s="56">
        <v>0</v>
      </c>
      <c r="M750" s="55">
        <f>Table3[[#This Row],[C&amp;I CLM $ Collected]]/'1.) CLM Reference'!$B$4</f>
        <v>0</v>
      </c>
      <c r="N750" s="79">
        <v>0</v>
      </c>
      <c r="O750" s="55">
        <f>Table3[[#This Row],[C&amp;I Incentive Disbursements]]/'1.) CLM Reference'!$B$5</f>
        <v>0</v>
      </c>
    </row>
    <row r="751" spans="1:15" s="1" customFormat="1">
      <c r="A751" s="83">
        <v>9005310400</v>
      </c>
      <c r="B751" s="1" t="s">
        <v>173</v>
      </c>
      <c r="C751" s="1" t="s">
        <v>46</v>
      </c>
      <c r="D751" s="54">
        <f>Table3[[#This Row],[Residential CLM $ Collected]]+Table3[[#This Row],[C&amp;I CLM $ Collected]]</f>
        <v>37027.146869999997</v>
      </c>
      <c r="E751" s="55">
        <f>Table3[[#This Row],[CLM $ Collected ]]/'1.) CLM Reference'!$B$4</f>
        <v>3.4981814749568348E-4</v>
      </c>
      <c r="F751" s="54">
        <f>Table3[[#This Row],[Residential Incentive Disbursements]]+Table3[[#This Row],[C&amp;I Incentive Disbursements]]</f>
        <v>25682.28</v>
      </c>
      <c r="G751" s="55">
        <f>Table3[[#This Row],[Incentive Disbursements]]/'1.) CLM Reference'!$B$5</f>
        <v>2.8963765110994968E-4</v>
      </c>
      <c r="H751" s="54">
        <v>37027.146869999997</v>
      </c>
      <c r="I751" s="55">
        <f>Table3[[#This Row],[Residential CLM $ Collected]]/'1.) CLM Reference'!$B$4</f>
        <v>3.4981814749568348E-4</v>
      </c>
      <c r="J751" s="79">
        <v>25682.28</v>
      </c>
      <c r="K751" s="55">
        <f>Table3[[#This Row],[Residential Incentive Disbursements]]/'1.) CLM Reference'!$B$5</f>
        <v>2.8963765110994968E-4</v>
      </c>
      <c r="L751" s="56">
        <v>0</v>
      </c>
      <c r="M751" s="55">
        <f>Table3[[#This Row],[C&amp;I CLM $ Collected]]/'1.) CLM Reference'!$B$4</f>
        <v>0</v>
      </c>
      <c r="N751" s="79">
        <v>0</v>
      </c>
      <c r="O751" s="55">
        <f>Table3[[#This Row],[C&amp;I Incentive Disbursements]]/'1.) CLM Reference'!$B$5</f>
        <v>0</v>
      </c>
    </row>
    <row r="752" spans="1:15" s="1" customFormat="1">
      <c r="A752" s="83">
        <v>9005310500</v>
      </c>
      <c r="B752" s="1" t="s">
        <v>173</v>
      </c>
      <c r="C752" s="1" t="s">
        <v>46</v>
      </c>
      <c r="D752" s="54">
        <f>Table3[[#This Row],[Residential CLM $ Collected]]+Table3[[#This Row],[C&amp;I CLM $ Collected]]</f>
        <v>26232.265205999938</v>
      </c>
      <c r="E752" s="55">
        <f>Table3[[#This Row],[CLM $ Collected ]]/'1.) CLM Reference'!$B$4</f>
        <v>2.4783228508522596E-4</v>
      </c>
      <c r="F752" s="54">
        <f>Table3[[#This Row],[Residential Incentive Disbursements]]+Table3[[#This Row],[C&amp;I Incentive Disbursements]]</f>
        <v>16855.549999999901</v>
      </c>
      <c r="G752" s="55">
        <f>Table3[[#This Row],[Incentive Disbursements]]/'1.) CLM Reference'!$B$5</f>
        <v>1.9009223130369595E-4</v>
      </c>
      <c r="H752" s="54">
        <v>26232.265205999938</v>
      </c>
      <c r="I752" s="55">
        <f>Table3[[#This Row],[Residential CLM $ Collected]]/'1.) CLM Reference'!$B$4</f>
        <v>2.4783228508522596E-4</v>
      </c>
      <c r="J752" s="79">
        <v>16855.549999999901</v>
      </c>
      <c r="K752" s="55">
        <f>Table3[[#This Row],[Residential Incentive Disbursements]]/'1.) CLM Reference'!$B$5</f>
        <v>1.9009223130369595E-4</v>
      </c>
      <c r="L752" s="56">
        <v>0</v>
      </c>
      <c r="M752" s="55">
        <f>Table3[[#This Row],[C&amp;I CLM $ Collected]]/'1.) CLM Reference'!$B$4</f>
        <v>0</v>
      </c>
      <c r="N752" s="79">
        <v>0</v>
      </c>
      <c r="O752" s="55">
        <f>Table3[[#This Row],[C&amp;I Incentive Disbursements]]/'1.) CLM Reference'!$B$5</f>
        <v>0</v>
      </c>
    </row>
    <row r="753" spans="1:15" s="1" customFormat="1">
      <c r="A753" s="83">
        <v>9005310601</v>
      </c>
      <c r="B753" s="1" t="s">
        <v>173</v>
      </c>
      <c r="C753" s="1" t="s">
        <v>46</v>
      </c>
      <c r="D753" s="54">
        <f>Table3[[#This Row],[Residential CLM $ Collected]]+Table3[[#This Row],[C&amp;I CLM $ Collected]]</f>
        <v>45141.364799999996</v>
      </c>
      <c r="E753" s="55">
        <f>Table3[[#This Row],[CLM $ Collected ]]/'1.) CLM Reference'!$B$4</f>
        <v>4.2647813684389488E-4</v>
      </c>
      <c r="F753" s="54">
        <f>Table3[[#This Row],[Residential Incentive Disbursements]]+Table3[[#This Row],[C&amp;I Incentive Disbursements]]</f>
        <v>4500.54</v>
      </c>
      <c r="G753" s="55">
        <f>Table3[[#This Row],[Incentive Disbursements]]/'1.) CLM Reference'!$B$5</f>
        <v>5.0755845443876987E-5</v>
      </c>
      <c r="H753" s="54">
        <v>45141.364799999996</v>
      </c>
      <c r="I753" s="55">
        <f>Table3[[#This Row],[Residential CLM $ Collected]]/'1.) CLM Reference'!$B$4</f>
        <v>4.2647813684389488E-4</v>
      </c>
      <c r="J753" s="79">
        <v>4500.54</v>
      </c>
      <c r="K753" s="55">
        <f>Table3[[#This Row],[Residential Incentive Disbursements]]/'1.) CLM Reference'!$B$5</f>
        <v>5.0755845443876987E-5</v>
      </c>
      <c r="L753" s="56">
        <v>0</v>
      </c>
      <c r="M753" s="55">
        <f>Table3[[#This Row],[C&amp;I CLM $ Collected]]/'1.) CLM Reference'!$B$4</f>
        <v>0</v>
      </c>
      <c r="N753" s="79">
        <v>0</v>
      </c>
      <c r="O753" s="55">
        <f>Table3[[#This Row],[C&amp;I Incentive Disbursements]]/'1.) CLM Reference'!$B$5</f>
        <v>0</v>
      </c>
    </row>
    <row r="754" spans="1:15" s="1" customFormat="1">
      <c r="A754" s="83">
        <v>9005310602</v>
      </c>
      <c r="B754" s="1" t="s">
        <v>173</v>
      </c>
      <c r="C754" s="1" t="s">
        <v>46</v>
      </c>
      <c r="D754" s="54">
        <f>Table3[[#This Row],[Residential CLM $ Collected]]+Table3[[#This Row],[C&amp;I CLM $ Collected]]</f>
        <v>54011.972636999941</v>
      </c>
      <c r="E754" s="55">
        <f>Table3[[#This Row],[CLM $ Collected ]]/'1.) CLM Reference'!$B$4</f>
        <v>5.1028420517518712E-4</v>
      </c>
      <c r="F754" s="54">
        <f>Table3[[#This Row],[Residential Incentive Disbursements]]+Table3[[#This Row],[C&amp;I Incentive Disbursements]]</f>
        <v>6382.9099999999899</v>
      </c>
      <c r="G754" s="55">
        <f>Table3[[#This Row],[Incentive Disbursements]]/'1.) CLM Reference'!$B$5</f>
        <v>7.1984693712793651E-5</v>
      </c>
      <c r="H754" s="54">
        <v>54011.972636999941</v>
      </c>
      <c r="I754" s="55">
        <f>Table3[[#This Row],[Residential CLM $ Collected]]/'1.) CLM Reference'!$B$4</f>
        <v>5.1028420517518712E-4</v>
      </c>
      <c r="J754" s="79">
        <v>6382.9099999999899</v>
      </c>
      <c r="K754" s="55">
        <f>Table3[[#This Row],[Residential Incentive Disbursements]]/'1.) CLM Reference'!$B$5</f>
        <v>7.1984693712793651E-5</v>
      </c>
      <c r="L754" s="56">
        <v>0</v>
      </c>
      <c r="M754" s="55">
        <f>Table3[[#This Row],[C&amp;I CLM $ Collected]]/'1.) CLM Reference'!$B$4</f>
        <v>0</v>
      </c>
      <c r="N754" s="79">
        <v>0</v>
      </c>
      <c r="O754" s="55">
        <f>Table3[[#This Row],[C&amp;I Incentive Disbursements]]/'1.) CLM Reference'!$B$5</f>
        <v>0</v>
      </c>
    </row>
    <row r="755" spans="1:15" s="1" customFormat="1">
      <c r="A755" s="83">
        <v>9005310700</v>
      </c>
      <c r="B755" s="1" t="s">
        <v>173</v>
      </c>
      <c r="C755" s="1" t="s">
        <v>46</v>
      </c>
      <c r="D755" s="54">
        <f>Table3[[#This Row],[Residential CLM $ Collected]]+Table3[[#This Row],[C&amp;I CLM $ Collected]]</f>
        <v>468766.599651</v>
      </c>
      <c r="E755" s="55">
        <f>Table3[[#This Row],[CLM $ Collected ]]/'1.) CLM Reference'!$B$4</f>
        <v>4.4287253369398897E-3</v>
      </c>
      <c r="F755" s="54">
        <f>Table3[[#This Row],[Residential Incentive Disbursements]]+Table3[[#This Row],[C&amp;I Incentive Disbursements]]</f>
        <v>481382.20999999996</v>
      </c>
      <c r="G755" s="55">
        <f>Table3[[#This Row],[Incentive Disbursements]]/'1.) CLM Reference'!$B$5</f>
        <v>5.4288954325907414E-3</v>
      </c>
      <c r="H755" s="54">
        <v>263839.84880400001</v>
      </c>
      <c r="I755" s="55">
        <f>Table3[[#This Row],[Residential CLM $ Collected]]/'1.) CLM Reference'!$B$4</f>
        <v>2.4926567382629258E-3</v>
      </c>
      <c r="J755" s="79">
        <v>400428.79999999999</v>
      </c>
      <c r="K755" s="55">
        <f>Table3[[#This Row],[Residential Incentive Disbursements]]/'1.) CLM Reference'!$B$5</f>
        <v>4.5159252632077772E-3</v>
      </c>
      <c r="L755" s="56">
        <v>204926.75084699999</v>
      </c>
      <c r="M755" s="55">
        <f>Table3[[#This Row],[C&amp;I CLM $ Collected]]/'1.) CLM Reference'!$B$4</f>
        <v>1.9360685986769639E-3</v>
      </c>
      <c r="N755" s="79">
        <v>80953.41</v>
      </c>
      <c r="O755" s="55">
        <f>Table3[[#This Row],[C&amp;I Incentive Disbursements]]/'1.) CLM Reference'!$B$5</f>
        <v>9.1297016938296429E-4</v>
      </c>
    </row>
    <row r="756" spans="1:15" s="1" customFormat="1">
      <c r="A756" s="83">
        <v>9005310801</v>
      </c>
      <c r="B756" s="1" t="s">
        <v>173</v>
      </c>
      <c r="C756" s="1" t="s">
        <v>46</v>
      </c>
      <c r="D756" s="54">
        <f>Table3[[#This Row],[Residential CLM $ Collected]]+Table3[[#This Row],[C&amp;I CLM $ Collected]]</f>
        <v>27827.991449999998</v>
      </c>
      <c r="E756" s="55">
        <f>Table3[[#This Row],[CLM $ Collected ]]/'1.) CLM Reference'!$B$4</f>
        <v>2.6290808880691702E-4</v>
      </c>
      <c r="F756" s="54">
        <f>Table3[[#This Row],[Residential Incentive Disbursements]]+Table3[[#This Row],[C&amp;I Incentive Disbursements]]</f>
        <v>20465.4899999999</v>
      </c>
      <c r="G756" s="55">
        <f>Table3[[#This Row],[Incentive Disbursements]]/'1.) CLM Reference'!$B$5</f>
        <v>2.3080413625325071E-4</v>
      </c>
      <c r="H756" s="54">
        <v>27827.991449999998</v>
      </c>
      <c r="I756" s="55">
        <f>Table3[[#This Row],[Residential CLM $ Collected]]/'1.) CLM Reference'!$B$4</f>
        <v>2.6290808880691702E-4</v>
      </c>
      <c r="J756" s="79">
        <v>20465.4899999999</v>
      </c>
      <c r="K756" s="55">
        <f>Table3[[#This Row],[Residential Incentive Disbursements]]/'1.) CLM Reference'!$B$5</f>
        <v>2.3080413625325071E-4</v>
      </c>
      <c r="L756" s="56">
        <v>0</v>
      </c>
      <c r="M756" s="55">
        <f>Table3[[#This Row],[C&amp;I CLM $ Collected]]/'1.) CLM Reference'!$B$4</f>
        <v>0</v>
      </c>
      <c r="N756" s="79">
        <v>0</v>
      </c>
      <c r="O756" s="55">
        <f>Table3[[#This Row],[C&amp;I Incentive Disbursements]]/'1.) CLM Reference'!$B$5</f>
        <v>0</v>
      </c>
    </row>
    <row r="757" spans="1:15" s="1" customFormat="1">
      <c r="A757" s="83">
        <v>9005310803</v>
      </c>
      <c r="B757" s="1" t="s">
        <v>173</v>
      </c>
      <c r="C757" s="1" t="s">
        <v>46</v>
      </c>
      <c r="D757" s="54">
        <f>Table3[[#This Row],[Residential CLM $ Collected]]+Table3[[#This Row],[C&amp;I CLM $ Collected]]</f>
        <v>55699.612416000004</v>
      </c>
      <c r="E757" s="55">
        <f>Table3[[#This Row],[CLM $ Collected ]]/'1.) CLM Reference'!$B$4</f>
        <v>5.2622837238857159E-4</v>
      </c>
      <c r="F757" s="54">
        <f>Table3[[#This Row],[Residential Incentive Disbursements]]+Table3[[#This Row],[C&amp;I Incentive Disbursements]]</f>
        <v>9789.6299999999901</v>
      </c>
      <c r="G757" s="55">
        <f>Table3[[#This Row],[Incentive Disbursements]]/'1.) CLM Reference'!$B$5</f>
        <v>1.1040473970517782E-4</v>
      </c>
      <c r="H757" s="54">
        <v>55699.612416000004</v>
      </c>
      <c r="I757" s="55">
        <f>Table3[[#This Row],[Residential CLM $ Collected]]/'1.) CLM Reference'!$B$4</f>
        <v>5.2622837238857159E-4</v>
      </c>
      <c r="J757" s="79">
        <v>9789.6299999999901</v>
      </c>
      <c r="K757" s="55">
        <f>Table3[[#This Row],[Residential Incentive Disbursements]]/'1.) CLM Reference'!$B$5</f>
        <v>1.1040473970517782E-4</v>
      </c>
      <c r="L757" s="56">
        <v>0</v>
      </c>
      <c r="M757" s="55">
        <f>Table3[[#This Row],[C&amp;I CLM $ Collected]]/'1.) CLM Reference'!$B$4</f>
        <v>0</v>
      </c>
      <c r="N757" s="79">
        <v>0</v>
      </c>
      <c r="O757" s="55">
        <f>Table3[[#This Row],[C&amp;I Incentive Disbursements]]/'1.) CLM Reference'!$B$5</f>
        <v>0</v>
      </c>
    </row>
    <row r="758" spans="1:15" s="1" customFormat="1">
      <c r="A758" s="83">
        <v>9005310804</v>
      </c>
      <c r="B758" s="1" t="s">
        <v>173</v>
      </c>
      <c r="C758" s="1" t="s">
        <v>46</v>
      </c>
      <c r="D758" s="54">
        <f>Table3[[#This Row],[Residential CLM $ Collected]]+Table3[[#This Row],[C&amp;I CLM $ Collected]]</f>
        <v>29760.038279999997</v>
      </c>
      <c r="E758" s="55">
        <f>Table3[[#This Row],[CLM $ Collected ]]/'1.) CLM Reference'!$B$4</f>
        <v>2.8116131920888202E-4</v>
      </c>
      <c r="F758" s="54">
        <f>Table3[[#This Row],[Residential Incentive Disbursements]]+Table3[[#This Row],[C&amp;I Incentive Disbursements]]</f>
        <v>7698.21</v>
      </c>
      <c r="G758" s="55">
        <f>Table3[[#This Row],[Incentive Disbursements]]/'1.) CLM Reference'!$B$5</f>
        <v>8.6818283351444109E-5</v>
      </c>
      <c r="H758" s="54">
        <v>29760.038279999997</v>
      </c>
      <c r="I758" s="55">
        <f>Table3[[#This Row],[Residential CLM $ Collected]]/'1.) CLM Reference'!$B$4</f>
        <v>2.8116131920888202E-4</v>
      </c>
      <c r="J758" s="79">
        <v>7698.21</v>
      </c>
      <c r="K758" s="55">
        <f>Table3[[#This Row],[Residential Incentive Disbursements]]/'1.) CLM Reference'!$B$5</f>
        <v>8.6818283351444109E-5</v>
      </c>
      <c r="L758" s="56">
        <v>0</v>
      </c>
      <c r="M758" s="55">
        <f>Table3[[#This Row],[C&amp;I CLM $ Collected]]/'1.) CLM Reference'!$B$4</f>
        <v>0</v>
      </c>
      <c r="N758" s="79">
        <v>0</v>
      </c>
      <c r="O758" s="55">
        <f>Table3[[#This Row],[C&amp;I Incentive Disbursements]]/'1.) CLM Reference'!$B$5</f>
        <v>0</v>
      </c>
    </row>
    <row r="759" spans="1:15" s="1" customFormat="1">
      <c r="A759" s="83">
        <v>9005320200</v>
      </c>
      <c r="B759" s="1" t="s">
        <v>173</v>
      </c>
      <c r="C759" s="1" t="s">
        <v>46</v>
      </c>
      <c r="D759" s="54">
        <f>Table3[[#This Row],[Residential CLM $ Collected]]+Table3[[#This Row],[C&amp;I CLM $ Collected]]</f>
        <v>118.69010999999999</v>
      </c>
      <c r="E759" s="55">
        <f>Table3[[#This Row],[CLM $ Collected ]]/'1.) CLM Reference'!$B$4</f>
        <v>1.1213382049670978E-6</v>
      </c>
      <c r="F759" s="54">
        <f>Table3[[#This Row],[Residential Incentive Disbursements]]+Table3[[#This Row],[C&amp;I Incentive Disbursements]]</f>
        <v>0</v>
      </c>
      <c r="G759" s="55">
        <f>Table3[[#This Row],[Incentive Disbursements]]/'1.) CLM Reference'!$B$5</f>
        <v>0</v>
      </c>
      <c r="H759" s="54">
        <v>118.69010999999999</v>
      </c>
      <c r="I759" s="55">
        <f>Table3[[#This Row],[Residential CLM $ Collected]]/'1.) CLM Reference'!$B$4</f>
        <v>1.1213382049670978E-6</v>
      </c>
      <c r="J759" s="79">
        <v>0</v>
      </c>
      <c r="K759" s="55">
        <f>Table3[[#This Row],[Residential Incentive Disbursements]]/'1.) CLM Reference'!$B$5</f>
        <v>0</v>
      </c>
      <c r="L759" s="56">
        <v>0</v>
      </c>
      <c r="M759" s="55">
        <f>Table3[[#This Row],[C&amp;I CLM $ Collected]]/'1.) CLM Reference'!$B$4</f>
        <v>0</v>
      </c>
      <c r="N759" s="79">
        <v>0</v>
      </c>
      <c r="O759" s="55">
        <f>Table3[[#This Row],[C&amp;I Incentive Disbursements]]/'1.) CLM Reference'!$B$5</f>
        <v>0</v>
      </c>
    </row>
    <row r="760" spans="1:15" s="1" customFormat="1">
      <c r="A760" s="83">
        <v>9001010101</v>
      </c>
      <c r="B760" s="1" t="s">
        <v>174</v>
      </c>
      <c r="C760" s="1" t="s">
        <v>46</v>
      </c>
      <c r="D760" s="54">
        <f>Table3[[#This Row],[Residential CLM $ Collected]]+Table3[[#This Row],[C&amp;I CLM $ Collected]]</f>
        <v>5869.540907999989</v>
      </c>
      <c r="E760" s="55">
        <f>Table3[[#This Row],[CLM $ Collected ]]/'1.) CLM Reference'!$B$4</f>
        <v>5.5453149936061714E-5</v>
      </c>
      <c r="F760" s="54">
        <f>Table3[[#This Row],[Residential Incentive Disbursements]]+Table3[[#This Row],[C&amp;I Incentive Disbursements]]</f>
        <v>0</v>
      </c>
      <c r="G760" s="55">
        <f>Table3[[#This Row],[Incentive Disbursements]]/'1.) CLM Reference'!$B$5</f>
        <v>0</v>
      </c>
      <c r="H760" s="54">
        <v>3883.0858919999946</v>
      </c>
      <c r="I760" s="55">
        <f>Table3[[#This Row],[Residential CLM $ Collected]]/'1.) CLM Reference'!$B$4</f>
        <v>3.6685892058473421E-5</v>
      </c>
      <c r="J760" s="79">
        <v>0</v>
      </c>
      <c r="K760" s="55">
        <f>Table3[[#This Row],[Residential Incentive Disbursements]]/'1.) CLM Reference'!$B$5</f>
        <v>0</v>
      </c>
      <c r="L760" s="56">
        <v>1986.4550159999942</v>
      </c>
      <c r="M760" s="55">
        <f>Table3[[#This Row],[C&amp;I CLM $ Collected]]/'1.) CLM Reference'!$B$4</f>
        <v>1.8767257877588297E-5</v>
      </c>
      <c r="N760" s="79">
        <v>0</v>
      </c>
      <c r="O760" s="55">
        <f>Table3[[#This Row],[C&amp;I Incentive Disbursements]]/'1.) CLM Reference'!$B$5</f>
        <v>0</v>
      </c>
    </row>
    <row r="761" spans="1:15" s="1" customFormat="1">
      <c r="A761" s="83">
        <v>9013890100</v>
      </c>
      <c r="B761" s="1" t="s">
        <v>174</v>
      </c>
      <c r="C761" s="1" t="s">
        <v>46</v>
      </c>
      <c r="D761" s="54">
        <f>Table3[[#This Row],[Residential CLM $ Collected]]+Table3[[#This Row],[C&amp;I CLM $ Collected]]</f>
        <v>1782.9859319999941</v>
      </c>
      <c r="E761" s="55">
        <f>Table3[[#This Row],[CLM $ Collected ]]/'1.) CLM Reference'!$B$4</f>
        <v>1.6844960750903858E-5</v>
      </c>
      <c r="F761" s="54">
        <f>Table3[[#This Row],[Residential Incentive Disbursements]]+Table3[[#This Row],[C&amp;I Incentive Disbursements]]</f>
        <v>1957.1199999999899</v>
      </c>
      <c r="G761" s="55">
        <f>Table3[[#This Row],[Incentive Disbursements]]/'1.) CLM Reference'!$B$5</f>
        <v>2.2071858095944045E-5</v>
      </c>
      <c r="H761" s="54">
        <v>1782.9859319999941</v>
      </c>
      <c r="I761" s="55">
        <f>Table3[[#This Row],[Residential CLM $ Collected]]/'1.) CLM Reference'!$B$4</f>
        <v>1.6844960750903858E-5</v>
      </c>
      <c r="J761" s="79">
        <v>1957.1199999999899</v>
      </c>
      <c r="K761" s="55">
        <f>Table3[[#This Row],[Residential Incentive Disbursements]]/'1.) CLM Reference'!$B$5</f>
        <v>2.2071858095944045E-5</v>
      </c>
      <c r="L761" s="56">
        <v>0</v>
      </c>
      <c r="M761" s="55">
        <f>Table3[[#This Row],[C&amp;I CLM $ Collected]]/'1.) CLM Reference'!$B$4</f>
        <v>0</v>
      </c>
      <c r="N761" s="79">
        <v>0</v>
      </c>
      <c r="O761" s="55">
        <f>Table3[[#This Row],[C&amp;I Incentive Disbursements]]/'1.) CLM Reference'!$B$5</f>
        <v>0</v>
      </c>
    </row>
    <row r="762" spans="1:15" s="1" customFormat="1">
      <c r="A762" s="83">
        <v>9013890201</v>
      </c>
      <c r="B762" s="1" t="s">
        <v>174</v>
      </c>
      <c r="C762" s="1" t="s">
        <v>46</v>
      </c>
      <c r="D762" s="54">
        <f>Table3[[#This Row],[Residential CLM $ Collected]]+Table3[[#This Row],[C&amp;I CLM $ Collected]]</f>
        <v>14244.611723999995</v>
      </c>
      <c r="E762" s="55">
        <f>Table3[[#This Row],[CLM $ Collected ]]/'1.) CLM Reference'!$B$4</f>
        <v>1.3457757635445305E-4</v>
      </c>
      <c r="F762" s="54">
        <f>Table3[[#This Row],[Residential Incentive Disbursements]]+Table3[[#This Row],[C&amp;I Incentive Disbursements]]</f>
        <v>13049.629999999899</v>
      </c>
      <c r="G762" s="55">
        <f>Table3[[#This Row],[Incentive Disbursements]]/'1.) CLM Reference'!$B$5</f>
        <v>1.471701181146652E-4</v>
      </c>
      <c r="H762" s="54">
        <v>11674.00836</v>
      </c>
      <c r="I762" s="55">
        <f>Table3[[#This Row],[Residential CLM $ Collected]]/'1.) CLM Reference'!$B$4</f>
        <v>1.1029151105490841E-4</v>
      </c>
      <c r="J762" s="79">
        <v>11849.629999999899</v>
      </c>
      <c r="K762" s="55">
        <f>Table3[[#This Row],[Residential Incentive Disbursements]]/'1.) CLM Reference'!$B$5</f>
        <v>1.3363684998847315E-4</v>
      </c>
      <c r="L762" s="56">
        <v>2570.6033639999941</v>
      </c>
      <c r="M762" s="55">
        <f>Table3[[#This Row],[C&amp;I CLM $ Collected]]/'1.) CLM Reference'!$B$4</f>
        <v>2.4286065299544645E-5</v>
      </c>
      <c r="N762" s="79">
        <v>1200</v>
      </c>
      <c r="O762" s="55">
        <f>Table3[[#This Row],[C&amp;I Incentive Disbursements]]/'1.) CLM Reference'!$B$5</f>
        <v>1.3533268126192053E-5</v>
      </c>
    </row>
    <row r="763" spans="1:15" s="1" customFormat="1">
      <c r="A763" s="83">
        <v>9013890202</v>
      </c>
      <c r="B763" s="1" t="s">
        <v>174</v>
      </c>
      <c r="C763" s="1" t="s">
        <v>46</v>
      </c>
      <c r="D763" s="54">
        <f>Table3[[#This Row],[Residential CLM $ Collected]]+Table3[[#This Row],[C&amp;I CLM $ Collected]]</f>
        <v>52.328429999999997</v>
      </c>
      <c r="E763" s="55">
        <f>Table3[[#This Row],[CLM $ Collected ]]/'1.) CLM Reference'!$B$4</f>
        <v>4.9437874617309252E-7</v>
      </c>
      <c r="F763" s="54">
        <f>Table3[[#This Row],[Residential Incentive Disbursements]]+Table3[[#This Row],[C&amp;I Incentive Disbursements]]</f>
        <v>0</v>
      </c>
      <c r="G763" s="55">
        <f>Table3[[#This Row],[Incentive Disbursements]]/'1.) CLM Reference'!$B$5</f>
        <v>0</v>
      </c>
      <c r="H763" s="54">
        <v>52.328429999999997</v>
      </c>
      <c r="I763" s="55">
        <f>Table3[[#This Row],[Residential CLM $ Collected]]/'1.) CLM Reference'!$B$4</f>
        <v>4.9437874617309252E-7</v>
      </c>
      <c r="J763" s="79">
        <v>0</v>
      </c>
      <c r="K763" s="55">
        <f>Table3[[#This Row],[Residential Incentive Disbursements]]/'1.) CLM Reference'!$B$5</f>
        <v>0</v>
      </c>
      <c r="L763" s="56">
        <v>0</v>
      </c>
      <c r="M763" s="55">
        <f>Table3[[#This Row],[C&amp;I CLM $ Collected]]/'1.) CLM Reference'!$B$4</f>
        <v>0</v>
      </c>
      <c r="N763" s="79">
        <v>0</v>
      </c>
      <c r="O763" s="55">
        <f>Table3[[#This Row],[C&amp;I Incentive Disbursements]]/'1.) CLM Reference'!$B$5</f>
        <v>0</v>
      </c>
    </row>
    <row r="764" spans="1:15" s="1" customFormat="1">
      <c r="A764" s="83">
        <v>9003487202</v>
      </c>
      <c r="B764" s="1" t="s">
        <v>175</v>
      </c>
      <c r="C764" s="1" t="s">
        <v>46</v>
      </c>
      <c r="D764" s="54">
        <f>Table3[[#This Row],[Residential CLM $ Collected]]+Table3[[#This Row],[C&amp;I CLM $ Collected]]</f>
        <v>214.94969999999998</v>
      </c>
      <c r="E764" s="55">
        <f>Table3[[#This Row],[CLM $ Collected ]]/'1.) CLM Reference'!$B$4</f>
        <v>2.0307615415995166E-6</v>
      </c>
      <c r="F764" s="54">
        <f>Table3[[#This Row],[Residential Incentive Disbursements]]+Table3[[#This Row],[C&amp;I Incentive Disbursements]]</f>
        <v>0</v>
      </c>
      <c r="G764" s="55">
        <f>Table3[[#This Row],[Incentive Disbursements]]/'1.) CLM Reference'!$B$5</f>
        <v>0</v>
      </c>
      <c r="H764" s="54">
        <v>214.94969999999998</v>
      </c>
      <c r="I764" s="55">
        <f>Table3[[#This Row],[Residential CLM $ Collected]]/'1.) CLM Reference'!$B$4</f>
        <v>2.0307615415995166E-6</v>
      </c>
      <c r="J764" s="79">
        <v>0</v>
      </c>
      <c r="K764" s="55">
        <f>Table3[[#This Row],[Residential Incentive Disbursements]]/'1.) CLM Reference'!$B$5</f>
        <v>0</v>
      </c>
      <c r="L764" s="56">
        <v>0</v>
      </c>
      <c r="M764" s="55">
        <f>Table3[[#This Row],[C&amp;I CLM $ Collected]]/'1.) CLM Reference'!$B$4</f>
        <v>0</v>
      </c>
      <c r="N764" s="79">
        <v>0</v>
      </c>
      <c r="O764" s="55">
        <f>Table3[[#This Row],[C&amp;I Incentive Disbursements]]/'1.) CLM Reference'!$B$5</f>
        <v>0</v>
      </c>
    </row>
    <row r="765" spans="1:15" s="1" customFormat="1">
      <c r="A765" s="83">
        <v>9003514101</v>
      </c>
      <c r="B765" s="1" t="s">
        <v>175</v>
      </c>
      <c r="C765" s="1" t="s">
        <v>46</v>
      </c>
      <c r="D765" s="54">
        <f>Table3[[#This Row],[Residential CLM $ Collected]]+Table3[[#This Row],[C&amp;I CLM $ Collected]]</f>
        <v>328.04919000000001</v>
      </c>
      <c r="E765" s="55">
        <f>Table3[[#This Row],[CLM $ Collected ]]/'1.) CLM Reference'!$B$4</f>
        <v>3.0992817333770311E-6</v>
      </c>
      <c r="F765" s="54">
        <f>Table3[[#This Row],[Residential Incentive Disbursements]]+Table3[[#This Row],[C&amp;I Incentive Disbursements]]</f>
        <v>0</v>
      </c>
      <c r="G765" s="55">
        <f>Table3[[#This Row],[Incentive Disbursements]]/'1.) CLM Reference'!$B$5</f>
        <v>0</v>
      </c>
      <c r="H765" s="54">
        <v>328.04919000000001</v>
      </c>
      <c r="I765" s="55">
        <f>Table3[[#This Row],[Residential CLM $ Collected]]/'1.) CLM Reference'!$B$4</f>
        <v>3.0992817333770311E-6</v>
      </c>
      <c r="J765" s="79">
        <v>0</v>
      </c>
      <c r="K765" s="55">
        <f>Table3[[#This Row],[Residential Incentive Disbursements]]/'1.) CLM Reference'!$B$5</f>
        <v>0</v>
      </c>
      <c r="L765" s="56">
        <v>0</v>
      </c>
      <c r="M765" s="55">
        <f>Table3[[#This Row],[C&amp;I CLM $ Collected]]/'1.) CLM Reference'!$B$4</f>
        <v>0</v>
      </c>
      <c r="N765" s="79">
        <v>0</v>
      </c>
      <c r="O765" s="55">
        <f>Table3[[#This Row],[C&amp;I Incentive Disbursements]]/'1.) CLM Reference'!$B$5</f>
        <v>0</v>
      </c>
    </row>
    <row r="766" spans="1:15" s="1" customFormat="1">
      <c r="A766" s="83">
        <v>9013530100</v>
      </c>
      <c r="B766" s="1" t="s">
        <v>175</v>
      </c>
      <c r="C766" s="1" t="s">
        <v>46</v>
      </c>
      <c r="D766" s="54">
        <f>Table3[[#This Row],[Residential CLM $ Collected]]+Table3[[#This Row],[C&amp;I CLM $ Collected]]</f>
        <v>26051.546429999999</v>
      </c>
      <c r="E766" s="55">
        <f>Table3[[#This Row],[CLM $ Collected ]]/'1.) CLM Reference'!$B$4</f>
        <v>2.4612492406008563E-4</v>
      </c>
      <c r="F766" s="54">
        <f>Table3[[#This Row],[Residential Incentive Disbursements]]+Table3[[#This Row],[C&amp;I Incentive Disbursements]]</f>
        <v>10456.139999999899</v>
      </c>
      <c r="G766" s="55">
        <f>Table3[[#This Row],[Incentive Disbursements]]/'1.) CLM Reference'!$B$5</f>
        <v>1.1792145515416701E-4</v>
      </c>
      <c r="H766" s="54">
        <v>26051.546429999999</v>
      </c>
      <c r="I766" s="55">
        <f>Table3[[#This Row],[Residential CLM $ Collected]]/'1.) CLM Reference'!$B$4</f>
        <v>2.4612492406008563E-4</v>
      </c>
      <c r="J766" s="79">
        <v>10456.139999999899</v>
      </c>
      <c r="K766" s="55">
        <f>Table3[[#This Row],[Residential Incentive Disbursements]]/'1.) CLM Reference'!$B$5</f>
        <v>1.1792145515416701E-4</v>
      </c>
      <c r="L766" s="56">
        <v>0</v>
      </c>
      <c r="M766" s="55">
        <f>Table3[[#This Row],[C&amp;I CLM $ Collected]]/'1.) CLM Reference'!$B$4</f>
        <v>0</v>
      </c>
      <c r="N766" s="79">
        <v>0</v>
      </c>
      <c r="O766" s="55">
        <f>Table3[[#This Row],[C&amp;I Incentive Disbursements]]/'1.) CLM Reference'!$B$5</f>
        <v>0</v>
      </c>
    </row>
    <row r="767" spans="1:15" s="1" customFormat="1">
      <c r="A767" s="83">
        <v>9013530200</v>
      </c>
      <c r="B767" s="1" t="s">
        <v>175</v>
      </c>
      <c r="C767" s="1" t="s">
        <v>46</v>
      </c>
      <c r="D767" s="54">
        <f>Table3[[#This Row],[Residential CLM $ Collected]]+Table3[[#This Row],[C&amp;I CLM $ Collected]]</f>
        <v>62022.247559999996</v>
      </c>
      <c r="E767" s="55">
        <f>Table3[[#This Row],[CLM $ Collected ]]/'1.) CLM Reference'!$B$4</f>
        <v>5.8596218123780795E-4</v>
      </c>
      <c r="F767" s="54">
        <f>Table3[[#This Row],[Residential Incentive Disbursements]]+Table3[[#This Row],[C&amp;I Incentive Disbursements]]</f>
        <v>5460.45999999999</v>
      </c>
      <c r="G767" s="55">
        <f>Table3[[#This Row],[Incentive Disbursements]]/'1.) CLM Reference'!$B$5</f>
        <v>6.1581557726955445E-5</v>
      </c>
      <c r="H767" s="54">
        <v>62022.247559999996</v>
      </c>
      <c r="I767" s="55">
        <f>Table3[[#This Row],[Residential CLM $ Collected]]/'1.) CLM Reference'!$B$4</f>
        <v>5.8596218123780795E-4</v>
      </c>
      <c r="J767" s="79">
        <v>5460.45999999999</v>
      </c>
      <c r="K767" s="55">
        <f>Table3[[#This Row],[Residential Incentive Disbursements]]/'1.) CLM Reference'!$B$5</f>
        <v>6.1581557726955445E-5</v>
      </c>
      <c r="L767" s="56">
        <v>0</v>
      </c>
      <c r="M767" s="55">
        <f>Table3[[#This Row],[C&amp;I CLM $ Collected]]/'1.) CLM Reference'!$B$4</f>
        <v>0</v>
      </c>
      <c r="N767" s="79">
        <v>0</v>
      </c>
      <c r="O767" s="55">
        <f>Table3[[#This Row],[C&amp;I Incentive Disbursements]]/'1.) CLM Reference'!$B$5</f>
        <v>0</v>
      </c>
    </row>
    <row r="768" spans="1:15" s="1" customFormat="1">
      <c r="A768" s="83">
        <v>9013530301</v>
      </c>
      <c r="B768" s="1" t="s">
        <v>175</v>
      </c>
      <c r="C768" s="1" t="s">
        <v>46</v>
      </c>
      <c r="D768" s="54">
        <f>Table3[[#This Row],[Residential CLM $ Collected]]+Table3[[#This Row],[C&amp;I CLM $ Collected]]</f>
        <v>59134.082804999998</v>
      </c>
      <c r="E768" s="55">
        <f>Table3[[#This Row],[CLM $ Collected ]]/'1.) CLM Reference'!$B$4</f>
        <v>5.5867591886918323E-4</v>
      </c>
      <c r="F768" s="54">
        <f>Table3[[#This Row],[Residential Incentive Disbursements]]+Table3[[#This Row],[C&amp;I Incentive Disbursements]]</f>
        <v>7724.54</v>
      </c>
      <c r="G768" s="55">
        <f>Table3[[#This Row],[Incentive Disbursements]]/'1.) CLM Reference'!$B$5</f>
        <v>8.7115225809579635E-5</v>
      </c>
      <c r="H768" s="54">
        <v>59134.082804999998</v>
      </c>
      <c r="I768" s="55">
        <f>Table3[[#This Row],[Residential CLM $ Collected]]/'1.) CLM Reference'!$B$4</f>
        <v>5.5867591886918323E-4</v>
      </c>
      <c r="J768" s="79">
        <v>7724.54</v>
      </c>
      <c r="K768" s="55">
        <f>Table3[[#This Row],[Residential Incentive Disbursements]]/'1.) CLM Reference'!$B$5</f>
        <v>8.7115225809579635E-5</v>
      </c>
      <c r="L768" s="56">
        <v>0</v>
      </c>
      <c r="M768" s="55">
        <f>Table3[[#This Row],[C&amp;I CLM $ Collected]]/'1.) CLM Reference'!$B$4</f>
        <v>0</v>
      </c>
      <c r="N768" s="79">
        <v>0</v>
      </c>
      <c r="O768" s="55">
        <f>Table3[[#This Row],[C&amp;I Incentive Disbursements]]/'1.) CLM Reference'!$B$5</f>
        <v>0</v>
      </c>
    </row>
    <row r="769" spans="1:15" s="1" customFormat="1">
      <c r="A769" s="83">
        <v>9013530302</v>
      </c>
      <c r="B769" s="1" t="s">
        <v>175</v>
      </c>
      <c r="C769" s="1" t="s">
        <v>46</v>
      </c>
      <c r="D769" s="54">
        <f>Table3[[#This Row],[Residential CLM $ Collected]]+Table3[[#This Row],[C&amp;I CLM $ Collected]]</f>
        <v>377755.73885699944</v>
      </c>
      <c r="E769" s="55">
        <f>Table3[[#This Row],[CLM $ Collected ]]/'1.) CLM Reference'!$B$4</f>
        <v>3.5688899616482584E-3</v>
      </c>
      <c r="F769" s="54">
        <f>Table3[[#This Row],[Residential Incentive Disbursements]]+Table3[[#This Row],[C&amp;I Incentive Disbursements]]</f>
        <v>353718.17</v>
      </c>
      <c r="G769" s="55">
        <f>Table3[[#This Row],[Incentive Disbursements]]/'1.) CLM Reference'!$B$5</f>
        <v>3.9891356964299853E-3</v>
      </c>
      <c r="H769" s="54">
        <v>215612.464599</v>
      </c>
      <c r="I769" s="55">
        <f>Table3[[#This Row],[Residential CLM $ Collected]]/'1.) CLM Reference'!$B$4</f>
        <v>2.0370230849223632E-3</v>
      </c>
      <c r="J769" s="79">
        <v>294038.74</v>
      </c>
      <c r="K769" s="55">
        <f>Table3[[#This Row],[Residential Incentive Disbursements]]/'1.) CLM Reference'!$B$5</f>
        <v>3.3160875899230602E-3</v>
      </c>
      <c r="L769" s="56">
        <v>162143.27425799944</v>
      </c>
      <c r="M769" s="55">
        <f>Table3[[#This Row],[C&amp;I CLM $ Collected]]/'1.) CLM Reference'!$B$4</f>
        <v>1.5318668767258952E-3</v>
      </c>
      <c r="N769" s="79">
        <v>59679.43</v>
      </c>
      <c r="O769" s="55">
        <f>Table3[[#This Row],[C&amp;I Incentive Disbursements]]/'1.) CLM Reference'!$B$5</f>
        <v>6.730481065069249E-4</v>
      </c>
    </row>
    <row r="770" spans="1:15" s="1" customFormat="1">
      <c r="A770" s="83">
        <v>9013530400</v>
      </c>
      <c r="B770" s="1" t="s">
        <v>175</v>
      </c>
      <c r="C770" s="1" t="s">
        <v>46</v>
      </c>
      <c r="D770" s="54">
        <f>Table3[[#This Row],[Residential CLM $ Collected]]+Table3[[#This Row],[C&amp;I CLM $ Collected]]</f>
        <v>49778.454662999997</v>
      </c>
      <c r="E770" s="55">
        <f>Table3[[#This Row],[CLM $ Collected ]]/'1.) CLM Reference'!$B$4</f>
        <v>4.7028756648590588E-4</v>
      </c>
      <c r="F770" s="54">
        <f>Table3[[#This Row],[Residential Incentive Disbursements]]+Table3[[#This Row],[C&amp;I Incentive Disbursements]]</f>
        <v>5801.5</v>
      </c>
      <c r="G770" s="55">
        <f>Table3[[#This Row],[Incentive Disbursements]]/'1.) CLM Reference'!$B$5</f>
        <v>6.5427712528419332E-5</v>
      </c>
      <c r="H770" s="54">
        <v>49778.454662999997</v>
      </c>
      <c r="I770" s="55">
        <f>Table3[[#This Row],[Residential CLM $ Collected]]/'1.) CLM Reference'!$B$4</f>
        <v>4.7028756648590588E-4</v>
      </c>
      <c r="J770" s="79">
        <v>5801.5</v>
      </c>
      <c r="K770" s="55">
        <f>Table3[[#This Row],[Residential Incentive Disbursements]]/'1.) CLM Reference'!$B$5</f>
        <v>6.5427712528419332E-5</v>
      </c>
      <c r="L770" s="56">
        <v>0</v>
      </c>
      <c r="M770" s="55">
        <f>Table3[[#This Row],[C&amp;I CLM $ Collected]]/'1.) CLM Reference'!$B$4</f>
        <v>0</v>
      </c>
      <c r="N770" s="79">
        <v>0</v>
      </c>
      <c r="O770" s="55">
        <f>Table3[[#This Row],[C&amp;I Incentive Disbursements]]/'1.) CLM Reference'!$B$5</f>
        <v>0</v>
      </c>
    </row>
    <row r="771" spans="1:15" s="1" customFormat="1">
      <c r="A771" s="83">
        <v>9013530500</v>
      </c>
      <c r="B771" s="1" t="s">
        <v>175</v>
      </c>
      <c r="C771" s="1" t="s">
        <v>46</v>
      </c>
      <c r="D771" s="54">
        <f>Table3[[#This Row],[Residential CLM $ Collected]]+Table3[[#This Row],[C&amp;I CLM $ Collected]]</f>
        <v>43362.906929999997</v>
      </c>
      <c r="E771" s="55">
        <f>Table3[[#This Row],[CLM $ Collected ]]/'1.) CLM Reference'!$B$4</f>
        <v>4.0967595546959669E-4</v>
      </c>
      <c r="F771" s="54">
        <f>Table3[[#This Row],[Residential Incentive Disbursements]]+Table3[[#This Row],[C&amp;I Incentive Disbursements]]</f>
        <v>11015.24</v>
      </c>
      <c r="G771" s="55">
        <f>Table3[[#This Row],[Incentive Disbursements]]/'1.) CLM Reference'!$B$5</f>
        <v>1.2422683032862979E-4</v>
      </c>
      <c r="H771" s="54">
        <v>43362.906929999997</v>
      </c>
      <c r="I771" s="55">
        <f>Table3[[#This Row],[Residential CLM $ Collected]]/'1.) CLM Reference'!$B$4</f>
        <v>4.0967595546959669E-4</v>
      </c>
      <c r="J771" s="79">
        <v>11015.24</v>
      </c>
      <c r="K771" s="55">
        <f>Table3[[#This Row],[Residential Incentive Disbursements]]/'1.) CLM Reference'!$B$5</f>
        <v>1.2422683032862979E-4</v>
      </c>
      <c r="L771" s="56">
        <v>0</v>
      </c>
      <c r="M771" s="55">
        <f>Table3[[#This Row],[C&amp;I CLM $ Collected]]/'1.) CLM Reference'!$B$4</f>
        <v>0</v>
      </c>
      <c r="N771" s="79">
        <v>0</v>
      </c>
      <c r="O771" s="55">
        <f>Table3[[#This Row],[C&amp;I Incentive Disbursements]]/'1.) CLM Reference'!$B$5</f>
        <v>0</v>
      </c>
    </row>
    <row r="772" spans="1:15" s="1" customFormat="1">
      <c r="A772" s="83">
        <v>9013530600</v>
      </c>
      <c r="B772" s="1" t="s">
        <v>175</v>
      </c>
      <c r="C772" s="1" t="s">
        <v>46</v>
      </c>
      <c r="D772" s="54">
        <f>Table3[[#This Row],[Residential CLM $ Collected]]+Table3[[#This Row],[C&amp;I CLM $ Collected]]</f>
        <v>38922.186176999945</v>
      </c>
      <c r="E772" s="55">
        <f>Table3[[#This Row],[CLM $ Collected ]]/'1.) CLM Reference'!$B$4</f>
        <v>3.6772174514887815E-4</v>
      </c>
      <c r="F772" s="54">
        <f>Table3[[#This Row],[Residential Incentive Disbursements]]+Table3[[#This Row],[C&amp;I Incentive Disbursements]]</f>
        <v>15736.98</v>
      </c>
      <c r="G772" s="55">
        <f>Table3[[#This Row],[Incentive Disbursements]]/'1.) CLM Reference'!$B$5</f>
        <v>1.7747730819710152E-4</v>
      </c>
      <c r="H772" s="54">
        <v>38922.186176999945</v>
      </c>
      <c r="I772" s="55">
        <f>Table3[[#This Row],[Residential CLM $ Collected]]/'1.) CLM Reference'!$B$4</f>
        <v>3.6772174514887815E-4</v>
      </c>
      <c r="J772" s="79">
        <v>15736.98</v>
      </c>
      <c r="K772" s="55">
        <f>Table3[[#This Row],[Residential Incentive Disbursements]]/'1.) CLM Reference'!$B$5</f>
        <v>1.7747730819710152E-4</v>
      </c>
      <c r="L772" s="56">
        <v>0</v>
      </c>
      <c r="M772" s="55">
        <f>Table3[[#This Row],[C&amp;I CLM $ Collected]]/'1.) CLM Reference'!$B$4</f>
        <v>0</v>
      </c>
      <c r="N772" s="79">
        <v>0</v>
      </c>
      <c r="O772" s="55">
        <f>Table3[[#This Row],[C&amp;I Incentive Disbursements]]/'1.) CLM Reference'!$B$5</f>
        <v>0</v>
      </c>
    </row>
    <row r="773" spans="1:15" s="1" customFormat="1">
      <c r="A773" s="83">
        <v>9013533102</v>
      </c>
      <c r="B773" s="1" t="s">
        <v>175</v>
      </c>
      <c r="C773" s="1" t="s">
        <v>46</v>
      </c>
      <c r="D773" s="54">
        <f>Table3[[#This Row],[Residential CLM $ Collected]]+Table3[[#This Row],[C&amp;I CLM $ Collected]]</f>
        <v>75.819239999999994</v>
      </c>
      <c r="E773" s="55">
        <f>Table3[[#This Row],[CLM $ Collected ]]/'1.) CLM Reference'!$B$4</f>
        <v>7.1631082390579629E-7</v>
      </c>
      <c r="F773" s="54">
        <f>Table3[[#This Row],[Residential Incentive Disbursements]]+Table3[[#This Row],[C&amp;I Incentive Disbursements]]</f>
        <v>0</v>
      </c>
      <c r="G773" s="55">
        <f>Table3[[#This Row],[Incentive Disbursements]]/'1.) CLM Reference'!$B$5</f>
        <v>0</v>
      </c>
      <c r="H773" s="54">
        <v>75.819239999999994</v>
      </c>
      <c r="I773" s="55">
        <f>Table3[[#This Row],[Residential CLM $ Collected]]/'1.) CLM Reference'!$B$4</f>
        <v>7.1631082390579629E-7</v>
      </c>
      <c r="J773" s="79">
        <v>0</v>
      </c>
      <c r="K773" s="55">
        <f>Table3[[#This Row],[Residential Incentive Disbursements]]/'1.) CLM Reference'!$B$5</f>
        <v>0</v>
      </c>
      <c r="L773" s="56">
        <v>0</v>
      </c>
      <c r="M773" s="55">
        <f>Table3[[#This Row],[C&amp;I CLM $ Collected]]/'1.) CLM Reference'!$B$4</f>
        <v>0</v>
      </c>
      <c r="N773" s="79">
        <v>0</v>
      </c>
      <c r="O773" s="55">
        <f>Table3[[#This Row],[C&amp;I Incentive Disbursements]]/'1.) CLM Reference'!$B$5</f>
        <v>0</v>
      </c>
    </row>
    <row r="774" spans="1:15" s="1" customFormat="1">
      <c r="A774" s="83">
        <v>9013535100</v>
      </c>
      <c r="B774" s="1" t="s">
        <v>175</v>
      </c>
      <c r="C774" s="1" t="s">
        <v>46</v>
      </c>
      <c r="D774" s="54">
        <f>Table3[[#This Row],[Residential CLM $ Collected]]+Table3[[#This Row],[C&amp;I CLM $ Collected]]</f>
        <v>812.39193</v>
      </c>
      <c r="E774" s="55">
        <f>Table3[[#This Row],[CLM $ Collected ]]/'1.) CLM Reference'!$B$4</f>
        <v>7.67516441358051E-6</v>
      </c>
      <c r="F774" s="54">
        <f>Table3[[#This Row],[Residential Incentive Disbursements]]+Table3[[#This Row],[C&amp;I Incentive Disbursements]]</f>
        <v>0</v>
      </c>
      <c r="G774" s="55">
        <f>Table3[[#This Row],[Incentive Disbursements]]/'1.) CLM Reference'!$B$5</f>
        <v>0</v>
      </c>
      <c r="H774" s="54">
        <v>812.39193</v>
      </c>
      <c r="I774" s="55">
        <f>Table3[[#This Row],[Residential CLM $ Collected]]/'1.) CLM Reference'!$B$4</f>
        <v>7.67516441358051E-6</v>
      </c>
      <c r="J774" s="79">
        <v>0</v>
      </c>
      <c r="K774" s="55">
        <f>Table3[[#This Row],[Residential Incentive Disbursements]]/'1.) CLM Reference'!$B$5</f>
        <v>0</v>
      </c>
      <c r="L774" s="56">
        <v>0</v>
      </c>
      <c r="M774" s="55">
        <f>Table3[[#This Row],[C&amp;I CLM $ Collected]]/'1.) CLM Reference'!$B$4</f>
        <v>0</v>
      </c>
      <c r="N774" s="79">
        <v>0</v>
      </c>
      <c r="O774" s="55">
        <f>Table3[[#This Row],[C&amp;I Incentive Disbursements]]/'1.) CLM Reference'!$B$5</f>
        <v>0</v>
      </c>
    </row>
    <row r="775" spans="1:15" s="1" customFormat="1">
      <c r="A775" s="83">
        <v>9013535200</v>
      </c>
      <c r="B775" s="1" t="s">
        <v>175</v>
      </c>
      <c r="C775" s="1" t="s">
        <v>46</v>
      </c>
      <c r="D775" s="54">
        <f>Table3[[#This Row],[Residential CLM $ Collected]]+Table3[[#This Row],[C&amp;I CLM $ Collected]]</f>
        <v>14.79303</v>
      </c>
      <c r="E775" s="55">
        <f>Table3[[#This Row],[CLM $ Collected ]]/'1.) CLM Reference'!$B$4</f>
        <v>1.3975881989008544E-7</v>
      </c>
      <c r="F775" s="54">
        <f>Table3[[#This Row],[Residential Incentive Disbursements]]+Table3[[#This Row],[C&amp;I Incentive Disbursements]]</f>
        <v>0</v>
      </c>
      <c r="G775" s="55">
        <f>Table3[[#This Row],[Incentive Disbursements]]/'1.) CLM Reference'!$B$5</f>
        <v>0</v>
      </c>
      <c r="H775" s="54">
        <v>14.79303</v>
      </c>
      <c r="I775" s="55">
        <f>Table3[[#This Row],[Residential CLM $ Collected]]/'1.) CLM Reference'!$B$4</f>
        <v>1.3975881989008544E-7</v>
      </c>
      <c r="J775" s="79">
        <v>0</v>
      </c>
      <c r="K775" s="55">
        <f>Table3[[#This Row],[Residential Incentive Disbursements]]/'1.) CLM Reference'!$B$5</f>
        <v>0</v>
      </c>
      <c r="L775" s="56">
        <v>0</v>
      </c>
      <c r="M775" s="55">
        <f>Table3[[#This Row],[C&amp;I CLM $ Collected]]/'1.) CLM Reference'!$B$4</f>
        <v>0</v>
      </c>
      <c r="N775" s="79">
        <v>0</v>
      </c>
      <c r="O775" s="55">
        <f>Table3[[#This Row],[C&amp;I Incentive Disbursements]]/'1.) CLM Reference'!$B$5</f>
        <v>0</v>
      </c>
    </row>
    <row r="776" spans="1:15" s="1" customFormat="1">
      <c r="A776" s="83">
        <v>9011708100</v>
      </c>
      <c r="B776" s="1" t="s">
        <v>176</v>
      </c>
      <c r="C776" s="1" t="s">
        <v>46</v>
      </c>
      <c r="D776" s="54">
        <f>Table3[[#This Row],[Residential CLM $ Collected]]+Table3[[#This Row],[C&amp;I CLM $ Collected]]</f>
        <v>71499.521582999994</v>
      </c>
      <c r="E776" s="55">
        <f>Table3[[#This Row],[CLM $ Collected ]]/'1.) CLM Reference'!$B$4</f>
        <v>6.754997968060481E-4</v>
      </c>
      <c r="F776" s="54">
        <f>Table3[[#This Row],[Residential Incentive Disbursements]]+Table3[[#This Row],[C&amp;I Incentive Disbursements]]</f>
        <v>50626.23</v>
      </c>
      <c r="G776" s="55">
        <f>Table3[[#This Row],[Incentive Disbursements]]/'1.) CLM Reference'!$B$5</f>
        <v>5.7094862067355665E-4</v>
      </c>
      <c r="H776" s="54">
        <v>58414.786604999994</v>
      </c>
      <c r="I776" s="55">
        <f>Table3[[#This Row],[Residential CLM $ Collected]]/'1.) CLM Reference'!$B$4</f>
        <v>5.5188028686793515E-4</v>
      </c>
      <c r="J776" s="79">
        <v>50403.23</v>
      </c>
      <c r="K776" s="55">
        <f>Table3[[#This Row],[Residential Incentive Disbursements]]/'1.) CLM Reference'!$B$5</f>
        <v>5.6843368834677262E-4</v>
      </c>
      <c r="L776" s="56">
        <v>13084.734977999999</v>
      </c>
      <c r="M776" s="55">
        <f>Table3[[#This Row],[C&amp;I CLM $ Collected]]/'1.) CLM Reference'!$B$4</f>
        <v>1.2361950993811295E-4</v>
      </c>
      <c r="N776" s="79">
        <v>223</v>
      </c>
      <c r="O776" s="55">
        <f>Table3[[#This Row],[C&amp;I Incentive Disbursements]]/'1.) CLM Reference'!$B$5</f>
        <v>2.5149323267840234E-6</v>
      </c>
    </row>
    <row r="777" spans="1:15" s="1" customFormat="1">
      <c r="A777" s="83">
        <v>9011709100</v>
      </c>
      <c r="B777" s="1" t="s">
        <v>176</v>
      </c>
      <c r="C777" s="1" t="s">
        <v>46</v>
      </c>
      <c r="D777" s="54">
        <f>Table3[[#This Row],[Residential CLM $ Collected]]+Table3[[#This Row],[C&amp;I CLM $ Collected]]</f>
        <v>42.09975</v>
      </c>
      <c r="E777" s="55">
        <f>Table3[[#This Row],[CLM $ Collected ]]/'1.) CLM Reference'!$B$4</f>
        <v>3.977421378627384E-7</v>
      </c>
      <c r="F777" s="54">
        <f>Table3[[#This Row],[Residential Incentive Disbursements]]+Table3[[#This Row],[C&amp;I Incentive Disbursements]]</f>
        <v>0</v>
      </c>
      <c r="G777" s="55">
        <f>Table3[[#This Row],[Incentive Disbursements]]/'1.) CLM Reference'!$B$5</f>
        <v>0</v>
      </c>
      <c r="H777" s="54">
        <v>42.09975</v>
      </c>
      <c r="I777" s="55">
        <f>Table3[[#This Row],[Residential CLM $ Collected]]/'1.) CLM Reference'!$B$4</f>
        <v>3.977421378627384E-7</v>
      </c>
      <c r="J777" s="79">
        <v>0</v>
      </c>
      <c r="K777" s="55">
        <f>Table3[[#This Row],[Residential Incentive Disbursements]]/'1.) CLM Reference'!$B$5</f>
        <v>0</v>
      </c>
      <c r="L777" s="56">
        <v>0</v>
      </c>
      <c r="M777" s="55">
        <f>Table3[[#This Row],[C&amp;I CLM $ Collected]]/'1.) CLM Reference'!$B$4</f>
        <v>0</v>
      </c>
      <c r="N777" s="79">
        <v>0</v>
      </c>
      <c r="O777" s="55">
        <f>Table3[[#This Row],[C&amp;I Incentive Disbursements]]/'1.) CLM Reference'!$B$5</f>
        <v>0</v>
      </c>
    </row>
    <row r="778" spans="1:15" s="1" customFormat="1">
      <c r="A778" s="83">
        <v>9015908100</v>
      </c>
      <c r="B778" s="1" t="s">
        <v>176</v>
      </c>
      <c r="C778" s="1" t="s">
        <v>46</v>
      </c>
      <c r="D778" s="54">
        <f>Table3[[#This Row],[Residential CLM $ Collected]]+Table3[[#This Row],[C&amp;I CLM $ Collected]]</f>
        <v>44.220329999999997</v>
      </c>
      <c r="E778" s="55">
        <f>Table3[[#This Row],[CLM $ Collected ]]/'1.) CLM Reference'!$B$4</f>
        <v>4.1777655665878742E-7</v>
      </c>
      <c r="F778" s="54">
        <f>Table3[[#This Row],[Residential Incentive Disbursements]]+Table3[[#This Row],[C&amp;I Incentive Disbursements]]</f>
        <v>0</v>
      </c>
      <c r="G778" s="55">
        <f>Table3[[#This Row],[Incentive Disbursements]]/'1.) CLM Reference'!$B$5</f>
        <v>0</v>
      </c>
      <c r="H778" s="54">
        <v>44.220329999999997</v>
      </c>
      <c r="I778" s="55">
        <f>Table3[[#This Row],[Residential CLM $ Collected]]/'1.) CLM Reference'!$B$4</f>
        <v>4.1777655665878742E-7</v>
      </c>
      <c r="J778" s="79">
        <v>0</v>
      </c>
      <c r="K778" s="55">
        <f>Table3[[#This Row],[Residential Incentive Disbursements]]/'1.) CLM Reference'!$B$5</f>
        <v>0</v>
      </c>
      <c r="L778" s="56">
        <v>0</v>
      </c>
      <c r="M778" s="55">
        <f>Table3[[#This Row],[C&amp;I CLM $ Collected]]/'1.) CLM Reference'!$B$4</f>
        <v>0</v>
      </c>
      <c r="N778" s="79">
        <v>0</v>
      </c>
      <c r="O778" s="55">
        <f>Table3[[#This Row],[C&amp;I Incentive Disbursements]]/'1.) CLM Reference'!$B$5</f>
        <v>0</v>
      </c>
    </row>
    <row r="779" spans="1:15" s="1" customFormat="1">
      <c r="A779" s="83">
        <v>9001010101</v>
      </c>
      <c r="B779" s="1" t="s">
        <v>177</v>
      </c>
      <c r="C779" s="1" t="s">
        <v>46</v>
      </c>
      <c r="D779" s="54">
        <f>Table3[[#This Row],[Residential CLM $ Collected]]+Table3[[#This Row],[C&amp;I CLM $ Collected]]</f>
        <v>12636.419417999943</v>
      </c>
      <c r="E779" s="55">
        <f>Table3[[#This Row],[CLM $ Collected ]]/'1.) CLM Reference'!$B$4</f>
        <v>1.19383998105583E-4</v>
      </c>
      <c r="F779" s="54">
        <f>Table3[[#This Row],[Residential Incentive Disbursements]]+Table3[[#This Row],[C&amp;I Incentive Disbursements]]</f>
        <v>0</v>
      </c>
      <c r="G779" s="55">
        <f>Table3[[#This Row],[Incentive Disbursements]]/'1.) CLM Reference'!$B$5</f>
        <v>0</v>
      </c>
      <c r="H779" s="54">
        <v>9320.433317999943</v>
      </c>
      <c r="I779" s="55">
        <f>Table3[[#This Row],[Residential CLM $ Collected]]/'1.) CLM Reference'!$B$4</f>
        <v>8.8055845312819995E-5</v>
      </c>
      <c r="J779" s="79">
        <v>0</v>
      </c>
      <c r="K779" s="55">
        <f>Table3[[#This Row],[Residential Incentive Disbursements]]/'1.) CLM Reference'!$B$5</f>
        <v>0</v>
      </c>
      <c r="L779" s="56">
        <v>3315.9860999999996</v>
      </c>
      <c r="M779" s="55">
        <f>Table3[[#This Row],[C&amp;I CLM $ Collected]]/'1.) CLM Reference'!$B$4</f>
        <v>3.1328152792762995E-5</v>
      </c>
      <c r="N779" s="79">
        <v>0</v>
      </c>
      <c r="O779" s="55">
        <f>Table3[[#This Row],[C&amp;I Incentive Disbursements]]/'1.) CLM Reference'!$B$5</f>
        <v>0</v>
      </c>
    </row>
    <row r="780" spans="1:15" s="1" customFormat="1">
      <c r="A780" s="83">
        <v>9005263200</v>
      </c>
      <c r="B780" s="1" t="s">
        <v>177</v>
      </c>
      <c r="C780" s="1" t="s">
        <v>46</v>
      </c>
      <c r="D780" s="54">
        <f>Table3[[#This Row],[Residential CLM $ Collected]]+Table3[[#This Row],[C&amp;I CLM $ Collected]]</f>
        <v>895.21361999999999</v>
      </c>
      <c r="E780" s="55">
        <f>Table3[[#This Row],[CLM $ Collected ]]/'1.) CLM Reference'!$B$4</f>
        <v>8.4576316738850251E-6</v>
      </c>
      <c r="F780" s="54">
        <f>Table3[[#This Row],[Residential Incentive Disbursements]]+Table3[[#This Row],[C&amp;I Incentive Disbursements]]</f>
        <v>0</v>
      </c>
      <c r="G780" s="55">
        <f>Table3[[#This Row],[Incentive Disbursements]]/'1.) CLM Reference'!$B$5</f>
        <v>0</v>
      </c>
      <c r="H780" s="54">
        <v>895.21361999999999</v>
      </c>
      <c r="I780" s="55">
        <f>Table3[[#This Row],[Residential CLM $ Collected]]/'1.) CLM Reference'!$B$4</f>
        <v>8.4576316738850251E-6</v>
      </c>
      <c r="J780" s="79">
        <v>0</v>
      </c>
      <c r="K780" s="55">
        <f>Table3[[#This Row],[Residential Incentive Disbursements]]/'1.) CLM Reference'!$B$5</f>
        <v>0</v>
      </c>
      <c r="L780" s="56">
        <v>0</v>
      </c>
      <c r="M780" s="55">
        <f>Table3[[#This Row],[C&amp;I CLM $ Collected]]/'1.) CLM Reference'!$B$4</f>
        <v>0</v>
      </c>
      <c r="N780" s="79">
        <v>0</v>
      </c>
      <c r="O780" s="55">
        <f>Table3[[#This Row],[C&amp;I Incentive Disbursements]]/'1.) CLM Reference'!$B$5</f>
        <v>0</v>
      </c>
    </row>
    <row r="781" spans="1:15" s="1" customFormat="1">
      <c r="A781" s="83">
        <v>9005265100</v>
      </c>
      <c r="B781" s="1" t="s">
        <v>177</v>
      </c>
      <c r="C781" s="1" t="s">
        <v>46</v>
      </c>
      <c r="D781" s="54">
        <f>Table3[[#This Row],[Residential CLM $ Collected]]+Table3[[#This Row],[C&amp;I CLM $ Collected]]</f>
        <v>31218.091253999941</v>
      </c>
      <c r="E781" s="55">
        <f>Table3[[#This Row],[CLM $ Collected ]]/'1.) CLM Reference'!$B$4</f>
        <v>2.9493643917980492E-4</v>
      </c>
      <c r="F781" s="54">
        <f>Table3[[#This Row],[Residential Incentive Disbursements]]+Table3[[#This Row],[C&amp;I Incentive Disbursements]]</f>
        <v>19818.259999999998</v>
      </c>
      <c r="G781" s="55">
        <f>Table3[[#This Row],[Incentive Disbursements]]/'1.) CLM Reference'!$B$5</f>
        <v>2.2350485531215576E-4</v>
      </c>
      <c r="H781" s="54">
        <v>31083.31535399994</v>
      </c>
      <c r="I781" s="55">
        <f>Table3[[#This Row],[Residential CLM $ Collected]]/'1.) CLM Reference'!$B$4</f>
        <v>2.9366312865899719E-4</v>
      </c>
      <c r="J781" s="79">
        <v>19818.259999999998</v>
      </c>
      <c r="K781" s="55">
        <f>Table3[[#This Row],[Residential Incentive Disbursements]]/'1.) CLM Reference'!$B$5</f>
        <v>2.2350485531215576E-4</v>
      </c>
      <c r="L781" s="56">
        <v>134.77589999999998</v>
      </c>
      <c r="M781" s="55">
        <f>Table3[[#This Row],[C&amp;I CLM $ Collected]]/'1.) CLM Reference'!$B$4</f>
        <v>1.2733105208077158E-6</v>
      </c>
      <c r="N781" s="79">
        <v>0</v>
      </c>
      <c r="O781" s="55">
        <f>Table3[[#This Row],[C&amp;I Incentive Disbursements]]/'1.) CLM Reference'!$B$5</f>
        <v>0</v>
      </c>
    </row>
    <row r="782" spans="1:15" s="1" customFormat="1">
      <c r="A782" s="83">
        <v>9005266100</v>
      </c>
      <c r="B782" s="1" t="s">
        <v>177</v>
      </c>
      <c r="C782" s="1" t="s">
        <v>46</v>
      </c>
      <c r="D782" s="54">
        <f>Table3[[#This Row],[Residential CLM $ Collected]]+Table3[[#This Row],[C&amp;I CLM $ Collected]]</f>
        <v>76.476959999999991</v>
      </c>
      <c r="E782" s="55">
        <f>Table3[[#This Row],[CLM $ Collected ]]/'1.) CLM Reference'!$B$4</f>
        <v>7.225247078104531E-7</v>
      </c>
      <c r="F782" s="54">
        <f>Table3[[#This Row],[Residential Incentive Disbursements]]+Table3[[#This Row],[C&amp;I Incentive Disbursements]]</f>
        <v>0</v>
      </c>
      <c r="G782" s="55">
        <f>Table3[[#This Row],[Incentive Disbursements]]/'1.) CLM Reference'!$B$5</f>
        <v>0</v>
      </c>
      <c r="H782" s="54">
        <v>76.476959999999991</v>
      </c>
      <c r="I782" s="55">
        <f>Table3[[#This Row],[Residential CLM $ Collected]]/'1.) CLM Reference'!$B$4</f>
        <v>7.225247078104531E-7</v>
      </c>
      <c r="J782" s="79">
        <v>0</v>
      </c>
      <c r="K782" s="55">
        <f>Table3[[#This Row],[Residential Incentive Disbursements]]/'1.) CLM Reference'!$B$5</f>
        <v>0</v>
      </c>
      <c r="L782" s="56">
        <v>0</v>
      </c>
      <c r="M782" s="55">
        <f>Table3[[#This Row],[C&amp;I CLM $ Collected]]/'1.) CLM Reference'!$B$4</f>
        <v>0</v>
      </c>
      <c r="N782" s="79">
        <v>0</v>
      </c>
      <c r="O782" s="55">
        <f>Table3[[#This Row],[C&amp;I Incentive Disbursements]]/'1.) CLM Reference'!$B$5</f>
        <v>0</v>
      </c>
    </row>
    <row r="783" spans="1:15" s="1" customFormat="1">
      <c r="A783" s="83">
        <v>9005267100</v>
      </c>
      <c r="B783" s="1" t="s">
        <v>177</v>
      </c>
      <c r="C783" s="1" t="s">
        <v>46</v>
      </c>
      <c r="D783" s="54">
        <f>Table3[[#This Row],[Residential CLM $ Collected]]+Table3[[#This Row],[C&amp;I CLM $ Collected]]</f>
        <v>1026.2132999999999</v>
      </c>
      <c r="E783" s="55">
        <f>Table3[[#This Row],[CLM $ Collected ]]/'1.) CLM Reference'!$B$4</f>
        <v>9.6952659302056579E-6</v>
      </c>
      <c r="F783" s="54">
        <f>Table3[[#This Row],[Residential Incentive Disbursements]]+Table3[[#This Row],[C&amp;I Incentive Disbursements]]</f>
        <v>0</v>
      </c>
      <c r="G783" s="55">
        <f>Table3[[#This Row],[Incentive Disbursements]]/'1.) CLM Reference'!$B$5</f>
        <v>0</v>
      </c>
      <c r="H783" s="54">
        <v>1026.2132999999999</v>
      </c>
      <c r="I783" s="55">
        <f>Table3[[#This Row],[Residential CLM $ Collected]]/'1.) CLM Reference'!$B$4</f>
        <v>9.6952659302056579E-6</v>
      </c>
      <c r="J783" s="79">
        <v>0</v>
      </c>
      <c r="K783" s="55">
        <f>Table3[[#This Row],[Residential Incentive Disbursements]]/'1.) CLM Reference'!$B$5</f>
        <v>0</v>
      </c>
      <c r="L783" s="56">
        <v>0</v>
      </c>
      <c r="M783" s="55">
        <f>Table3[[#This Row],[C&amp;I CLM $ Collected]]/'1.) CLM Reference'!$B$4</f>
        <v>0</v>
      </c>
      <c r="N783" s="79">
        <v>0</v>
      </c>
      <c r="O783" s="55">
        <f>Table3[[#This Row],[C&amp;I Incentive Disbursements]]/'1.) CLM Reference'!$B$5</f>
        <v>0</v>
      </c>
    </row>
    <row r="784" spans="1:15" s="1" customFormat="1">
      <c r="A784" s="83">
        <v>9005253200</v>
      </c>
      <c r="B784" s="1" t="s">
        <v>178</v>
      </c>
      <c r="C784" s="1" t="s">
        <v>46</v>
      </c>
      <c r="D784" s="54">
        <f>Table3[[#This Row],[Residential CLM $ Collected]]+Table3[[#This Row],[C&amp;I CLM $ Collected]]</f>
        <v>164.07845999999998</v>
      </c>
      <c r="E784" s="55">
        <f>Table3[[#This Row],[CLM $ Collected ]]/'1.) CLM Reference'!$B$4</f>
        <v>1.5501497623531207E-6</v>
      </c>
      <c r="F784" s="54">
        <f>Table3[[#This Row],[Residential Incentive Disbursements]]+Table3[[#This Row],[C&amp;I Incentive Disbursements]]</f>
        <v>2103.58</v>
      </c>
      <c r="G784" s="55">
        <f>Table3[[#This Row],[Incentive Disbursements]]/'1.) CLM Reference'!$B$5</f>
        <v>2.3723593470745901E-5</v>
      </c>
      <c r="H784" s="54">
        <v>164.07845999999998</v>
      </c>
      <c r="I784" s="55">
        <f>Table3[[#This Row],[Residential CLM $ Collected]]/'1.) CLM Reference'!$B$4</f>
        <v>1.5501497623531207E-6</v>
      </c>
      <c r="J784" s="79">
        <v>2103.58</v>
      </c>
      <c r="K784" s="55">
        <f>Table3[[#This Row],[Residential Incentive Disbursements]]/'1.) CLM Reference'!$B$5</f>
        <v>2.3723593470745901E-5</v>
      </c>
      <c r="L784" s="56">
        <v>0</v>
      </c>
      <c r="M784" s="55">
        <f>Table3[[#This Row],[C&amp;I CLM $ Collected]]/'1.) CLM Reference'!$B$4</f>
        <v>0</v>
      </c>
      <c r="N784" s="79">
        <v>0</v>
      </c>
      <c r="O784" s="55">
        <f>Table3[[#This Row],[C&amp;I Incentive Disbursements]]/'1.) CLM Reference'!$B$5</f>
        <v>0</v>
      </c>
    </row>
    <row r="785" spans="1:15" s="1" customFormat="1">
      <c r="A785" s="83">
        <v>9005253500</v>
      </c>
      <c r="B785" s="1" t="s">
        <v>178</v>
      </c>
      <c r="C785" s="1" t="s">
        <v>46</v>
      </c>
      <c r="D785" s="54">
        <f>Table3[[#This Row],[Residential CLM $ Collected]]+Table3[[#This Row],[C&amp;I CLM $ Collected]]</f>
        <v>278.10782999999998</v>
      </c>
      <c r="E785" s="55">
        <f>Table3[[#This Row],[CLM $ Collected ]]/'1.) CLM Reference'!$B$4</f>
        <v>2.6274551003406669E-6</v>
      </c>
      <c r="F785" s="54">
        <f>Table3[[#This Row],[Residential Incentive Disbursements]]+Table3[[#This Row],[C&amp;I Incentive Disbursements]]</f>
        <v>0</v>
      </c>
      <c r="G785" s="55">
        <f>Table3[[#This Row],[Incentive Disbursements]]/'1.) CLM Reference'!$B$5</f>
        <v>0</v>
      </c>
      <c r="H785" s="54">
        <v>278.10782999999998</v>
      </c>
      <c r="I785" s="55">
        <f>Table3[[#This Row],[Residential CLM $ Collected]]/'1.) CLM Reference'!$B$4</f>
        <v>2.6274551003406669E-6</v>
      </c>
      <c r="J785" s="79">
        <v>0</v>
      </c>
      <c r="K785" s="55">
        <f>Table3[[#This Row],[Residential Incentive Disbursements]]/'1.) CLM Reference'!$B$5</f>
        <v>0</v>
      </c>
      <c r="L785" s="56">
        <v>0</v>
      </c>
      <c r="M785" s="55">
        <f>Table3[[#This Row],[C&amp;I CLM $ Collected]]/'1.) CLM Reference'!$B$4</f>
        <v>0</v>
      </c>
      <c r="N785" s="79">
        <v>0</v>
      </c>
      <c r="O785" s="55">
        <f>Table3[[#This Row],[C&amp;I Incentive Disbursements]]/'1.) CLM Reference'!$B$5</f>
        <v>0</v>
      </c>
    </row>
    <row r="786" spans="1:15" s="1" customFormat="1">
      <c r="A786" s="83">
        <v>9005265100</v>
      </c>
      <c r="B786" s="1" t="s">
        <v>178</v>
      </c>
      <c r="C786" s="1" t="s">
        <v>46</v>
      </c>
      <c r="D786" s="54">
        <f>Table3[[#This Row],[Residential CLM $ Collected]]+Table3[[#This Row],[C&amp;I CLM $ Collected]]</f>
        <v>1874.066544</v>
      </c>
      <c r="E786" s="55">
        <f>Table3[[#This Row],[CLM $ Collected ]]/'1.) CLM Reference'!$B$4</f>
        <v>1.7705455108583629E-5</v>
      </c>
      <c r="F786" s="54">
        <f>Table3[[#This Row],[Residential Incentive Disbursements]]+Table3[[#This Row],[C&amp;I Incentive Disbursements]]</f>
        <v>75.2</v>
      </c>
      <c r="G786" s="55">
        <f>Table3[[#This Row],[Incentive Disbursements]]/'1.) CLM Reference'!$B$5</f>
        <v>8.4808480257470202E-7</v>
      </c>
      <c r="H786" s="54">
        <v>1874.066544</v>
      </c>
      <c r="I786" s="55">
        <f>Table3[[#This Row],[Residential CLM $ Collected]]/'1.) CLM Reference'!$B$4</f>
        <v>1.7705455108583629E-5</v>
      </c>
      <c r="J786" s="79">
        <v>75.2</v>
      </c>
      <c r="K786" s="55">
        <f>Table3[[#This Row],[Residential Incentive Disbursements]]/'1.) CLM Reference'!$B$5</f>
        <v>8.4808480257470202E-7</v>
      </c>
      <c r="L786" s="56">
        <v>0</v>
      </c>
      <c r="M786" s="55">
        <f>Table3[[#This Row],[C&amp;I CLM $ Collected]]/'1.) CLM Reference'!$B$4</f>
        <v>0</v>
      </c>
      <c r="N786" s="79">
        <v>0</v>
      </c>
      <c r="O786" s="55">
        <f>Table3[[#This Row],[C&amp;I Incentive Disbursements]]/'1.) CLM Reference'!$B$5</f>
        <v>0</v>
      </c>
    </row>
    <row r="787" spans="1:15" s="1" customFormat="1">
      <c r="A787" s="83">
        <v>9005267100</v>
      </c>
      <c r="B787" s="1" t="s">
        <v>178</v>
      </c>
      <c r="C787" s="1" t="s">
        <v>46</v>
      </c>
      <c r="D787" s="54">
        <f>Table3[[#This Row],[Residential CLM $ Collected]]+Table3[[#This Row],[C&amp;I CLM $ Collected]]</f>
        <v>182505.485988</v>
      </c>
      <c r="E787" s="55">
        <f>Table3[[#This Row],[CLM $ Collected ]]/'1.) CLM Reference'!$B$4</f>
        <v>1.7242411693310568E-3</v>
      </c>
      <c r="F787" s="54">
        <f>Table3[[#This Row],[Residential Incentive Disbursements]]+Table3[[#This Row],[C&amp;I Incentive Disbursements]]</f>
        <v>78080.459999999905</v>
      </c>
      <c r="G787" s="55">
        <f>Table3[[#This Row],[Incentive Disbursements]]/'1.) CLM Reference'!$B$5</f>
        <v>8.8056983383034363E-4</v>
      </c>
      <c r="H787" s="54">
        <v>152219.311965</v>
      </c>
      <c r="I787" s="55">
        <f>Table3[[#This Row],[Residential CLM $ Collected]]/'1.) CLM Reference'!$B$4</f>
        <v>1.4381091233309988E-3</v>
      </c>
      <c r="J787" s="79">
        <v>78080.459999999905</v>
      </c>
      <c r="K787" s="55">
        <f>Table3[[#This Row],[Residential Incentive Disbursements]]/'1.) CLM Reference'!$B$5</f>
        <v>8.8056983383034363E-4</v>
      </c>
      <c r="L787" s="56">
        <v>30286.174023</v>
      </c>
      <c r="M787" s="55">
        <f>Table3[[#This Row],[C&amp;I CLM $ Collected]]/'1.) CLM Reference'!$B$4</f>
        <v>2.8613204600005823E-4</v>
      </c>
      <c r="N787" s="79">
        <v>0</v>
      </c>
      <c r="O787" s="55">
        <f>Table3[[#This Row],[C&amp;I Incentive Disbursements]]/'1.) CLM Reference'!$B$5</f>
        <v>0</v>
      </c>
    </row>
    <row r="788" spans="1:15" s="1" customFormat="1">
      <c r="A788" s="83">
        <v>9005362102</v>
      </c>
      <c r="B788" s="1" t="s">
        <v>178</v>
      </c>
      <c r="C788" s="1" t="s">
        <v>46</v>
      </c>
      <c r="D788" s="54">
        <f>Table3[[#This Row],[Residential CLM $ Collected]]+Table3[[#This Row],[C&amp;I CLM $ Collected]]</f>
        <v>787.2284699999999</v>
      </c>
      <c r="E788" s="55">
        <f>Table3[[#This Row],[CLM $ Collected ]]/'1.) CLM Reference'!$B$4</f>
        <v>7.4374297862626873E-6</v>
      </c>
      <c r="F788" s="54">
        <f>Table3[[#This Row],[Residential Incentive Disbursements]]+Table3[[#This Row],[C&amp;I Incentive Disbursements]]</f>
        <v>0</v>
      </c>
      <c r="G788" s="55">
        <f>Table3[[#This Row],[Incentive Disbursements]]/'1.) CLM Reference'!$B$5</f>
        <v>0</v>
      </c>
      <c r="H788" s="54">
        <v>787.2284699999999</v>
      </c>
      <c r="I788" s="55">
        <f>Table3[[#This Row],[Residential CLM $ Collected]]/'1.) CLM Reference'!$B$4</f>
        <v>7.4374297862626873E-6</v>
      </c>
      <c r="J788" s="79">
        <v>0</v>
      </c>
      <c r="K788" s="55">
        <f>Table3[[#This Row],[Residential Incentive Disbursements]]/'1.) CLM Reference'!$B$5</f>
        <v>0</v>
      </c>
      <c r="L788" s="56">
        <v>0</v>
      </c>
      <c r="M788" s="55">
        <f>Table3[[#This Row],[C&amp;I CLM $ Collected]]/'1.) CLM Reference'!$B$4</f>
        <v>0</v>
      </c>
      <c r="N788" s="79">
        <v>0</v>
      </c>
      <c r="O788" s="55">
        <f>Table3[[#This Row],[C&amp;I Incentive Disbursements]]/'1.) CLM Reference'!$B$5</f>
        <v>0</v>
      </c>
    </row>
    <row r="789" spans="1:15" s="1" customFormat="1">
      <c r="A789" s="83">
        <v>9009345100</v>
      </c>
      <c r="B789" s="1" t="s">
        <v>179</v>
      </c>
      <c r="C789" s="1" t="s">
        <v>46</v>
      </c>
      <c r="D789" s="54">
        <f>Table3[[#This Row],[Residential CLM $ Collected]]+Table3[[#This Row],[C&amp;I CLM $ Collected]]</f>
        <v>1014.1475399999999</v>
      </c>
      <c r="E789" s="55">
        <f>Table3[[#This Row],[CLM $ Collected ]]/'1.) CLM Reference'!$B$4</f>
        <v>9.5812733013340212E-6</v>
      </c>
      <c r="F789" s="54">
        <f>Table3[[#This Row],[Residential Incentive Disbursements]]+Table3[[#This Row],[C&amp;I Incentive Disbursements]]</f>
        <v>0</v>
      </c>
      <c r="G789" s="55">
        <f>Table3[[#This Row],[Incentive Disbursements]]/'1.) CLM Reference'!$B$5</f>
        <v>0</v>
      </c>
      <c r="H789" s="54">
        <v>1014.1475399999999</v>
      </c>
      <c r="I789" s="55">
        <f>Table3[[#This Row],[Residential CLM $ Collected]]/'1.) CLM Reference'!$B$4</f>
        <v>9.5812733013340212E-6</v>
      </c>
      <c r="J789" s="79">
        <v>0</v>
      </c>
      <c r="K789" s="55">
        <f>Table3[[#This Row],[Residential Incentive Disbursements]]/'1.) CLM Reference'!$B$5</f>
        <v>0</v>
      </c>
      <c r="L789" s="56">
        <v>0</v>
      </c>
      <c r="M789" s="55">
        <f>Table3[[#This Row],[C&amp;I CLM $ Collected]]/'1.) CLM Reference'!$B$4</f>
        <v>0</v>
      </c>
      <c r="N789" s="79">
        <v>0</v>
      </c>
      <c r="O789" s="55">
        <f>Table3[[#This Row],[C&amp;I Incentive Disbursements]]/'1.) CLM Reference'!$B$5</f>
        <v>0</v>
      </c>
    </row>
    <row r="790" spans="1:15" s="1" customFormat="1">
      <c r="A790" s="83">
        <v>9009347100</v>
      </c>
      <c r="B790" s="1" t="s">
        <v>179</v>
      </c>
      <c r="C790" s="1" t="s">
        <v>46</v>
      </c>
      <c r="D790" s="54">
        <f>Table3[[#This Row],[Residential CLM $ Collected]]+Table3[[#This Row],[C&amp;I CLM $ Collected]]</f>
        <v>546.29315999999994</v>
      </c>
      <c r="E790" s="55">
        <f>Table3[[#This Row],[CLM $ Collected ]]/'1.) CLM Reference'!$B$4</f>
        <v>5.1611662624645269E-6</v>
      </c>
      <c r="F790" s="54">
        <f>Table3[[#This Row],[Residential Incentive Disbursements]]+Table3[[#This Row],[C&amp;I Incentive Disbursements]]</f>
        <v>0</v>
      </c>
      <c r="G790" s="55">
        <f>Table3[[#This Row],[Incentive Disbursements]]/'1.) CLM Reference'!$B$5</f>
        <v>0</v>
      </c>
      <c r="H790" s="54">
        <v>546.29315999999994</v>
      </c>
      <c r="I790" s="55">
        <f>Table3[[#This Row],[Residential CLM $ Collected]]/'1.) CLM Reference'!$B$4</f>
        <v>5.1611662624645269E-6</v>
      </c>
      <c r="J790" s="79">
        <v>0</v>
      </c>
      <c r="K790" s="55">
        <f>Table3[[#This Row],[Residential Incentive Disbursements]]/'1.) CLM Reference'!$B$5</f>
        <v>0</v>
      </c>
      <c r="L790" s="56">
        <v>0</v>
      </c>
      <c r="M790" s="55">
        <f>Table3[[#This Row],[C&amp;I CLM $ Collected]]/'1.) CLM Reference'!$B$4</f>
        <v>0</v>
      </c>
      <c r="N790" s="79">
        <v>0</v>
      </c>
      <c r="O790" s="55">
        <f>Table3[[#This Row],[C&amp;I Incentive Disbursements]]/'1.) CLM Reference'!$B$5</f>
        <v>0</v>
      </c>
    </row>
    <row r="791" spans="1:15" s="1" customFormat="1">
      <c r="A791" s="83">
        <v>9009350100</v>
      </c>
      <c r="B791" s="1" t="s">
        <v>179</v>
      </c>
      <c r="C791" s="1" t="s">
        <v>102</v>
      </c>
      <c r="D791" s="54">
        <f>Table3[[#This Row],[Residential CLM $ Collected]]+Table3[[#This Row],[C&amp;I CLM $ Collected]]</f>
        <v>34403.925905999939</v>
      </c>
      <c r="E791" s="55">
        <f>Table3[[#This Row],[CLM $ Collected ]]/'1.) CLM Reference'!$B$4</f>
        <v>3.250349714837657E-4</v>
      </c>
      <c r="F791" s="54">
        <f>Table3[[#This Row],[Residential Incentive Disbursements]]+Table3[[#This Row],[C&amp;I Incentive Disbursements]]</f>
        <v>91653.649999999907</v>
      </c>
      <c r="G791" s="55">
        <f>Table3[[#This Row],[Incentive Disbursements]]/'1.) CLM Reference'!$B$5</f>
        <v>1.0336445168284676E-3</v>
      </c>
      <c r="H791" s="54">
        <v>34403.925905999939</v>
      </c>
      <c r="I791" s="55">
        <f>Table3[[#This Row],[Residential CLM $ Collected]]/'1.) CLM Reference'!$B$4</f>
        <v>3.250349714837657E-4</v>
      </c>
      <c r="J791" s="79">
        <v>91653.649999999907</v>
      </c>
      <c r="K791" s="55">
        <f>Table3[[#This Row],[Residential Incentive Disbursements]]/'1.) CLM Reference'!$B$5</f>
        <v>1.0336445168284676E-3</v>
      </c>
      <c r="L791" s="56">
        <v>0</v>
      </c>
      <c r="M791" s="55">
        <f>Table3[[#This Row],[C&amp;I CLM $ Collected]]/'1.) CLM Reference'!$B$4</f>
        <v>0</v>
      </c>
      <c r="N791" s="79">
        <v>0</v>
      </c>
      <c r="O791" s="55">
        <f>Table3[[#This Row],[C&amp;I Incentive Disbursements]]/'1.) CLM Reference'!$B$5</f>
        <v>0</v>
      </c>
    </row>
    <row r="792" spans="1:15" s="1" customFormat="1">
      <c r="A792" s="83">
        <v>9009350200</v>
      </c>
      <c r="B792" s="1" t="s">
        <v>179</v>
      </c>
      <c r="C792" s="1" t="s">
        <v>102</v>
      </c>
      <c r="D792" s="54">
        <f>Table3[[#This Row],[Residential CLM $ Collected]]+Table3[[#This Row],[C&amp;I CLM $ Collected]]</f>
        <v>40038.087536999941</v>
      </c>
      <c r="E792" s="55">
        <f>Table3[[#This Row],[CLM $ Collected ]]/'1.) CLM Reference'!$B$4</f>
        <v>3.7826434914463427E-4</v>
      </c>
      <c r="F792" s="54">
        <f>Table3[[#This Row],[Residential Incentive Disbursements]]+Table3[[#This Row],[C&amp;I Incentive Disbursements]]</f>
        <v>18904.8299999999</v>
      </c>
      <c r="G792" s="55">
        <f>Table3[[#This Row],[Incentive Disbursements]]/'1.) CLM Reference'!$B$5</f>
        <v>2.1320344439173164E-4</v>
      </c>
      <c r="H792" s="54">
        <v>40038.087536999941</v>
      </c>
      <c r="I792" s="55">
        <f>Table3[[#This Row],[Residential CLM $ Collected]]/'1.) CLM Reference'!$B$4</f>
        <v>3.7826434914463427E-4</v>
      </c>
      <c r="J792" s="79">
        <v>18904.8299999999</v>
      </c>
      <c r="K792" s="55">
        <f>Table3[[#This Row],[Residential Incentive Disbursements]]/'1.) CLM Reference'!$B$5</f>
        <v>2.1320344439173164E-4</v>
      </c>
      <c r="L792" s="56">
        <v>0</v>
      </c>
      <c r="M792" s="55">
        <f>Table3[[#This Row],[C&amp;I CLM $ Collected]]/'1.) CLM Reference'!$B$4</f>
        <v>0</v>
      </c>
      <c r="N792" s="79">
        <v>0</v>
      </c>
      <c r="O792" s="55">
        <f>Table3[[#This Row],[C&amp;I Incentive Disbursements]]/'1.) CLM Reference'!$B$5</f>
        <v>0</v>
      </c>
    </row>
    <row r="793" spans="1:15" s="1" customFormat="1">
      <c r="A793" s="83">
        <v>9009350300</v>
      </c>
      <c r="B793" s="1" t="s">
        <v>179</v>
      </c>
      <c r="C793" s="1" t="s">
        <v>46</v>
      </c>
      <c r="D793" s="54">
        <f>Table3[[#This Row],[Residential CLM $ Collected]]+Table3[[#This Row],[C&amp;I CLM $ Collected]]</f>
        <v>23785.604639999998</v>
      </c>
      <c r="E793" s="55">
        <f>Table3[[#This Row],[CLM $ Collected ]]/'1.) CLM Reference'!$B$4</f>
        <v>2.2471718335314268E-4</v>
      </c>
      <c r="F793" s="54">
        <f>Table3[[#This Row],[Residential Incentive Disbursements]]+Table3[[#This Row],[C&amp;I Incentive Disbursements]]</f>
        <v>59881.8999999999</v>
      </c>
      <c r="G793" s="55">
        <f>Table3[[#This Row],[Incentive Disbursements]]/'1.) CLM Reference'!$B$5</f>
        <v>6.7533150717151544E-4</v>
      </c>
      <c r="H793" s="54">
        <v>23776.164089999998</v>
      </c>
      <c r="I793" s="55">
        <f>Table3[[#This Row],[Residential CLM $ Collected]]/'1.) CLM Reference'!$B$4</f>
        <v>2.2462799269192497E-4</v>
      </c>
      <c r="J793" s="79">
        <v>59881.8999999999</v>
      </c>
      <c r="K793" s="55">
        <f>Table3[[#This Row],[Residential Incentive Disbursements]]/'1.) CLM Reference'!$B$5</f>
        <v>6.7533150717151544E-4</v>
      </c>
      <c r="L793" s="56">
        <v>9.44055</v>
      </c>
      <c r="M793" s="55">
        <f>Table3[[#This Row],[C&amp;I CLM $ Collected]]/'1.) CLM Reference'!$B$4</f>
        <v>8.9190661217704973E-8</v>
      </c>
      <c r="N793" s="79">
        <v>0</v>
      </c>
      <c r="O793" s="55">
        <f>Table3[[#This Row],[C&amp;I Incentive Disbursements]]/'1.) CLM Reference'!$B$5</f>
        <v>0</v>
      </c>
    </row>
    <row r="794" spans="1:15" s="1" customFormat="1">
      <c r="A794" s="83">
        <v>9009350400</v>
      </c>
      <c r="B794" s="1" t="s">
        <v>179</v>
      </c>
      <c r="C794" s="1" t="s">
        <v>46</v>
      </c>
      <c r="D794" s="54">
        <f>Table3[[#This Row],[Residential CLM $ Collected]]+Table3[[#This Row],[C&amp;I CLM $ Collected]]</f>
        <v>30370.056569999997</v>
      </c>
      <c r="E794" s="55">
        <f>Table3[[#This Row],[CLM $ Collected ]]/'1.) CLM Reference'!$B$4</f>
        <v>2.869245358265572E-4</v>
      </c>
      <c r="F794" s="54">
        <f>Table3[[#This Row],[Residential Incentive Disbursements]]+Table3[[#This Row],[C&amp;I Incentive Disbursements]]</f>
        <v>1184.48</v>
      </c>
      <c r="G794" s="55">
        <f>Table3[[#This Row],[Incentive Disbursements]]/'1.) CLM Reference'!$B$5</f>
        <v>1.3358237858426636E-5</v>
      </c>
      <c r="H794" s="54">
        <v>30370.056569999997</v>
      </c>
      <c r="I794" s="55">
        <f>Table3[[#This Row],[Residential CLM $ Collected]]/'1.) CLM Reference'!$B$4</f>
        <v>2.869245358265572E-4</v>
      </c>
      <c r="J794" s="79">
        <v>1184.48</v>
      </c>
      <c r="K794" s="55">
        <f>Table3[[#This Row],[Residential Incentive Disbursements]]/'1.) CLM Reference'!$B$5</f>
        <v>1.3358237858426636E-5</v>
      </c>
      <c r="L794" s="56">
        <v>0</v>
      </c>
      <c r="M794" s="55">
        <f>Table3[[#This Row],[C&amp;I CLM $ Collected]]/'1.) CLM Reference'!$B$4</f>
        <v>0</v>
      </c>
      <c r="N794" s="79">
        <v>0</v>
      </c>
      <c r="O794" s="55">
        <f>Table3[[#This Row],[C&amp;I Incentive Disbursements]]/'1.) CLM Reference'!$B$5</f>
        <v>0</v>
      </c>
    </row>
    <row r="795" spans="1:15" s="1" customFormat="1">
      <c r="A795" s="83">
        <v>9009350500</v>
      </c>
      <c r="B795" s="1" t="s">
        <v>179</v>
      </c>
      <c r="C795" s="1" t="s">
        <v>46</v>
      </c>
      <c r="D795" s="54">
        <f>Table3[[#This Row],[Residential CLM $ Collected]]+Table3[[#This Row],[C&amp;I CLM $ Collected]]</f>
        <v>27034.151759999997</v>
      </c>
      <c r="E795" s="55">
        <f>Table3[[#This Row],[CLM $ Collected ]]/'1.) CLM Reference'!$B$4</f>
        <v>2.5540819877381955E-4</v>
      </c>
      <c r="F795" s="54">
        <f>Table3[[#This Row],[Residential Incentive Disbursements]]+Table3[[#This Row],[C&amp;I Incentive Disbursements]]</f>
        <v>30989.889999999901</v>
      </c>
      <c r="G795" s="55">
        <f>Table3[[#This Row],[Incentive Disbursements]]/'1.) CLM Reference'!$B$5</f>
        <v>3.4949540880933042E-4</v>
      </c>
      <c r="H795" s="54">
        <v>27034.151759999997</v>
      </c>
      <c r="I795" s="55">
        <f>Table3[[#This Row],[Residential CLM $ Collected]]/'1.) CLM Reference'!$B$4</f>
        <v>2.5540819877381955E-4</v>
      </c>
      <c r="J795" s="79">
        <v>30989.889999999901</v>
      </c>
      <c r="K795" s="55">
        <f>Table3[[#This Row],[Residential Incentive Disbursements]]/'1.) CLM Reference'!$B$5</f>
        <v>3.4949540880933042E-4</v>
      </c>
      <c r="L795" s="56">
        <v>0</v>
      </c>
      <c r="M795" s="55">
        <f>Table3[[#This Row],[C&amp;I CLM $ Collected]]/'1.) CLM Reference'!$B$4</f>
        <v>0</v>
      </c>
      <c r="N795" s="79">
        <v>0</v>
      </c>
      <c r="O795" s="55">
        <f>Table3[[#This Row],[C&amp;I Incentive Disbursements]]/'1.) CLM Reference'!$B$5</f>
        <v>0</v>
      </c>
    </row>
    <row r="796" spans="1:15" s="1" customFormat="1">
      <c r="A796" s="83">
        <v>9009350800</v>
      </c>
      <c r="B796" s="1" t="s">
        <v>179</v>
      </c>
      <c r="C796" s="1" t="s">
        <v>46</v>
      </c>
      <c r="D796" s="54">
        <f>Table3[[#This Row],[Residential CLM $ Collected]]+Table3[[#This Row],[C&amp;I CLM $ Collected]]</f>
        <v>62549.536581</v>
      </c>
      <c r="E796" s="55">
        <f>Table3[[#This Row],[CLM $ Collected ]]/'1.) CLM Reference'!$B$4</f>
        <v>5.909438037530033E-4</v>
      </c>
      <c r="F796" s="54">
        <f>Table3[[#This Row],[Residential Incentive Disbursements]]+Table3[[#This Row],[C&amp;I Incentive Disbursements]]</f>
        <v>112677.5</v>
      </c>
      <c r="G796" s="55">
        <f>Table3[[#This Row],[Incentive Disbursements]]/'1.) CLM Reference'!$B$5</f>
        <v>1.2707456827408376E-3</v>
      </c>
      <c r="H796" s="54">
        <v>62549.536581</v>
      </c>
      <c r="I796" s="55">
        <f>Table3[[#This Row],[Residential CLM $ Collected]]/'1.) CLM Reference'!$B$4</f>
        <v>5.909438037530033E-4</v>
      </c>
      <c r="J796" s="79">
        <v>112677.5</v>
      </c>
      <c r="K796" s="55">
        <f>Table3[[#This Row],[Residential Incentive Disbursements]]/'1.) CLM Reference'!$B$5</f>
        <v>1.2707456827408376E-3</v>
      </c>
      <c r="L796" s="56">
        <v>0</v>
      </c>
      <c r="M796" s="55">
        <f>Table3[[#This Row],[C&amp;I CLM $ Collected]]/'1.) CLM Reference'!$B$4</f>
        <v>0</v>
      </c>
      <c r="N796" s="79">
        <v>0</v>
      </c>
      <c r="O796" s="55">
        <f>Table3[[#This Row],[C&amp;I Incentive Disbursements]]/'1.) CLM Reference'!$B$5</f>
        <v>0</v>
      </c>
    </row>
    <row r="797" spans="1:15" s="1" customFormat="1">
      <c r="A797" s="83">
        <v>9009350900</v>
      </c>
      <c r="B797" s="1" t="s">
        <v>179</v>
      </c>
      <c r="C797" s="1" t="s">
        <v>46</v>
      </c>
      <c r="D797" s="54">
        <f>Table3[[#This Row],[Residential CLM $ Collected]]+Table3[[#This Row],[C&amp;I CLM $ Collected]]</f>
        <v>22936.051529999997</v>
      </c>
      <c r="E797" s="55">
        <f>Table3[[#This Row],[CLM $ Collected ]]/'1.) CLM Reference'!$B$4</f>
        <v>2.1669093449894905E-4</v>
      </c>
      <c r="F797" s="54">
        <f>Table3[[#This Row],[Residential Incentive Disbursements]]+Table3[[#This Row],[C&amp;I Incentive Disbursements]]</f>
        <v>32257.73</v>
      </c>
      <c r="G797" s="55">
        <f>Table3[[#This Row],[Incentive Disbursements]]/'1.) CLM Reference'!$B$5</f>
        <v>3.6379375769359098E-4</v>
      </c>
      <c r="H797" s="54">
        <v>22936.051529999997</v>
      </c>
      <c r="I797" s="55">
        <f>Table3[[#This Row],[Residential CLM $ Collected]]/'1.) CLM Reference'!$B$4</f>
        <v>2.1669093449894905E-4</v>
      </c>
      <c r="J797" s="79">
        <v>32257.73</v>
      </c>
      <c r="K797" s="55">
        <f>Table3[[#This Row],[Residential Incentive Disbursements]]/'1.) CLM Reference'!$B$5</f>
        <v>3.6379375769359098E-4</v>
      </c>
      <c r="L797" s="56">
        <v>0</v>
      </c>
      <c r="M797" s="55">
        <f>Table3[[#This Row],[C&amp;I CLM $ Collected]]/'1.) CLM Reference'!$B$4</f>
        <v>0</v>
      </c>
      <c r="N797" s="79">
        <v>0</v>
      </c>
      <c r="O797" s="55">
        <f>Table3[[#This Row],[C&amp;I Incentive Disbursements]]/'1.) CLM Reference'!$B$5</f>
        <v>0</v>
      </c>
    </row>
    <row r="798" spans="1:15" s="1" customFormat="1">
      <c r="A798" s="83">
        <v>9009351000</v>
      </c>
      <c r="B798" s="1" t="s">
        <v>179</v>
      </c>
      <c r="C798" s="1" t="s">
        <v>46</v>
      </c>
      <c r="D798" s="54">
        <f>Table3[[#This Row],[Residential CLM $ Collected]]+Table3[[#This Row],[C&amp;I CLM $ Collected]]</f>
        <v>47204.680634999997</v>
      </c>
      <c r="E798" s="55">
        <f>Table3[[#This Row],[CLM $ Collected ]]/'1.) CLM Reference'!$B$4</f>
        <v>4.4597154598050357E-4</v>
      </c>
      <c r="F798" s="54">
        <f>Table3[[#This Row],[Residential Incentive Disbursements]]+Table3[[#This Row],[C&amp;I Incentive Disbursements]]</f>
        <v>35418.6899999999</v>
      </c>
      <c r="G798" s="55">
        <f>Table3[[#This Row],[Incentive Disbursements]]/'1.) CLM Reference'!$B$5</f>
        <v>3.9944219037372992E-4</v>
      </c>
      <c r="H798" s="54">
        <v>47204.680634999997</v>
      </c>
      <c r="I798" s="55">
        <f>Table3[[#This Row],[Residential CLM $ Collected]]/'1.) CLM Reference'!$B$4</f>
        <v>4.4597154598050357E-4</v>
      </c>
      <c r="J798" s="77">
        <v>35418.6899999999</v>
      </c>
      <c r="K798" s="55">
        <f>Table3[[#This Row],[Residential Incentive Disbursements]]/'1.) CLM Reference'!$B$5</f>
        <v>3.9944219037372992E-4</v>
      </c>
      <c r="L798" s="56">
        <v>0</v>
      </c>
      <c r="M798" s="55">
        <f>Table3[[#This Row],[C&amp;I CLM $ Collected]]/'1.) CLM Reference'!$B$4</f>
        <v>0</v>
      </c>
      <c r="N798" s="79">
        <v>0</v>
      </c>
      <c r="O798" s="55">
        <f>Table3[[#This Row],[C&amp;I Incentive Disbursements]]/'1.) CLM Reference'!$B$5</f>
        <v>0</v>
      </c>
    </row>
    <row r="799" spans="1:15" s="1" customFormat="1">
      <c r="A799" s="83">
        <v>9009351100</v>
      </c>
      <c r="B799" s="1" t="s">
        <v>179</v>
      </c>
      <c r="C799" s="1" t="s">
        <v>46</v>
      </c>
      <c r="D799" s="54">
        <f>Table3[[#This Row],[Residential CLM $ Collected]]+Table3[[#This Row],[C&amp;I CLM $ Collected]]</f>
        <v>61668.402704999993</v>
      </c>
      <c r="E799" s="55">
        <f>Table3[[#This Row],[CLM $ Collected ]]/'1.) CLM Reference'!$B$4</f>
        <v>5.8261919204904956E-4</v>
      </c>
      <c r="F799" s="54">
        <f>Table3[[#This Row],[Residential Incentive Disbursements]]+Table3[[#This Row],[C&amp;I Incentive Disbursements]]</f>
        <v>52233.119999999901</v>
      </c>
      <c r="G799" s="55">
        <f>Table3[[#This Row],[Incentive Disbursements]]/'1.) CLM Reference'!$B$5</f>
        <v>5.8907068168963608E-4</v>
      </c>
      <c r="H799" s="54">
        <v>61668.402704999993</v>
      </c>
      <c r="I799" s="55">
        <f>Table3[[#This Row],[Residential CLM $ Collected]]/'1.) CLM Reference'!$B$4</f>
        <v>5.8261919204904956E-4</v>
      </c>
      <c r="J799" s="79">
        <v>52233.119999999901</v>
      </c>
      <c r="K799" s="55">
        <f>Table3[[#This Row],[Residential Incentive Disbursements]]/'1.) CLM Reference'!$B$5</f>
        <v>5.8907068168963608E-4</v>
      </c>
      <c r="L799" s="56">
        <v>0</v>
      </c>
      <c r="M799" s="55">
        <f>Table3[[#This Row],[C&amp;I CLM $ Collected]]/'1.) CLM Reference'!$B$4</f>
        <v>0</v>
      </c>
      <c r="N799" s="79">
        <v>0</v>
      </c>
      <c r="O799" s="55">
        <f>Table3[[#This Row],[C&amp;I Incentive Disbursements]]/'1.) CLM Reference'!$B$5</f>
        <v>0</v>
      </c>
    </row>
    <row r="800" spans="1:15" s="1" customFormat="1">
      <c r="A800" s="83">
        <v>9009351200</v>
      </c>
      <c r="B800" s="1" t="s">
        <v>179</v>
      </c>
      <c r="C800" s="1" t="s">
        <v>46</v>
      </c>
      <c r="D800" s="54">
        <f>Table3[[#This Row],[Residential CLM $ Collected]]+Table3[[#This Row],[C&amp;I CLM $ Collected]]</f>
        <v>44211.129290999932</v>
      </c>
      <c r="E800" s="55">
        <f>Table3[[#This Row],[CLM $ Collected ]]/'1.) CLM Reference'!$B$4</f>
        <v>4.1768963192247567E-4</v>
      </c>
      <c r="F800" s="54">
        <f>Table3[[#This Row],[Residential Incentive Disbursements]]+Table3[[#This Row],[C&amp;I Incentive Disbursements]]</f>
        <v>12441.67</v>
      </c>
      <c r="G800" s="55">
        <f>Table3[[#This Row],[Incentive Disbursements]]/'1.) CLM Reference'!$B$5</f>
        <v>1.403137133729999E-4</v>
      </c>
      <c r="H800" s="54">
        <v>44161.187930999935</v>
      </c>
      <c r="I800" s="55">
        <f>Table3[[#This Row],[Residential CLM $ Collected]]/'1.) CLM Reference'!$B$4</f>
        <v>4.1721780528943935E-4</v>
      </c>
      <c r="J800" s="79">
        <v>12441.67</v>
      </c>
      <c r="K800" s="55">
        <f>Table3[[#This Row],[Residential Incentive Disbursements]]/'1.) CLM Reference'!$B$5</f>
        <v>1.403137133729999E-4</v>
      </c>
      <c r="L800" s="56">
        <v>49.941359999999996</v>
      </c>
      <c r="M800" s="55">
        <f>Table3[[#This Row],[C&amp;I CLM $ Collected]]/'1.) CLM Reference'!$B$4</f>
        <v>4.7182663303636357E-7</v>
      </c>
      <c r="N800" s="79">
        <v>0</v>
      </c>
      <c r="O800" s="55">
        <f>Table3[[#This Row],[C&amp;I Incentive Disbursements]]/'1.) CLM Reference'!$B$5</f>
        <v>0</v>
      </c>
    </row>
    <row r="801" spans="1:15" s="1" customFormat="1">
      <c r="A801" s="83">
        <v>9009351300</v>
      </c>
      <c r="B801" s="1" t="s">
        <v>179</v>
      </c>
      <c r="C801" s="1" t="s">
        <v>46</v>
      </c>
      <c r="D801" s="54">
        <f>Table3[[#This Row],[Residential CLM $ Collected]]+Table3[[#This Row],[C&amp;I CLM $ Collected]]</f>
        <v>58469.946066000004</v>
      </c>
      <c r="E801" s="55">
        <f>Table3[[#This Row],[CLM $ Collected ]]/'1.) CLM Reference'!$B$4</f>
        <v>5.5240141209888063E-4</v>
      </c>
      <c r="F801" s="54">
        <f>Table3[[#This Row],[Residential Incentive Disbursements]]+Table3[[#This Row],[C&amp;I Incentive Disbursements]]</f>
        <v>25054.4199999999</v>
      </c>
      <c r="G801" s="55">
        <f>Table3[[#This Row],[Incentive Disbursements]]/'1.) CLM Reference'!$B$5</f>
        <v>2.8255681967185616E-4</v>
      </c>
      <c r="H801" s="54">
        <v>58469.946066000004</v>
      </c>
      <c r="I801" s="55">
        <f>Table3[[#This Row],[Residential CLM $ Collected]]/'1.) CLM Reference'!$B$4</f>
        <v>5.5240141209888063E-4</v>
      </c>
      <c r="J801" s="79">
        <v>25054.4199999999</v>
      </c>
      <c r="K801" s="55">
        <f>Table3[[#This Row],[Residential Incentive Disbursements]]/'1.) CLM Reference'!$B$5</f>
        <v>2.8255681967185616E-4</v>
      </c>
      <c r="L801" s="56">
        <v>0</v>
      </c>
      <c r="M801" s="55">
        <f>Table3[[#This Row],[C&amp;I CLM $ Collected]]/'1.) CLM Reference'!$B$4</f>
        <v>0</v>
      </c>
      <c r="N801" s="79">
        <v>0</v>
      </c>
      <c r="O801" s="55">
        <f>Table3[[#This Row],[C&amp;I Incentive Disbursements]]/'1.) CLM Reference'!$B$5</f>
        <v>0</v>
      </c>
    </row>
    <row r="802" spans="1:15" s="1" customFormat="1">
      <c r="A802" s="83">
        <v>9009351400</v>
      </c>
      <c r="B802" s="1" t="s">
        <v>179</v>
      </c>
      <c r="C802" s="1" t="s">
        <v>46</v>
      </c>
      <c r="D802" s="54">
        <f>Table3[[#This Row],[Residential CLM $ Collected]]+Table3[[#This Row],[C&amp;I CLM $ Collected]]</f>
        <v>42193.748960999939</v>
      </c>
      <c r="E802" s="55">
        <f>Table3[[#This Row],[CLM $ Collected ]]/'1.) CLM Reference'!$B$4</f>
        <v>3.9863020365184622E-4</v>
      </c>
      <c r="F802" s="54">
        <f>Table3[[#This Row],[Residential Incentive Disbursements]]+Table3[[#This Row],[C&amp;I Incentive Disbursements]]</f>
        <v>98930.89</v>
      </c>
      <c r="G802" s="55">
        <f>Table3[[#This Row],[Incentive Disbursements]]/'1.) CLM Reference'!$B$5</f>
        <v>1.1157152169440103E-3</v>
      </c>
      <c r="H802" s="54">
        <v>42193.748960999939</v>
      </c>
      <c r="I802" s="55">
        <f>Table3[[#This Row],[Residential CLM $ Collected]]/'1.) CLM Reference'!$B$4</f>
        <v>3.9863020365184622E-4</v>
      </c>
      <c r="J802" s="79">
        <v>98930.89</v>
      </c>
      <c r="K802" s="55">
        <f>Table3[[#This Row],[Residential Incentive Disbursements]]/'1.) CLM Reference'!$B$5</f>
        <v>1.1157152169440103E-3</v>
      </c>
      <c r="L802" s="56">
        <v>0</v>
      </c>
      <c r="M802" s="55">
        <f>Table3[[#This Row],[C&amp;I CLM $ Collected]]/'1.) CLM Reference'!$B$4</f>
        <v>0</v>
      </c>
      <c r="N802" s="79">
        <v>0</v>
      </c>
      <c r="O802" s="55">
        <f>Table3[[#This Row],[C&amp;I Incentive Disbursements]]/'1.) CLM Reference'!$B$5</f>
        <v>0</v>
      </c>
    </row>
    <row r="803" spans="1:15" s="1" customFormat="1">
      <c r="A803" s="83">
        <v>9009351500</v>
      </c>
      <c r="B803" s="1" t="s">
        <v>179</v>
      </c>
      <c r="C803" s="1" t="s">
        <v>46</v>
      </c>
      <c r="D803" s="54">
        <f>Table3[[#This Row],[Residential CLM $ Collected]]+Table3[[#This Row],[C&amp;I CLM $ Collected]]</f>
        <v>52537.346252999938</v>
      </c>
      <c r="E803" s="55">
        <f>Table3[[#This Row],[CLM $ Collected ]]/'1.) CLM Reference'!$B$4</f>
        <v>4.9635250604345923E-4</v>
      </c>
      <c r="F803" s="54">
        <f>Table3[[#This Row],[Residential Incentive Disbursements]]+Table3[[#This Row],[C&amp;I Incentive Disbursements]]</f>
        <v>60732.919999999896</v>
      </c>
      <c r="G803" s="55">
        <f>Table3[[#This Row],[Incentive Disbursements]]/'1.) CLM Reference'!$B$5</f>
        <v>6.8492907537214204E-4</v>
      </c>
      <c r="H803" s="54">
        <v>52537.346252999938</v>
      </c>
      <c r="I803" s="55">
        <f>Table3[[#This Row],[Residential CLM $ Collected]]/'1.) CLM Reference'!$B$4</f>
        <v>4.9635250604345923E-4</v>
      </c>
      <c r="J803" s="79">
        <v>60732.919999999896</v>
      </c>
      <c r="K803" s="55">
        <f>Table3[[#This Row],[Residential Incentive Disbursements]]/'1.) CLM Reference'!$B$5</f>
        <v>6.8492907537214204E-4</v>
      </c>
      <c r="L803" s="56">
        <v>0</v>
      </c>
      <c r="M803" s="55">
        <f>Table3[[#This Row],[C&amp;I CLM $ Collected]]/'1.) CLM Reference'!$B$4</f>
        <v>0</v>
      </c>
      <c r="N803" s="79">
        <v>0</v>
      </c>
      <c r="O803" s="55">
        <f>Table3[[#This Row],[C&amp;I Incentive Disbursements]]/'1.) CLM Reference'!$B$5</f>
        <v>0</v>
      </c>
    </row>
    <row r="804" spans="1:15" s="1" customFormat="1">
      <c r="A804" s="83">
        <v>9009351601</v>
      </c>
      <c r="B804" s="1" t="s">
        <v>179</v>
      </c>
      <c r="C804" s="1" t="s">
        <v>46</v>
      </c>
      <c r="D804" s="54">
        <f>Table3[[#This Row],[Residential CLM $ Collected]]+Table3[[#This Row],[C&amp;I CLM $ Collected]]</f>
        <v>40758.494489999997</v>
      </c>
      <c r="E804" s="55">
        <f>Table3[[#This Row],[CLM $ Collected ]]/'1.) CLM Reference'!$B$4</f>
        <v>3.850704751101667E-4</v>
      </c>
      <c r="F804" s="54">
        <f>Table3[[#This Row],[Residential Incentive Disbursements]]+Table3[[#This Row],[C&amp;I Incentive Disbursements]]</f>
        <v>17544.63</v>
      </c>
      <c r="G804" s="55">
        <f>Table3[[#This Row],[Incentive Disbursements]]/'1.) CLM Reference'!$B$5</f>
        <v>1.9786348497069408E-4</v>
      </c>
      <c r="H804" s="54">
        <v>40758.494489999997</v>
      </c>
      <c r="I804" s="55">
        <f>Table3[[#This Row],[Residential CLM $ Collected]]/'1.) CLM Reference'!$B$4</f>
        <v>3.850704751101667E-4</v>
      </c>
      <c r="J804" s="79">
        <v>17544.63</v>
      </c>
      <c r="K804" s="55">
        <f>Table3[[#This Row],[Residential Incentive Disbursements]]/'1.) CLM Reference'!$B$5</f>
        <v>1.9786348497069408E-4</v>
      </c>
      <c r="L804" s="56">
        <v>0</v>
      </c>
      <c r="M804" s="55">
        <f>Table3[[#This Row],[C&amp;I CLM $ Collected]]/'1.) CLM Reference'!$B$4</f>
        <v>0</v>
      </c>
      <c r="N804" s="79">
        <v>0</v>
      </c>
      <c r="O804" s="55">
        <f>Table3[[#This Row],[C&amp;I Incentive Disbursements]]/'1.) CLM Reference'!$B$5</f>
        <v>0</v>
      </c>
    </row>
    <row r="805" spans="1:15" s="1" customFormat="1">
      <c r="A805" s="83">
        <v>9009351602</v>
      </c>
      <c r="B805" s="1" t="s">
        <v>179</v>
      </c>
      <c r="C805" s="1" t="s">
        <v>46</v>
      </c>
      <c r="D805" s="54">
        <f>Table3[[#This Row],[Residential CLM $ Collected]]+Table3[[#This Row],[C&amp;I CLM $ Collected]]</f>
        <v>1301797.8257759886</v>
      </c>
      <c r="E805" s="55">
        <f>Table3[[#This Row],[CLM $ Collected ]]/'1.) CLM Reference'!$B$4</f>
        <v>1.2298881829208163E-2</v>
      </c>
      <c r="F805" s="54">
        <f>Table3[[#This Row],[Residential Incentive Disbursements]]+Table3[[#This Row],[C&amp;I Incentive Disbursements]]</f>
        <v>2607548.321999989</v>
      </c>
      <c r="G805" s="55">
        <f>Table3[[#This Row],[Incentive Disbursements]]/'1.) CLM Reference'!$B$5</f>
        <v>2.9407208828023355E-2</v>
      </c>
      <c r="H805" s="54">
        <v>637640.46725399431</v>
      </c>
      <c r="I805" s="55">
        <f>Table3[[#This Row],[Residential CLM $ Collected]]/'1.) CLM Reference'!$B$4</f>
        <v>6.0241802536451904E-3</v>
      </c>
      <c r="J805" s="79">
        <v>2217060.4919999898</v>
      </c>
      <c r="K805" s="55">
        <f>Table3[[#This Row],[Residential Incentive Disbursements]]/'1.) CLM Reference'!$B$5</f>
        <v>2.5003395075185945E-2</v>
      </c>
      <c r="L805" s="56">
        <v>664157.35852199432</v>
      </c>
      <c r="M805" s="55">
        <f>Table3[[#This Row],[C&amp;I CLM $ Collected]]/'1.) CLM Reference'!$B$4</f>
        <v>6.274701575562972E-3</v>
      </c>
      <c r="N805" s="79">
        <v>390487.82999999903</v>
      </c>
      <c r="O805" s="55">
        <f>Table3[[#This Row],[C&amp;I Incentive Disbursements]]/'1.) CLM Reference'!$B$5</f>
        <v>4.4038137528374065E-3</v>
      </c>
    </row>
    <row r="806" spans="1:15" s="1" customFormat="1">
      <c r="A806" s="83">
        <v>9009351700</v>
      </c>
      <c r="B806" s="1" t="s">
        <v>179</v>
      </c>
      <c r="C806" s="1" t="s">
        <v>46</v>
      </c>
      <c r="D806" s="54">
        <f>Table3[[#This Row],[Residential CLM $ Collected]]+Table3[[#This Row],[C&amp;I CLM $ Collected]]</f>
        <v>33056.945963999999</v>
      </c>
      <c r="E806" s="55">
        <f>Table3[[#This Row],[CLM $ Collected ]]/'1.) CLM Reference'!$B$4</f>
        <v>3.1230922651403819E-4</v>
      </c>
      <c r="F806" s="54">
        <f>Table3[[#This Row],[Residential Incentive Disbursements]]+Table3[[#This Row],[C&amp;I Incentive Disbursements]]</f>
        <v>1546.02</v>
      </c>
      <c r="G806" s="55">
        <f>Table3[[#This Row],[Incentive Disbursements]]/'1.) CLM Reference'!$B$5</f>
        <v>1.7435585990379533E-5</v>
      </c>
      <c r="H806" s="54">
        <v>33056.945963999999</v>
      </c>
      <c r="I806" s="55">
        <f>Table3[[#This Row],[Residential CLM $ Collected]]/'1.) CLM Reference'!$B$4</f>
        <v>3.1230922651403819E-4</v>
      </c>
      <c r="J806" s="79">
        <v>1546.02</v>
      </c>
      <c r="K806" s="55">
        <f>Table3[[#This Row],[Residential Incentive Disbursements]]/'1.) CLM Reference'!$B$5</f>
        <v>1.7435585990379533E-5</v>
      </c>
      <c r="L806" s="56">
        <v>0</v>
      </c>
      <c r="M806" s="55">
        <f>Table3[[#This Row],[C&amp;I CLM $ Collected]]/'1.) CLM Reference'!$B$4</f>
        <v>0</v>
      </c>
      <c r="N806" s="79">
        <v>0</v>
      </c>
      <c r="O806" s="55">
        <f>Table3[[#This Row],[C&amp;I Incentive Disbursements]]/'1.) CLM Reference'!$B$5</f>
        <v>0</v>
      </c>
    </row>
    <row r="807" spans="1:15" s="1" customFormat="1">
      <c r="A807" s="83">
        <v>9009351800</v>
      </c>
      <c r="B807" s="1" t="s">
        <v>179</v>
      </c>
      <c r="C807" s="1" t="s">
        <v>46</v>
      </c>
      <c r="D807" s="54">
        <f>Table3[[#This Row],[Residential CLM $ Collected]]+Table3[[#This Row],[C&amp;I CLM $ Collected]]</f>
        <v>58342.828634999998</v>
      </c>
      <c r="E807" s="55">
        <f>Table3[[#This Row],[CLM $ Collected ]]/'1.) CLM Reference'!$B$4</f>
        <v>5.5120045582798686E-4</v>
      </c>
      <c r="F807" s="54">
        <f>Table3[[#This Row],[Residential Incentive Disbursements]]+Table3[[#This Row],[C&amp;I Incentive Disbursements]]</f>
        <v>23773.5999999999</v>
      </c>
      <c r="G807" s="55">
        <f>Table3[[#This Row],[Incentive Disbursements]]/'1.) CLM Reference'!$B$5</f>
        <v>2.6811208593736506E-4</v>
      </c>
      <c r="H807" s="54">
        <v>58342.828634999998</v>
      </c>
      <c r="I807" s="55">
        <f>Table3[[#This Row],[Residential CLM $ Collected]]/'1.) CLM Reference'!$B$4</f>
        <v>5.5120045582798686E-4</v>
      </c>
      <c r="J807" s="79">
        <v>23773.5999999999</v>
      </c>
      <c r="K807" s="55">
        <f>Table3[[#This Row],[Residential Incentive Disbursements]]/'1.) CLM Reference'!$B$5</f>
        <v>2.6811208593736506E-4</v>
      </c>
      <c r="L807" s="56">
        <v>0</v>
      </c>
      <c r="M807" s="55">
        <f>Table3[[#This Row],[C&amp;I CLM $ Collected]]/'1.) CLM Reference'!$B$4</f>
        <v>0</v>
      </c>
      <c r="N807" s="79">
        <v>0</v>
      </c>
      <c r="O807" s="55">
        <f>Table3[[#This Row],[C&amp;I Incentive Disbursements]]/'1.) CLM Reference'!$B$5</f>
        <v>0</v>
      </c>
    </row>
    <row r="808" spans="1:15" s="1" customFormat="1">
      <c r="A808" s="83">
        <v>9009351900</v>
      </c>
      <c r="B808" s="1" t="s">
        <v>179</v>
      </c>
      <c r="C808" s="1" t="s">
        <v>46</v>
      </c>
      <c r="D808" s="54">
        <f>Table3[[#This Row],[Residential CLM $ Collected]]+Table3[[#This Row],[C&amp;I CLM $ Collected]]</f>
        <v>34293.059261999944</v>
      </c>
      <c r="E808" s="55">
        <f>Table3[[#This Row],[CLM $ Collected ]]/'1.) CLM Reference'!$B$4</f>
        <v>3.2398754635648525E-4</v>
      </c>
      <c r="F808" s="54">
        <f>Table3[[#This Row],[Residential Incentive Disbursements]]+Table3[[#This Row],[C&amp;I Incentive Disbursements]]</f>
        <v>4624.84</v>
      </c>
      <c r="G808" s="55">
        <f>Table3[[#This Row],[Incentive Disbursements]]/'1.) CLM Reference'!$B$5</f>
        <v>5.2157666467281715E-5</v>
      </c>
      <c r="H808" s="54">
        <v>34293.059261999944</v>
      </c>
      <c r="I808" s="55">
        <f>Table3[[#This Row],[Residential CLM $ Collected]]/'1.) CLM Reference'!$B$4</f>
        <v>3.2398754635648525E-4</v>
      </c>
      <c r="J808" s="79">
        <v>4624.84</v>
      </c>
      <c r="K808" s="55">
        <f>Table3[[#This Row],[Residential Incentive Disbursements]]/'1.) CLM Reference'!$B$5</f>
        <v>5.2157666467281715E-5</v>
      </c>
      <c r="L808" s="56">
        <v>0</v>
      </c>
      <c r="M808" s="55">
        <f>Table3[[#This Row],[C&amp;I CLM $ Collected]]/'1.) CLM Reference'!$B$4</f>
        <v>0</v>
      </c>
      <c r="N808" s="79">
        <v>0</v>
      </c>
      <c r="O808" s="55">
        <f>Table3[[#This Row],[C&amp;I Incentive Disbursements]]/'1.) CLM Reference'!$B$5</f>
        <v>0</v>
      </c>
    </row>
    <row r="809" spans="1:15" s="1" customFormat="1">
      <c r="A809" s="83">
        <v>9009352000</v>
      </c>
      <c r="B809" s="1" t="s">
        <v>179</v>
      </c>
      <c r="C809" s="1" t="s">
        <v>46</v>
      </c>
      <c r="D809" s="54">
        <f>Table3[[#This Row],[Residential CLM $ Collected]]+Table3[[#This Row],[C&amp;I CLM $ Collected]]</f>
        <v>63758.129399999998</v>
      </c>
      <c r="E809" s="55">
        <f>Table3[[#This Row],[CLM $ Collected ]]/'1.) CLM Reference'!$B$4</f>
        <v>6.0236212076520909E-4</v>
      </c>
      <c r="F809" s="54">
        <f>Table3[[#This Row],[Residential Incentive Disbursements]]+Table3[[#This Row],[C&amp;I Incentive Disbursements]]</f>
        <v>65960.3</v>
      </c>
      <c r="G809" s="55">
        <f>Table3[[#This Row],[Incentive Disbursements]]/'1.) CLM Reference'!$B$5</f>
        <v>7.4388202132005484E-4</v>
      </c>
      <c r="H809" s="54">
        <v>63758.129399999998</v>
      </c>
      <c r="I809" s="55">
        <f>Table3[[#This Row],[Residential CLM $ Collected]]/'1.) CLM Reference'!$B$4</f>
        <v>6.0236212076520909E-4</v>
      </c>
      <c r="J809" s="79">
        <v>65960.3</v>
      </c>
      <c r="K809" s="55">
        <f>Table3[[#This Row],[Residential Incentive Disbursements]]/'1.) CLM Reference'!$B$5</f>
        <v>7.4388202132005484E-4</v>
      </c>
      <c r="L809" s="56">
        <v>0</v>
      </c>
      <c r="M809" s="55">
        <f>Table3[[#This Row],[C&amp;I CLM $ Collected]]/'1.) CLM Reference'!$B$4</f>
        <v>0</v>
      </c>
      <c r="N809" s="79">
        <v>0</v>
      </c>
      <c r="O809" s="55">
        <f>Table3[[#This Row],[C&amp;I Incentive Disbursements]]/'1.) CLM Reference'!$B$5</f>
        <v>0</v>
      </c>
    </row>
    <row r="810" spans="1:15" s="1" customFormat="1">
      <c r="A810" s="83">
        <v>9009352100</v>
      </c>
      <c r="B810" s="1" t="s">
        <v>179</v>
      </c>
      <c r="C810" s="1" t="s">
        <v>46</v>
      </c>
      <c r="D810" s="54">
        <f>Table3[[#This Row],[Residential CLM $ Collected]]+Table3[[#This Row],[C&amp;I CLM $ Collected]]</f>
        <v>51624.199556999993</v>
      </c>
      <c r="E810" s="55">
        <f>Table3[[#This Row],[CLM $ Collected ]]/'1.) CLM Reference'!$B$4</f>
        <v>4.8772544961083635E-4</v>
      </c>
      <c r="F810" s="54">
        <f>Table3[[#This Row],[Residential Incentive Disbursements]]+Table3[[#This Row],[C&amp;I Incentive Disbursements]]</f>
        <v>74073.029999999897</v>
      </c>
      <c r="G810" s="55">
        <f>Table3[[#This Row],[Incentive Disbursements]]/'1.) CLM Reference'!$B$5</f>
        <v>8.3537514659122198E-4</v>
      </c>
      <c r="H810" s="54">
        <v>51624.199556999993</v>
      </c>
      <c r="I810" s="55">
        <f>Table3[[#This Row],[Residential CLM $ Collected]]/'1.) CLM Reference'!$B$4</f>
        <v>4.8772544961083635E-4</v>
      </c>
      <c r="J810" s="79">
        <v>74073.029999999897</v>
      </c>
      <c r="K810" s="55">
        <f>Table3[[#This Row],[Residential Incentive Disbursements]]/'1.) CLM Reference'!$B$5</f>
        <v>8.3537514659122198E-4</v>
      </c>
      <c r="L810" s="56">
        <v>0</v>
      </c>
      <c r="M810" s="55">
        <f>Table3[[#This Row],[C&amp;I CLM $ Collected]]/'1.) CLM Reference'!$B$4</f>
        <v>0</v>
      </c>
      <c r="N810" s="79">
        <v>0</v>
      </c>
      <c r="O810" s="55">
        <f>Table3[[#This Row],[C&amp;I Incentive Disbursements]]/'1.) CLM Reference'!$B$5</f>
        <v>0</v>
      </c>
    </row>
    <row r="811" spans="1:15" s="1" customFormat="1">
      <c r="A811" s="83">
        <v>9009352200</v>
      </c>
      <c r="B811" s="1" t="s">
        <v>179</v>
      </c>
      <c r="C811" s="1" t="s">
        <v>46</v>
      </c>
      <c r="D811" s="54">
        <f>Table3[[#This Row],[Residential CLM $ Collected]]+Table3[[#This Row],[C&amp;I CLM $ Collected]]</f>
        <v>24666.226514999998</v>
      </c>
      <c r="E811" s="55">
        <f>Table3[[#This Row],[CLM $ Collected ]]/'1.) CLM Reference'!$B$4</f>
        <v>2.3303695786988432E-4</v>
      </c>
      <c r="F811" s="54">
        <f>Table3[[#This Row],[Residential Incentive Disbursements]]+Table3[[#This Row],[C&amp;I Incentive Disbursements]]</f>
        <v>927.77999999999895</v>
      </c>
      <c r="G811" s="55">
        <f>Table3[[#This Row],[Incentive Disbursements]]/'1.) CLM Reference'!$B$5</f>
        <v>1.0463246251765374E-5</v>
      </c>
      <c r="H811" s="54">
        <v>24666.226514999998</v>
      </c>
      <c r="I811" s="55">
        <f>Table3[[#This Row],[Residential CLM $ Collected]]/'1.) CLM Reference'!$B$4</f>
        <v>2.3303695786988432E-4</v>
      </c>
      <c r="J811" s="79">
        <v>927.77999999999895</v>
      </c>
      <c r="K811" s="55">
        <f>Table3[[#This Row],[Residential Incentive Disbursements]]/'1.) CLM Reference'!$B$5</f>
        <v>1.0463246251765374E-5</v>
      </c>
      <c r="L811" s="56">
        <v>0</v>
      </c>
      <c r="M811" s="55">
        <f>Table3[[#This Row],[C&amp;I CLM $ Collected]]/'1.) CLM Reference'!$B$4</f>
        <v>0</v>
      </c>
      <c r="N811" s="79">
        <v>0</v>
      </c>
      <c r="O811" s="55">
        <f>Table3[[#This Row],[C&amp;I Incentive Disbursements]]/'1.) CLM Reference'!$B$5</f>
        <v>0</v>
      </c>
    </row>
    <row r="812" spans="1:15" s="1" customFormat="1">
      <c r="A812" s="83">
        <v>9009352300</v>
      </c>
      <c r="B812" s="1" t="s">
        <v>179</v>
      </c>
      <c r="C812" s="1" t="s">
        <v>46</v>
      </c>
      <c r="D812" s="54">
        <f>Table3[[#This Row],[Residential CLM $ Collected]]+Table3[[#This Row],[C&amp;I CLM $ Collected]]</f>
        <v>32629.046939999997</v>
      </c>
      <c r="E812" s="55">
        <f>Table3[[#This Row],[CLM $ Collected ]]/'1.) CLM Reference'!$B$4</f>
        <v>3.0826660220878367E-4</v>
      </c>
      <c r="F812" s="54">
        <f>Table3[[#This Row],[Residential Incentive Disbursements]]+Table3[[#This Row],[C&amp;I Incentive Disbursements]]</f>
        <v>10654.9</v>
      </c>
      <c r="G812" s="55">
        <f>Table3[[#This Row],[Incentive Disbursements]]/'1.) CLM Reference'!$B$5</f>
        <v>1.2016301546480308E-4</v>
      </c>
      <c r="H812" s="54">
        <v>32629.046939999997</v>
      </c>
      <c r="I812" s="55">
        <f>Table3[[#This Row],[Residential CLM $ Collected]]/'1.) CLM Reference'!$B$4</f>
        <v>3.0826660220878367E-4</v>
      </c>
      <c r="J812" s="79">
        <v>10654.9</v>
      </c>
      <c r="K812" s="55">
        <f>Table3[[#This Row],[Residential Incentive Disbursements]]/'1.) CLM Reference'!$B$5</f>
        <v>1.2016301546480308E-4</v>
      </c>
      <c r="L812" s="56">
        <v>0</v>
      </c>
      <c r="M812" s="55">
        <f>Table3[[#This Row],[C&amp;I CLM $ Collected]]/'1.) CLM Reference'!$B$4</f>
        <v>0</v>
      </c>
      <c r="N812" s="79">
        <v>0</v>
      </c>
      <c r="O812" s="55">
        <f>Table3[[#This Row],[C&amp;I Incentive Disbursements]]/'1.) CLM Reference'!$B$5</f>
        <v>0</v>
      </c>
    </row>
    <row r="813" spans="1:15" s="1" customFormat="1">
      <c r="A813" s="83">
        <v>9009352400</v>
      </c>
      <c r="B813" s="1" t="s">
        <v>179</v>
      </c>
      <c r="C813" s="1" t="s">
        <v>46</v>
      </c>
      <c r="D813" s="54">
        <f>Table3[[#This Row],[Residential CLM $ Collected]]+Table3[[#This Row],[C&amp;I CLM $ Collected]]</f>
        <v>48970.315233000001</v>
      </c>
      <c r="E813" s="55">
        <f>Table3[[#This Row],[CLM $ Collected ]]/'1.) CLM Reference'!$B$4</f>
        <v>4.6265257804584689E-4</v>
      </c>
      <c r="F813" s="54">
        <f>Table3[[#This Row],[Residential Incentive Disbursements]]+Table3[[#This Row],[C&amp;I Incentive Disbursements]]</f>
        <v>21182.25</v>
      </c>
      <c r="G813" s="55">
        <f>Table3[[#This Row],[Incentive Disbursements]]/'1.) CLM Reference'!$B$5</f>
        <v>2.3888755730502636E-4</v>
      </c>
      <c r="H813" s="54">
        <v>48970.315233000001</v>
      </c>
      <c r="I813" s="55">
        <f>Table3[[#This Row],[Residential CLM $ Collected]]/'1.) CLM Reference'!$B$4</f>
        <v>4.6265257804584689E-4</v>
      </c>
      <c r="J813" s="79">
        <v>21182.25</v>
      </c>
      <c r="K813" s="55">
        <f>Table3[[#This Row],[Residential Incentive Disbursements]]/'1.) CLM Reference'!$B$5</f>
        <v>2.3888755730502636E-4</v>
      </c>
      <c r="L813" s="56">
        <v>0</v>
      </c>
      <c r="M813" s="55">
        <f>Table3[[#This Row],[C&amp;I CLM $ Collected]]/'1.) CLM Reference'!$B$4</f>
        <v>0</v>
      </c>
      <c r="N813" s="79">
        <v>0</v>
      </c>
      <c r="O813" s="55">
        <f>Table3[[#This Row],[C&amp;I Incentive Disbursements]]/'1.) CLM Reference'!$B$5</f>
        <v>0</v>
      </c>
    </row>
    <row r="814" spans="1:15" s="1" customFormat="1">
      <c r="A814" s="83">
        <v>9009352500</v>
      </c>
      <c r="B814" s="1" t="s">
        <v>179</v>
      </c>
      <c r="C814" s="1" t="s">
        <v>46</v>
      </c>
      <c r="D814" s="54">
        <f>Table3[[#This Row],[Residential CLM $ Collected]]+Table3[[#This Row],[C&amp;I CLM $ Collected]]</f>
        <v>48963.618963000001</v>
      </c>
      <c r="E814" s="55">
        <f>Table3[[#This Row],[CLM $ Collected ]]/'1.) CLM Reference'!$B$4</f>
        <v>4.6258931427954175E-4</v>
      </c>
      <c r="F814" s="54">
        <f>Table3[[#This Row],[Residential Incentive Disbursements]]+Table3[[#This Row],[C&amp;I Incentive Disbursements]]</f>
        <v>48145.559999999903</v>
      </c>
      <c r="G814" s="55">
        <f>Table3[[#This Row],[Incentive Disbursements]]/'1.) CLM Reference'!$B$5</f>
        <v>5.4297231047138815E-4</v>
      </c>
      <c r="H814" s="54">
        <v>48963.618963000001</v>
      </c>
      <c r="I814" s="55">
        <f>Table3[[#This Row],[Residential CLM $ Collected]]/'1.) CLM Reference'!$B$4</f>
        <v>4.6258931427954175E-4</v>
      </c>
      <c r="J814" s="79">
        <v>48145.559999999903</v>
      </c>
      <c r="K814" s="55">
        <f>Table3[[#This Row],[Residential Incentive Disbursements]]/'1.) CLM Reference'!$B$5</f>
        <v>5.4297231047138815E-4</v>
      </c>
      <c r="L814" s="56">
        <v>0</v>
      </c>
      <c r="M814" s="55">
        <f>Table3[[#This Row],[C&amp;I CLM $ Collected]]/'1.) CLM Reference'!$B$4</f>
        <v>0</v>
      </c>
      <c r="N814" s="79">
        <v>0</v>
      </c>
      <c r="O814" s="55">
        <f>Table3[[#This Row],[C&amp;I Incentive Disbursements]]/'1.) CLM Reference'!$B$5</f>
        <v>0</v>
      </c>
    </row>
    <row r="815" spans="1:15" s="1" customFormat="1">
      <c r="A815" s="83">
        <v>9009352600</v>
      </c>
      <c r="B815" s="1" t="s">
        <v>179</v>
      </c>
      <c r="C815" s="1" t="s">
        <v>46</v>
      </c>
      <c r="D815" s="54">
        <f>Table3[[#This Row],[Residential CLM $ Collected]]+Table3[[#This Row],[C&amp;I CLM $ Collected]]</f>
        <v>76555.548467999994</v>
      </c>
      <c r="E815" s="55">
        <f>Table3[[#This Row],[CLM $ Collected ]]/'1.) CLM Reference'!$B$4</f>
        <v>7.2326718122831619E-4</v>
      </c>
      <c r="F815" s="54">
        <f>Table3[[#This Row],[Residential Incentive Disbursements]]+Table3[[#This Row],[C&amp;I Incentive Disbursements]]</f>
        <v>29024.43</v>
      </c>
      <c r="G815" s="55">
        <f>Table3[[#This Row],[Incentive Disbursements]]/'1.) CLM Reference'!$B$5</f>
        <v>3.2732949449991038E-4</v>
      </c>
      <c r="H815" s="54">
        <v>76555.548467999994</v>
      </c>
      <c r="I815" s="55">
        <f>Table3[[#This Row],[Residential CLM $ Collected]]/'1.) CLM Reference'!$B$4</f>
        <v>7.2326718122831619E-4</v>
      </c>
      <c r="J815" s="79">
        <v>29024.43</v>
      </c>
      <c r="K815" s="55">
        <f>Table3[[#This Row],[Residential Incentive Disbursements]]/'1.) CLM Reference'!$B$5</f>
        <v>3.2732949449991038E-4</v>
      </c>
      <c r="L815" s="56">
        <v>0</v>
      </c>
      <c r="M815" s="55">
        <f>Table3[[#This Row],[C&amp;I CLM $ Collected]]/'1.) CLM Reference'!$B$4</f>
        <v>0</v>
      </c>
      <c r="N815" s="79">
        <v>0</v>
      </c>
      <c r="O815" s="55">
        <f>Table3[[#This Row],[C&amp;I Incentive Disbursements]]/'1.) CLM Reference'!$B$5</f>
        <v>0</v>
      </c>
    </row>
    <row r="816" spans="1:15" s="1" customFormat="1">
      <c r="A816" s="83">
        <v>9009352701</v>
      </c>
      <c r="B816" s="1" t="s">
        <v>179</v>
      </c>
      <c r="C816" s="1" t="s">
        <v>46</v>
      </c>
      <c r="D816" s="54">
        <f>Table3[[#This Row],[Residential CLM $ Collected]]+Table3[[#This Row],[C&amp;I CLM $ Collected]]</f>
        <v>31033.804346999943</v>
      </c>
      <c r="E816" s="55">
        <f>Table3[[#This Row],[CLM $ Collected ]]/'1.) CLM Reference'!$B$4</f>
        <v>2.9319536783448125E-4</v>
      </c>
      <c r="F816" s="54">
        <f>Table3[[#This Row],[Residential Incentive Disbursements]]+Table3[[#This Row],[C&amp;I Incentive Disbursements]]</f>
        <v>2471.3499999999899</v>
      </c>
      <c r="G816" s="55">
        <f>Table3[[#This Row],[Incentive Disbursements]]/'1.) CLM Reference'!$B$5</f>
        <v>2.7871201819720496E-5</v>
      </c>
      <c r="H816" s="54">
        <v>31033.804346999943</v>
      </c>
      <c r="I816" s="55">
        <f>Table3[[#This Row],[Residential CLM $ Collected]]/'1.) CLM Reference'!$B$4</f>
        <v>2.9319536783448125E-4</v>
      </c>
      <c r="J816" s="79">
        <v>2471.3499999999899</v>
      </c>
      <c r="K816" s="55">
        <f>Table3[[#This Row],[Residential Incentive Disbursements]]/'1.) CLM Reference'!$B$5</f>
        <v>2.7871201819720496E-5</v>
      </c>
      <c r="L816" s="56">
        <v>0</v>
      </c>
      <c r="M816" s="55">
        <f>Table3[[#This Row],[C&amp;I CLM $ Collected]]/'1.) CLM Reference'!$B$4</f>
        <v>0</v>
      </c>
      <c r="N816" s="79">
        <v>0</v>
      </c>
      <c r="O816" s="55">
        <f>Table3[[#This Row],[C&amp;I Incentive Disbursements]]/'1.) CLM Reference'!$B$5</f>
        <v>0</v>
      </c>
    </row>
    <row r="817" spans="1:15" s="1" customFormat="1">
      <c r="A817" s="83">
        <v>9009352702</v>
      </c>
      <c r="B817" s="1" t="s">
        <v>179</v>
      </c>
      <c r="C817" s="1" t="s">
        <v>46</v>
      </c>
      <c r="D817" s="54">
        <f>Table3[[#This Row],[Residential CLM $ Collected]]+Table3[[#This Row],[C&amp;I CLM $ Collected]]</f>
        <v>84115.680389999994</v>
      </c>
      <c r="E817" s="55">
        <f>Table3[[#This Row],[CLM $ Collected ]]/'1.) CLM Reference'!$B$4</f>
        <v>7.946923805033858E-4</v>
      </c>
      <c r="F817" s="54">
        <f>Table3[[#This Row],[Residential Incentive Disbursements]]+Table3[[#This Row],[C&amp;I Incentive Disbursements]]</f>
        <v>41347</v>
      </c>
      <c r="G817" s="55">
        <f>Table3[[#This Row],[Incentive Disbursements]]/'1.) CLM Reference'!$B$5</f>
        <v>4.6630003101138568E-4</v>
      </c>
      <c r="H817" s="54">
        <v>84115.680389999994</v>
      </c>
      <c r="I817" s="55">
        <f>Table3[[#This Row],[Residential CLM $ Collected]]/'1.) CLM Reference'!$B$4</f>
        <v>7.946923805033858E-4</v>
      </c>
      <c r="J817" s="79">
        <v>41347</v>
      </c>
      <c r="K817" s="55">
        <f>Table3[[#This Row],[Residential Incentive Disbursements]]/'1.) CLM Reference'!$B$5</f>
        <v>4.6630003101138568E-4</v>
      </c>
      <c r="L817" s="56">
        <v>0</v>
      </c>
      <c r="M817" s="55">
        <f>Table3[[#This Row],[C&amp;I CLM $ Collected]]/'1.) CLM Reference'!$B$4</f>
        <v>0</v>
      </c>
      <c r="N817" s="79">
        <v>0</v>
      </c>
      <c r="O817" s="55">
        <f>Table3[[#This Row],[C&amp;I Incentive Disbursements]]/'1.) CLM Reference'!$B$5</f>
        <v>0</v>
      </c>
    </row>
    <row r="818" spans="1:15" s="1" customFormat="1">
      <c r="A818" s="83">
        <v>9009352800</v>
      </c>
      <c r="B818" s="1" t="s">
        <v>179</v>
      </c>
      <c r="C818" s="1" t="s">
        <v>46</v>
      </c>
      <c r="D818" s="54">
        <f>Table3[[#This Row],[Residential CLM $ Collected]]+Table3[[#This Row],[C&amp;I CLM $ Collected]]</f>
        <v>74552.021648999988</v>
      </c>
      <c r="E818" s="55">
        <f>Table3[[#This Row],[CLM $ Collected ]]/'1.) CLM Reference'!$B$4</f>
        <v>7.0433863556582663E-4</v>
      </c>
      <c r="F818" s="54">
        <f>Table3[[#This Row],[Residential Incentive Disbursements]]+Table3[[#This Row],[C&amp;I Incentive Disbursements]]</f>
        <v>26869.4199999999</v>
      </c>
      <c r="G818" s="55">
        <f>Table3[[#This Row],[Incentive Disbursements]]/'1.) CLM Reference'!$B$5</f>
        <v>3.0302588771272164E-4</v>
      </c>
      <c r="H818" s="54">
        <v>74552.021648999988</v>
      </c>
      <c r="I818" s="55">
        <f>Table3[[#This Row],[Residential CLM $ Collected]]/'1.) CLM Reference'!$B$4</f>
        <v>7.0433863556582663E-4</v>
      </c>
      <c r="J818" s="79">
        <v>26869.4199999999</v>
      </c>
      <c r="K818" s="55">
        <f>Table3[[#This Row],[Residential Incentive Disbursements]]/'1.) CLM Reference'!$B$5</f>
        <v>3.0302588771272164E-4</v>
      </c>
      <c r="L818" s="56">
        <v>0</v>
      </c>
      <c r="M818" s="55">
        <f>Table3[[#This Row],[C&amp;I CLM $ Collected]]/'1.) CLM Reference'!$B$4</f>
        <v>0</v>
      </c>
      <c r="N818" s="79">
        <v>0</v>
      </c>
      <c r="O818" s="55">
        <f>Table3[[#This Row],[C&amp;I Incentive Disbursements]]/'1.) CLM Reference'!$B$5</f>
        <v>0</v>
      </c>
    </row>
    <row r="819" spans="1:15" s="1" customFormat="1">
      <c r="A819" s="83">
        <v>9009361100</v>
      </c>
      <c r="B819" s="1" t="s">
        <v>179</v>
      </c>
      <c r="C819" s="1" t="s">
        <v>46</v>
      </c>
      <c r="D819" s="54">
        <f>Table3[[#This Row],[Residential CLM $ Collected]]+Table3[[#This Row],[C&amp;I CLM $ Collected]]</f>
        <v>510.16958999999997</v>
      </c>
      <c r="E819" s="55">
        <f>Table3[[#This Row],[CLM $ Collected ]]/'1.) CLM Reference'!$B$4</f>
        <v>4.8198847593906547E-6</v>
      </c>
      <c r="F819" s="54">
        <f>Table3[[#This Row],[Residential Incentive Disbursements]]+Table3[[#This Row],[C&amp;I Incentive Disbursements]]</f>
        <v>1323.87</v>
      </c>
      <c r="G819" s="55">
        <f>Table3[[#This Row],[Incentive Disbursements]]/'1.) CLM Reference'!$B$5</f>
        <v>1.4930239728518227E-5</v>
      </c>
      <c r="H819" s="54">
        <v>510.16958999999997</v>
      </c>
      <c r="I819" s="55">
        <f>Table3[[#This Row],[Residential CLM $ Collected]]/'1.) CLM Reference'!$B$4</f>
        <v>4.8198847593906547E-6</v>
      </c>
      <c r="J819" s="79">
        <v>1323.87</v>
      </c>
      <c r="K819" s="55">
        <f>Table3[[#This Row],[Residential Incentive Disbursements]]/'1.) CLM Reference'!$B$5</f>
        <v>1.4930239728518227E-5</v>
      </c>
      <c r="L819" s="56">
        <v>0</v>
      </c>
      <c r="M819" s="55">
        <f>Table3[[#This Row],[C&amp;I CLM $ Collected]]/'1.) CLM Reference'!$B$4</f>
        <v>0</v>
      </c>
      <c r="N819" s="79">
        <v>0</v>
      </c>
      <c r="O819" s="55">
        <f>Table3[[#This Row],[C&amp;I Incentive Disbursements]]/'1.) CLM Reference'!$B$5</f>
        <v>0</v>
      </c>
    </row>
    <row r="820" spans="1:15" s="1" customFormat="1">
      <c r="A820" s="83">
        <v>9011690300</v>
      </c>
      <c r="B820" s="1" t="s">
        <v>180</v>
      </c>
      <c r="C820" s="1" t="s">
        <v>46</v>
      </c>
      <c r="D820" s="54">
        <f>Table3[[#This Row],[Residential CLM $ Collected]]+Table3[[#This Row],[C&amp;I CLM $ Collected]]</f>
        <v>228.79584</v>
      </c>
      <c r="E820" s="55">
        <f>Table3[[#This Row],[CLM $ Collected ]]/'1.) CLM Reference'!$B$4</f>
        <v>2.161574511385484E-6</v>
      </c>
      <c r="F820" s="54">
        <f>Table3[[#This Row],[Residential Incentive Disbursements]]+Table3[[#This Row],[C&amp;I Incentive Disbursements]]</f>
        <v>0</v>
      </c>
      <c r="G820" s="55">
        <f>Table3[[#This Row],[Incentive Disbursements]]/'1.) CLM Reference'!$B$5</f>
        <v>0</v>
      </c>
      <c r="H820" s="54">
        <v>228.79584</v>
      </c>
      <c r="I820" s="55">
        <f>Table3[[#This Row],[Residential CLM $ Collected]]/'1.) CLM Reference'!$B$4</f>
        <v>2.161574511385484E-6</v>
      </c>
      <c r="J820" s="79">
        <v>0</v>
      </c>
      <c r="K820" s="55">
        <f>Table3[[#This Row],[Residential Incentive Disbursements]]/'1.) CLM Reference'!$B$5</f>
        <v>0</v>
      </c>
      <c r="L820" s="56">
        <v>0</v>
      </c>
      <c r="M820" s="55">
        <f>Table3[[#This Row],[C&amp;I CLM $ Collected]]/'1.) CLM Reference'!$B$4</f>
        <v>0</v>
      </c>
      <c r="N820" s="79">
        <v>0</v>
      </c>
      <c r="O820" s="55">
        <f>Table3[[#This Row],[C&amp;I Incentive Disbursements]]/'1.) CLM Reference'!$B$5</f>
        <v>0</v>
      </c>
    </row>
    <row r="821" spans="1:15" s="1" customFormat="1">
      <c r="A821" s="83">
        <v>9011693300</v>
      </c>
      <c r="B821" s="1" t="s">
        <v>180</v>
      </c>
      <c r="C821" s="1" t="s">
        <v>46</v>
      </c>
      <c r="D821" s="54">
        <f>Table3[[#This Row],[Residential CLM $ Collected]]+Table3[[#This Row],[C&amp;I CLM $ Collected]]</f>
        <v>341117.85846599942</v>
      </c>
      <c r="E821" s="55">
        <f>Table3[[#This Row],[CLM $ Collected ]]/'1.) CLM Reference'!$B$4</f>
        <v>3.2227494531303779E-3</v>
      </c>
      <c r="F821" s="54">
        <f>Table3[[#This Row],[Residential Incentive Disbursements]]+Table3[[#This Row],[C&amp;I Incentive Disbursements]]</f>
        <v>557216.27999999898</v>
      </c>
      <c r="G821" s="55">
        <f>Table3[[#This Row],[Incentive Disbursements]]/'1.) CLM Reference'!$B$5</f>
        <v>6.2841311012660772E-3</v>
      </c>
      <c r="H821" s="54">
        <v>202648.56128999998</v>
      </c>
      <c r="I821" s="55">
        <f>Table3[[#This Row],[Residential CLM $ Collected]]/'1.) CLM Reference'!$B$4</f>
        <v>1.9145451458094825E-3</v>
      </c>
      <c r="J821" s="79">
        <v>525697.00999999896</v>
      </c>
      <c r="K821" s="55">
        <f>Table3[[#This Row],[Residential Incentive Disbursements]]/'1.) CLM Reference'!$B$5</f>
        <v>5.9286654912228762E-3</v>
      </c>
      <c r="L821" s="56">
        <v>138469.29717599944</v>
      </c>
      <c r="M821" s="55">
        <f>Table3[[#This Row],[C&amp;I CLM $ Collected]]/'1.) CLM Reference'!$B$4</f>
        <v>1.3082043073208952E-3</v>
      </c>
      <c r="N821" s="79">
        <v>31519.27</v>
      </c>
      <c r="O821" s="55">
        <f>Table3[[#This Row],[C&amp;I Incentive Disbursements]]/'1.) CLM Reference'!$B$5</f>
        <v>3.5546561004320119E-4</v>
      </c>
    </row>
    <row r="822" spans="1:15" s="1" customFormat="1">
      <c r="A822" s="83">
        <v>9011693400</v>
      </c>
      <c r="B822" s="1" t="s">
        <v>180</v>
      </c>
      <c r="C822" s="1" t="s">
        <v>46</v>
      </c>
      <c r="D822" s="54">
        <f>Table3[[#This Row],[Residential CLM $ Collected]]+Table3[[#This Row],[C&amp;I CLM $ Collected]]</f>
        <v>58755.480461999992</v>
      </c>
      <c r="E822" s="55">
        <f>Table3[[#This Row],[CLM $ Collected ]]/'1.) CLM Reference'!$B$4</f>
        <v>5.550990305193791E-4</v>
      </c>
      <c r="F822" s="54">
        <f>Table3[[#This Row],[Residential Incentive Disbursements]]+Table3[[#This Row],[C&amp;I Incentive Disbursements]]</f>
        <v>31696.93</v>
      </c>
      <c r="G822" s="55">
        <f>Table3[[#This Row],[Incentive Disbursements]]/'1.) CLM Reference'!$B$5</f>
        <v>3.5746921038928392E-4</v>
      </c>
      <c r="H822" s="54">
        <v>58755.480461999992</v>
      </c>
      <c r="I822" s="55">
        <f>Table3[[#This Row],[Residential CLM $ Collected]]/'1.) CLM Reference'!$B$4</f>
        <v>5.550990305193791E-4</v>
      </c>
      <c r="J822" s="79">
        <v>31696.93</v>
      </c>
      <c r="K822" s="55">
        <f>Table3[[#This Row],[Residential Incentive Disbursements]]/'1.) CLM Reference'!$B$5</f>
        <v>3.5746921038928392E-4</v>
      </c>
      <c r="L822" s="56">
        <v>0</v>
      </c>
      <c r="M822" s="55">
        <f>Table3[[#This Row],[C&amp;I CLM $ Collected]]/'1.) CLM Reference'!$B$4</f>
        <v>0</v>
      </c>
      <c r="N822" s="79">
        <v>0</v>
      </c>
      <c r="O822" s="55">
        <f>Table3[[#This Row],[C&amp;I Incentive Disbursements]]/'1.) CLM Reference'!$B$5</f>
        <v>0</v>
      </c>
    </row>
    <row r="823" spans="1:15" s="1" customFormat="1">
      <c r="A823" s="83">
        <v>9011693500</v>
      </c>
      <c r="B823" s="1" t="s">
        <v>180</v>
      </c>
      <c r="C823" s="1" t="s">
        <v>46</v>
      </c>
      <c r="D823" s="54">
        <f>Table3[[#This Row],[Residential CLM $ Collected]]+Table3[[#This Row],[C&amp;I CLM $ Collected]]</f>
        <v>60812.608058999431</v>
      </c>
      <c r="E823" s="55">
        <f>Table3[[#This Row],[CLM $ Collected ]]/'1.) CLM Reference'!$B$4</f>
        <v>5.7453397557931407E-4</v>
      </c>
      <c r="F823" s="54">
        <f>Table3[[#This Row],[Residential Incentive Disbursements]]+Table3[[#This Row],[C&amp;I Incentive Disbursements]]</f>
        <v>15121.289999999901</v>
      </c>
      <c r="G823" s="55">
        <f>Table3[[#This Row],[Incentive Disbursements]]/'1.) CLM Reference'!$B$5</f>
        <v>1.7053372665325442E-4</v>
      </c>
      <c r="H823" s="54">
        <v>60812.608058999431</v>
      </c>
      <c r="I823" s="55">
        <f>Table3[[#This Row],[Residential CLM $ Collected]]/'1.) CLM Reference'!$B$4</f>
        <v>5.7453397557931407E-4</v>
      </c>
      <c r="J823" s="79">
        <v>15121.289999999901</v>
      </c>
      <c r="K823" s="55">
        <f>Table3[[#This Row],[Residential Incentive Disbursements]]/'1.) CLM Reference'!$B$5</f>
        <v>1.7053372665325442E-4</v>
      </c>
      <c r="L823" s="56">
        <v>0</v>
      </c>
      <c r="M823" s="55">
        <f>Table3[[#This Row],[C&amp;I CLM $ Collected]]/'1.) CLM Reference'!$B$4</f>
        <v>0</v>
      </c>
      <c r="N823" s="79">
        <v>0</v>
      </c>
      <c r="O823" s="55">
        <f>Table3[[#This Row],[C&amp;I Incentive Disbursements]]/'1.) CLM Reference'!$B$5</f>
        <v>0</v>
      </c>
    </row>
    <row r="824" spans="1:15" s="1" customFormat="1">
      <c r="A824" s="83">
        <v>9011693600</v>
      </c>
      <c r="B824" s="1" t="s">
        <v>180</v>
      </c>
      <c r="C824" s="1" t="s">
        <v>46</v>
      </c>
      <c r="D824" s="54">
        <f>Table3[[#This Row],[Residential CLM $ Collected]]+Table3[[#This Row],[C&amp;I CLM $ Collected]]</f>
        <v>40103.964998999996</v>
      </c>
      <c r="E824" s="55">
        <f>Table3[[#This Row],[CLM $ Collected ]]/'1.) CLM Reference'!$B$4</f>
        <v>3.7888673389924383E-4</v>
      </c>
      <c r="F824" s="54">
        <f>Table3[[#This Row],[Residential Incentive Disbursements]]+Table3[[#This Row],[C&amp;I Incentive Disbursements]]</f>
        <v>17537.29</v>
      </c>
      <c r="G824" s="55">
        <f>Table3[[#This Row],[Incentive Disbursements]]/'1.) CLM Reference'!$B$5</f>
        <v>1.9778070648065555E-4</v>
      </c>
      <c r="H824" s="54">
        <v>40103.964998999996</v>
      </c>
      <c r="I824" s="55">
        <f>Table3[[#This Row],[Residential CLM $ Collected]]/'1.) CLM Reference'!$B$4</f>
        <v>3.7888673389924383E-4</v>
      </c>
      <c r="J824" s="79">
        <v>17537.29</v>
      </c>
      <c r="K824" s="55">
        <f>Table3[[#This Row],[Residential Incentive Disbursements]]/'1.) CLM Reference'!$B$5</f>
        <v>1.9778070648065555E-4</v>
      </c>
      <c r="L824" s="56">
        <v>0</v>
      </c>
      <c r="M824" s="55">
        <f>Table3[[#This Row],[C&amp;I CLM $ Collected]]/'1.) CLM Reference'!$B$4</f>
        <v>0</v>
      </c>
      <c r="N824" s="79">
        <v>0</v>
      </c>
      <c r="O824" s="55">
        <f>Table3[[#This Row],[C&amp;I Incentive Disbursements]]/'1.) CLM Reference'!$B$5</f>
        <v>0</v>
      </c>
    </row>
    <row r="825" spans="1:15" s="1" customFormat="1">
      <c r="A825" s="83">
        <v>9011693700</v>
      </c>
      <c r="B825" s="1" t="s">
        <v>180</v>
      </c>
      <c r="C825" s="1" t="s">
        <v>46</v>
      </c>
      <c r="D825" s="54">
        <f>Table3[[#This Row],[Residential CLM $ Collected]]+Table3[[#This Row],[C&amp;I CLM $ Collected]]</f>
        <v>48151.55759399994</v>
      </c>
      <c r="E825" s="55">
        <f>Table3[[#This Row],[CLM $ Collected ]]/'1.) CLM Reference'!$B$4</f>
        <v>4.5491727287830241E-4</v>
      </c>
      <c r="F825" s="54">
        <f>Table3[[#This Row],[Residential Incentive Disbursements]]+Table3[[#This Row],[C&amp;I Incentive Disbursements]]</f>
        <v>5611.26</v>
      </c>
      <c r="G825" s="55">
        <f>Table3[[#This Row],[Incentive Disbursements]]/'1.) CLM Reference'!$B$5</f>
        <v>6.3282238421480362E-5</v>
      </c>
      <c r="H825" s="54">
        <v>48151.55759399994</v>
      </c>
      <c r="I825" s="55">
        <f>Table3[[#This Row],[Residential CLM $ Collected]]/'1.) CLM Reference'!$B$4</f>
        <v>4.5491727287830241E-4</v>
      </c>
      <c r="J825" s="79">
        <v>5611.26</v>
      </c>
      <c r="K825" s="55">
        <f>Table3[[#This Row],[Residential Incentive Disbursements]]/'1.) CLM Reference'!$B$5</f>
        <v>6.3282238421480362E-5</v>
      </c>
      <c r="L825" s="56">
        <v>0</v>
      </c>
      <c r="M825" s="55">
        <f>Table3[[#This Row],[C&amp;I CLM $ Collected]]/'1.) CLM Reference'!$B$4</f>
        <v>0</v>
      </c>
      <c r="N825" s="79">
        <v>0</v>
      </c>
      <c r="O825" s="55">
        <f>Table3[[#This Row],[C&amp;I Incentive Disbursements]]/'1.) CLM Reference'!$B$5</f>
        <v>0</v>
      </c>
    </row>
    <row r="826" spans="1:15" s="1" customFormat="1">
      <c r="A826" s="83">
        <v>9011695201</v>
      </c>
      <c r="B826" s="1" t="s">
        <v>180</v>
      </c>
      <c r="C826" s="1" t="s">
        <v>46</v>
      </c>
      <c r="D826" s="54">
        <f>Table3[[#This Row],[Residential CLM $ Collected]]+Table3[[#This Row],[C&amp;I CLM $ Collected]]</f>
        <v>98.879129999999989</v>
      </c>
      <c r="E826" s="55">
        <f>Table3[[#This Row],[CLM $ Collected ]]/'1.) CLM Reference'!$B$4</f>
        <v>9.3417173632165574E-7</v>
      </c>
      <c r="F826" s="54">
        <f>Table3[[#This Row],[Residential Incentive Disbursements]]+Table3[[#This Row],[C&amp;I Incentive Disbursements]]</f>
        <v>0</v>
      </c>
      <c r="G826" s="55">
        <f>Table3[[#This Row],[Incentive Disbursements]]/'1.) CLM Reference'!$B$5</f>
        <v>0</v>
      </c>
      <c r="H826" s="54">
        <v>98.879129999999989</v>
      </c>
      <c r="I826" s="55">
        <f>Table3[[#This Row],[Residential CLM $ Collected]]/'1.) CLM Reference'!$B$4</f>
        <v>9.3417173632165574E-7</v>
      </c>
      <c r="J826" s="79">
        <v>0</v>
      </c>
      <c r="K826" s="55">
        <f>Table3[[#This Row],[Residential Incentive Disbursements]]/'1.) CLM Reference'!$B$5</f>
        <v>0</v>
      </c>
      <c r="L826" s="56">
        <v>0</v>
      </c>
      <c r="M826" s="55">
        <f>Table3[[#This Row],[C&amp;I CLM $ Collected]]/'1.) CLM Reference'!$B$4</f>
        <v>0</v>
      </c>
      <c r="N826" s="79">
        <v>0</v>
      </c>
      <c r="O826" s="55">
        <f>Table3[[#This Row],[C&amp;I Incentive Disbursements]]/'1.) CLM Reference'!$B$5</f>
        <v>0</v>
      </c>
    </row>
    <row r="827" spans="1:15" s="1" customFormat="1">
      <c r="A827" s="83">
        <v>9011870300</v>
      </c>
      <c r="B827" s="1" t="s">
        <v>180</v>
      </c>
      <c r="C827" s="1" t="s">
        <v>46</v>
      </c>
      <c r="D827" s="54">
        <f>Table3[[#This Row],[Residential CLM $ Collected]]+Table3[[#This Row],[C&amp;I CLM $ Collected]]</f>
        <v>139.66343999999998</v>
      </c>
      <c r="E827" s="55">
        <f>Table3[[#This Row],[CLM $ Collected ]]/'1.) CLM Reference'!$B$4</f>
        <v>1.3194861063750802E-6</v>
      </c>
      <c r="F827" s="54">
        <f>Table3[[#This Row],[Residential Incentive Disbursements]]+Table3[[#This Row],[C&amp;I Incentive Disbursements]]</f>
        <v>0</v>
      </c>
      <c r="G827" s="55">
        <f>Table3[[#This Row],[Incentive Disbursements]]/'1.) CLM Reference'!$B$5</f>
        <v>0</v>
      </c>
      <c r="H827" s="54">
        <v>139.66343999999998</v>
      </c>
      <c r="I827" s="55">
        <f>Table3[[#This Row],[Residential CLM $ Collected]]/'1.) CLM Reference'!$B$4</f>
        <v>1.3194861063750802E-6</v>
      </c>
      <c r="J827" s="79">
        <v>0</v>
      </c>
      <c r="K827" s="55">
        <f>Table3[[#This Row],[Residential Incentive Disbursements]]/'1.) CLM Reference'!$B$5</f>
        <v>0</v>
      </c>
      <c r="L827" s="56">
        <v>0</v>
      </c>
      <c r="M827" s="55">
        <f>Table3[[#This Row],[C&amp;I CLM $ Collected]]/'1.) CLM Reference'!$B$4</f>
        <v>0</v>
      </c>
      <c r="N827" s="79">
        <v>0</v>
      </c>
      <c r="O827" s="55">
        <f>Table3[[#This Row],[C&amp;I Incentive Disbursements]]/'1.) CLM Reference'!$B$5</f>
        <v>0</v>
      </c>
    </row>
    <row r="828" spans="1:15" s="1" customFormat="1">
      <c r="A828" s="83">
        <v>9011870502</v>
      </c>
      <c r="B828" s="1" t="s">
        <v>180</v>
      </c>
      <c r="C828" s="1" t="s">
        <v>46</v>
      </c>
      <c r="D828" s="54">
        <f>Table3[[#This Row],[Residential CLM $ Collected]]+Table3[[#This Row],[C&amp;I CLM $ Collected]]</f>
        <v>12.950279999999999</v>
      </c>
      <c r="E828" s="55">
        <f>Table3[[#This Row],[CLM $ Collected ]]/'1.) CLM Reference'!$B$4</f>
        <v>1.2234923136410698E-7</v>
      </c>
      <c r="F828" s="54">
        <f>Table3[[#This Row],[Residential Incentive Disbursements]]+Table3[[#This Row],[C&amp;I Incentive Disbursements]]</f>
        <v>0</v>
      </c>
      <c r="G828" s="55">
        <f>Table3[[#This Row],[Incentive Disbursements]]/'1.) CLM Reference'!$B$5</f>
        <v>0</v>
      </c>
      <c r="H828" s="54">
        <v>12.950279999999999</v>
      </c>
      <c r="I828" s="55">
        <f>Table3[[#This Row],[Residential CLM $ Collected]]/'1.) CLM Reference'!$B$4</f>
        <v>1.2234923136410698E-7</v>
      </c>
      <c r="J828" s="79">
        <v>0</v>
      </c>
      <c r="K828" s="55">
        <f>Table3[[#This Row],[Residential Incentive Disbursements]]/'1.) CLM Reference'!$B$5</f>
        <v>0</v>
      </c>
      <c r="L828" s="56">
        <v>0</v>
      </c>
      <c r="M828" s="55">
        <f>Table3[[#This Row],[C&amp;I CLM $ Collected]]/'1.) CLM Reference'!$B$4</f>
        <v>0</v>
      </c>
      <c r="N828" s="79">
        <v>0</v>
      </c>
      <c r="O828" s="55">
        <f>Table3[[#This Row],[C&amp;I Incentive Disbursements]]/'1.) CLM Reference'!$B$5</f>
        <v>0</v>
      </c>
    </row>
    <row r="829" spans="1:15" s="1" customFormat="1">
      <c r="A829" s="83">
        <v>9005342100</v>
      </c>
      <c r="B829" s="1" t="s">
        <v>181</v>
      </c>
      <c r="C829" s="1" t="s">
        <v>46</v>
      </c>
      <c r="D829" s="54">
        <f>Table3[[#This Row],[Residential CLM $ Collected]]+Table3[[#This Row],[C&amp;I CLM $ Collected]]</f>
        <v>226.34639999999999</v>
      </c>
      <c r="E829" s="55">
        <f>Table3[[#This Row],[CLM $ Collected ]]/'1.) CLM Reference'!$B$4</f>
        <v>2.1384331506371063E-6</v>
      </c>
      <c r="F829" s="54">
        <f>Table3[[#This Row],[Residential Incentive Disbursements]]+Table3[[#This Row],[C&amp;I Incentive Disbursements]]</f>
        <v>0</v>
      </c>
      <c r="G829" s="55">
        <f>Table3[[#This Row],[Incentive Disbursements]]/'1.) CLM Reference'!$B$5</f>
        <v>0</v>
      </c>
      <c r="H829" s="54">
        <v>226.34639999999999</v>
      </c>
      <c r="I829" s="55">
        <f>Table3[[#This Row],[Residential CLM $ Collected]]/'1.) CLM Reference'!$B$4</f>
        <v>2.1384331506371063E-6</v>
      </c>
      <c r="J829" s="79">
        <v>0</v>
      </c>
      <c r="K829" s="55">
        <f>Table3[[#This Row],[Residential Incentive Disbursements]]/'1.) CLM Reference'!$B$5</f>
        <v>0</v>
      </c>
      <c r="L829" s="56">
        <v>0</v>
      </c>
      <c r="M829" s="55">
        <f>Table3[[#This Row],[C&amp;I CLM $ Collected]]/'1.) CLM Reference'!$B$4</f>
        <v>0</v>
      </c>
      <c r="N829" s="79">
        <v>0</v>
      </c>
      <c r="O829" s="55">
        <f>Table3[[#This Row],[C&amp;I Incentive Disbursements]]/'1.) CLM Reference'!$B$5</f>
        <v>0</v>
      </c>
    </row>
    <row r="830" spans="1:15" s="1" customFormat="1">
      <c r="A830" s="83">
        <v>9005349100</v>
      </c>
      <c r="B830" s="1" t="s">
        <v>181</v>
      </c>
      <c r="C830" s="1" t="s">
        <v>46</v>
      </c>
      <c r="D830" s="54">
        <f>Table3[[#This Row],[Residential CLM $ Collected]]+Table3[[#This Row],[C&amp;I CLM $ Collected]]</f>
        <v>189.33830999999998</v>
      </c>
      <c r="E830" s="55">
        <f>Table3[[#This Row],[CLM $ Collected ]]/'1.) CLM Reference'!$B$4</f>
        <v>1.7887950450707637E-6</v>
      </c>
      <c r="F830" s="54">
        <f>Table3[[#This Row],[Residential Incentive Disbursements]]+Table3[[#This Row],[C&amp;I Incentive Disbursements]]</f>
        <v>0</v>
      </c>
      <c r="G830" s="55">
        <f>Table3[[#This Row],[Incentive Disbursements]]/'1.) CLM Reference'!$B$5</f>
        <v>0</v>
      </c>
      <c r="H830" s="54">
        <v>189.33830999999998</v>
      </c>
      <c r="I830" s="55">
        <f>Table3[[#This Row],[Residential CLM $ Collected]]/'1.) CLM Reference'!$B$4</f>
        <v>1.7887950450707637E-6</v>
      </c>
      <c r="J830" s="77">
        <v>0</v>
      </c>
      <c r="K830" s="55">
        <f>Table3[[#This Row],[Residential Incentive Disbursements]]/'1.) CLM Reference'!$B$5</f>
        <v>0</v>
      </c>
      <c r="L830" s="56">
        <v>0</v>
      </c>
      <c r="M830" s="55">
        <f>Table3[[#This Row],[C&amp;I CLM $ Collected]]/'1.) CLM Reference'!$B$4</f>
        <v>0</v>
      </c>
      <c r="N830" s="79">
        <v>0</v>
      </c>
      <c r="O830" s="55">
        <f>Table3[[#This Row],[C&amp;I Incentive Disbursements]]/'1.) CLM Reference'!$B$5</f>
        <v>0</v>
      </c>
    </row>
    <row r="831" spans="1:15" s="1" customFormat="1">
      <c r="A831" s="83">
        <v>9005360100</v>
      </c>
      <c r="B831" s="1" t="s">
        <v>181</v>
      </c>
      <c r="C831" s="1" t="s">
        <v>46</v>
      </c>
      <c r="D831" s="54">
        <f>Table3[[#This Row],[Residential CLM $ Collected]]+Table3[[#This Row],[C&amp;I CLM $ Collected]]</f>
        <v>77229.053180999996</v>
      </c>
      <c r="E831" s="55">
        <f>Table3[[#This Row],[CLM $ Collected ]]/'1.) CLM Reference'!$B$4</f>
        <v>7.2963019298988839E-4</v>
      </c>
      <c r="F831" s="54">
        <f>Table3[[#This Row],[Residential Incentive Disbursements]]+Table3[[#This Row],[C&amp;I Incentive Disbursements]]</f>
        <v>16743.45</v>
      </c>
      <c r="G831" s="55">
        <f>Table3[[#This Row],[Incentive Disbursements]]/'1.) CLM Reference'!$B$5</f>
        <v>1.8882799850624196E-4</v>
      </c>
      <c r="H831" s="54">
        <v>77229.053180999996</v>
      </c>
      <c r="I831" s="55">
        <f>Table3[[#This Row],[Residential CLM $ Collected]]/'1.) CLM Reference'!$B$4</f>
        <v>7.2963019298988839E-4</v>
      </c>
      <c r="J831" s="79">
        <v>16743.45</v>
      </c>
      <c r="K831" s="55">
        <f>Table3[[#This Row],[Residential Incentive Disbursements]]/'1.) CLM Reference'!$B$5</f>
        <v>1.8882799850624196E-4</v>
      </c>
      <c r="L831" s="56">
        <v>0</v>
      </c>
      <c r="M831" s="55">
        <f>Table3[[#This Row],[C&amp;I CLM $ Collected]]/'1.) CLM Reference'!$B$4</f>
        <v>0</v>
      </c>
      <c r="N831" s="79">
        <v>0</v>
      </c>
      <c r="O831" s="55">
        <f>Table3[[#This Row],[C&amp;I Incentive Disbursements]]/'1.) CLM Reference'!$B$5</f>
        <v>0</v>
      </c>
    </row>
    <row r="832" spans="1:15" s="1" customFormat="1">
      <c r="A832" s="83">
        <v>9005360200</v>
      </c>
      <c r="B832" s="1" t="s">
        <v>181</v>
      </c>
      <c r="C832" s="1" t="s">
        <v>46</v>
      </c>
      <c r="D832" s="54">
        <f>Table3[[#This Row],[Residential CLM $ Collected]]+Table3[[#This Row],[C&amp;I CLM $ Collected]]</f>
        <v>373330.05437699938</v>
      </c>
      <c r="E832" s="55">
        <f>Table3[[#This Row],[CLM $ Collected ]]/'1.) CLM Reference'!$B$4</f>
        <v>3.5270778082131153E-3</v>
      </c>
      <c r="F832" s="54">
        <f>Table3[[#This Row],[Residential Incentive Disbursements]]+Table3[[#This Row],[C&amp;I Incentive Disbursements]]</f>
        <v>304936.01319999987</v>
      </c>
      <c r="G832" s="55">
        <f>Table3[[#This Row],[Incentive Disbursements]]/'1.) CLM Reference'!$B$5</f>
        <v>3.4389840233063646E-3</v>
      </c>
      <c r="H832" s="54">
        <v>242317.91568599941</v>
      </c>
      <c r="I832" s="55">
        <f>Table3[[#This Row],[Residential CLM $ Collected]]/'1.) CLM Reference'!$B$4</f>
        <v>2.2893258470036565E-3</v>
      </c>
      <c r="J832" s="79">
        <v>283699.62</v>
      </c>
      <c r="K832" s="55">
        <f>Table3[[#This Row],[Residential Incentive Disbursements]]/'1.) CLM Reference'!$B$5</f>
        <v>3.1994858539656649E-3</v>
      </c>
      <c r="L832" s="56">
        <v>131012.138691</v>
      </c>
      <c r="M832" s="55">
        <f>Table3[[#This Row],[C&amp;I CLM $ Collected]]/'1.) CLM Reference'!$B$4</f>
        <v>1.2377519612094591E-3</v>
      </c>
      <c r="N832" s="79">
        <v>21236.3931999999</v>
      </c>
      <c r="O832" s="55">
        <f>Table3[[#This Row],[C&amp;I Incentive Disbursements]]/'1.) CLM Reference'!$B$5</f>
        <v>2.3949816934070028E-4</v>
      </c>
    </row>
    <row r="833" spans="1:15" s="1" customFormat="1">
      <c r="A833" s="83">
        <v>9005360300</v>
      </c>
      <c r="B833" s="1" t="s">
        <v>181</v>
      </c>
      <c r="C833" s="1" t="s">
        <v>46</v>
      </c>
      <c r="D833" s="54">
        <f>Table3[[#This Row],[Residential CLM $ Collected]]+Table3[[#This Row],[C&amp;I CLM $ Collected]]</f>
        <v>45648.52362</v>
      </c>
      <c r="E833" s="55">
        <f>Table3[[#This Row],[CLM $ Collected ]]/'1.) CLM Reference'!$B$4</f>
        <v>4.3126957701403239E-4</v>
      </c>
      <c r="F833" s="54">
        <f>Table3[[#This Row],[Residential Incentive Disbursements]]+Table3[[#This Row],[C&amp;I Incentive Disbursements]]</f>
        <v>14341.949999999901</v>
      </c>
      <c r="G833" s="55">
        <f>Table3[[#This Row],[Incentive Disbursements]]/'1.) CLM Reference'!$B$5</f>
        <v>1.6174454566869899E-4</v>
      </c>
      <c r="H833" s="54">
        <v>45648.52362</v>
      </c>
      <c r="I833" s="55">
        <f>Table3[[#This Row],[Residential CLM $ Collected]]/'1.) CLM Reference'!$B$4</f>
        <v>4.3126957701403239E-4</v>
      </c>
      <c r="J833" s="79">
        <v>14341.949999999901</v>
      </c>
      <c r="K833" s="55">
        <f>Table3[[#This Row],[Residential Incentive Disbursements]]/'1.) CLM Reference'!$B$5</f>
        <v>1.6174454566869899E-4</v>
      </c>
      <c r="L833" s="56">
        <v>0</v>
      </c>
      <c r="M833" s="55">
        <f>Table3[[#This Row],[C&amp;I CLM $ Collected]]/'1.) CLM Reference'!$B$4</f>
        <v>0</v>
      </c>
      <c r="N833" s="79">
        <v>0</v>
      </c>
      <c r="O833" s="55">
        <f>Table3[[#This Row],[C&amp;I Incentive Disbursements]]/'1.) CLM Reference'!$B$5</f>
        <v>0</v>
      </c>
    </row>
    <row r="834" spans="1:15" s="1" customFormat="1">
      <c r="A834" s="83">
        <v>9005360400</v>
      </c>
      <c r="B834" s="1" t="s">
        <v>181</v>
      </c>
      <c r="C834" s="1" t="s">
        <v>46</v>
      </c>
      <c r="D834" s="54">
        <f>Table3[[#This Row],[Residential CLM $ Collected]]+Table3[[#This Row],[C&amp;I CLM $ Collected]]</f>
        <v>82759.444739999992</v>
      </c>
      <c r="E834" s="55">
        <f>Table3[[#This Row],[CLM $ Collected ]]/'1.) CLM Reference'!$B$4</f>
        <v>7.818791911880891E-4</v>
      </c>
      <c r="F834" s="54">
        <f>Table3[[#This Row],[Residential Incentive Disbursements]]+Table3[[#This Row],[C&amp;I Incentive Disbursements]]</f>
        <v>30873.049999999901</v>
      </c>
      <c r="G834" s="55">
        <f>Table3[[#This Row],[Incentive Disbursements]]/'1.) CLM Reference'!$B$5</f>
        <v>3.4817771960277686E-4</v>
      </c>
      <c r="H834" s="54">
        <v>82759.444739999992</v>
      </c>
      <c r="I834" s="55">
        <f>Table3[[#This Row],[Residential CLM $ Collected]]/'1.) CLM Reference'!$B$4</f>
        <v>7.818791911880891E-4</v>
      </c>
      <c r="J834" s="79">
        <v>30873.049999999901</v>
      </c>
      <c r="K834" s="55">
        <f>Table3[[#This Row],[Residential Incentive Disbursements]]/'1.) CLM Reference'!$B$5</f>
        <v>3.4817771960277686E-4</v>
      </c>
      <c r="L834" s="56">
        <v>0</v>
      </c>
      <c r="M834" s="55">
        <f>Table3[[#This Row],[C&amp;I CLM $ Collected]]/'1.) CLM Reference'!$B$4</f>
        <v>0</v>
      </c>
      <c r="N834" s="79">
        <v>0</v>
      </c>
      <c r="O834" s="55">
        <f>Table3[[#This Row],[C&amp;I Incentive Disbursements]]/'1.) CLM Reference'!$B$5</f>
        <v>0</v>
      </c>
    </row>
    <row r="835" spans="1:15" s="1" customFormat="1">
      <c r="A835" s="83">
        <v>9009352100</v>
      </c>
      <c r="B835" s="1" t="s">
        <v>181</v>
      </c>
      <c r="C835" s="1" t="s">
        <v>46</v>
      </c>
      <c r="D835" s="54">
        <f>Table3[[#This Row],[Residential CLM $ Collected]]+Table3[[#This Row],[C&amp;I CLM $ Collected]]</f>
        <v>196.07993999999999</v>
      </c>
      <c r="E835" s="55">
        <f>Table3[[#This Row],[CLM $ Collected ]]/'1.) CLM Reference'!$B$4</f>
        <v>1.8524873550934974E-6</v>
      </c>
      <c r="F835" s="54">
        <f>Table3[[#This Row],[Residential Incentive Disbursements]]+Table3[[#This Row],[C&amp;I Incentive Disbursements]]</f>
        <v>0</v>
      </c>
      <c r="G835" s="55">
        <f>Table3[[#This Row],[Incentive Disbursements]]/'1.) CLM Reference'!$B$5</f>
        <v>0</v>
      </c>
      <c r="H835" s="54">
        <v>196.07993999999999</v>
      </c>
      <c r="I835" s="55">
        <f>Table3[[#This Row],[Residential CLM $ Collected]]/'1.) CLM Reference'!$B$4</f>
        <v>1.8524873550934974E-6</v>
      </c>
      <c r="J835" s="79">
        <v>0</v>
      </c>
      <c r="K835" s="55">
        <f>Table3[[#This Row],[Residential Incentive Disbursements]]/'1.) CLM Reference'!$B$5</f>
        <v>0</v>
      </c>
      <c r="L835" s="56">
        <v>0</v>
      </c>
      <c r="M835" s="55">
        <f>Table3[[#This Row],[C&amp;I CLM $ Collected]]/'1.) CLM Reference'!$B$4</f>
        <v>0</v>
      </c>
      <c r="N835" s="79">
        <v>0</v>
      </c>
      <c r="O835" s="55">
        <f>Table3[[#This Row],[C&amp;I Incentive Disbursements]]/'1.) CLM Reference'!$B$5</f>
        <v>0</v>
      </c>
    </row>
    <row r="836" spans="1:15" s="1" customFormat="1">
      <c r="A836" s="83">
        <v>9003460100</v>
      </c>
      <c r="B836" s="1" t="s">
        <v>182</v>
      </c>
      <c r="C836" s="1" t="s">
        <v>46</v>
      </c>
      <c r="D836" s="54">
        <f>Table3[[#This Row],[Residential CLM $ Collected]]+Table3[[#This Row],[C&amp;I CLM $ Collected]]</f>
        <v>435.80753999999996</v>
      </c>
      <c r="E836" s="55">
        <f>Table3[[#This Row],[CLM $ Collected ]]/'1.) CLM Reference'!$B$4</f>
        <v>4.1173409024115546E-6</v>
      </c>
      <c r="F836" s="54">
        <f>Table3[[#This Row],[Residential Incentive Disbursements]]+Table3[[#This Row],[C&amp;I Incentive Disbursements]]</f>
        <v>0</v>
      </c>
      <c r="G836" s="55">
        <f>Table3[[#This Row],[Incentive Disbursements]]/'1.) CLM Reference'!$B$5</f>
        <v>0</v>
      </c>
      <c r="H836" s="54">
        <v>435.80753999999996</v>
      </c>
      <c r="I836" s="55">
        <f>Table3[[#This Row],[Residential CLM $ Collected]]/'1.) CLM Reference'!$B$4</f>
        <v>4.1173409024115546E-6</v>
      </c>
      <c r="J836" s="79">
        <v>0</v>
      </c>
      <c r="K836" s="55">
        <f>Table3[[#This Row],[Residential Incentive Disbursements]]/'1.) CLM Reference'!$B$5</f>
        <v>0</v>
      </c>
      <c r="L836" s="56">
        <v>0</v>
      </c>
      <c r="M836" s="55">
        <f>Table3[[#This Row],[C&amp;I CLM $ Collected]]/'1.) CLM Reference'!$B$4</f>
        <v>0</v>
      </c>
      <c r="N836" s="79">
        <v>0</v>
      </c>
      <c r="O836" s="55">
        <f>Table3[[#This Row],[C&amp;I Incentive Disbursements]]/'1.) CLM Reference'!$B$5</f>
        <v>0</v>
      </c>
    </row>
    <row r="837" spans="1:15" s="1" customFormat="1">
      <c r="A837" s="83">
        <v>9003471400</v>
      </c>
      <c r="B837" s="1" t="s">
        <v>182</v>
      </c>
      <c r="C837" s="1" t="s">
        <v>46</v>
      </c>
      <c r="D837" s="54">
        <f>Table3[[#This Row],[Residential CLM $ Collected]]+Table3[[#This Row],[C&amp;I CLM $ Collected]]</f>
        <v>688.51943999999992</v>
      </c>
      <c r="E837" s="55">
        <f>Table3[[#This Row],[CLM $ Collected ]]/'1.) CLM Reference'!$B$4</f>
        <v>6.5048650888818906E-6</v>
      </c>
      <c r="F837" s="54">
        <f>Table3[[#This Row],[Residential Incentive Disbursements]]+Table3[[#This Row],[C&amp;I Incentive Disbursements]]</f>
        <v>0</v>
      </c>
      <c r="G837" s="55">
        <f>Table3[[#This Row],[Incentive Disbursements]]/'1.) CLM Reference'!$B$5</f>
        <v>0</v>
      </c>
      <c r="H837" s="54">
        <v>688.51943999999992</v>
      </c>
      <c r="I837" s="55">
        <f>Table3[[#This Row],[Residential CLM $ Collected]]/'1.) CLM Reference'!$B$4</f>
        <v>6.5048650888818906E-6</v>
      </c>
      <c r="J837" s="79">
        <v>0</v>
      </c>
      <c r="K837" s="55">
        <f>Table3[[#This Row],[Residential Incentive Disbursements]]/'1.) CLM Reference'!$B$5</f>
        <v>0</v>
      </c>
      <c r="L837" s="56">
        <v>0</v>
      </c>
      <c r="M837" s="55">
        <f>Table3[[#This Row],[C&amp;I CLM $ Collected]]/'1.) CLM Reference'!$B$4</f>
        <v>0</v>
      </c>
      <c r="N837" s="79">
        <v>0</v>
      </c>
      <c r="O837" s="55">
        <f>Table3[[#This Row],[C&amp;I Incentive Disbursements]]/'1.) CLM Reference'!$B$5</f>
        <v>0</v>
      </c>
    </row>
    <row r="838" spans="1:15" s="1" customFormat="1">
      <c r="A838" s="83">
        <v>9003496100</v>
      </c>
      <c r="B838" s="1" t="s">
        <v>182</v>
      </c>
      <c r="C838" s="1" t="s">
        <v>46</v>
      </c>
      <c r="D838" s="54">
        <f>Table3[[#This Row],[Residential CLM $ Collected]]+Table3[[#This Row],[C&amp;I CLM $ Collected]]</f>
        <v>22404.874589999999</v>
      </c>
      <c r="E838" s="55">
        <f>Table3[[#This Row],[CLM $ Collected ]]/'1.) CLM Reference'!$B$4</f>
        <v>2.1167258043036226E-4</v>
      </c>
      <c r="F838" s="54">
        <f>Table3[[#This Row],[Residential Incentive Disbursements]]+Table3[[#This Row],[C&amp;I Incentive Disbursements]]</f>
        <v>12743.44</v>
      </c>
      <c r="G838" s="55">
        <f>Table3[[#This Row],[Incentive Disbursements]]/'1.) CLM Reference'!$B$5</f>
        <v>1.4371699197503405E-4</v>
      </c>
      <c r="H838" s="54">
        <v>22404.874589999999</v>
      </c>
      <c r="I838" s="55">
        <f>Table3[[#This Row],[Residential CLM $ Collected]]/'1.) CLM Reference'!$B$4</f>
        <v>2.1167258043036226E-4</v>
      </c>
      <c r="J838" s="79">
        <v>12743.44</v>
      </c>
      <c r="K838" s="55">
        <f>Table3[[#This Row],[Residential Incentive Disbursements]]/'1.) CLM Reference'!$B$5</f>
        <v>1.4371699197503405E-4</v>
      </c>
      <c r="L838" s="56">
        <v>0</v>
      </c>
      <c r="M838" s="55">
        <f>Table3[[#This Row],[C&amp;I CLM $ Collected]]/'1.) CLM Reference'!$B$4</f>
        <v>0</v>
      </c>
      <c r="N838" s="79">
        <v>0</v>
      </c>
      <c r="O838" s="55">
        <f>Table3[[#This Row],[C&amp;I Incentive Disbursements]]/'1.) CLM Reference'!$B$5</f>
        <v>0</v>
      </c>
    </row>
    <row r="839" spans="1:15" s="1" customFormat="1">
      <c r="A839" s="83">
        <v>9003496200</v>
      </c>
      <c r="B839" s="1" t="s">
        <v>182</v>
      </c>
      <c r="C839" s="1" t="s">
        <v>46</v>
      </c>
      <c r="D839" s="54">
        <f>Table3[[#This Row],[Residential CLM $ Collected]]+Table3[[#This Row],[C&amp;I CLM $ Collected]]</f>
        <v>52369.130393999942</v>
      </c>
      <c r="E839" s="55">
        <f>Table3[[#This Row],[CLM $ Collected ]]/'1.) CLM Reference'!$B$4</f>
        <v>4.9476326773726796E-4</v>
      </c>
      <c r="F839" s="54">
        <f>Table3[[#This Row],[Residential Incentive Disbursements]]+Table3[[#This Row],[C&amp;I Incentive Disbursements]]</f>
        <v>3854.88</v>
      </c>
      <c r="G839" s="55">
        <f>Table3[[#This Row],[Incentive Disbursements]]/'1.) CLM Reference'!$B$5</f>
        <v>4.3474270528579353E-5</v>
      </c>
      <c r="H839" s="54">
        <v>52369.130393999942</v>
      </c>
      <c r="I839" s="55">
        <f>Table3[[#This Row],[Residential CLM $ Collected]]/'1.) CLM Reference'!$B$4</f>
        <v>4.9476326773726796E-4</v>
      </c>
      <c r="J839" s="79">
        <v>3854.88</v>
      </c>
      <c r="K839" s="55">
        <f>Table3[[#This Row],[Residential Incentive Disbursements]]/'1.) CLM Reference'!$B$5</f>
        <v>4.3474270528579353E-5</v>
      </c>
      <c r="L839" s="56">
        <v>0</v>
      </c>
      <c r="M839" s="55">
        <f>Table3[[#This Row],[C&amp;I CLM $ Collected]]/'1.) CLM Reference'!$B$4</f>
        <v>0</v>
      </c>
      <c r="N839" s="79">
        <v>0</v>
      </c>
      <c r="O839" s="55">
        <f>Table3[[#This Row],[C&amp;I Incentive Disbursements]]/'1.) CLM Reference'!$B$5</f>
        <v>0</v>
      </c>
    </row>
    <row r="840" spans="1:15" s="1" customFormat="1">
      <c r="A840" s="83">
        <v>9003496300</v>
      </c>
      <c r="B840" s="1" t="s">
        <v>182</v>
      </c>
      <c r="C840" s="1" t="s">
        <v>46</v>
      </c>
      <c r="D840" s="54">
        <f>Table3[[#This Row],[Residential CLM $ Collected]]+Table3[[#This Row],[C&amp;I CLM $ Collected]]</f>
        <v>43174.76385599994</v>
      </c>
      <c r="E840" s="55">
        <f>Table3[[#This Row],[CLM $ Collected ]]/'1.) CLM Reference'!$B$4</f>
        <v>4.0789845255148312E-4</v>
      </c>
      <c r="F840" s="54">
        <f>Table3[[#This Row],[Residential Incentive Disbursements]]+Table3[[#This Row],[C&amp;I Incentive Disbursements]]</f>
        <v>4419.95</v>
      </c>
      <c r="G840" s="55">
        <f>Table3[[#This Row],[Incentive Disbursements]]/'1.) CLM Reference'!$B$5</f>
        <v>4.9846973711968806E-5</v>
      </c>
      <c r="H840" s="54">
        <v>43174.76385599994</v>
      </c>
      <c r="I840" s="55">
        <f>Table3[[#This Row],[Residential CLM $ Collected]]/'1.) CLM Reference'!$B$4</f>
        <v>4.0789845255148312E-4</v>
      </c>
      <c r="J840" s="79">
        <v>4419.95</v>
      </c>
      <c r="K840" s="55">
        <f>Table3[[#This Row],[Residential Incentive Disbursements]]/'1.) CLM Reference'!$B$5</f>
        <v>4.9846973711968806E-5</v>
      </c>
      <c r="L840" s="56">
        <v>0</v>
      </c>
      <c r="M840" s="55">
        <f>Table3[[#This Row],[C&amp;I CLM $ Collected]]/'1.) CLM Reference'!$B$4</f>
        <v>0</v>
      </c>
      <c r="N840" s="79">
        <v>0</v>
      </c>
      <c r="O840" s="55">
        <f>Table3[[#This Row],[C&amp;I Incentive Disbursements]]/'1.) CLM Reference'!$B$5</f>
        <v>0</v>
      </c>
    </row>
    <row r="841" spans="1:15" s="1" customFormat="1">
      <c r="A841" s="83">
        <v>9003496400</v>
      </c>
      <c r="B841" s="1" t="s">
        <v>182</v>
      </c>
      <c r="C841" s="1" t="s">
        <v>46</v>
      </c>
      <c r="D841" s="54">
        <f>Table3[[#This Row],[Residential CLM $ Collected]]+Table3[[#This Row],[C&amp;I CLM $ Collected]]</f>
        <v>36875.70117</v>
      </c>
      <c r="E841" s="55">
        <f>Table3[[#This Row],[CLM $ Collected ]]/'1.) CLM Reference'!$B$4</f>
        <v>3.4838734715867157E-4</v>
      </c>
      <c r="F841" s="54">
        <f>Table3[[#This Row],[Residential Incentive Disbursements]]+Table3[[#This Row],[C&amp;I Incentive Disbursements]]</f>
        <v>3257.4499999999898</v>
      </c>
      <c r="G841" s="55">
        <f>Table3[[#This Row],[Incentive Disbursements]]/'1.) CLM Reference'!$B$5</f>
        <v>3.673662021472014E-5</v>
      </c>
      <c r="H841" s="54">
        <v>36875.70117</v>
      </c>
      <c r="I841" s="55">
        <f>Table3[[#This Row],[Residential CLM $ Collected]]/'1.) CLM Reference'!$B$4</f>
        <v>3.4838734715867157E-4</v>
      </c>
      <c r="J841" s="79">
        <v>3257.4499999999898</v>
      </c>
      <c r="K841" s="55">
        <f>Table3[[#This Row],[Residential Incentive Disbursements]]/'1.) CLM Reference'!$B$5</f>
        <v>3.673662021472014E-5</v>
      </c>
      <c r="L841" s="56">
        <v>0</v>
      </c>
      <c r="M841" s="55">
        <f>Table3[[#This Row],[C&amp;I CLM $ Collected]]/'1.) CLM Reference'!$B$4</f>
        <v>0</v>
      </c>
      <c r="N841" s="79">
        <v>0</v>
      </c>
      <c r="O841" s="55">
        <f>Table3[[#This Row],[C&amp;I Incentive Disbursements]]/'1.) CLM Reference'!$B$5</f>
        <v>0</v>
      </c>
    </row>
    <row r="842" spans="1:15" s="1" customFormat="1">
      <c r="A842" s="83">
        <v>9003496500</v>
      </c>
      <c r="B842" s="1" t="s">
        <v>182</v>
      </c>
      <c r="C842" s="1" t="s">
        <v>46</v>
      </c>
      <c r="D842" s="54">
        <f>Table3[[#This Row],[Residential CLM $ Collected]]+Table3[[#This Row],[C&amp;I CLM $ Collected]]</f>
        <v>34361.796105000001</v>
      </c>
      <c r="E842" s="55">
        <f>Table3[[#This Row],[CLM $ Collected ]]/'1.) CLM Reference'!$B$4</f>
        <v>3.2463694543569062E-4</v>
      </c>
      <c r="F842" s="54">
        <f>Table3[[#This Row],[Residential Incentive Disbursements]]+Table3[[#This Row],[C&amp;I Incentive Disbursements]]</f>
        <v>2696.02</v>
      </c>
      <c r="G842" s="55">
        <f>Table3[[#This Row],[Incentive Disbursements]]/'1.) CLM Reference'!$B$5</f>
        <v>3.0404967944646916E-5</v>
      </c>
      <c r="H842" s="54">
        <v>34361.796105000001</v>
      </c>
      <c r="I842" s="55">
        <f>Table3[[#This Row],[Residential CLM $ Collected]]/'1.) CLM Reference'!$B$4</f>
        <v>3.2463694543569062E-4</v>
      </c>
      <c r="J842" s="79">
        <v>2696.02</v>
      </c>
      <c r="K842" s="55">
        <f>Table3[[#This Row],[Residential Incentive Disbursements]]/'1.) CLM Reference'!$B$5</f>
        <v>3.0404967944646916E-5</v>
      </c>
      <c r="L842" s="56">
        <v>0</v>
      </c>
      <c r="M842" s="55">
        <f>Table3[[#This Row],[C&amp;I CLM $ Collected]]/'1.) CLM Reference'!$B$4</f>
        <v>0</v>
      </c>
      <c r="N842" s="79">
        <v>0</v>
      </c>
      <c r="O842" s="55">
        <f>Table3[[#This Row],[C&amp;I Incentive Disbursements]]/'1.) CLM Reference'!$B$5</f>
        <v>0</v>
      </c>
    </row>
    <row r="843" spans="1:15" s="1" customFormat="1">
      <c r="A843" s="83">
        <v>9003496600</v>
      </c>
      <c r="B843" s="1" t="s">
        <v>182</v>
      </c>
      <c r="C843" s="1" t="s">
        <v>46</v>
      </c>
      <c r="D843" s="54">
        <f>Table3[[#This Row],[Residential CLM $ Collected]]+Table3[[#This Row],[C&amp;I CLM $ Collected]]</f>
        <v>44442.202769999996</v>
      </c>
      <c r="E843" s="55">
        <f>Table3[[#This Row],[CLM $ Collected ]]/'1.) CLM Reference'!$B$4</f>
        <v>4.1987272468527989E-4</v>
      </c>
      <c r="F843" s="54">
        <f>Table3[[#This Row],[Residential Incentive Disbursements]]+Table3[[#This Row],[C&amp;I Incentive Disbursements]]</f>
        <v>23332.0999999999</v>
      </c>
      <c r="G843" s="55">
        <f>Table3[[#This Row],[Incentive Disbursements]]/'1.) CLM Reference'!$B$5</f>
        <v>2.6313297103927022E-4</v>
      </c>
      <c r="H843" s="54">
        <v>44442.202769999996</v>
      </c>
      <c r="I843" s="55">
        <f>Table3[[#This Row],[Residential CLM $ Collected]]/'1.) CLM Reference'!$B$4</f>
        <v>4.1987272468527989E-4</v>
      </c>
      <c r="J843" s="79">
        <v>23332.0999999999</v>
      </c>
      <c r="K843" s="55">
        <f>Table3[[#This Row],[Residential Incentive Disbursements]]/'1.) CLM Reference'!$B$5</f>
        <v>2.6313297103927022E-4</v>
      </c>
      <c r="L843" s="56">
        <v>0</v>
      </c>
      <c r="M843" s="55">
        <f>Table3[[#This Row],[C&amp;I CLM $ Collected]]/'1.) CLM Reference'!$B$4</f>
        <v>0</v>
      </c>
      <c r="N843" s="79">
        <v>0</v>
      </c>
      <c r="O843" s="55">
        <f>Table3[[#This Row],[C&amp;I Incentive Disbursements]]/'1.) CLM Reference'!$B$5</f>
        <v>0</v>
      </c>
    </row>
    <row r="844" spans="1:15" s="1" customFormat="1">
      <c r="A844" s="83">
        <v>9003496700</v>
      </c>
      <c r="B844" s="1" t="s">
        <v>182</v>
      </c>
      <c r="C844" s="1" t="s">
        <v>46</v>
      </c>
      <c r="D844" s="54">
        <f>Table3[[#This Row],[Residential CLM $ Collected]]+Table3[[#This Row],[C&amp;I CLM $ Collected]]</f>
        <v>35601.391349999998</v>
      </c>
      <c r="E844" s="55">
        <f>Table3[[#This Row],[CLM $ Collected ]]/'1.) CLM Reference'!$B$4</f>
        <v>3.3634816136525751E-4</v>
      </c>
      <c r="F844" s="54">
        <f>Table3[[#This Row],[Residential Incentive Disbursements]]+Table3[[#This Row],[C&amp;I Incentive Disbursements]]</f>
        <v>2071.92</v>
      </c>
      <c r="G844" s="55">
        <f>Table3[[#This Row],[Incentive Disbursements]]/'1.) CLM Reference'!$B$5</f>
        <v>2.3366540746683202E-5</v>
      </c>
      <c r="H844" s="54">
        <v>35601.391349999998</v>
      </c>
      <c r="I844" s="55">
        <f>Table3[[#This Row],[Residential CLM $ Collected]]/'1.) CLM Reference'!$B$4</f>
        <v>3.3634816136525751E-4</v>
      </c>
      <c r="J844" s="79">
        <v>2071.92</v>
      </c>
      <c r="K844" s="55">
        <f>Table3[[#This Row],[Residential Incentive Disbursements]]/'1.) CLM Reference'!$B$5</f>
        <v>2.3366540746683202E-5</v>
      </c>
      <c r="L844" s="56">
        <v>0</v>
      </c>
      <c r="M844" s="55">
        <f>Table3[[#This Row],[C&amp;I CLM $ Collected]]/'1.) CLM Reference'!$B$4</f>
        <v>0</v>
      </c>
      <c r="N844" s="79">
        <v>0</v>
      </c>
      <c r="O844" s="55">
        <f>Table3[[#This Row],[C&amp;I Incentive Disbursements]]/'1.) CLM Reference'!$B$5</f>
        <v>0</v>
      </c>
    </row>
    <row r="845" spans="1:15" s="1" customFormat="1">
      <c r="A845" s="83">
        <v>9003496800</v>
      </c>
      <c r="B845" s="1" t="s">
        <v>182</v>
      </c>
      <c r="C845" s="1" t="s">
        <v>46</v>
      </c>
      <c r="D845" s="54">
        <f>Table3[[#This Row],[Residential CLM $ Collected]]+Table3[[#This Row],[C&amp;I CLM $ Collected]]</f>
        <v>33262.128521999941</v>
      </c>
      <c r="E845" s="55">
        <f>Table3[[#This Row],[CLM $ Collected ]]/'1.) CLM Reference'!$B$4</f>
        <v>3.1424771187965302E-4</v>
      </c>
      <c r="F845" s="54">
        <f>Table3[[#This Row],[Residential Incentive Disbursements]]+Table3[[#This Row],[C&amp;I Incentive Disbursements]]</f>
        <v>7161.24999999999</v>
      </c>
      <c r="G845" s="55">
        <f>Table3[[#This Row],[Incentive Disbursements]]/'1.) CLM Reference'!$B$5</f>
        <v>8.0762596973910596E-5</v>
      </c>
      <c r="H845" s="54">
        <v>33262.128521999941</v>
      </c>
      <c r="I845" s="55">
        <f>Table3[[#This Row],[Residential CLM $ Collected]]/'1.) CLM Reference'!$B$4</f>
        <v>3.1424771187965302E-4</v>
      </c>
      <c r="J845" s="79">
        <v>7161.24999999999</v>
      </c>
      <c r="K845" s="55">
        <f>Table3[[#This Row],[Residential Incentive Disbursements]]/'1.) CLM Reference'!$B$5</f>
        <v>8.0762596973910596E-5</v>
      </c>
      <c r="L845" s="56">
        <v>0</v>
      </c>
      <c r="M845" s="55">
        <f>Table3[[#This Row],[C&amp;I CLM $ Collected]]/'1.) CLM Reference'!$B$4</f>
        <v>0</v>
      </c>
      <c r="N845" s="79">
        <v>0</v>
      </c>
      <c r="O845" s="55">
        <f>Table3[[#This Row],[C&amp;I Incentive Disbursements]]/'1.) CLM Reference'!$B$5</f>
        <v>0</v>
      </c>
    </row>
    <row r="846" spans="1:15" s="1" customFormat="1">
      <c r="A846" s="83">
        <v>9003496900</v>
      </c>
      <c r="B846" s="1" t="s">
        <v>182</v>
      </c>
      <c r="C846" s="1" t="s">
        <v>46</v>
      </c>
      <c r="D846" s="54">
        <f>Table3[[#This Row],[Residential CLM $ Collected]]+Table3[[#This Row],[C&amp;I CLM $ Collected]]</f>
        <v>58611.613283999432</v>
      </c>
      <c r="E846" s="55">
        <f>Table3[[#This Row],[CLM $ Collected ]]/'1.) CLM Reference'!$B$4</f>
        <v>5.5373982912397361E-4</v>
      </c>
      <c r="F846" s="54">
        <f>Table3[[#This Row],[Residential Incentive Disbursements]]+Table3[[#This Row],[C&amp;I Incentive Disbursements]]</f>
        <v>4045.45</v>
      </c>
      <c r="G846" s="55">
        <f>Table3[[#This Row],[Incentive Disbursements]]/'1.) CLM Reference'!$B$5</f>
        <v>4.5623466284253037E-5</v>
      </c>
      <c r="H846" s="54">
        <v>58611.613283999432</v>
      </c>
      <c r="I846" s="55">
        <f>Table3[[#This Row],[Residential CLM $ Collected]]/'1.) CLM Reference'!$B$4</f>
        <v>5.5373982912397361E-4</v>
      </c>
      <c r="J846" s="79">
        <v>4045.45</v>
      </c>
      <c r="K846" s="55">
        <f>Table3[[#This Row],[Residential Incentive Disbursements]]/'1.) CLM Reference'!$B$5</f>
        <v>4.5623466284253037E-5</v>
      </c>
      <c r="L846" s="56">
        <v>0</v>
      </c>
      <c r="M846" s="55">
        <f>Table3[[#This Row],[C&amp;I CLM $ Collected]]/'1.) CLM Reference'!$B$4</f>
        <v>0</v>
      </c>
      <c r="N846" s="79">
        <v>0</v>
      </c>
      <c r="O846" s="55">
        <f>Table3[[#This Row],[C&amp;I Incentive Disbursements]]/'1.) CLM Reference'!$B$5</f>
        <v>0</v>
      </c>
    </row>
    <row r="847" spans="1:15" s="1" customFormat="1">
      <c r="A847" s="83">
        <v>9003497000</v>
      </c>
      <c r="B847" s="1" t="s">
        <v>182</v>
      </c>
      <c r="C847" s="1" t="s">
        <v>46</v>
      </c>
      <c r="D847" s="54">
        <f>Table3[[#This Row],[Residential CLM $ Collected]]+Table3[[#This Row],[C&amp;I CLM $ Collected]]</f>
        <v>57188.15411399943</v>
      </c>
      <c r="E847" s="55">
        <f>Table3[[#This Row],[CLM $ Collected ]]/'1.) CLM Reference'!$B$4</f>
        <v>5.402915380192493E-4</v>
      </c>
      <c r="F847" s="54">
        <f>Table3[[#This Row],[Residential Incentive Disbursements]]+Table3[[#This Row],[C&amp;I Incentive Disbursements]]</f>
        <v>9439.3299999999908</v>
      </c>
      <c r="G847" s="55">
        <f>Table3[[#This Row],[Incentive Disbursements]]/'1.) CLM Reference'!$B$5</f>
        <v>1.064541531846736E-4</v>
      </c>
      <c r="H847" s="54">
        <v>57188.15411399943</v>
      </c>
      <c r="I847" s="55">
        <f>Table3[[#This Row],[Residential CLM $ Collected]]/'1.) CLM Reference'!$B$4</f>
        <v>5.402915380192493E-4</v>
      </c>
      <c r="J847" s="79">
        <v>9439.3299999999908</v>
      </c>
      <c r="K847" s="55">
        <f>Table3[[#This Row],[Residential Incentive Disbursements]]/'1.) CLM Reference'!$B$5</f>
        <v>1.064541531846736E-4</v>
      </c>
      <c r="L847" s="56">
        <v>0</v>
      </c>
      <c r="M847" s="55">
        <f>Table3[[#This Row],[C&amp;I CLM $ Collected]]/'1.) CLM Reference'!$B$4</f>
        <v>0</v>
      </c>
      <c r="N847" s="79">
        <v>0</v>
      </c>
      <c r="O847" s="55">
        <f>Table3[[#This Row],[C&amp;I Incentive Disbursements]]/'1.) CLM Reference'!$B$5</f>
        <v>0</v>
      </c>
    </row>
    <row r="848" spans="1:15" s="1" customFormat="1">
      <c r="A848" s="83">
        <v>9003497100</v>
      </c>
      <c r="B848" s="1" t="s">
        <v>182</v>
      </c>
      <c r="C848" s="1" t="s">
        <v>46</v>
      </c>
      <c r="D848" s="54">
        <f>Table3[[#This Row],[Residential CLM $ Collected]]+Table3[[#This Row],[C&amp;I CLM $ Collected]]</f>
        <v>37713.987989999994</v>
      </c>
      <c r="E848" s="55">
        <f>Table3[[#This Row],[CLM $ Collected ]]/'1.) CLM Reference'!$B$4</f>
        <v>3.5630715646701555E-4</v>
      </c>
      <c r="F848" s="54">
        <f>Table3[[#This Row],[Residential Incentive Disbursements]]+Table3[[#This Row],[C&amp;I Incentive Disbursements]]</f>
        <v>17846.9899999999</v>
      </c>
      <c r="G848" s="55">
        <f>Table3[[#This Row],[Incentive Disbursements]]/'1.) CLM Reference'!$B$5</f>
        <v>2.0127341742955581E-4</v>
      </c>
      <c r="H848" s="54">
        <v>37672.670699999995</v>
      </c>
      <c r="I848" s="55">
        <f>Table3[[#This Row],[Residential CLM $ Collected]]/'1.) CLM Reference'!$B$4</f>
        <v>3.5591680670828075E-4</v>
      </c>
      <c r="J848" s="79">
        <v>17846.9899999999</v>
      </c>
      <c r="K848" s="55">
        <f>Table3[[#This Row],[Residential Incentive Disbursements]]/'1.) CLM Reference'!$B$5</f>
        <v>2.0127341742955581E-4</v>
      </c>
      <c r="L848" s="56">
        <v>41.31729</v>
      </c>
      <c r="M848" s="55">
        <f>Table3[[#This Row],[C&amp;I CLM $ Collected]]/'1.) CLM Reference'!$B$4</f>
        <v>3.9034975873478443E-7</v>
      </c>
      <c r="N848" s="79">
        <v>0</v>
      </c>
      <c r="O848" s="55">
        <f>Table3[[#This Row],[C&amp;I Incentive Disbursements]]/'1.) CLM Reference'!$B$5</f>
        <v>0</v>
      </c>
    </row>
    <row r="849" spans="1:15" s="1" customFormat="1">
      <c r="A849" s="83">
        <v>9003497200</v>
      </c>
      <c r="B849" s="1" t="s">
        <v>182</v>
      </c>
      <c r="C849" s="1" t="s">
        <v>46</v>
      </c>
      <c r="D849" s="54">
        <f>Table3[[#This Row],[Residential CLM $ Collected]]+Table3[[#This Row],[C&amp;I CLM $ Collected]]</f>
        <v>24486.104789999998</v>
      </c>
      <c r="E849" s="55">
        <f>Table3[[#This Row],[CLM $ Collected ]]/'1.) CLM Reference'!$B$4</f>
        <v>2.3133523755142579E-4</v>
      </c>
      <c r="F849" s="54">
        <f>Table3[[#This Row],[Residential Incentive Disbursements]]+Table3[[#This Row],[C&amp;I Incentive Disbursements]]</f>
        <v>2398.1699999999901</v>
      </c>
      <c r="G849" s="55">
        <f>Table3[[#This Row],[Incentive Disbursements]]/'1.) CLM Reference'!$B$5</f>
        <v>2.7045898018491552E-5</v>
      </c>
      <c r="H849" s="54">
        <v>24486.104789999998</v>
      </c>
      <c r="I849" s="55">
        <f>Table3[[#This Row],[Residential CLM $ Collected]]/'1.) CLM Reference'!$B$4</f>
        <v>2.3133523755142579E-4</v>
      </c>
      <c r="J849" s="79">
        <v>2398.1699999999901</v>
      </c>
      <c r="K849" s="55">
        <f>Table3[[#This Row],[Residential Incentive Disbursements]]/'1.) CLM Reference'!$B$5</f>
        <v>2.7045898018491552E-5</v>
      </c>
      <c r="L849" s="56">
        <v>0</v>
      </c>
      <c r="M849" s="55">
        <f>Table3[[#This Row],[C&amp;I CLM $ Collected]]/'1.) CLM Reference'!$B$4</f>
        <v>0</v>
      </c>
      <c r="N849" s="79">
        <v>0</v>
      </c>
      <c r="O849" s="55">
        <f>Table3[[#This Row],[C&amp;I Incentive Disbursements]]/'1.) CLM Reference'!$B$5</f>
        <v>0</v>
      </c>
    </row>
    <row r="850" spans="1:15" s="1" customFormat="1">
      <c r="A850" s="83">
        <v>9003497300</v>
      </c>
      <c r="B850" s="1" t="s">
        <v>182</v>
      </c>
      <c r="C850" s="1" t="s">
        <v>46</v>
      </c>
      <c r="D850" s="54">
        <f>Table3[[#This Row],[Residential CLM $ Collected]]+Table3[[#This Row],[C&amp;I CLM $ Collected]]</f>
        <v>61178.399603999431</v>
      </c>
      <c r="E850" s="55">
        <f>Table3[[#This Row],[CLM $ Collected ]]/'1.) CLM Reference'!$B$4</f>
        <v>5.7798983246968541E-4</v>
      </c>
      <c r="F850" s="54">
        <f>Table3[[#This Row],[Residential Incentive Disbursements]]+Table3[[#This Row],[C&amp;I Incentive Disbursements]]</f>
        <v>19692.22</v>
      </c>
      <c r="G850" s="55">
        <f>Table3[[#This Row],[Incentive Disbursements]]/'1.) CLM Reference'!$B$5</f>
        <v>2.2208341104996808E-4</v>
      </c>
      <c r="H850" s="54">
        <v>61178.399603999431</v>
      </c>
      <c r="I850" s="55">
        <f>Table3[[#This Row],[Residential CLM $ Collected]]/'1.) CLM Reference'!$B$4</f>
        <v>5.7798983246968541E-4</v>
      </c>
      <c r="J850" s="79">
        <v>19692.22</v>
      </c>
      <c r="K850" s="55">
        <f>Table3[[#This Row],[Residential Incentive Disbursements]]/'1.) CLM Reference'!$B$5</f>
        <v>2.2208341104996808E-4</v>
      </c>
      <c r="L850" s="56">
        <v>0</v>
      </c>
      <c r="M850" s="55">
        <f>Table3[[#This Row],[C&amp;I CLM $ Collected]]/'1.) CLM Reference'!$B$4</f>
        <v>0</v>
      </c>
      <c r="N850" s="79">
        <v>0</v>
      </c>
      <c r="O850" s="55">
        <f>Table3[[#This Row],[C&amp;I Incentive Disbursements]]/'1.) CLM Reference'!$B$5</f>
        <v>0</v>
      </c>
    </row>
    <row r="851" spans="1:15" s="1" customFormat="1">
      <c r="A851" s="83">
        <v>9003497400</v>
      </c>
      <c r="B851" s="1" t="s">
        <v>182</v>
      </c>
      <c r="C851" s="1" t="s">
        <v>46</v>
      </c>
      <c r="D851" s="54">
        <f>Table3[[#This Row],[Residential CLM $ Collected]]+Table3[[#This Row],[C&amp;I CLM $ Collected]]</f>
        <v>59611.407786000003</v>
      </c>
      <c r="E851" s="55">
        <f>Table3[[#This Row],[CLM $ Collected ]]/'1.) CLM Reference'!$B$4</f>
        <v>5.6318550047948339E-4</v>
      </c>
      <c r="F851" s="54">
        <f>Table3[[#This Row],[Residential Incentive Disbursements]]+Table3[[#This Row],[C&amp;I Incentive Disbursements]]</f>
        <v>11508.299999999899</v>
      </c>
      <c r="G851" s="55">
        <f>Table3[[#This Row],[Incentive Disbursements]]/'1.) CLM Reference'!$B$5</f>
        <v>1.2978742464721222E-4</v>
      </c>
      <c r="H851" s="54">
        <v>59611.407786000003</v>
      </c>
      <c r="I851" s="55">
        <f>Table3[[#This Row],[Residential CLM $ Collected]]/'1.) CLM Reference'!$B$4</f>
        <v>5.6318550047948339E-4</v>
      </c>
      <c r="J851" s="79">
        <v>11508.299999999899</v>
      </c>
      <c r="K851" s="55">
        <f>Table3[[#This Row],[Residential Incentive Disbursements]]/'1.) CLM Reference'!$B$5</f>
        <v>1.2978742464721222E-4</v>
      </c>
      <c r="L851" s="56">
        <v>0</v>
      </c>
      <c r="M851" s="55">
        <f>Table3[[#This Row],[C&amp;I CLM $ Collected]]/'1.) CLM Reference'!$B$4</f>
        <v>0</v>
      </c>
      <c r="N851" s="79">
        <v>0</v>
      </c>
      <c r="O851" s="55">
        <f>Table3[[#This Row],[C&amp;I Incentive Disbursements]]/'1.) CLM Reference'!$B$5</f>
        <v>0</v>
      </c>
    </row>
    <row r="852" spans="1:15" s="1" customFormat="1">
      <c r="A852" s="83">
        <v>9003497500</v>
      </c>
      <c r="B852" s="1" t="s">
        <v>182</v>
      </c>
      <c r="C852" s="1" t="s">
        <v>46</v>
      </c>
      <c r="D852" s="54">
        <f>Table3[[#This Row],[Residential CLM $ Collected]]+Table3[[#This Row],[C&amp;I CLM $ Collected]]</f>
        <v>56531.890169999999</v>
      </c>
      <c r="E852" s="55">
        <f>Table3[[#This Row],[CLM $ Collected ]]/'1.) CLM Reference'!$B$4</f>
        <v>5.3409141036793147E-4</v>
      </c>
      <c r="F852" s="54">
        <f>Table3[[#This Row],[Residential Incentive Disbursements]]+Table3[[#This Row],[C&amp;I Incentive Disbursements]]</f>
        <v>21403.56</v>
      </c>
      <c r="G852" s="55">
        <f>Table3[[#This Row],[Incentive Disbursements]]/'1.) CLM Reference'!$B$5</f>
        <v>2.4138343027919933E-4</v>
      </c>
      <c r="H852" s="54">
        <v>56531.890169999999</v>
      </c>
      <c r="I852" s="55">
        <f>Table3[[#This Row],[Residential CLM $ Collected]]/'1.) CLM Reference'!$B$4</f>
        <v>5.3409141036793147E-4</v>
      </c>
      <c r="J852" s="79">
        <v>21403.56</v>
      </c>
      <c r="K852" s="55">
        <f>Table3[[#This Row],[Residential Incentive Disbursements]]/'1.) CLM Reference'!$B$5</f>
        <v>2.4138343027919933E-4</v>
      </c>
      <c r="L852" s="56">
        <v>0</v>
      </c>
      <c r="M852" s="55">
        <f>Table3[[#This Row],[C&amp;I CLM $ Collected]]/'1.) CLM Reference'!$B$4</f>
        <v>0</v>
      </c>
      <c r="N852" s="79">
        <v>0</v>
      </c>
      <c r="O852" s="55">
        <f>Table3[[#This Row],[C&amp;I Incentive Disbursements]]/'1.) CLM Reference'!$B$5</f>
        <v>0</v>
      </c>
    </row>
    <row r="853" spans="1:15" s="1" customFormat="1">
      <c r="A853" s="83">
        <v>9003497600</v>
      </c>
      <c r="B853" s="1" t="s">
        <v>182</v>
      </c>
      <c r="C853" s="1" t="s">
        <v>46</v>
      </c>
      <c r="D853" s="54">
        <f>Table3[[#This Row],[Residential CLM $ Collected]]+Table3[[#This Row],[C&amp;I CLM $ Collected]]</f>
        <v>27062.108829000001</v>
      </c>
      <c r="E853" s="55">
        <f>Table3[[#This Row],[CLM $ Collected ]]/'1.) CLM Reference'!$B$4</f>
        <v>2.5567232633734281E-4</v>
      </c>
      <c r="F853" s="54">
        <f>Table3[[#This Row],[Residential Incentive Disbursements]]+Table3[[#This Row],[C&amp;I Incentive Disbursements]]</f>
        <v>6066.17</v>
      </c>
      <c r="G853" s="55">
        <f>Table3[[#This Row],[Incentive Disbursements]]/'1.) CLM Reference'!$B$5</f>
        <v>6.841258759088538E-5</v>
      </c>
      <c r="H853" s="54">
        <v>27062.108829000001</v>
      </c>
      <c r="I853" s="55">
        <f>Table3[[#This Row],[Residential CLM $ Collected]]/'1.) CLM Reference'!$B$4</f>
        <v>2.5567232633734281E-4</v>
      </c>
      <c r="J853" s="79">
        <v>6066.17</v>
      </c>
      <c r="K853" s="55">
        <f>Table3[[#This Row],[Residential Incentive Disbursements]]/'1.) CLM Reference'!$B$5</f>
        <v>6.841258759088538E-5</v>
      </c>
      <c r="L853" s="56">
        <v>0</v>
      </c>
      <c r="M853" s="55">
        <f>Table3[[#This Row],[C&amp;I CLM $ Collected]]/'1.) CLM Reference'!$B$4</f>
        <v>0</v>
      </c>
      <c r="N853" s="79">
        <v>0</v>
      </c>
      <c r="O853" s="55">
        <f>Table3[[#This Row],[C&amp;I Incentive Disbursements]]/'1.) CLM Reference'!$B$5</f>
        <v>0</v>
      </c>
    </row>
    <row r="854" spans="1:15" s="1" customFormat="1">
      <c r="A854" s="83">
        <v>9003497700</v>
      </c>
      <c r="B854" s="1" t="s">
        <v>182</v>
      </c>
      <c r="C854" s="1" t="s">
        <v>46</v>
      </c>
      <c r="D854" s="54">
        <f>Table3[[#This Row],[Residential CLM $ Collected]]+Table3[[#This Row],[C&amp;I CLM $ Collected]]</f>
        <v>721771.64942399994</v>
      </c>
      <c r="E854" s="55">
        <f>Table3[[#This Row],[CLM $ Collected ]]/'1.) CLM Reference'!$B$4</f>
        <v>6.8190190889641069E-3</v>
      </c>
      <c r="F854" s="54">
        <f>Table3[[#This Row],[Residential Incentive Disbursements]]+Table3[[#This Row],[C&amp;I Incentive Disbursements]]</f>
        <v>923412.85999999905</v>
      </c>
      <c r="G854" s="55">
        <f>Table3[[#This Row],[Incentive Disbursements]]/'1.) CLM Reference'!$B$5</f>
        <v>1.0413994854628194E-2</v>
      </c>
      <c r="H854" s="54">
        <v>376656.23173499998</v>
      </c>
      <c r="I854" s="55">
        <f>Table3[[#This Row],[Residential CLM $ Collected]]/'1.) CLM Reference'!$B$4</f>
        <v>3.5585022440656274E-3</v>
      </c>
      <c r="J854" s="79">
        <v>743067.32999999903</v>
      </c>
      <c r="K854" s="55">
        <f>Table3[[#This Row],[Residential Incentive Disbursements]]/'1.) CLM Reference'!$B$5</f>
        <v>8.3801078439196819E-3</v>
      </c>
      <c r="L854" s="56">
        <v>345115.41768900002</v>
      </c>
      <c r="M854" s="55">
        <f>Table3[[#This Row],[C&amp;I CLM $ Collected]]/'1.) CLM Reference'!$B$4</f>
        <v>3.2605168448984799E-3</v>
      </c>
      <c r="N854" s="79">
        <v>180345.53</v>
      </c>
      <c r="O854" s="55">
        <f>Table3[[#This Row],[C&amp;I Incentive Disbursements]]/'1.) CLM Reference'!$B$5</f>
        <v>2.0338870107085107E-3</v>
      </c>
    </row>
    <row r="855" spans="1:15" s="1" customFormat="1">
      <c r="A855" s="83">
        <v>9003524700</v>
      </c>
      <c r="B855" s="1" t="s">
        <v>182</v>
      </c>
      <c r="C855" s="1" t="s">
        <v>46</v>
      </c>
      <c r="D855" s="54">
        <f>Table3[[#This Row],[Residential CLM $ Collected]]+Table3[[#This Row],[C&amp;I CLM $ Collected]]</f>
        <v>53.604179999999999</v>
      </c>
      <c r="E855" s="55">
        <f>Table3[[#This Row],[CLM $ Collected ]]/'1.) CLM Reference'!$B$4</f>
        <v>5.0643153822953924E-7</v>
      </c>
      <c r="F855" s="54">
        <f>Table3[[#This Row],[Residential Incentive Disbursements]]+Table3[[#This Row],[C&amp;I Incentive Disbursements]]</f>
        <v>0</v>
      </c>
      <c r="G855" s="55">
        <f>Table3[[#This Row],[Incentive Disbursements]]/'1.) CLM Reference'!$B$5</f>
        <v>0</v>
      </c>
      <c r="H855" s="54">
        <v>53.604179999999999</v>
      </c>
      <c r="I855" s="55">
        <f>Table3[[#This Row],[Residential CLM $ Collected]]/'1.) CLM Reference'!$B$4</f>
        <v>5.0643153822953924E-7</v>
      </c>
      <c r="J855" s="79">
        <v>0</v>
      </c>
      <c r="K855" s="55">
        <f>Table3[[#This Row],[Residential Incentive Disbursements]]/'1.) CLM Reference'!$B$5</f>
        <v>0</v>
      </c>
      <c r="L855" s="56">
        <v>0</v>
      </c>
      <c r="M855" s="55">
        <f>Table3[[#This Row],[C&amp;I CLM $ Collected]]/'1.) CLM Reference'!$B$4</f>
        <v>0</v>
      </c>
      <c r="N855" s="79">
        <v>0</v>
      </c>
      <c r="O855" s="55">
        <f>Table3[[#This Row],[C&amp;I Incentive Disbursements]]/'1.) CLM Reference'!$B$5</f>
        <v>0</v>
      </c>
    </row>
    <row r="856" spans="1:15" s="1" customFormat="1">
      <c r="A856" s="83">
        <v>9007680100</v>
      </c>
      <c r="B856" s="1" t="s">
        <v>183</v>
      </c>
      <c r="C856" s="1" t="s">
        <v>46</v>
      </c>
      <c r="D856" s="54">
        <f>Table3[[#This Row],[Residential CLM $ Collected]]+Table3[[#This Row],[C&amp;I CLM $ Collected]]</f>
        <v>234400.96442699991</v>
      </c>
      <c r="E856" s="55">
        <f>Table3[[#This Row],[CLM $ Collected ]]/'1.) CLM Reference'!$B$4</f>
        <v>2.2145295567855541E-3</v>
      </c>
      <c r="F856" s="54">
        <f>Table3[[#This Row],[Residential Incentive Disbursements]]+Table3[[#This Row],[C&amp;I Incentive Disbursements]]</f>
        <v>172082.52999999991</v>
      </c>
      <c r="G856" s="55">
        <f>Table3[[#This Row],[Incentive Disbursements]]/'1.) CLM Reference'!$B$5</f>
        <v>1.9406991819362388E-3</v>
      </c>
      <c r="H856" s="54">
        <v>180194.60661299998</v>
      </c>
      <c r="I856" s="55">
        <f>Table3[[#This Row],[Residential CLM $ Collected]]/'1.) CLM Reference'!$B$4</f>
        <v>1.7024088757199211E-3</v>
      </c>
      <c r="J856" s="79">
        <v>113264.83</v>
      </c>
      <c r="K856" s="55">
        <f>Table3[[#This Row],[Residential Incentive Disbursements]]/'1.) CLM Reference'!$B$5</f>
        <v>1.2773694280479679E-3</v>
      </c>
      <c r="L856" s="56">
        <v>54206.357813999937</v>
      </c>
      <c r="M856" s="55">
        <f>Table3[[#This Row],[C&amp;I CLM $ Collected]]/'1.) CLM Reference'!$B$4</f>
        <v>5.1212068106563317E-4</v>
      </c>
      <c r="N856" s="79">
        <v>58817.699999999903</v>
      </c>
      <c r="O856" s="55">
        <f>Table3[[#This Row],[C&amp;I Incentive Disbursements]]/'1.) CLM Reference'!$B$5</f>
        <v>6.6332975388827087E-4</v>
      </c>
    </row>
    <row r="857" spans="1:15" s="1" customFormat="1">
      <c r="A857" s="83">
        <v>9001050100</v>
      </c>
      <c r="B857" s="1" t="s">
        <v>184</v>
      </c>
      <c r="C857" s="1" t="s">
        <v>46</v>
      </c>
      <c r="D857" s="54">
        <f>Table3[[#This Row],[Residential CLM $ Collected]]+Table3[[#This Row],[C&amp;I CLM $ Collected]]</f>
        <v>425.84535</v>
      </c>
      <c r="E857" s="55">
        <f>Table3[[#This Row],[CLM $ Collected ]]/'1.) CLM Reference'!$B$4</f>
        <v>4.0232219884418806E-6</v>
      </c>
      <c r="F857" s="54">
        <f>Table3[[#This Row],[Residential Incentive Disbursements]]+Table3[[#This Row],[C&amp;I Incentive Disbursements]]</f>
        <v>0</v>
      </c>
      <c r="G857" s="55">
        <f>Table3[[#This Row],[Incentive Disbursements]]/'1.) CLM Reference'!$B$5</f>
        <v>0</v>
      </c>
      <c r="H857" s="54">
        <v>425.84535</v>
      </c>
      <c r="I857" s="55">
        <f>Table3[[#This Row],[Residential CLM $ Collected]]/'1.) CLM Reference'!$B$4</f>
        <v>4.0232219884418806E-6</v>
      </c>
      <c r="J857" s="79">
        <v>0</v>
      </c>
      <c r="K857" s="55">
        <f>Table3[[#This Row],[Residential Incentive Disbursements]]/'1.) CLM Reference'!$B$5</f>
        <v>0</v>
      </c>
      <c r="L857" s="56">
        <v>0</v>
      </c>
      <c r="M857" s="55">
        <f>Table3[[#This Row],[C&amp;I CLM $ Collected]]/'1.) CLM Reference'!$B$4</f>
        <v>0</v>
      </c>
      <c r="N857" s="79">
        <v>0</v>
      </c>
      <c r="O857" s="55">
        <f>Table3[[#This Row],[C&amp;I Incentive Disbursements]]/'1.) CLM Reference'!$B$5</f>
        <v>0</v>
      </c>
    </row>
    <row r="858" spans="1:15" s="1" customFormat="1">
      <c r="A858" s="83">
        <v>9001050300</v>
      </c>
      <c r="B858" s="1" t="s">
        <v>184</v>
      </c>
      <c r="C858" s="1" t="s">
        <v>46</v>
      </c>
      <c r="D858" s="54">
        <f>Table3[[#This Row],[Residential CLM $ Collected]]+Table3[[#This Row],[C&amp;I CLM $ Collected]]</f>
        <v>586.51613999999995</v>
      </c>
      <c r="E858" s="55">
        <f>Table3[[#This Row],[CLM $ Collected ]]/'1.) CLM Reference'!$B$4</f>
        <v>5.5411774040131148E-6</v>
      </c>
      <c r="F858" s="54">
        <f>Table3[[#This Row],[Residential Incentive Disbursements]]+Table3[[#This Row],[C&amp;I Incentive Disbursements]]</f>
        <v>3089.2599999999902</v>
      </c>
      <c r="G858" s="55">
        <f>Table3[[#This Row],[Incentive Disbursements]]/'1.) CLM Reference'!$B$5</f>
        <v>3.4839819909599941E-5</v>
      </c>
      <c r="H858" s="54">
        <v>586.51613999999995</v>
      </c>
      <c r="I858" s="55">
        <f>Table3[[#This Row],[Residential CLM $ Collected]]/'1.) CLM Reference'!$B$4</f>
        <v>5.5411774040131148E-6</v>
      </c>
      <c r="J858" s="79">
        <v>3089.2599999999902</v>
      </c>
      <c r="K858" s="55">
        <f>Table3[[#This Row],[Residential Incentive Disbursements]]/'1.) CLM Reference'!$B$5</f>
        <v>3.4839819909599941E-5</v>
      </c>
      <c r="L858" s="56">
        <v>0</v>
      </c>
      <c r="M858" s="55">
        <f>Table3[[#This Row],[C&amp;I CLM $ Collected]]/'1.) CLM Reference'!$B$4</f>
        <v>0</v>
      </c>
      <c r="N858" s="79">
        <v>0</v>
      </c>
      <c r="O858" s="55">
        <f>Table3[[#This Row],[C&amp;I Incentive Disbursements]]/'1.) CLM Reference'!$B$5</f>
        <v>0</v>
      </c>
    </row>
    <row r="859" spans="1:15" s="1" customFormat="1">
      <c r="A859" s="83">
        <v>9001050600</v>
      </c>
      <c r="B859" s="1" t="s">
        <v>184</v>
      </c>
      <c r="C859" s="1" t="s">
        <v>46</v>
      </c>
      <c r="D859" s="54">
        <f>Table3[[#This Row],[Residential CLM $ Collected]]+Table3[[#This Row],[C&amp;I CLM $ Collected]]</f>
        <v>47.327489999999997</v>
      </c>
      <c r="E859" s="55">
        <f>Table3[[#This Row],[CLM $ Collected ]]/'1.) CLM Reference'!$B$4</f>
        <v>4.4713180131182181E-7</v>
      </c>
      <c r="F859" s="54">
        <f>Table3[[#This Row],[Residential Incentive Disbursements]]+Table3[[#This Row],[C&amp;I Incentive Disbursements]]</f>
        <v>0</v>
      </c>
      <c r="G859" s="55">
        <f>Table3[[#This Row],[Incentive Disbursements]]/'1.) CLM Reference'!$B$5</f>
        <v>0</v>
      </c>
      <c r="H859" s="54">
        <v>47.327489999999997</v>
      </c>
      <c r="I859" s="55">
        <f>Table3[[#This Row],[Residential CLM $ Collected]]/'1.) CLM Reference'!$B$4</f>
        <v>4.4713180131182181E-7</v>
      </c>
      <c r="J859" s="79">
        <v>0</v>
      </c>
      <c r="K859" s="55">
        <f>Table3[[#This Row],[Residential Incentive Disbursements]]/'1.) CLM Reference'!$B$5</f>
        <v>0</v>
      </c>
      <c r="L859" s="56">
        <v>0</v>
      </c>
      <c r="M859" s="55">
        <f>Table3[[#This Row],[C&amp;I CLM $ Collected]]/'1.) CLM Reference'!$B$4</f>
        <v>0</v>
      </c>
      <c r="N859" s="79">
        <v>0</v>
      </c>
      <c r="O859" s="55">
        <f>Table3[[#This Row],[C&amp;I Incentive Disbursements]]/'1.) CLM Reference'!$B$5</f>
        <v>0</v>
      </c>
    </row>
    <row r="860" spans="1:15" s="1" customFormat="1">
      <c r="A860" s="83">
        <v>9001055100</v>
      </c>
      <c r="B860" s="1" t="s">
        <v>184</v>
      </c>
      <c r="C860" s="1" t="s">
        <v>46</v>
      </c>
      <c r="D860" s="54">
        <f>Table3[[#This Row],[Residential CLM $ Collected]]+Table3[[#This Row],[C&amp;I CLM $ Collected]]</f>
        <v>243731.12519700002</v>
      </c>
      <c r="E860" s="55">
        <f>Table3[[#This Row],[CLM $ Collected ]]/'1.) CLM Reference'!$B$4</f>
        <v>2.3026773032986071E-3</v>
      </c>
      <c r="F860" s="54">
        <f>Table3[[#This Row],[Residential Incentive Disbursements]]+Table3[[#This Row],[C&amp;I Incentive Disbursements]]</f>
        <v>154056.94</v>
      </c>
      <c r="G860" s="55">
        <f>Table3[[#This Row],[Incentive Disbursements]]/'1.) CLM Reference'!$B$5</f>
        <v>1.737411563100568E-3</v>
      </c>
      <c r="H860" s="54">
        <v>231166.025307</v>
      </c>
      <c r="I860" s="55">
        <f>Table3[[#This Row],[Residential CLM $ Collected]]/'1.) CLM Reference'!$B$4</f>
        <v>2.183967104480147E-3</v>
      </c>
      <c r="J860" s="79">
        <v>153331.94</v>
      </c>
      <c r="K860" s="55">
        <f>Table3[[#This Row],[Residential Incentive Disbursements]]/'1.) CLM Reference'!$B$5</f>
        <v>1.7292352136076604E-3</v>
      </c>
      <c r="L860" s="56">
        <v>12565.09989</v>
      </c>
      <c r="M860" s="55">
        <f>Table3[[#This Row],[C&amp;I CLM $ Collected]]/'1.) CLM Reference'!$B$4</f>
        <v>1.1871019881845994E-4</v>
      </c>
      <c r="N860" s="79">
        <v>725</v>
      </c>
      <c r="O860" s="55">
        <f>Table3[[#This Row],[C&amp;I Incentive Disbursements]]/'1.) CLM Reference'!$B$5</f>
        <v>8.1763494929076986E-6</v>
      </c>
    </row>
    <row r="861" spans="1:15" s="1" customFormat="1">
      <c r="A861" s="83">
        <v>9001055200</v>
      </c>
      <c r="B861" s="1" t="s">
        <v>184</v>
      </c>
      <c r="C861" s="1" t="s">
        <v>46</v>
      </c>
      <c r="D861" s="54">
        <f>Table3[[#This Row],[Residential CLM $ Collected]]+Table3[[#This Row],[C&amp;I CLM $ Collected]]</f>
        <v>106181.84619</v>
      </c>
      <c r="E861" s="55">
        <f>Table3[[#This Row],[CLM $ Collected ]]/'1.) CLM Reference'!$B$4</f>
        <v>1.0031649714267439E-3</v>
      </c>
      <c r="F861" s="54">
        <f>Table3[[#This Row],[Residential Incentive Disbursements]]+Table3[[#This Row],[C&amp;I Incentive Disbursements]]</f>
        <v>23852.699999999899</v>
      </c>
      <c r="G861" s="55">
        <f>Table3[[#This Row],[Incentive Disbursements]]/'1.) CLM Reference'!$B$5</f>
        <v>2.6900415386134986E-4</v>
      </c>
      <c r="H861" s="54">
        <v>106181.84619</v>
      </c>
      <c r="I861" s="55">
        <f>Table3[[#This Row],[Residential CLM $ Collected]]/'1.) CLM Reference'!$B$4</f>
        <v>1.0031649714267439E-3</v>
      </c>
      <c r="J861" s="79">
        <v>23852.699999999899</v>
      </c>
      <c r="K861" s="55">
        <f>Table3[[#This Row],[Residential Incentive Disbursements]]/'1.) CLM Reference'!$B$5</f>
        <v>2.6900415386134986E-4</v>
      </c>
      <c r="L861" s="56">
        <v>0</v>
      </c>
      <c r="M861" s="55">
        <f>Table3[[#This Row],[C&amp;I CLM $ Collected]]/'1.) CLM Reference'!$B$4</f>
        <v>0</v>
      </c>
      <c r="N861" s="79">
        <v>0</v>
      </c>
      <c r="O861" s="55">
        <f>Table3[[#This Row],[C&amp;I Incentive Disbursements]]/'1.) CLM Reference'!$B$5</f>
        <v>0</v>
      </c>
    </row>
    <row r="862" spans="1:15" s="1" customFormat="1">
      <c r="A862" s="83">
        <v>9001042500</v>
      </c>
      <c r="B862" s="1" t="s">
        <v>185</v>
      </c>
      <c r="C862" s="1" t="s">
        <v>46</v>
      </c>
      <c r="D862" s="54">
        <f>Table3[[#This Row],[Residential CLM $ Collected]]+Table3[[#This Row],[C&amp;I CLM $ Collected]]</f>
        <v>87.913349999999994</v>
      </c>
      <c r="E862" s="55">
        <f>Table3[[#This Row],[CLM $ Collected ]]/'1.) CLM Reference'!$B$4</f>
        <v>8.3057129260091014E-7</v>
      </c>
      <c r="F862" s="54">
        <f>Table3[[#This Row],[Residential Incentive Disbursements]]+Table3[[#This Row],[C&amp;I Incentive Disbursements]]</f>
        <v>0</v>
      </c>
      <c r="G862" s="55">
        <f>Table3[[#This Row],[Incentive Disbursements]]/'1.) CLM Reference'!$B$5</f>
        <v>0</v>
      </c>
      <c r="H862" s="54">
        <v>87.913349999999994</v>
      </c>
      <c r="I862" s="55">
        <f>Table3[[#This Row],[Residential CLM $ Collected]]/'1.) CLM Reference'!$B$4</f>
        <v>8.3057129260091014E-7</v>
      </c>
      <c r="J862" s="79">
        <v>0</v>
      </c>
      <c r="K862" s="55">
        <f>Table3[[#This Row],[Residential Incentive Disbursements]]/'1.) CLM Reference'!$B$5</f>
        <v>0</v>
      </c>
      <c r="L862" s="56">
        <v>0</v>
      </c>
      <c r="M862" s="55">
        <f>Table3[[#This Row],[C&amp;I CLM $ Collected]]/'1.) CLM Reference'!$B$4</f>
        <v>0</v>
      </c>
      <c r="N862" s="79">
        <v>0</v>
      </c>
      <c r="O862" s="55">
        <f>Table3[[#This Row],[C&amp;I Incentive Disbursements]]/'1.) CLM Reference'!$B$5</f>
        <v>0</v>
      </c>
    </row>
    <row r="863" spans="1:15" s="1" customFormat="1">
      <c r="A863" s="83">
        <v>9001042600</v>
      </c>
      <c r="B863" s="1" t="s">
        <v>185</v>
      </c>
      <c r="C863" s="1" t="s">
        <v>46</v>
      </c>
      <c r="D863" s="54">
        <f>Table3[[#This Row],[Residential CLM $ Collected]]+Table3[[#This Row],[C&amp;I CLM $ Collected]]</f>
        <v>1232.1873899999998</v>
      </c>
      <c r="E863" s="55">
        <f>Table3[[#This Row],[CLM $ Collected ]]/'1.) CLM Reference'!$B$4</f>
        <v>1.1641229383692485E-5</v>
      </c>
      <c r="F863" s="54">
        <f>Table3[[#This Row],[Residential Incentive Disbursements]]+Table3[[#This Row],[C&amp;I Incentive Disbursements]]</f>
        <v>0</v>
      </c>
      <c r="G863" s="55">
        <f>Table3[[#This Row],[Incentive Disbursements]]/'1.) CLM Reference'!$B$5</f>
        <v>0</v>
      </c>
      <c r="H863" s="54">
        <v>1232.1873899999998</v>
      </c>
      <c r="I863" s="55">
        <f>Table3[[#This Row],[Residential CLM $ Collected]]/'1.) CLM Reference'!$B$4</f>
        <v>1.1641229383692485E-5</v>
      </c>
      <c r="J863" s="79">
        <v>0</v>
      </c>
      <c r="K863" s="55">
        <f>Table3[[#This Row],[Residential Incentive Disbursements]]/'1.) CLM Reference'!$B$5</f>
        <v>0</v>
      </c>
      <c r="L863" s="56">
        <v>0</v>
      </c>
      <c r="M863" s="55">
        <f>Table3[[#This Row],[C&amp;I CLM $ Collected]]/'1.) CLM Reference'!$B$4</f>
        <v>0</v>
      </c>
      <c r="N863" s="79">
        <v>0</v>
      </c>
      <c r="O863" s="55">
        <f>Table3[[#This Row],[C&amp;I Incentive Disbursements]]/'1.) CLM Reference'!$B$5</f>
        <v>0</v>
      </c>
    </row>
    <row r="864" spans="1:15" s="1" customFormat="1">
      <c r="A864" s="83">
        <v>9001043500</v>
      </c>
      <c r="B864" s="1" t="s">
        <v>185</v>
      </c>
      <c r="C864" s="1" t="s">
        <v>46</v>
      </c>
      <c r="D864" s="54">
        <f>Table3[[#This Row],[Residential CLM $ Collected]]+Table3[[#This Row],[C&amp;I CLM $ Collected]]</f>
        <v>801.81170999999995</v>
      </c>
      <c r="E864" s="55">
        <f>Table3[[#This Row],[CLM $ Collected ]]/'1.) CLM Reference'!$B$4</f>
        <v>7.5752065914590459E-6</v>
      </c>
      <c r="F864" s="54">
        <f>Table3[[#This Row],[Residential Incentive Disbursements]]+Table3[[#This Row],[C&amp;I Incentive Disbursements]]</f>
        <v>0</v>
      </c>
      <c r="G864" s="55">
        <f>Table3[[#This Row],[Incentive Disbursements]]/'1.) CLM Reference'!$B$5</f>
        <v>0</v>
      </c>
      <c r="H864" s="54">
        <v>801.81170999999995</v>
      </c>
      <c r="I864" s="55">
        <f>Table3[[#This Row],[Residential CLM $ Collected]]/'1.) CLM Reference'!$B$4</f>
        <v>7.5752065914590459E-6</v>
      </c>
      <c r="J864" s="79">
        <v>0</v>
      </c>
      <c r="K864" s="55">
        <f>Table3[[#This Row],[Residential Incentive Disbursements]]/'1.) CLM Reference'!$B$5</f>
        <v>0</v>
      </c>
      <c r="L864" s="56">
        <v>0</v>
      </c>
      <c r="M864" s="55">
        <f>Table3[[#This Row],[C&amp;I CLM $ Collected]]/'1.) CLM Reference'!$B$4</f>
        <v>0</v>
      </c>
      <c r="N864" s="79">
        <v>0</v>
      </c>
      <c r="O864" s="55">
        <f>Table3[[#This Row],[C&amp;I Incentive Disbursements]]/'1.) CLM Reference'!$B$5</f>
        <v>0</v>
      </c>
    </row>
    <row r="865" spans="1:15" s="1" customFormat="1">
      <c r="A865" s="83">
        <v>9001044300</v>
      </c>
      <c r="B865" s="1" t="s">
        <v>185</v>
      </c>
      <c r="C865" s="1" t="s">
        <v>46</v>
      </c>
      <c r="D865" s="54">
        <f>Table3[[#This Row],[Residential CLM $ Collected]]+Table3[[#This Row],[C&amp;I CLM $ Collected]]</f>
        <v>1971.70281</v>
      </c>
      <c r="E865" s="55">
        <f>Table3[[#This Row],[CLM $ Collected ]]/'1.) CLM Reference'!$B$4</f>
        <v>1.862788474704407E-5</v>
      </c>
      <c r="F865" s="54">
        <f>Table3[[#This Row],[Residential Incentive Disbursements]]+Table3[[#This Row],[C&amp;I Incentive Disbursements]]</f>
        <v>0</v>
      </c>
      <c r="G865" s="55">
        <f>Table3[[#This Row],[Incentive Disbursements]]/'1.) CLM Reference'!$B$5</f>
        <v>0</v>
      </c>
      <c r="H865" s="54">
        <v>1971.70281</v>
      </c>
      <c r="I865" s="55">
        <f>Table3[[#This Row],[Residential CLM $ Collected]]/'1.) CLM Reference'!$B$4</f>
        <v>1.862788474704407E-5</v>
      </c>
      <c r="J865" s="79">
        <v>0</v>
      </c>
      <c r="K865" s="55">
        <f>Table3[[#This Row],[Residential Incentive Disbursements]]/'1.) CLM Reference'!$B$5</f>
        <v>0</v>
      </c>
      <c r="L865" s="56">
        <v>0</v>
      </c>
      <c r="M865" s="55">
        <f>Table3[[#This Row],[C&amp;I CLM $ Collected]]/'1.) CLM Reference'!$B$4</f>
        <v>0</v>
      </c>
      <c r="N865" s="79">
        <v>0</v>
      </c>
      <c r="O865" s="55">
        <f>Table3[[#This Row],[C&amp;I Incentive Disbursements]]/'1.) CLM Reference'!$B$5</f>
        <v>0</v>
      </c>
    </row>
    <row r="866" spans="1:15" s="1" customFormat="1">
      <c r="A866" s="83">
        <v>9001045400</v>
      </c>
      <c r="B866" s="1" t="s">
        <v>185</v>
      </c>
      <c r="C866" s="1" t="s">
        <v>46</v>
      </c>
      <c r="D866" s="54">
        <f>Table3[[#This Row],[Residential CLM $ Collected]]+Table3[[#This Row],[C&amp;I CLM $ Collected]]</f>
        <v>543.09528</v>
      </c>
      <c r="E866" s="55">
        <f>Table3[[#This Row],[CLM $ Collected ]]/'1.) CLM Reference'!$B$4</f>
        <v>5.1309539303763681E-6</v>
      </c>
      <c r="F866" s="54">
        <f>Table3[[#This Row],[Residential Incentive Disbursements]]+Table3[[#This Row],[C&amp;I Incentive Disbursements]]</f>
        <v>0</v>
      </c>
      <c r="G866" s="55">
        <f>Table3[[#This Row],[Incentive Disbursements]]/'1.) CLM Reference'!$B$5</f>
        <v>0</v>
      </c>
      <c r="H866" s="54">
        <v>543.09528</v>
      </c>
      <c r="I866" s="55">
        <f>Table3[[#This Row],[Residential CLM $ Collected]]/'1.) CLM Reference'!$B$4</f>
        <v>5.1309539303763681E-6</v>
      </c>
      <c r="J866" s="79">
        <v>0</v>
      </c>
      <c r="K866" s="55">
        <f>Table3[[#This Row],[Residential Incentive Disbursements]]/'1.) CLM Reference'!$B$5</f>
        <v>0</v>
      </c>
      <c r="L866" s="56">
        <v>0</v>
      </c>
      <c r="M866" s="55">
        <f>Table3[[#This Row],[C&amp;I CLM $ Collected]]/'1.) CLM Reference'!$B$4</f>
        <v>0</v>
      </c>
      <c r="N866" s="79">
        <v>0</v>
      </c>
      <c r="O866" s="55">
        <f>Table3[[#This Row],[C&amp;I Incentive Disbursements]]/'1.) CLM Reference'!$B$5</f>
        <v>0</v>
      </c>
    </row>
    <row r="867" spans="1:15" s="1" customFormat="1">
      <c r="A867" s="83">
        <v>9001050100</v>
      </c>
      <c r="B867" s="1" t="s">
        <v>185</v>
      </c>
      <c r="C867" s="1" t="s">
        <v>46</v>
      </c>
      <c r="D867" s="54">
        <f>Table3[[#This Row],[Residential CLM $ Collected]]+Table3[[#This Row],[C&amp;I CLM $ Collected]]</f>
        <v>94153.490613000002</v>
      </c>
      <c r="E867" s="55">
        <f>Table3[[#This Row],[CLM $ Collected ]]/'1.) CLM Reference'!$B$4</f>
        <v>8.8952572506140507E-4</v>
      </c>
      <c r="F867" s="54">
        <f>Table3[[#This Row],[Residential Incentive Disbursements]]+Table3[[#This Row],[C&amp;I Incentive Disbursements]]</f>
        <v>8810.6</v>
      </c>
      <c r="G867" s="55">
        <f>Table3[[#This Row],[Incentive Disbursements]]/'1.) CLM Reference'!$B$5</f>
        <v>9.9363510127189762E-5</v>
      </c>
      <c r="H867" s="54">
        <v>94153.490613000002</v>
      </c>
      <c r="I867" s="55">
        <f>Table3[[#This Row],[Residential CLM $ Collected]]/'1.) CLM Reference'!$B$4</f>
        <v>8.8952572506140507E-4</v>
      </c>
      <c r="J867" s="79">
        <v>8810.6</v>
      </c>
      <c r="K867" s="55">
        <f>Table3[[#This Row],[Residential Incentive Disbursements]]/'1.) CLM Reference'!$B$5</f>
        <v>9.9363510127189762E-5</v>
      </c>
      <c r="L867" s="56">
        <v>0</v>
      </c>
      <c r="M867" s="55">
        <f>Table3[[#This Row],[C&amp;I CLM $ Collected]]/'1.) CLM Reference'!$B$4</f>
        <v>0</v>
      </c>
      <c r="N867" s="79">
        <v>0</v>
      </c>
      <c r="O867" s="55">
        <f>Table3[[#This Row],[C&amp;I Incentive Disbursements]]/'1.) CLM Reference'!$B$5</f>
        <v>0</v>
      </c>
    </row>
    <row r="868" spans="1:15" s="1" customFormat="1">
      <c r="A868" s="83">
        <v>9001050200</v>
      </c>
      <c r="B868" s="1" t="s">
        <v>185</v>
      </c>
      <c r="C868" s="1" t="s">
        <v>46</v>
      </c>
      <c r="D868" s="54">
        <f>Table3[[#This Row],[Residential CLM $ Collected]]+Table3[[#This Row],[C&amp;I CLM $ Collected]]</f>
        <v>94386.326894999424</v>
      </c>
      <c r="E868" s="55">
        <f>Table3[[#This Row],[CLM $ Collected ]]/'1.) CLM Reference'!$B$4</f>
        <v>8.9172547210442706E-4</v>
      </c>
      <c r="F868" s="54">
        <f>Table3[[#This Row],[Residential Incentive Disbursements]]+Table3[[#This Row],[C&amp;I Incentive Disbursements]]</f>
        <v>11024.33</v>
      </c>
      <c r="G868" s="55">
        <f>Table3[[#This Row],[Incentive Disbursements]]/'1.) CLM Reference'!$B$5</f>
        <v>1.2432934483468569E-4</v>
      </c>
      <c r="H868" s="54">
        <v>94386.326894999424</v>
      </c>
      <c r="I868" s="55">
        <f>Table3[[#This Row],[Residential CLM $ Collected]]/'1.) CLM Reference'!$B$4</f>
        <v>8.9172547210442706E-4</v>
      </c>
      <c r="J868" s="79">
        <v>11024.33</v>
      </c>
      <c r="K868" s="55">
        <f>Table3[[#This Row],[Residential Incentive Disbursements]]/'1.) CLM Reference'!$B$5</f>
        <v>1.2432934483468569E-4</v>
      </c>
      <c r="L868" s="56">
        <v>0</v>
      </c>
      <c r="M868" s="55">
        <f>Table3[[#This Row],[C&amp;I CLM $ Collected]]/'1.) CLM Reference'!$B$4</f>
        <v>0</v>
      </c>
      <c r="N868" s="79">
        <v>0</v>
      </c>
      <c r="O868" s="55">
        <f>Table3[[#This Row],[C&amp;I Incentive Disbursements]]/'1.) CLM Reference'!$B$5</f>
        <v>0</v>
      </c>
    </row>
    <row r="869" spans="1:15" s="1" customFormat="1">
      <c r="A869" s="83">
        <v>9001050300</v>
      </c>
      <c r="B869" s="1" t="s">
        <v>185</v>
      </c>
      <c r="C869" s="1" t="s">
        <v>46</v>
      </c>
      <c r="D869" s="54">
        <f>Table3[[#This Row],[Residential CLM $ Collected]]+Table3[[#This Row],[C&amp;I CLM $ Collected]]</f>
        <v>643164.14950200007</v>
      </c>
      <c r="E869" s="55">
        <f>Table3[[#This Row],[CLM $ Collected ]]/'1.) CLM Reference'!$B$4</f>
        <v>6.0763658648708219E-3</v>
      </c>
      <c r="F869" s="54">
        <f>Table3[[#This Row],[Residential Incentive Disbursements]]+Table3[[#This Row],[C&amp;I Incentive Disbursements]]</f>
        <v>247116.25999999989</v>
      </c>
      <c r="G869" s="55">
        <f>Table3[[#This Row],[Incentive Disbursements]]/'1.) CLM Reference'!$B$5</f>
        <v>2.7869088374348223E-3</v>
      </c>
      <c r="H869" s="54">
        <v>424254.76304400002</v>
      </c>
      <c r="I869" s="55">
        <f>Table3[[#This Row],[Residential CLM $ Collected]]/'1.) CLM Reference'!$B$4</f>
        <v>4.0081947387233903E-3</v>
      </c>
      <c r="J869" s="79">
        <v>216050.72</v>
      </c>
      <c r="K869" s="55">
        <f>Table3[[#This Row],[Residential Incentive Disbursements]]/'1.) CLM Reference'!$B$5</f>
        <v>2.4365602688473701E-3</v>
      </c>
      <c r="L869" s="56">
        <v>218909.38645799999</v>
      </c>
      <c r="M869" s="55">
        <f>Table3[[#This Row],[C&amp;I CLM $ Collected]]/'1.) CLM Reference'!$B$4</f>
        <v>2.0681711261474308E-3</v>
      </c>
      <c r="N869" s="79">
        <v>31065.539999999899</v>
      </c>
      <c r="O869" s="55">
        <f>Table3[[#This Row],[C&amp;I Incentive Disbursements]]/'1.) CLM Reference'!$B$5</f>
        <v>3.5034856858745246E-4</v>
      </c>
    </row>
    <row r="870" spans="1:15" s="1" customFormat="1">
      <c r="A870" s="83">
        <v>9001050400</v>
      </c>
      <c r="B870" s="1" t="s">
        <v>185</v>
      </c>
      <c r="C870" s="1" t="s">
        <v>46</v>
      </c>
      <c r="D870" s="54">
        <f>Table3[[#This Row],[Residential CLM $ Collected]]+Table3[[#This Row],[C&amp;I CLM $ Collected]]</f>
        <v>54821.818169999999</v>
      </c>
      <c r="E870" s="55">
        <f>Table3[[#This Row],[CLM $ Collected ]]/'1.) CLM Reference'!$B$4</f>
        <v>5.1793531221582347E-4</v>
      </c>
      <c r="F870" s="54">
        <f>Table3[[#This Row],[Residential Incentive Disbursements]]+Table3[[#This Row],[C&amp;I Incentive Disbursements]]</f>
        <v>8600.44</v>
      </c>
      <c r="G870" s="55">
        <f>Table3[[#This Row],[Incentive Disbursements]]/'1.) CLM Reference'!$B$5</f>
        <v>9.6993383769356E-5</v>
      </c>
      <c r="H870" s="54">
        <v>54821.818169999999</v>
      </c>
      <c r="I870" s="55">
        <f>Table3[[#This Row],[Residential CLM $ Collected]]/'1.) CLM Reference'!$B$4</f>
        <v>5.1793531221582347E-4</v>
      </c>
      <c r="J870" s="79">
        <v>8600.44</v>
      </c>
      <c r="K870" s="55">
        <f>Table3[[#This Row],[Residential Incentive Disbursements]]/'1.) CLM Reference'!$B$5</f>
        <v>9.6993383769356E-5</v>
      </c>
      <c r="L870" s="56">
        <v>0</v>
      </c>
      <c r="M870" s="55">
        <f>Table3[[#This Row],[C&amp;I CLM $ Collected]]/'1.) CLM Reference'!$B$4</f>
        <v>0</v>
      </c>
      <c r="N870" s="79">
        <v>0</v>
      </c>
      <c r="O870" s="55">
        <f>Table3[[#This Row],[C&amp;I Incentive Disbursements]]/'1.) CLM Reference'!$B$5</f>
        <v>0</v>
      </c>
    </row>
    <row r="871" spans="1:15" s="1" customFormat="1">
      <c r="A871" s="83">
        <v>9001050500</v>
      </c>
      <c r="B871" s="1" t="s">
        <v>185</v>
      </c>
      <c r="C871" s="1" t="s">
        <v>46</v>
      </c>
      <c r="D871" s="54">
        <f>Table3[[#This Row],[Residential CLM $ Collected]]+Table3[[#This Row],[C&amp;I CLM $ Collected]]</f>
        <v>109734.14258099999</v>
      </c>
      <c r="E871" s="55">
        <f>Table3[[#This Row],[CLM $ Collected ]]/'1.) CLM Reference'!$B$4</f>
        <v>1.036725692354503E-3</v>
      </c>
      <c r="F871" s="54">
        <f>Table3[[#This Row],[Residential Incentive Disbursements]]+Table3[[#This Row],[C&amp;I Incentive Disbursements]]</f>
        <v>6204.9699999999903</v>
      </c>
      <c r="G871" s="55">
        <f>Table3[[#This Row],[Incentive Disbursements]]/'1.) CLM Reference'!$B$5</f>
        <v>6.9977935604148149E-5</v>
      </c>
      <c r="H871" s="54">
        <v>109734.14258099999</v>
      </c>
      <c r="I871" s="55">
        <f>Table3[[#This Row],[Residential CLM $ Collected]]/'1.) CLM Reference'!$B$4</f>
        <v>1.036725692354503E-3</v>
      </c>
      <c r="J871" s="79">
        <v>6204.9699999999903</v>
      </c>
      <c r="K871" s="55">
        <f>Table3[[#This Row],[Residential Incentive Disbursements]]/'1.) CLM Reference'!$B$5</f>
        <v>6.9977935604148149E-5</v>
      </c>
      <c r="L871" s="56">
        <v>0</v>
      </c>
      <c r="M871" s="55">
        <f>Table3[[#This Row],[C&amp;I CLM $ Collected]]/'1.) CLM Reference'!$B$4</f>
        <v>0</v>
      </c>
      <c r="N871" s="79">
        <v>0</v>
      </c>
      <c r="O871" s="55">
        <f>Table3[[#This Row],[C&amp;I Incentive Disbursements]]/'1.) CLM Reference'!$B$5</f>
        <v>0</v>
      </c>
    </row>
    <row r="872" spans="1:15" s="1" customFormat="1">
      <c r="A872" s="83">
        <v>9001050600</v>
      </c>
      <c r="B872" s="1" t="s">
        <v>185</v>
      </c>
      <c r="C872" s="1" t="s">
        <v>46</v>
      </c>
      <c r="D872" s="54">
        <f>Table3[[#This Row],[Residential CLM $ Collected]]+Table3[[#This Row],[C&amp;I CLM $ Collected]]</f>
        <v>93762.409733999433</v>
      </c>
      <c r="E872" s="55">
        <f>Table3[[#This Row],[CLM $ Collected ]]/'1.) CLM Reference'!$B$4</f>
        <v>8.8583094433489424E-4</v>
      </c>
      <c r="F872" s="54">
        <f>Table3[[#This Row],[Residential Incentive Disbursements]]+Table3[[#This Row],[C&amp;I Incentive Disbursements]]</f>
        <v>8224.25</v>
      </c>
      <c r="G872" s="55">
        <f>Table3[[#This Row],[Incentive Disbursements]]/'1.) CLM Reference'!$B$5</f>
        <v>9.2750816989029168E-5</v>
      </c>
      <c r="H872" s="54">
        <v>93762.409733999433</v>
      </c>
      <c r="I872" s="55">
        <f>Table3[[#This Row],[Residential CLM $ Collected]]/'1.) CLM Reference'!$B$4</f>
        <v>8.8583094433489424E-4</v>
      </c>
      <c r="J872" s="79">
        <v>8224.25</v>
      </c>
      <c r="K872" s="55">
        <f>Table3[[#This Row],[Residential Incentive Disbursements]]/'1.) CLM Reference'!$B$5</f>
        <v>9.2750816989029168E-5</v>
      </c>
      <c r="L872" s="56">
        <v>0</v>
      </c>
      <c r="M872" s="55">
        <f>Table3[[#This Row],[C&amp;I CLM $ Collected]]/'1.) CLM Reference'!$B$4</f>
        <v>0</v>
      </c>
      <c r="N872" s="79">
        <v>0</v>
      </c>
      <c r="O872" s="55">
        <f>Table3[[#This Row],[C&amp;I Incentive Disbursements]]/'1.) CLM Reference'!$B$5</f>
        <v>0</v>
      </c>
    </row>
    <row r="873" spans="1:15" s="1" customFormat="1">
      <c r="A873" s="83">
        <v>9001055200</v>
      </c>
      <c r="B873" s="1" t="s">
        <v>185</v>
      </c>
      <c r="C873" s="1" t="s">
        <v>46</v>
      </c>
      <c r="D873" s="54">
        <f>Table3[[#This Row],[Residential CLM $ Collected]]+Table3[[#This Row],[C&amp;I CLM $ Collected]]</f>
        <v>4165.7319900000002</v>
      </c>
      <c r="E873" s="55">
        <f>Table3[[#This Row],[CLM $ Collected ]]/'1.) CLM Reference'!$B$4</f>
        <v>3.9356222957756269E-5</v>
      </c>
      <c r="F873" s="54">
        <f>Table3[[#This Row],[Residential Incentive Disbursements]]+Table3[[#This Row],[C&amp;I Incentive Disbursements]]</f>
        <v>0</v>
      </c>
      <c r="G873" s="55">
        <f>Table3[[#This Row],[Incentive Disbursements]]/'1.) CLM Reference'!$B$5</f>
        <v>0</v>
      </c>
      <c r="H873" s="54">
        <v>4165.7319900000002</v>
      </c>
      <c r="I873" s="55">
        <f>Table3[[#This Row],[Residential CLM $ Collected]]/'1.) CLM Reference'!$B$4</f>
        <v>3.9356222957756269E-5</v>
      </c>
      <c r="J873" s="77">
        <v>0</v>
      </c>
      <c r="K873" s="55">
        <f>Table3[[#This Row],[Residential Incentive Disbursements]]/'1.) CLM Reference'!$B$5</f>
        <v>0</v>
      </c>
      <c r="L873" s="56">
        <v>0</v>
      </c>
      <c r="M873" s="55">
        <f>Table3[[#This Row],[C&amp;I CLM $ Collected]]/'1.) CLM Reference'!$B$4</f>
        <v>0</v>
      </c>
      <c r="N873" s="79">
        <v>0</v>
      </c>
      <c r="O873" s="55">
        <f>Table3[[#This Row],[C&amp;I Incentive Disbursements]]/'1.) CLM Reference'!$B$5</f>
        <v>0</v>
      </c>
    </row>
    <row r="874" spans="1:15" s="1" customFormat="1">
      <c r="A874" s="83">
        <v>9001060400</v>
      </c>
      <c r="B874" s="1" t="s">
        <v>185</v>
      </c>
      <c r="C874" s="1" t="s">
        <v>46</v>
      </c>
      <c r="D874" s="54">
        <f>Table3[[#This Row],[Residential CLM $ Collected]]+Table3[[#This Row],[C&amp;I CLM $ Collected]]</f>
        <v>3878.7619499999996</v>
      </c>
      <c r="E874" s="55">
        <f>Table3[[#This Row],[CLM $ Collected ]]/'1.) CLM Reference'!$B$4</f>
        <v>3.6645041128596818E-5</v>
      </c>
      <c r="F874" s="54">
        <f>Table3[[#This Row],[Residential Incentive Disbursements]]+Table3[[#This Row],[C&amp;I Incentive Disbursements]]</f>
        <v>0</v>
      </c>
      <c r="G874" s="55">
        <f>Table3[[#This Row],[Incentive Disbursements]]/'1.) CLM Reference'!$B$5</f>
        <v>0</v>
      </c>
      <c r="H874" s="54">
        <v>3878.7619499999996</v>
      </c>
      <c r="I874" s="55">
        <f>Table3[[#This Row],[Residential CLM $ Collected]]/'1.) CLM Reference'!$B$4</f>
        <v>3.6645041128596818E-5</v>
      </c>
      <c r="J874" s="79">
        <v>0</v>
      </c>
      <c r="K874" s="55">
        <f>Table3[[#This Row],[Residential Incentive Disbursements]]/'1.) CLM Reference'!$B$5</f>
        <v>0</v>
      </c>
      <c r="L874" s="56">
        <v>0</v>
      </c>
      <c r="M874" s="55">
        <f>Table3[[#This Row],[C&amp;I CLM $ Collected]]/'1.) CLM Reference'!$B$4</f>
        <v>0</v>
      </c>
      <c r="N874" s="79">
        <v>0</v>
      </c>
      <c r="O874" s="55">
        <f>Table3[[#This Row],[C&amp;I Incentive Disbursements]]/'1.) CLM Reference'!$B$5</f>
        <v>0</v>
      </c>
    </row>
    <row r="875" spans="1:15" s="1" customFormat="1">
      <c r="A875" s="83">
        <v>9003492100</v>
      </c>
      <c r="B875" s="1" t="s">
        <v>186</v>
      </c>
      <c r="C875" s="1" t="s">
        <v>46</v>
      </c>
      <c r="D875" s="54">
        <f>Table3[[#This Row],[Residential CLM $ Collected]]+Table3[[#This Row],[C&amp;I CLM $ Collected]]</f>
        <v>44384.198669999998</v>
      </c>
      <c r="E875" s="55">
        <f>Table3[[#This Row],[CLM $ Collected ]]/'1.) CLM Reference'!$B$4</f>
        <v>4.1932472440644677E-4</v>
      </c>
      <c r="F875" s="54">
        <f>Table3[[#This Row],[Residential Incentive Disbursements]]+Table3[[#This Row],[C&amp;I Incentive Disbursements]]</f>
        <v>3806.7</v>
      </c>
      <c r="G875" s="55">
        <f>Table3[[#This Row],[Incentive Disbursements]]/'1.) CLM Reference'!$B$5</f>
        <v>4.2930909813312739E-5</v>
      </c>
      <c r="H875" s="54">
        <v>44384.198669999998</v>
      </c>
      <c r="I875" s="55">
        <f>Table3[[#This Row],[Residential CLM $ Collected]]/'1.) CLM Reference'!$B$4</f>
        <v>4.1932472440644677E-4</v>
      </c>
      <c r="J875" s="79">
        <v>3806.7</v>
      </c>
      <c r="K875" s="55">
        <f>Table3[[#This Row],[Residential Incentive Disbursements]]/'1.) CLM Reference'!$B$5</f>
        <v>4.2930909813312739E-5</v>
      </c>
      <c r="L875" s="56">
        <v>0</v>
      </c>
      <c r="M875" s="55">
        <f>Table3[[#This Row],[C&amp;I CLM $ Collected]]/'1.) CLM Reference'!$B$4</f>
        <v>0</v>
      </c>
      <c r="N875" s="79">
        <v>0</v>
      </c>
      <c r="O875" s="55">
        <f>Table3[[#This Row],[C&amp;I Incentive Disbursements]]/'1.) CLM Reference'!$B$5</f>
        <v>0</v>
      </c>
    </row>
    <row r="876" spans="1:15" s="1" customFormat="1">
      <c r="A876" s="83">
        <v>9003492200</v>
      </c>
      <c r="B876" s="1" t="s">
        <v>186</v>
      </c>
      <c r="C876" s="1" t="s">
        <v>46</v>
      </c>
      <c r="D876" s="54">
        <f>Table3[[#This Row],[Residential CLM $ Collected]]+Table3[[#This Row],[C&amp;I CLM $ Collected]]</f>
        <v>47300.988419999994</v>
      </c>
      <c r="E876" s="55">
        <f>Table3[[#This Row],[CLM $ Collected ]]/'1.) CLM Reference'!$B$4</f>
        <v>4.4688142464483589E-4</v>
      </c>
      <c r="F876" s="54">
        <f>Table3[[#This Row],[Residential Incentive Disbursements]]+Table3[[#This Row],[C&amp;I Incentive Disbursements]]</f>
        <v>12056.17</v>
      </c>
      <c r="G876" s="55">
        <f>Table3[[#This Row],[Incentive Disbursements]]/'1.) CLM Reference'!$B$5</f>
        <v>1.3596615098746071E-4</v>
      </c>
      <c r="H876" s="54">
        <v>47300.988419999994</v>
      </c>
      <c r="I876" s="55">
        <f>Table3[[#This Row],[Residential CLM $ Collected]]/'1.) CLM Reference'!$B$4</f>
        <v>4.4688142464483589E-4</v>
      </c>
      <c r="J876" s="79">
        <v>12056.17</v>
      </c>
      <c r="K876" s="55">
        <f>Table3[[#This Row],[Residential Incentive Disbursements]]/'1.) CLM Reference'!$B$5</f>
        <v>1.3596615098746071E-4</v>
      </c>
      <c r="L876" s="56">
        <v>0</v>
      </c>
      <c r="M876" s="55">
        <f>Table3[[#This Row],[C&amp;I CLM $ Collected]]/'1.) CLM Reference'!$B$4</f>
        <v>0</v>
      </c>
      <c r="N876" s="79">
        <v>0</v>
      </c>
      <c r="O876" s="55">
        <f>Table3[[#This Row],[C&amp;I Incentive Disbursements]]/'1.) CLM Reference'!$B$5</f>
        <v>0</v>
      </c>
    </row>
    <row r="877" spans="1:15" s="1" customFormat="1">
      <c r="A877" s="83">
        <v>9003492300</v>
      </c>
      <c r="B877" s="1" t="s">
        <v>186</v>
      </c>
      <c r="C877" s="1" t="s">
        <v>46</v>
      </c>
      <c r="D877" s="54">
        <f>Table3[[#This Row],[Residential CLM $ Collected]]+Table3[[#This Row],[C&amp;I CLM $ Collected]]</f>
        <v>67219.273736999996</v>
      </c>
      <c r="E877" s="55">
        <f>Table3[[#This Row],[CLM $ Collected ]]/'1.) CLM Reference'!$B$4</f>
        <v>6.3506167237893337E-4</v>
      </c>
      <c r="F877" s="54">
        <f>Table3[[#This Row],[Residential Incentive Disbursements]]+Table3[[#This Row],[C&amp;I Incentive Disbursements]]</f>
        <v>13793.889999999899</v>
      </c>
      <c r="G877" s="55">
        <f>Table3[[#This Row],[Incentive Disbursements]]/'1.) CLM Reference'!$B$5</f>
        <v>1.5556367656099828E-4</v>
      </c>
      <c r="H877" s="54">
        <v>67219.273736999996</v>
      </c>
      <c r="I877" s="55">
        <f>Table3[[#This Row],[Residential CLM $ Collected]]/'1.) CLM Reference'!$B$4</f>
        <v>6.3506167237893337E-4</v>
      </c>
      <c r="J877" s="79">
        <v>13793.889999999899</v>
      </c>
      <c r="K877" s="55">
        <f>Table3[[#This Row],[Residential Incentive Disbursements]]/'1.) CLM Reference'!$B$5</f>
        <v>1.5556367656099828E-4</v>
      </c>
      <c r="L877" s="56">
        <v>0</v>
      </c>
      <c r="M877" s="55">
        <f>Table3[[#This Row],[C&amp;I CLM $ Collected]]/'1.) CLM Reference'!$B$4</f>
        <v>0</v>
      </c>
      <c r="N877" s="79">
        <v>0</v>
      </c>
      <c r="O877" s="55">
        <f>Table3[[#This Row],[C&amp;I Incentive Disbursements]]/'1.) CLM Reference'!$B$5</f>
        <v>0</v>
      </c>
    </row>
    <row r="878" spans="1:15" s="1" customFormat="1">
      <c r="A878" s="83">
        <v>9003492400</v>
      </c>
      <c r="B878" s="1" t="s">
        <v>186</v>
      </c>
      <c r="C878" s="1" t="s">
        <v>46</v>
      </c>
      <c r="D878" s="54">
        <f>Table3[[#This Row],[Residential CLM $ Collected]]+Table3[[#This Row],[C&amp;I CLM $ Collected]]</f>
        <v>38080.230299999996</v>
      </c>
      <c r="E878" s="55">
        <f>Table3[[#This Row],[CLM $ Collected ]]/'1.) CLM Reference'!$B$4</f>
        <v>3.5976727201058022E-4</v>
      </c>
      <c r="F878" s="54">
        <f>Table3[[#This Row],[Residential Incentive Disbursements]]+Table3[[#This Row],[C&amp;I Incentive Disbursements]]</f>
        <v>3591.45</v>
      </c>
      <c r="G878" s="55">
        <f>Table3[[#This Row],[Incentive Disbursements]]/'1.) CLM Reference'!$B$5</f>
        <v>4.0503379843177042E-5</v>
      </c>
      <c r="H878" s="54">
        <v>38080.230299999996</v>
      </c>
      <c r="I878" s="55">
        <f>Table3[[#This Row],[Residential CLM $ Collected]]/'1.) CLM Reference'!$B$4</f>
        <v>3.5976727201058022E-4</v>
      </c>
      <c r="J878" s="79">
        <v>3591.45</v>
      </c>
      <c r="K878" s="55">
        <f>Table3[[#This Row],[Residential Incentive Disbursements]]/'1.) CLM Reference'!$B$5</f>
        <v>4.0503379843177042E-5</v>
      </c>
      <c r="L878" s="56">
        <v>0</v>
      </c>
      <c r="M878" s="55">
        <f>Table3[[#This Row],[C&amp;I CLM $ Collected]]/'1.) CLM Reference'!$B$4</f>
        <v>0</v>
      </c>
      <c r="N878" s="79">
        <v>0</v>
      </c>
      <c r="O878" s="55">
        <f>Table3[[#This Row],[C&amp;I Incentive Disbursements]]/'1.) CLM Reference'!$B$5</f>
        <v>0</v>
      </c>
    </row>
    <row r="879" spans="1:15" s="1" customFormat="1">
      <c r="A879" s="83">
        <v>9003492500</v>
      </c>
      <c r="B879" s="1" t="s">
        <v>186</v>
      </c>
      <c r="C879" s="1" t="s">
        <v>46</v>
      </c>
      <c r="D879" s="54">
        <f>Table3[[#This Row],[Residential CLM $ Collected]]+Table3[[#This Row],[C&amp;I CLM $ Collected]]</f>
        <v>44528.394708</v>
      </c>
      <c r="E879" s="55">
        <f>Table3[[#This Row],[CLM $ Collected ]]/'1.) CLM Reference'!$B$4</f>
        <v>4.2068703274379931E-4</v>
      </c>
      <c r="F879" s="54">
        <f>Table3[[#This Row],[Residential Incentive Disbursements]]+Table3[[#This Row],[C&amp;I Incentive Disbursements]]</f>
        <v>8222.9500000000007</v>
      </c>
      <c r="G879" s="55">
        <f>Table3[[#This Row],[Incentive Disbursements]]/'1.) CLM Reference'!$B$5</f>
        <v>9.2736155948559135E-5</v>
      </c>
      <c r="H879" s="54">
        <v>44528.394708</v>
      </c>
      <c r="I879" s="55">
        <f>Table3[[#This Row],[Residential CLM $ Collected]]/'1.) CLM Reference'!$B$4</f>
        <v>4.2068703274379931E-4</v>
      </c>
      <c r="J879" s="79">
        <v>8222.9500000000007</v>
      </c>
      <c r="K879" s="55">
        <f>Table3[[#This Row],[Residential Incentive Disbursements]]/'1.) CLM Reference'!$B$5</f>
        <v>9.2736155948559135E-5</v>
      </c>
      <c r="L879" s="56">
        <v>0</v>
      </c>
      <c r="M879" s="55">
        <f>Table3[[#This Row],[C&amp;I CLM $ Collected]]/'1.) CLM Reference'!$B$4</f>
        <v>0</v>
      </c>
      <c r="N879" s="79">
        <v>0</v>
      </c>
      <c r="O879" s="55">
        <f>Table3[[#This Row],[C&amp;I Incentive Disbursements]]/'1.) CLM Reference'!$B$5</f>
        <v>0</v>
      </c>
    </row>
    <row r="880" spans="1:15" s="1" customFormat="1">
      <c r="A880" s="83">
        <v>9003492600</v>
      </c>
      <c r="B880" s="1" t="s">
        <v>186</v>
      </c>
      <c r="C880" s="1" t="s">
        <v>46</v>
      </c>
      <c r="D880" s="54">
        <f>Table3[[#This Row],[Residential CLM $ Collected]]+Table3[[#This Row],[C&amp;I CLM $ Collected]]</f>
        <v>343389.96638099884</v>
      </c>
      <c r="E880" s="55">
        <f>Table3[[#This Row],[CLM $ Collected ]]/'1.) CLM Reference'!$B$4</f>
        <v>3.2442154489989213E-3</v>
      </c>
      <c r="F880" s="54">
        <f>Table3[[#This Row],[Residential Incentive Disbursements]]+Table3[[#This Row],[C&amp;I Incentive Disbursements]]</f>
        <v>310272.93</v>
      </c>
      <c r="G880" s="55">
        <f>Table3[[#This Row],[Incentive Disbursements]]/'1.) CLM Reference'!$B$5</f>
        <v>3.4991722949910152E-3</v>
      </c>
      <c r="H880" s="54">
        <v>216072.90375299944</v>
      </c>
      <c r="I880" s="55">
        <f>Table3[[#This Row],[Residential CLM $ Collected]]/'1.) CLM Reference'!$B$4</f>
        <v>2.0413731357769986E-3</v>
      </c>
      <c r="J880" s="79">
        <v>245429.3</v>
      </c>
      <c r="K880" s="55">
        <f>Table3[[#This Row],[Residential Incentive Disbursements]]/'1.) CLM Reference'!$B$5</f>
        <v>2.7678837691030227E-3</v>
      </c>
      <c r="L880" s="56">
        <v>127317.06262799943</v>
      </c>
      <c r="M880" s="55">
        <f>Table3[[#This Row],[C&amp;I CLM $ Collected]]/'1.) CLM Reference'!$B$4</f>
        <v>1.2028423132219228E-3</v>
      </c>
      <c r="N880" s="79">
        <v>64843.63</v>
      </c>
      <c r="O880" s="55">
        <f>Table3[[#This Row],[C&amp;I Incentive Disbursements]]/'1.) CLM Reference'!$B$5</f>
        <v>7.312885258879923E-4</v>
      </c>
    </row>
    <row r="881" spans="1:15" s="1" customFormat="1">
      <c r="A881" s="83">
        <v>9003494100</v>
      </c>
      <c r="B881" s="1" t="s">
        <v>186</v>
      </c>
      <c r="C881" s="1" t="s">
        <v>46</v>
      </c>
      <c r="D881" s="54">
        <f>Table3[[#This Row],[Residential CLM $ Collected]]+Table3[[#This Row],[C&amp;I CLM $ Collected]]</f>
        <v>1043.8073099999999</v>
      </c>
      <c r="E881" s="55">
        <f>Table3[[#This Row],[CLM $ Collected ]]/'1.) CLM Reference'!$B$4</f>
        <v>9.8614873246552314E-6</v>
      </c>
      <c r="F881" s="54">
        <f>Table3[[#This Row],[Residential Incentive Disbursements]]+Table3[[#This Row],[C&amp;I Incentive Disbursements]]</f>
        <v>0</v>
      </c>
      <c r="G881" s="55">
        <f>Table3[[#This Row],[Incentive Disbursements]]/'1.) CLM Reference'!$B$5</f>
        <v>0</v>
      </c>
      <c r="H881" s="54">
        <v>1043.8073099999999</v>
      </c>
      <c r="I881" s="55">
        <f>Table3[[#This Row],[Residential CLM $ Collected]]/'1.) CLM Reference'!$B$4</f>
        <v>9.8614873246552314E-6</v>
      </c>
      <c r="J881" s="79">
        <v>0</v>
      </c>
      <c r="K881" s="55">
        <f>Table3[[#This Row],[Residential Incentive Disbursements]]/'1.) CLM Reference'!$B$5</f>
        <v>0</v>
      </c>
      <c r="L881" s="56">
        <v>0</v>
      </c>
      <c r="M881" s="55">
        <f>Table3[[#This Row],[C&amp;I CLM $ Collected]]/'1.) CLM Reference'!$B$4</f>
        <v>0</v>
      </c>
      <c r="N881" s="79">
        <v>0</v>
      </c>
      <c r="O881" s="55">
        <f>Table3[[#This Row],[C&amp;I Incentive Disbursements]]/'1.) CLM Reference'!$B$5</f>
        <v>0</v>
      </c>
    </row>
    <row r="882" spans="1:15" s="1" customFormat="1">
      <c r="A882" s="83">
        <v>9013840100</v>
      </c>
      <c r="B882" s="1" t="s">
        <v>187</v>
      </c>
      <c r="C882" s="1" t="s">
        <v>46</v>
      </c>
      <c r="D882" s="54">
        <f>Table3[[#This Row],[Residential CLM $ Collected]]+Table3[[#This Row],[C&amp;I CLM $ Collected]]</f>
        <v>134950.27234499992</v>
      </c>
      <c r="E882" s="55">
        <f>Table3[[#This Row],[CLM $ Collected ]]/'1.) CLM Reference'!$B$4</f>
        <v>1.2749579232099726E-3</v>
      </c>
      <c r="F882" s="54">
        <f>Table3[[#This Row],[Residential Incentive Disbursements]]+Table3[[#This Row],[C&amp;I Incentive Disbursements]]</f>
        <v>90163.05</v>
      </c>
      <c r="G882" s="55">
        <f>Table3[[#This Row],[Incentive Disbursements]]/'1.) CLM Reference'!$B$5</f>
        <v>1.0168339422710504E-3</v>
      </c>
      <c r="H882" s="54">
        <v>110522.80612799998</v>
      </c>
      <c r="I882" s="55">
        <f>Table3[[#This Row],[Residential CLM $ Collected]]/'1.) CLM Reference'!$B$4</f>
        <v>1.04417668019263E-3</v>
      </c>
      <c r="J882" s="79">
        <v>87823.05</v>
      </c>
      <c r="K882" s="55">
        <f>Table3[[#This Row],[Residential Incentive Disbursements]]/'1.) CLM Reference'!$B$5</f>
        <v>9.9044406942497601E-4</v>
      </c>
      <c r="L882" s="56">
        <v>24427.466216999943</v>
      </c>
      <c r="M882" s="55">
        <f>Table3[[#This Row],[C&amp;I CLM $ Collected]]/'1.) CLM Reference'!$B$4</f>
        <v>2.3078124301734277E-4</v>
      </c>
      <c r="N882" s="79">
        <v>2340</v>
      </c>
      <c r="O882" s="55">
        <f>Table3[[#This Row],[C&amp;I Incentive Disbursements]]/'1.) CLM Reference'!$B$5</f>
        <v>2.6389872846074505E-5</v>
      </c>
    </row>
    <row r="883" spans="1:15" s="1" customFormat="1">
      <c r="A883" s="83">
        <v>9013890201</v>
      </c>
      <c r="B883" s="1" t="s">
        <v>187</v>
      </c>
      <c r="C883" s="1" t="s">
        <v>46</v>
      </c>
      <c r="D883" s="54">
        <f>Table3[[#This Row],[Residential CLM $ Collected]]+Table3[[#This Row],[C&amp;I CLM $ Collected]]</f>
        <v>155.10284999999999</v>
      </c>
      <c r="E883" s="55">
        <f>Table3[[#This Row],[CLM $ Collected ]]/'1.) CLM Reference'!$B$4</f>
        <v>1.465351674240432E-6</v>
      </c>
      <c r="F883" s="54">
        <f>Table3[[#This Row],[Residential Incentive Disbursements]]+Table3[[#This Row],[C&amp;I Incentive Disbursements]]</f>
        <v>0</v>
      </c>
      <c r="G883" s="55">
        <f>Table3[[#This Row],[Incentive Disbursements]]/'1.) CLM Reference'!$B$5</f>
        <v>0</v>
      </c>
      <c r="H883" s="54">
        <v>155.10284999999999</v>
      </c>
      <c r="I883" s="55">
        <f>Table3[[#This Row],[Residential CLM $ Collected]]/'1.) CLM Reference'!$B$4</f>
        <v>1.465351674240432E-6</v>
      </c>
      <c r="J883" s="79">
        <v>0</v>
      </c>
      <c r="K883" s="55">
        <f>Table3[[#This Row],[Residential Incentive Disbursements]]/'1.) CLM Reference'!$B$5</f>
        <v>0</v>
      </c>
      <c r="L883" s="56">
        <v>0</v>
      </c>
      <c r="M883" s="55">
        <f>Table3[[#This Row],[C&amp;I CLM $ Collected]]/'1.) CLM Reference'!$B$4</f>
        <v>0</v>
      </c>
      <c r="N883" s="79">
        <v>0</v>
      </c>
      <c r="O883" s="55">
        <f>Table3[[#This Row],[C&amp;I Incentive Disbursements]]/'1.) CLM Reference'!$B$5</f>
        <v>0</v>
      </c>
    </row>
    <row r="884" spans="1:15" s="1" customFormat="1">
      <c r="A884" s="83">
        <v>9015830100</v>
      </c>
      <c r="B884" s="1" t="s">
        <v>187</v>
      </c>
      <c r="C884" s="1" t="s">
        <v>46</v>
      </c>
      <c r="D884" s="54">
        <f>Table3[[#This Row],[Residential CLM $ Collected]]+Table3[[#This Row],[C&amp;I CLM $ Collected]]</f>
        <v>444.57335999999998</v>
      </c>
      <c r="E884" s="55">
        <f>Table3[[#This Row],[CLM $ Collected ]]/'1.) CLM Reference'!$B$4</f>
        <v>4.200156975830517E-6</v>
      </c>
      <c r="F884" s="54">
        <f>Table3[[#This Row],[Residential Incentive Disbursements]]+Table3[[#This Row],[C&amp;I Incentive Disbursements]]</f>
        <v>0</v>
      </c>
      <c r="G884" s="55">
        <f>Table3[[#This Row],[Incentive Disbursements]]/'1.) CLM Reference'!$B$5</f>
        <v>0</v>
      </c>
      <c r="H884" s="54">
        <v>444.57335999999998</v>
      </c>
      <c r="I884" s="55">
        <f>Table3[[#This Row],[Residential CLM $ Collected]]/'1.) CLM Reference'!$B$4</f>
        <v>4.200156975830517E-6</v>
      </c>
      <c r="J884" s="79">
        <v>0</v>
      </c>
      <c r="K884" s="55">
        <f>Table3[[#This Row],[Residential Incentive Disbursements]]/'1.) CLM Reference'!$B$5</f>
        <v>0</v>
      </c>
      <c r="L884" s="56">
        <v>0</v>
      </c>
      <c r="M884" s="55">
        <f>Table3[[#This Row],[C&amp;I CLM $ Collected]]/'1.) CLM Reference'!$B$4</f>
        <v>0</v>
      </c>
      <c r="N884" s="79">
        <v>0</v>
      </c>
      <c r="O884" s="55">
        <f>Table3[[#This Row],[C&amp;I Incentive Disbursements]]/'1.) CLM Reference'!$B$5</f>
        <v>0</v>
      </c>
    </row>
    <row r="885" spans="1:15" s="1" customFormat="1">
      <c r="A885" s="83">
        <v>9001035400</v>
      </c>
      <c r="B885" s="1" t="s">
        <v>188</v>
      </c>
      <c r="C885" s="1" t="s">
        <v>46</v>
      </c>
      <c r="D885" s="54">
        <f>Table3[[#This Row],[Residential CLM $ Collected]]+Table3[[#This Row],[C&amp;I CLM $ Collected]]</f>
        <v>42.530670000000001</v>
      </c>
      <c r="E885" s="55">
        <f>Table3[[#This Row],[CLM $ Collected ]]/'1.) CLM Reference'!$B$4</f>
        <v>4.0181330317958257E-7</v>
      </c>
      <c r="F885" s="54">
        <f>Table3[[#This Row],[Residential Incentive Disbursements]]+Table3[[#This Row],[C&amp;I Incentive Disbursements]]</f>
        <v>0</v>
      </c>
      <c r="G885" s="55">
        <f>Table3[[#This Row],[Incentive Disbursements]]/'1.) CLM Reference'!$B$5</f>
        <v>0</v>
      </c>
      <c r="H885" s="54">
        <v>42.530670000000001</v>
      </c>
      <c r="I885" s="55">
        <f>Table3[[#This Row],[Residential CLM $ Collected]]/'1.) CLM Reference'!$B$4</f>
        <v>4.0181330317958257E-7</v>
      </c>
      <c r="J885" s="79">
        <v>0</v>
      </c>
      <c r="K885" s="55">
        <f>Table3[[#This Row],[Residential Incentive Disbursements]]/'1.) CLM Reference'!$B$5</f>
        <v>0</v>
      </c>
      <c r="L885" s="56">
        <v>0</v>
      </c>
      <c r="M885" s="55">
        <f>Table3[[#This Row],[C&amp;I CLM $ Collected]]/'1.) CLM Reference'!$B$4</f>
        <v>0</v>
      </c>
      <c r="N885" s="79">
        <v>0</v>
      </c>
      <c r="O885" s="55">
        <f>Table3[[#This Row],[C&amp;I Incentive Disbursements]]/'1.) CLM Reference'!$B$5</f>
        <v>0</v>
      </c>
    </row>
    <row r="886" spans="1:15" s="1" customFormat="1">
      <c r="A886" s="83">
        <v>9001042500</v>
      </c>
      <c r="B886" s="1" t="s">
        <v>188</v>
      </c>
      <c r="C886" s="1" t="s">
        <v>46</v>
      </c>
      <c r="D886" s="54">
        <f>Table3[[#This Row],[Residential CLM $ Collected]]+Table3[[#This Row],[C&amp;I CLM $ Collected]]</f>
        <v>158.43680999999998</v>
      </c>
      <c r="E886" s="55">
        <f>Table3[[#This Row],[CLM $ Collected ]]/'1.) CLM Reference'!$B$4</f>
        <v>1.496849637481279E-6</v>
      </c>
      <c r="F886" s="54">
        <f>Table3[[#This Row],[Residential Incentive Disbursements]]+Table3[[#This Row],[C&amp;I Incentive Disbursements]]</f>
        <v>0</v>
      </c>
      <c r="G886" s="55">
        <f>Table3[[#This Row],[Incentive Disbursements]]/'1.) CLM Reference'!$B$5</f>
        <v>0</v>
      </c>
      <c r="H886" s="54">
        <v>158.43680999999998</v>
      </c>
      <c r="I886" s="55">
        <f>Table3[[#This Row],[Residential CLM $ Collected]]/'1.) CLM Reference'!$B$4</f>
        <v>1.496849637481279E-6</v>
      </c>
      <c r="J886" s="79">
        <v>0</v>
      </c>
      <c r="K886" s="55">
        <f>Table3[[#This Row],[Residential Incentive Disbursements]]/'1.) CLM Reference'!$B$5</f>
        <v>0</v>
      </c>
      <c r="L886" s="56">
        <v>0</v>
      </c>
      <c r="M886" s="55">
        <f>Table3[[#This Row],[C&amp;I CLM $ Collected]]/'1.) CLM Reference'!$B$4</f>
        <v>0</v>
      </c>
      <c r="N886" s="79">
        <v>0</v>
      </c>
      <c r="O886" s="55">
        <f>Table3[[#This Row],[C&amp;I Incentive Disbursements]]/'1.) CLM Reference'!$B$5</f>
        <v>0</v>
      </c>
    </row>
    <row r="887" spans="1:15" s="1" customFormat="1">
      <c r="A887" s="83">
        <v>9001042900</v>
      </c>
      <c r="B887" s="1" t="s">
        <v>188</v>
      </c>
      <c r="C887" s="1" t="s">
        <v>46</v>
      </c>
      <c r="D887" s="54">
        <f>Table3[[#This Row],[Residential CLM $ Collected]]+Table3[[#This Row],[C&amp;I CLM $ Collected]]</f>
        <v>404.97407999999996</v>
      </c>
      <c r="E887" s="55">
        <f>Table3[[#This Row],[CLM $ Collected ]]/'1.) CLM Reference'!$B$4</f>
        <v>3.8260383103984135E-6</v>
      </c>
      <c r="F887" s="54">
        <f>Table3[[#This Row],[Residential Incentive Disbursements]]+Table3[[#This Row],[C&amp;I Incentive Disbursements]]</f>
        <v>0</v>
      </c>
      <c r="G887" s="55">
        <f>Table3[[#This Row],[Incentive Disbursements]]/'1.) CLM Reference'!$B$5</f>
        <v>0</v>
      </c>
      <c r="H887" s="54">
        <v>404.97407999999996</v>
      </c>
      <c r="I887" s="55">
        <f>Table3[[#This Row],[Residential CLM $ Collected]]/'1.) CLM Reference'!$B$4</f>
        <v>3.8260383103984135E-6</v>
      </c>
      <c r="J887" s="79">
        <v>0</v>
      </c>
      <c r="K887" s="55">
        <f>Table3[[#This Row],[Residential Incentive Disbursements]]/'1.) CLM Reference'!$B$5</f>
        <v>0</v>
      </c>
      <c r="L887" s="56">
        <v>0</v>
      </c>
      <c r="M887" s="55">
        <f>Table3[[#This Row],[C&amp;I CLM $ Collected]]/'1.) CLM Reference'!$B$4</f>
        <v>0</v>
      </c>
      <c r="N887" s="79">
        <v>0</v>
      </c>
      <c r="O887" s="55">
        <f>Table3[[#This Row],[C&amp;I Incentive Disbursements]]/'1.) CLM Reference'!$B$5</f>
        <v>0</v>
      </c>
    </row>
    <row r="888" spans="1:15" s="1" customFormat="1">
      <c r="A888" s="83">
        <v>9001045101</v>
      </c>
      <c r="B888" s="1" t="s">
        <v>188</v>
      </c>
      <c r="C888" s="1" t="s">
        <v>46</v>
      </c>
      <c r="D888" s="54">
        <f>Table3[[#This Row],[Residential CLM $ Collected]]+Table3[[#This Row],[C&amp;I CLM $ Collected]]</f>
        <v>88765.066214999999</v>
      </c>
      <c r="E888" s="55">
        <f>Table3[[#This Row],[CLM $ Collected ]]/'1.) CLM Reference'!$B$4</f>
        <v>8.3861797763363512E-4</v>
      </c>
      <c r="F888" s="54">
        <f>Table3[[#This Row],[Residential Incentive Disbursements]]+Table3[[#This Row],[C&amp;I Incentive Disbursements]]</f>
        <v>24075.129999999899</v>
      </c>
      <c r="G888" s="55">
        <f>Table3[[#This Row],[Incentive Disbursements]]/'1.) CLM Reference'!$B$5</f>
        <v>2.7151265788577392E-4</v>
      </c>
      <c r="H888" s="54">
        <v>88765.066214999999</v>
      </c>
      <c r="I888" s="55">
        <f>Table3[[#This Row],[Residential CLM $ Collected]]/'1.) CLM Reference'!$B$4</f>
        <v>8.3861797763363512E-4</v>
      </c>
      <c r="J888" s="79">
        <v>24075.129999999899</v>
      </c>
      <c r="K888" s="55">
        <f>Table3[[#This Row],[Residential Incentive Disbursements]]/'1.) CLM Reference'!$B$5</f>
        <v>2.7151265788577392E-4</v>
      </c>
      <c r="L888" s="56">
        <v>0</v>
      </c>
      <c r="M888" s="55">
        <f>Table3[[#This Row],[C&amp;I CLM $ Collected]]/'1.) CLM Reference'!$B$4</f>
        <v>0</v>
      </c>
      <c r="N888" s="79">
        <v>0</v>
      </c>
      <c r="O888" s="55">
        <f>Table3[[#This Row],[C&amp;I Incentive Disbursements]]/'1.) CLM Reference'!$B$5</f>
        <v>0</v>
      </c>
    </row>
    <row r="889" spans="1:15" s="1" customFormat="1">
      <c r="A889" s="83">
        <v>9001045102</v>
      </c>
      <c r="B889" s="1" t="s">
        <v>188</v>
      </c>
      <c r="C889" s="1" t="s">
        <v>46</v>
      </c>
      <c r="D889" s="54">
        <f>Table3[[#This Row],[Residential CLM $ Collected]]+Table3[[#This Row],[C&amp;I CLM $ Collected]]</f>
        <v>335985.06148199947</v>
      </c>
      <c r="E889" s="55">
        <f>Table3[[#This Row],[CLM $ Collected ]]/'1.) CLM Reference'!$B$4</f>
        <v>3.1742567745365246E-3</v>
      </c>
      <c r="F889" s="54">
        <f>Table3[[#This Row],[Residential Incentive Disbursements]]+Table3[[#This Row],[C&amp;I Incentive Disbursements]]</f>
        <v>284179.42</v>
      </c>
      <c r="G889" s="55">
        <f>Table3[[#This Row],[Incentive Disbursements]]/'1.) CLM Reference'!$B$5</f>
        <v>3.2048969056714537E-3</v>
      </c>
      <c r="H889" s="54">
        <v>241008.104295</v>
      </c>
      <c r="I889" s="55">
        <f>Table3[[#This Row],[Residential CLM $ Collected]]/'1.) CLM Reference'!$B$4</f>
        <v>2.2769512561129014E-3</v>
      </c>
      <c r="J889" s="79">
        <v>254765.85</v>
      </c>
      <c r="K889" s="55">
        <f>Table3[[#This Row],[Residential Incentive Disbursements]]/'1.) CLM Reference'!$B$5</f>
        <v>2.8731787978726882E-3</v>
      </c>
      <c r="L889" s="56">
        <v>94976.95718699944</v>
      </c>
      <c r="M889" s="55">
        <f>Table3[[#This Row],[C&amp;I CLM $ Collected]]/'1.) CLM Reference'!$B$4</f>
        <v>8.9730551842362319E-4</v>
      </c>
      <c r="N889" s="79">
        <v>29413.57</v>
      </c>
      <c r="O889" s="55">
        <f>Table3[[#This Row],[C&amp;I Incentive Disbursements]]/'1.) CLM Reference'!$B$5</f>
        <v>3.3171810779876568E-4</v>
      </c>
    </row>
    <row r="890" spans="1:15" s="1" customFormat="1">
      <c r="A890" s="83">
        <v>9001045200</v>
      </c>
      <c r="B890" s="1" t="s">
        <v>188</v>
      </c>
      <c r="C890" s="1" t="s">
        <v>46</v>
      </c>
      <c r="D890" s="54">
        <f>Table3[[#This Row],[Residential CLM $ Collected]]+Table3[[#This Row],[C&amp;I CLM $ Collected]]</f>
        <v>60283.757519999999</v>
      </c>
      <c r="E890" s="55">
        <f>Table3[[#This Row],[CLM $ Collected ]]/'1.) CLM Reference'!$B$4</f>
        <v>5.6953760044664711E-4</v>
      </c>
      <c r="F890" s="54">
        <f>Table3[[#This Row],[Residential Incentive Disbursements]]+Table3[[#This Row],[C&amp;I Incentive Disbursements]]</f>
        <v>25504.41</v>
      </c>
      <c r="G890" s="55">
        <f>Table3[[#This Row],[Incentive Disbursements]]/'1.) CLM Reference'!$B$5</f>
        <v>2.8763168244194491E-4</v>
      </c>
      <c r="H890" s="54">
        <v>60283.757519999999</v>
      </c>
      <c r="I890" s="55">
        <f>Table3[[#This Row],[Residential CLM $ Collected]]/'1.) CLM Reference'!$B$4</f>
        <v>5.6953760044664711E-4</v>
      </c>
      <c r="J890" s="79">
        <v>25504.41</v>
      </c>
      <c r="K890" s="55">
        <f>Table3[[#This Row],[Residential Incentive Disbursements]]/'1.) CLM Reference'!$B$5</f>
        <v>2.8763168244194491E-4</v>
      </c>
      <c r="L890" s="56">
        <v>0</v>
      </c>
      <c r="M890" s="55">
        <f>Table3[[#This Row],[C&amp;I CLM $ Collected]]/'1.) CLM Reference'!$B$4</f>
        <v>0</v>
      </c>
      <c r="N890" s="79">
        <v>0</v>
      </c>
      <c r="O890" s="55">
        <f>Table3[[#This Row],[C&amp;I Incentive Disbursements]]/'1.) CLM Reference'!$B$5</f>
        <v>0</v>
      </c>
    </row>
    <row r="891" spans="1:15" s="1" customFormat="1">
      <c r="A891" s="83">
        <v>9001045300</v>
      </c>
      <c r="B891" s="1" t="s">
        <v>188</v>
      </c>
      <c r="C891" s="1" t="s">
        <v>46</v>
      </c>
      <c r="D891" s="54">
        <f>Table3[[#This Row],[Residential CLM $ Collected]]+Table3[[#This Row],[C&amp;I CLM $ Collected]]</f>
        <v>44412.956910000001</v>
      </c>
      <c r="E891" s="55">
        <f>Table3[[#This Row],[CLM $ Collected ]]/'1.) CLM Reference'!$B$4</f>
        <v>4.195964211233815E-4</v>
      </c>
      <c r="F891" s="54">
        <f>Table3[[#This Row],[Residential Incentive Disbursements]]+Table3[[#This Row],[C&amp;I Incentive Disbursements]]</f>
        <v>12386.109999999901</v>
      </c>
      <c r="G891" s="55">
        <f>Table3[[#This Row],[Incentive Disbursements]]/'1.) CLM Reference'!$B$5</f>
        <v>1.396871230587561E-4</v>
      </c>
      <c r="H891" s="54">
        <v>44412.956910000001</v>
      </c>
      <c r="I891" s="55">
        <f>Table3[[#This Row],[Residential CLM $ Collected]]/'1.) CLM Reference'!$B$4</f>
        <v>4.195964211233815E-4</v>
      </c>
      <c r="J891" s="79">
        <v>12386.109999999901</v>
      </c>
      <c r="K891" s="55">
        <f>Table3[[#This Row],[Residential Incentive Disbursements]]/'1.) CLM Reference'!$B$5</f>
        <v>1.396871230587561E-4</v>
      </c>
      <c r="L891" s="56">
        <v>0</v>
      </c>
      <c r="M891" s="55">
        <f>Table3[[#This Row],[C&amp;I CLM $ Collected]]/'1.) CLM Reference'!$B$4</f>
        <v>0</v>
      </c>
      <c r="N891" s="79">
        <v>0</v>
      </c>
      <c r="O891" s="55">
        <f>Table3[[#This Row],[C&amp;I Incentive Disbursements]]/'1.) CLM Reference'!$B$5</f>
        <v>0</v>
      </c>
    </row>
    <row r="892" spans="1:15" s="1" customFormat="1">
      <c r="A892" s="83">
        <v>9001045400</v>
      </c>
      <c r="B892" s="1" t="s">
        <v>188</v>
      </c>
      <c r="C892" s="1" t="s">
        <v>46</v>
      </c>
      <c r="D892" s="54">
        <f>Table3[[#This Row],[Residential CLM $ Collected]]+Table3[[#This Row],[C&amp;I CLM $ Collected]]</f>
        <v>61712.03052</v>
      </c>
      <c r="E892" s="55">
        <f>Table3[[#This Row],[CLM $ Collected ]]/'1.) CLM Reference'!$B$4</f>
        <v>5.8303137075339784E-4</v>
      </c>
      <c r="F892" s="54">
        <f>Table3[[#This Row],[Residential Incentive Disbursements]]+Table3[[#This Row],[C&amp;I Incentive Disbursements]]</f>
        <v>15652.41</v>
      </c>
      <c r="G892" s="55">
        <f>Table3[[#This Row],[Incentive Disbursements]]/'1.) CLM Reference'!$B$5</f>
        <v>1.7652355112590814E-4</v>
      </c>
      <c r="H892" s="54">
        <v>61712.03052</v>
      </c>
      <c r="I892" s="55">
        <f>Table3[[#This Row],[Residential CLM $ Collected]]/'1.) CLM Reference'!$B$4</f>
        <v>5.8303137075339784E-4</v>
      </c>
      <c r="J892" s="79">
        <v>15652.41</v>
      </c>
      <c r="K892" s="55">
        <f>Table3[[#This Row],[Residential Incentive Disbursements]]/'1.) CLM Reference'!$B$5</f>
        <v>1.7652355112590814E-4</v>
      </c>
      <c r="L892" s="56">
        <v>0</v>
      </c>
      <c r="M892" s="55">
        <f>Table3[[#This Row],[C&amp;I CLM $ Collected]]/'1.) CLM Reference'!$B$4</f>
        <v>0</v>
      </c>
      <c r="N892" s="79">
        <v>0</v>
      </c>
      <c r="O892" s="55">
        <f>Table3[[#This Row],[C&amp;I Incentive Disbursements]]/'1.) CLM Reference'!$B$5</f>
        <v>0</v>
      </c>
    </row>
    <row r="893" spans="1:15" s="1" customFormat="1">
      <c r="A893" s="83">
        <v>9001055100</v>
      </c>
      <c r="B893" s="1" t="s">
        <v>188</v>
      </c>
      <c r="C893" s="1" t="s">
        <v>46</v>
      </c>
      <c r="D893" s="54">
        <f>Table3[[#This Row],[Residential CLM $ Collected]]+Table3[[#This Row],[C&amp;I CLM $ Collected]]</f>
        <v>207.67508999999998</v>
      </c>
      <c r="E893" s="55">
        <f>Table3[[#This Row],[CLM $ Collected ]]/'1.) CLM Reference'!$B$4</f>
        <v>1.9620338428954233E-6</v>
      </c>
      <c r="F893" s="54">
        <f>Table3[[#This Row],[Residential Incentive Disbursements]]+Table3[[#This Row],[C&amp;I Incentive Disbursements]]</f>
        <v>0</v>
      </c>
      <c r="G893" s="55">
        <f>Table3[[#This Row],[Incentive Disbursements]]/'1.) CLM Reference'!$B$5</f>
        <v>0</v>
      </c>
      <c r="H893" s="54">
        <v>207.67508999999998</v>
      </c>
      <c r="I893" s="55">
        <f>Table3[[#This Row],[Residential CLM $ Collected]]/'1.) CLM Reference'!$B$4</f>
        <v>1.9620338428954233E-6</v>
      </c>
      <c r="J893" s="79">
        <v>0</v>
      </c>
      <c r="K893" s="55">
        <f>Table3[[#This Row],[Residential Incentive Disbursements]]/'1.) CLM Reference'!$B$5</f>
        <v>0</v>
      </c>
      <c r="L893" s="56">
        <v>0</v>
      </c>
      <c r="M893" s="55">
        <f>Table3[[#This Row],[C&amp;I CLM $ Collected]]/'1.) CLM Reference'!$B$4</f>
        <v>0</v>
      </c>
      <c r="N893" s="79">
        <v>0</v>
      </c>
      <c r="O893" s="55">
        <f>Table3[[#This Row],[C&amp;I Incentive Disbursements]]/'1.) CLM Reference'!$B$5</f>
        <v>0</v>
      </c>
    </row>
    <row r="894" spans="1:15" s="1" customFormat="1">
      <c r="A894" s="83">
        <v>9001240100</v>
      </c>
      <c r="B894" s="1" t="s">
        <v>188</v>
      </c>
      <c r="C894" s="1" t="s">
        <v>46</v>
      </c>
      <c r="D894" s="54">
        <f>Table3[[#This Row],[Residential CLM $ Collected]]+Table3[[#This Row],[C&amp;I CLM $ Collected]]</f>
        <v>315.58652999999998</v>
      </c>
      <c r="E894" s="55">
        <f>Table3[[#This Row],[CLM $ Collected ]]/'1.) CLM Reference'!$B$4</f>
        <v>2.9815393469767213E-6</v>
      </c>
      <c r="F894" s="54">
        <f>Table3[[#This Row],[Residential Incentive Disbursements]]+Table3[[#This Row],[C&amp;I Incentive Disbursements]]</f>
        <v>0</v>
      </c>
      <c r="G894" s="55">
        <f>Table3[[#This Row],[Incentive Disbursements]]/'1.) CLM Reference'!$B$5</f>
        <v>0</v>
      </c>
      <c r="H894" s="54">
        <v>315.58652999999998</v>
      </c>
      <c r="I894" s="55">
        <f>Table3[[#This Row],[Residential CLM $ Collected]]/'1.) CLM Reference'!$B$4</f>
        <v>2.9815393469767213E-6</v>
      </c>
      <c r="J894" s="77">
        <v>0</v>
      </c>
      <c r="K894" s="55">
        <f>Table3[[#This Row],[Residential Incentive Disbursements]]/'1.) CLM Reference'!$B$5</f>
        <v>0</v>
      </c>
      <c r="L894" s="56">
        <v>0</v>
      </c>
      <c r="M894" s="55">
        <f>Table3[[#This Row],[C&amp;I CLM $ Collected]]/'1.) CLM Reference'!$B$4</f>
        <v>0</v>
      </c>
      <c r="N894" s="79">
        <v>0</v>
      </c>
      <c r="O894" s="55">
        <f>Table3[[#This Row],[C&amp;I Incentive Disbursements]]/'1.) CLM Reference'!$B$5</f>
        <v>0</v>
      </c>
    </row>
    <row r="895" spans="1:15" s="1" customFormat="1">
      <c r="A895" s="83">
        <v>9001245400</v>
      </c>
      <c r="B895" s="1" t="s">
        <v>188</v>
      </c>
      <c r="C895" s="1" t="s">
        <v>46</v>
      </c>
      <c r="D895" s="54">
        <f>Table3[[#This Row],[Residential CLM $ Collected]]+Table3[[#This Row],[C&amp;I CLM $ Collected]]</f>
        <v>420.31142999999997</v>
      </c>
      <c r="E895" s="55">
        <f>Table3[[#This Row],[CLM $ Collected ]]/'1.) CLM Reference'!$B$4</f>
        <v>3.9709396548992496E-6</v>
      </c>
      <c r="F895" s="54">
        <f>Table3[[#This Row],[Residential Incentive Disbursements]]+Table3[[#This Row],[C&amp;I Incentive Disbursements]]</f>
        <v>0</v>
      </c>
      <c r="G895" s="55">
        <f>Table3[[#This Row],[Incentive Disbursements]]/'1.) CLM Reference'!$B$5</f>
        <v>0</v>
      </c>
      <c r="H895" s="54">
        <v>420.31142999999997</v>
      </c>
      <c r="I895" s="55">
        <f>Table3[[#This Row],[Residential CLM $ Collected]]/'1.) CLM Reference'!$B$4</f>
        <v>3.9709396548992496E-6</v>
      </c>
      <c r="J895" s="79">
        <v>0</v>
      </c>
      <c r="K895" s="55">
        <f>Table3[[#This Row],[Residential Incentive Disbursements]]/'1.) CLM Reference'!$B$5</f>
        <v>0</v>
      </c>
      <c r="L895" s="56">
        <v>0</v>
      </c>
      <c r="M895" s="55">
        <f>Table3[[#This Row],[C&amp;I CLM $ Collected]]/'1.) CLM Reference'!$B$4</f>
        <v>0</v>
      </c>
      <c r="N895" s="79">
        <v>0</v>
      </c>
      <c r="O895" s="55">
        <f>Table3[[#This Row],[C&amp;I Incentive Disbursements]]/'1.) CLM Reference'!$B$5</f>
        <v>0</v>
      </c>
    </row>
    <row r="896" spans="1:15" s="1" customFormat="1">
      <c r="A896" s="83">
        <v>9005290100</v>
      </c>
      <c r="B896" s="1" t="s">
        <v>189</v>
      </c>
      <c r="C896" s="1" t="s">
        <v>46</v>
      </c>
      <c r="D896" s="54">
        <f>Table3[[#This Row],[Residential CLM $ Collected]]+Table3[[#This Row],[C&amp;I CLM $ Collected]]</f>
        <v>1407.5548199999998</v>
      </c>
      <c r="E896" s="55">
        <f>Table3[[#This Row],[CLM $ Collected ]]/'1.) CLM Reference'!$B$4</f>
        <v>1.3298032963753985E-5</v>
      </c>
      <c r="F896" s="54">
        <f>Table3[[#This Row],[Residential Incentive Disbursements]]+Table3[[#This Row],[C&amp;I Incentive Disbursements]]</f>
        <v>0</v>
      </c>
      <c r="G896" s="55">
        <f>Table3[[#This Row],[Incentive Disbursements]]/'1.) CLM Reference'!$B$5</f>
        <v>0</v>
      </c>
      <c r="H896" s="54">
        <v>1407.5548199999998</v>
      </c>
      <c r="I896" s="55">
        <f>Table3[[#This Row],[Residential CLM $ Collected]]/'1.) CLM Reference'!$B$4</f>
        <v>1.3298032963753985E-5</v>
      </c>
      <c r="J896" s="79">
        <v>0</v>
      </c>
      <c r="K896" s="55">
        <f>Table3[[#This Row],[Residential Incentive Disbursements]]/'1.) CLM Reference'!$B$5</f>
        <v>0</v>
      </c>
      <c r="L896" s="56">
        <v>0</v>
      </c>
      <c r="M896" s="55">
        <f>Table3[[#This Row],[C&amp;I CLM $ Collected]]/'1.) CLM Reference'!$B$4</f>
        <v>0</v>
      </c>
      <c r="N896" s="79">
        <v>0</v>
      </c>
      <c r="O896" s="55">
        <f>Table3[[#This Row],[C&amp;I Incentive Disbursements]]/'1.) CLM Reference'!$B$5</f>
        <v>0</v>
      </c>
    </row>
    <row r="897" spans="1:15" s="1" customFormat="1">
      <c r="A897" s="83">
        <v>9005293100</v>
      </c>
      <c r="B897" s="1" t="s">
        <v>189</v>
      </c>
      <c r="C897" s="1" t="s">
        <v>46</v>
      </c>
      <c r="D897" s="54">
        <f>Table3[[#This Row],[Residential CLM $ Collected]]+Table3[[#This Row],[C&amp;I CLM $ Collected]]</f>
        <v>4267.7636400000001</v>
      </c>
      <c r="E897" s="55">
        <f>Table3[[#This Row],[CLM $ Collected ]]/'1.) CLM Reference'!$B$4</f>
        <v>4.032017848244852E-5</v>
      </c>
      <c r="F897" s="54">
        <f>Table3[[#This Row],[Residential Incentive Disbursements]]+Table3[[#This Row],[C&amp;I Incentive Disbursements]]</f>
        <v>1541.77</v>
      </c>
      <c r="G897" s="55">
        <f>Table3[[#This Row],[Incentive Disbursements]]/'1.) CLM Reference'!$B$5</f>
        <v>1.7387655665765935E-5</v>
      </c>
      <c r="H897" s="54">
        <v>4267.7636400000001</v>
      </c>
      <c r="I897" s="55">
        <f>Table3[[#This Row],[Residential CLM $ Collected]]/'1.) CLM Reference'!$B$4</f>
        <v>4.032017848244852E-5</v>
      </c>
      <c r="J897" s="79">
        <v>1541.77</v>
      </c>
      <c r="K897" s="55">
        <f>Table3[[#This Row],[Residential Incentive Disbursements]]/'1.) CLM Reference'!$B$5</f>
        <v>1.7387655665765935E-5</v>
      </c>
      <c r="L897" s="56">
        <v>0</v>
      </c>
      <c r="M897" s="55">
        <f>Table3[[#This Row],[C&amp;I CLM $ Collected]]/'1.) CLM Reference'!$B$4</f>
        <v>0</v>
      </c>
      <c r="N897" s="79">
        <v>0</v>
      </c>
      <c r="O897" s="55">
        <f>Table3[[#This Row],[C&amp;I Incentive Disbursements]]/'1.) CLM Reference'!$B$5</f>
        <v>0</v>
      </c>
    </row>
    <row r="898" spans="1:15" s="1" customFormat="1">
      <c r="A898" s="83">
        <v>9005310700</v>
      </c>
      <c r="B898" s="1" t="s">
        <v>189</v>
      </c>
      <c r="C898" s="1" t="s">
        <v>46</v>
      </c>
      <c r="D898" s="54">
        <f>Table3[[#This Row],[Residential CLM $ Collected]]+Table3[[#This Row],[C&amp;I CLM $ Collected]]</f>
        <v>321.36993000000001</v>
      </c>
      <c r="E898" s="55">
        <f>Table3[[#This Row],[CLM $ Collected ]]/'1.) CLM Reference'!$B$4</f>
        <v>3.036178670965946E-6</v>
      </c>
      <c r="F898" s="54">
        <f>Table3[[#This Row],[Residential Incentive Disbursements]]+Table3[[#This Row],[C&amp;I Incentive Disbursements]]</f>
        <v>0</v>
      </c>
      <c r="G898" s="55">
        <f>Table3[[#This Row],[Incentive Disbursements]]/'1.) CLM Reference'!$B$5</f>
        <v>0</v>
      </c>
      <c r="H898" s="54">
        <v>321.36993000000001</v>
      </c>
      <c r="I898" s="55">
        <f>Table3[[#This Row],[Residential CLM $ Collected]]/'1.) CLM Reference'!$B$4</f>
        <v>3.036178670965946E-6</v>
      </c>
      <c r="J898" s="79">
        <v>0</v>
      </c>
      <c r="K898" s="55">
        <f>Table3[[#This Row],[Residential Incentive Disbursements]]/'1.) CLM Reference'!$B$5</f>
        <v>0</v>
      </c>
      <c r="L898" s="56">
        <v>0</v>
      </c>
      <c r="M898" s="55">
        <f>Table3[[#This Row],[C&amp;I CLM $ Collected]]/'1.) CLM Reference'!$B$4</f>
        <v>0</v>
      </c>
      <c r="N898" s="79">
        <v>0</v>
      </c>
      <c r="O898" s="55">
        <f>Table3[[#This Row],[C&amp;I Incentive Disbursements]]/'1.) CLM Reference'!$B$5</f>
        <v>0</v>
      </c>
    </row>
    <row r="899" spans="1:15" s="1" customFormat="1">
      <c r="A899" s="83">
        <v>9005320100</v>
      </c>
      <c r="B899" s="1" t="s">
        <v>189</v>
      </c>
      <c r="C899" s="1" t="s">
        <v>46</v>
      </c>
      <c r="D899" s="54">
        <f>Table3[[#This Row],[Residential CLM $ Collected]]+Table3[[#This Row],[C&amp;I CLM $ Collected]]</f>
        <v>195133.57674299943</v>
      </c>
      <c r="E899" s="55">
        <f>Table3[[#This Row],[CLM $ Collected ]]/'1.) CLM Reference'!$B$4</f>
        <v>1.8435464814532941E-3</v>
      </c>
      <c r="F899" s="54">
        <f>Table3[[#This Row],[Residential Incentive Disbursements]]+Table3[[#This Row],[C&amp;I Incentive Disbursements]]</f>
        <v>67265.339999999909</v>
      </c>
      <c r="G899" s="55">
        <f>Table3[[#This Row],[Incentive Disbursements]]/'1.) CLM Reference'!$B$5</f>
        <v>7.5859990151622516E-4</v>
      </c>
      <c r="H899" s="54">
        <v>132764.29626599944</v>
      </c>
      <c r="I899" s="55">
        <f>Table3[[#This Row],[Residential CLM $ Collected]]/'1.) CLM Reference'!$B$4</f>
        <v>1.2543056675795128E-3</v>
      </c>
      <c r="J899" s="79">
        <v>55568.339999999902</v>
      </c>
      <c r="K899" s="55">
        <f>Table3[[#This Row],[Residential Incentive Disbursements]]/'1.) CLM Reference'!$B$5</f>
        <v>6.2668437045616799E-4</v>
      </c>
      <c r="L899" s="56">
        <v>62369.280476999993</v>
      </c>
      <c r="M899" s="55">
        <f>Table3[[#This Row],[C&amp;I CLM $ Collected]]/'1.) CLM Reference'!$B$4</f>
        <v>5.892408138737814E-4</v>
      </c>
      <c r="N899" s="79">
        <v>11697</v>
      </c>
      <c r="O899" s="55">
        <f>Table3[[#This Row],[C&amp;I Incentive Disbursements]]/'1.) CLM Reference'!$B$5</f>
        <v>1.3191553106005704E-4</v>
      </c>
    </row>
    <row r="900" spans="1:15" s="1" customFormat="1">
      <c r="A900" s="83">
        <v>9005320200</v>
      </c>
      <c r="B900" s="1" t="s">
        <v>189</v>
      </c>
      <c r="C900" s="1" t="s">
        <v>46</v>
      </c>
      <c r="D900" s="54">
        <f>Table3[[#This Row],[Residential CLM $ Collected]]+Table3[[#This Row],[C&amp;I CLM $ Collected]]</f>
        <v>62096.971356000002</v>
      </c>
      <c r="E900" s="55">
        <f>Table3[[#This Row],[CLM $ Collected ]]/'1.) CLM Reference'!$B$4</f>
        <v>5.8666814273093475E-4</v>
      </c>
      <c r="F900" s="54">
        <f>Table3[[#This Row],[Residential Incentive Disbursements]]+Table3[[#This Row],[C&amp;I Incentive Disbursements]]</f>
        <v>11737.139999999899</v>
      </c>
      <c r="G900" s="55">
        <f>Table3[[#This Row],[Incentive Disbursements]]/'1.) CLM Reference'!$B$5</f>
        <v>1.3236821887887702E-4</v>
      </c>
      <c r="H900" s="54">
        <v>62096.971356000002</v>
      </c>
      <c r="I900" s="55">
        <f>Table3[[#This Row],[Residential CLM $ Collected]]/'1.) CLM Reference'!$B$4</f>
        <v>5.8666814273093475E-4</v>
      </c>
      <c r="J900" s="79">
        <v>11737.139999999899</v>
      </c>
      <c r="K900" s="55">
        <f>Table3[[#This Row],[Residential Incentive Disbursements]]/'1.) CLM Reference'!$B$5</f>
        <v>1.3236821887887702E-4</v>
      </c>
      <c r="L900" s="56">
        <v>0</v>
      </c>
      <c r="M900" s="55">
        <f>Table3[[#This Row],[C&amp;I CLM $ Collected]]/'1.) CLM Reference'!$B$4</f>
        <v>0</v>
      </c>
      <c r="N900" s="79">
        <v>0</v>
      </c>
      <c r="O900" s="55">
        <f>Table3[[#This Row],[C&amp;I Incentive Disbursements]]/'1.) CLM Reference'!$B$5</f>
        <v>0</v>
      </c>
    </row>
    <row r="901" spans="1:15" s="1" customFormat="1">
      <c r="A901" s="83">
        <v>9013881500</v>
      </c>
      <c r="B901" s="1" t="s">
        <v>190</v>
      </c>
      <c r="C901" s="1" t="s">
        <v>46</v>
      </c>
      <c r="D901" s="54">
        <f>Table3[[#This Row],[Residential CLM $ Collected]]+Table3[[#This Row],[C&amp;I CLM $ Collected]]</f>
        <v>2300.1148800000001</v>
      </c>
      <c r="E901" s="55">
        <f>Table3[[#This Row],[CLM $ Collected ]]/'1.) CLM Reference'!$B$4</f>
        <v>2.1730594830161605E-5</v>
      </c>
      <c r="F901" s="54">
        <f>Table3[[#This Row],[Residential Incentive Disbursements]]+Table3[[#This Row],[C&amp;I Incentive Disbursements]]</f>
        <v>0</v>
      </c>
      <c r="G901" s="55">
        <f>Table3[[#This Row],[Incentive Disbursements]]/'1.) CLM Reference'!$B$5</f>
        <v>0</v>
      </c>
      <c r="H901" s="54">
        <v>2300.1148800000001</v>
      </c>
      <c r="I901" s="55">
        <f>Table3[[#This Row],[Residential CLM $ Collected]]/'1.) CLM Reference'!$B$4</f>
        <v>2.1730594830161605E-5</v>
      </c>
      <c r="J901" s="79">
        <v>0</v>
      </c>
      <c r="K901" s="55">
        <f>Table3[[#This Row],[Residential Incentive Disbursements]]/'1.) CLM Reference'!$B$5</f>
        <v>0</v>
      </c>
      <c r="L901" s="56">
        <v>0</v>
      </c>
      <c r="M901" s="55">
        <f>Table3[[#This Row],[C&amp;I CLM $ Collected]]/'1.) CLM Reference'!$B$4</f>
        <v>0</v>
      </c>
      <c r="N901" s="79">
        <v>0</v>
      </c>
      <c r="O901" s="55">
        <f>Table3[[#This Row],[C&amp;I Incentive Disbursements]]/'1.) CLM Reference'!$B$5</f>
        <v>0</v>
      </c>
    </row>
    <row r="902" spans="1:15" s="1" customFormat="1">
      <c r="A902" s="83">
        <v>9015800300</v>
      </c>
      <c r="B902" s="1" t="s">
        <v>190</v>
      </c>
      <c r="C902" s="1" t="s">
        <v>46</v>
      </c>
      <c r="D902" s="54">
        <f>Table3[[#This Row],[Residential CLM $ Collected]]+Table3[[#This Row],[C&amp;I CLM $ Collected]]</f>
        <v>35352.528245999936</v>
      </c>
      <c r="E902" s="55">
        <f>Table3[[#This Row],[CLM $ Collected ]]/'1.) CLM Reference'!$B$4</f>
        <v>3.3399699911322177E-4</v>
      </c>
      <c r="F902" s="54">
        <f>Table3[[#This Row],[Residential Incentive Disbursements]]+Table3[[#This Row],[C&amp;I Incentive Disbursements]]</f>
        <v>13793.82</v>
      </c>
      <c r="G902" s="55">
        <f>Table3[[#This Row],[Incentive Disbursements]]/'1.) CLM Reference'!$B$5</f>
        <v>1.5556288712035874E-4</v>
      </c>
      <c r="H902" s="54">
        <v>35352.528245999936</v>
      </c>
      <c r="I902" s="55">
        <f>Table3[[#This Row],[Residential CLM $ Collected]]/'1.) CLM Reference'!$B$4</f>
        <v>3.3399699911322177E-4</v>
      </c>
      <c r="J902" s="79">
        <v>13793.82</v>
      </c>
      <c r="K902" s="55">
        <f>Table3[[#This Row],[Residential Incentive Disbursements]]/'1.) CLM Reference'!$B$5</f>
        <v>1.5556288712035874E-4</v>
      </c>
      <c r="L902" s="56">
        <v>0</v>
      </c>
      <c r="M902" s="55">
        <f>Table3[[#This Row],[C&amp;I CLM $ Collected]]/'1.) CLM Reference'!$B$4</f>
        <v>0</v>
      </c>
      <c r="N902" s="79">
        <v>0</v>
      </c>
      <c r="O902" s="55">
        <f>Table3[[#This Row],[C&amp;I Incentive Disbursements]]/'1.) CLM Reference'!$B$5</f>
        <v>0</v>
      </c>
    </row>
    <row r="903" spans="1:15" s="1" customFormat="1">
      <c r="A903" s="83">
        <v>9015800400</v>
      </c>
      <c r="B903" s="1" t="s">
        <v>190</v>
      </c>
      <c r="C903" s="1" t="s">
        <v>46</v>
      </c>
      <c r="D903" s="54">
        <f>Table3[[#This Row],[Residential CLM $ Collected]]+Table3[[#This Row],[C&amp;I CLM $ Collected]]</f>
        <v>44905.000076999946</v>
      </c>
      <c r="E903" s="55">
        <f>Table3[[#This Row],[CLM $ Collected ]]/'1.) CLM Reference'!$B$4</f>
        <v>4.2424505445643715E-4</v>
      </c>
      <c r="F903" s="54">
        <f>Table3[[#This Row],[Residential Incentive Disbursements]]+Table3[[#This Row],[C&amp;I Incentive Disbursements]]</f>
        <v>7358.69</v>
      </c>
      <c r="G903" s="55">
        <f>Table3[[#This Row],[Incentive Disbursements]]/'1.) CLM Reference'!$B$5</f>
        <v>8.2989270689606839E-5</v>
      </c>
      <c r="H903" s="54">
        <v>44905.000076999946</v>
      </c>
      <c r="I903" s="55">
        <f>Table3[[#This Row],[Residential CLM $ Collected]]/'1.) CLM Reference'!$B$4</f>
        <v>4.2424505445643715E-4</v>
      </c>
      <c r="J903" s="79">
        <v>7358.69</v>
      </c>
      <c r="K903" s="55">
        <f>Table3[[#This Row],[Residential Incentive Disbursements]]/'1.) CLM Reference'!$B$5</f>
        <v>8.2989270689606839E-5</v>
      </c>
      <c r="L903" s="56">
        <v>0</v>
      </c>
      <c r="M903" s="55">
        <f>Table3[[#This Row],[C&amp;I CLM $ Collected]]/'1.) CLM Reference'!$B$4</f>
        <v>0</v>
      </c>
      <c r="N903" s="79">
        <v>0</v>
      </c>
      <c r="O903" s="55">
        <f>Table3[[#This Row],[C&amp;I Incentive Disbursements]]/'1.) CLM Reference'!$B$5</f>
        <v>0</v>
      </c>
    </row>
    <row r="904" spans="1:15" s="1" customFormat="1">
      <c r="A904" s="83">
        <v>9015800500</v>
      </c>
      <c r="B904" s="1" t="s">
        <v>190</v>
      </c>
      <c r="C904" s="1" t="s">
        <v>46</v>
      </c>
      <c r="D904" s="54">
        <f>Table3[[#This Row],[Residential CLM $ Collected]]+Table3[[#This Row],[C&amp;I CLM $ Collected]]</f>
        <v>327272.51226600003</v>
      </c>
      <c r="E904" s="55">
        <f>Table3[[#This Row],[CLM $ Collected ]]/'1.) CLM Reference'!$B$4</f>
        <v>3.0919439828594737E-3</v>
      </c>
      <c r="F904" s="54">
        <f>Table3[[#This Row],[Residential Incentive Disbursements]]+Table3[[#This Row],[C&amp;I Incentive Disbursements]]</f>
        <v>416828.86</v>
      </c>
      <c r="G904" s="55">
        <f>Table3[[#This Row],[Incentive Disbursements]]/'1.) CLM Reference'!$B$5</f>
        <v>4.7008806042624744E-3</v>
      </c>
      <c r="H904" s="54">
        <v>178785.103581</v>
      </c>
      <c r="I904" s="55">
        <f>Table3[[#This Row],[Residential CLM $ Collected]]/'1.) CLM Reference'!$B$4</f>
        <v>1.689092436803498E-3</v>
      </c>
      <c r="J904" s="79">
        <v>369935.56</v>
      </c>
      <c r="K904" s="55">
        <f>Table3[[#This Row],[Residential Incentive Disbursements]]/'1.) CLM Reference'!$B$5</f>
        <v>4.1720309357441733E-3</v>
      </c>
      <c r="L904" s="56">
        <v>148487.408685</v>
      </c>
      <c r="M904" s="55">
        <f>Table3[[#This Row],[C&amp;I CLM $ Collected]]/'1.) CLM Reference'!$B$4</f>
        <v>1.4028515460559753E-3</v>
      </c>
      <c r="N904" s="79">
        <v>46893.3</v>
      </c>
      <c r="O904" s="55">
        <f>Table3[[#This Row],[C&amp;I Incentive Disbursements]]/'1.) CLM Reference'!$B$5</f>
        <v>5.2884966851830155E-4</v>
      </c>
    </row>
    <row r="905" spans="1:15" s="1" customFormat="1">
      <c r="A905" s="83">
        <v>9015800600</v>
      </c>
      <c r="B905" s="1" t="s">
        <v>190</v>
      </c>
      <c r="C905" s="1" t="s">
        <v>46</v>
      </c>
      <c r="D905" s="54">
        <f>Table3[[#This Row],[Residential CLM $ Collected]]+Table3[[#This Row],[C&amp;I CLM $ Collected]]</f>
        <v>47664.237536999943</v>
      </c>
      <c r="E905" s="55">
        <f>Table3[[#This Row],[CLM $ Collected ]]/'1.) CLM Reference'!$B$4</f>
        <v>4.5031326165983744E-4</v>
      </c>
      <c r="F905" s="54">
        <f>Table3[[#This Row],[Residential Incentive Disbursements]]+Table3[[#This Row],[C&amp;I Incentive Disbursements]]</f>
        <v>208.13</v>
      </c>
      <c r="G905" s="55">
        <f>Table3[[#This Row],[Incentive Disbursements]]/'1.) CLM Reference'!$B$5</f>
        <v>2.3472325792536269E-6</v>
      </c>
      <c r="H905" s="54">
        <v>47664.237536999943</v>
      </c>
      <c r="I905" s="55">
        <f>Table3[[#This Row],[Residential CLM $ Collected]]/'1.) CLM Reference'!$B$4</f>
        <v>4.5031326165983744E-4</v>
      </c>
      <c r="J905" s="79">
        <v>208.13</v>
      </c>
      <c r="K905" s="55">
        <f>Table3[[#This Row],[Residential Incentive Disbursements]]/'1.) CLM Reference'!$B$5</f>
        <v>2.3472325792536269E-6</v>
      </c>
      <c r="L905" s="56">
        <v>0</v>
      </c>
      <c r="M905" s="55">
        <f>Table3[[#This Row],[C&amp;I CLM $ Collected]]/'1.) CLM Reference'!$B$4</f>
        <v>0</v>
      </c>
      <c r="N905" s="79">
        <v>0</v>
      </c>
      <c r="O905" s="55">
        <f>Table3[[#This Row],[C&amp;I Incentive Disbursements]]/'1.) CLM Reference'!$B$5</f>
        <v>0</v>
      </c>
    </row>
    <row r="906" spans="1:15" s="1" customFormat="1">
      <c r="A906" s="83">
        <v>9015800700</v>
      </c>
      <c r="B906" s="1" t="s">
        <v>190</v>
      </c>
      <c r="C906" s="1" t="s">
        <v>46</v>
      </c>
      <c r="D906" s="54">
        <f>Table3[[#This Row],[Residential CLM $ Collected]]+Table3[[#This Row],[C&amp;I CLM $ Collected]]</f>
        <v>32319.406539</v>
      </c>
      <c r="E906" s="55">
        <f>Table3[[#This Row],[CLM $ Collected ]]/'1.) CLM Reference'!$B$4</f>
        <v>3.0534123958638295E-4</v>
      </c>
      <c r="F906" s="54">
        <f>Table3[[#This Row],[Residential Incentive Disbursements]]+Table3[[#This Row],[C&amp;I Incentive Disbursements]]</f>
        <v>4299.05</v>
      </c>
      <c r="G906" s="55">
        <f>Table3[[#This Row],[Incentive Disbursements]]/'1.) CLM Reference'!$B$5</f>
        <v>4.8483496948254956E-5</v>
      </c>
      <c r="H906" s="54">
        <v>32319.406539</v>
      </c>
      <c r="I906" s="55">
        <f>Table3[[#This Row],[Residential CLM $ Collected]]/'1.) CLM Reference'!$B$4</f>
        <v>3.0534123958638295E-4</v>
      </c>
      <c r="J906" s="79">
        <v>4299.05</v>
      </c>
      <c r="K906" s="55">
        <f>Table3[[#This Row],[Residential Incentive Disbursements]]/'1.) CLM Reference'!$B$5</f>
        <v>4.8483496948254956E-5</v>
      </c>
      <c r="L906" s="56">
        <v>0</v>
      </c>
      <c r="M906" s="55">
        <f>Table3[[#This Row],[C&amp;I CLM $ Collected]]/'1.) CLM Reference'!$B$4</f>
        <v>0</v>
      </c>
      <c r="N906" s="79">
        <v>0</v>
      </c>
      <c r="O906" s="55">
        <f>Table3[[#This Row],[C&amp;I Incentive Disbursements]]/'1.) CLM Reference'!$B$5</f>
        <v>0</v>
      </c>
    </row>
    <row r="907" spans="1:15" s="1" customFormat="1">
      <c r="A907" s="83">
        <v>9015815000</v>
      </c>
      <c r="B907" s="1" t="s">
        <v>190</v>
      </c>
      <c r="C907" s="1" t="s">
        <v>46</v>
      </c>
      <c r="D907" s="54">
        <f>Table3[[#This Row],[Residential CLM $ Collected]]+Table3[[#This Row],[C&amp;I CLM $ Collected]]</f>
        <v>299.63682</v>
      </c>
      <c r="E907" s="55">
        <f>Table3[[#This Row],[CLM $ Collected ]]/'1.) CLM Reference'!$B$4</f>
        <v>2.8308526622887907E-6</v>
      </c>
      <c r="F907" s="54">
        <f>Table3[[#This Row],[Residential Incentive Disbursements]]+Table3[[#This Row],[C&amp;I Incentive Disbursements]]</f>
        <v>0</v>
      </c>
      <c r="G907" s="55">
        <f>Table3[[#This Row],[Incentive Disbursements]]/'1.) CLM Reference'!$B$5</f>
        <v>0</v>
      </c>
      <c r="H907" s="54">
        <v>299.63682</v>
      </c>
      <c r="I907" s="55">
        <f>Table3[[#This Row],[Residential CLM $ Collected]]/'1.) CLM Reference'!$B$4</f>
        <v>2.8308526622887907E-6</v>
      </c>
      <c r="J907" s="79">
        <v>0</v>
      </c>
      <c r="K907" s="55">
        <f>Table3[[#This Row],[Residential Incentive Disbursements]]/'1.) CLM Reference'!$B$5</f>
        <v>0</v>
      </c>
      <c r="L907" s="56">
        <v>0</v>
      </c>
      <c r="M907" s="55">
        <f>Table3[[#This Row],[C&amp;I CLM $ Collected]]/'1.) CLM Reference'!$B$4</f>
        <v>0</v>
      </c>
      <c r="N907" s="79">
        <v>0</v>
      </c>
      <c r="O907" s="55">
        <f>Table3[[#This Row],[C&amp;I Incentive Disbursements]]/'1.) CLM Reference'!$B$5</f>
        <v>0</v>
      </c>
    </row>
    <row r="908" spans="1:15" s="1" customFormat="1">
      <c r="A908" s="83">
        <v>9015825000</v>
      </c>
      <c r="B908" s="1" t="s">
        <v>190</v>
      </c>
      <c r="C908" s="1" t="s">
        <v>46</v>
      </c>
      <c r="D908" s="54">
        <f>Table3[[#This Row],[Residential CLM $ Collected]]+Table3[[#This Row],[C&amp;I CLM $ Collected]]</f>
        <v>167.42943</v>
      </c>
      <c r="E908" s="55">
        <f>Table3[[#This Row],[CLM $ Collected ]]/'1.) CLM Reference'!$B$4</f>
        <v>1.5818084294880541E-6</v>
      </c>
      <c r="F908" s="54">
        <f>Table3[[#This Row],[Residential Incentive Disbursements]]+Table3[[#This Row],[C&amp;I Incentive Disbursements]]</f>
        <v>0</v>
      </c>
      <c r="G908" s="55">
        <f>Table3[[#This Row],[Incentive Disbursements]]/'1.) CLM Reference'!$B$5</f>
        <v>0</v>
      </c>
      <c r="H908" s="54">
        <v>167.42943</v>
      </c>
      <c r="I908" s="55">
        <f>Table3[[#This Row],[Residential CLM $ Collected]]/'1.) CLM Reference'!$B$4</f>
        <v>1.5818084294880541E-6</v>
      </c>
      <c r="J908" s="79">
        <v>0</v>
      </c>
      <c r="K908" s="55">
        <f>Table3[[#This Row],[Residential Incentive Disbursements]]/'1.) CLM Reference'!$B$5</f>
        <v>0</v>
      </c>
      <c r="L908" s="56">
        <v>0</v>
      </c>
      <c r="M908" s="55">
        <f>Table3[[#This Row],[C&amp;I CLM $ Collected]]/'1.) CLM Reference'!$B$4</f>
        <v>0</v>
      </c>
      <c r="N908" s="79">
        <v>0</v>
      </c>
      <c r="O908" s="55">
        <f>Table3[[#This Row],[C&amp;I Incentive Disbursements]]/'1.) CLM Reference'!$B$5</f>
        <v>0</v>
      </c>
    </row>
    <row r="909" spans="1:15" s="1" customFormat="1">
      <c r="A909" s="83">
        <v>9003470100</v>
      </c>
      <c r="B909" s="1" t="s">
        <v>191</v>
      </c>
      <c r="C909" s="1" t="s">
        <v>46</v>
      </c>
      <c r="D909" s="54">
        <f>Table3[[#This Row],[Residential CLM $ Collected]]+Table3[[#This Row],[C&amp;I CLM $ Collected]]</f>
        <v>275.10273000000001</v>
      </c>
      <c r="E909" s="55">
        <f>Table3[[#This Row],[CLM $ Collected ]]/'1.) CLM Reference'!$B$4</f>
        <v>2.5990640790521485E-6</v>
      </c>
      <c r="F909" s="54">
        <f>Table3[[#This Row],[Residential Incentive Disbursements]]+Table3[[#This Row],[C&amp;I Incentive Disbursements]]</f>
        <v>0</v>
      </c>
      <c r="G909" s="55">
        <f>Table3[[#This Row],[Incentive Disbursements]]/'1.) CLM Reference'!$B$5</f>
        <v>0</v>
      </c>
      <c r="H909" s="54">
        <v>275.10273000000001</v>
      </c>
      <c r="I909" s="55">
        <f>Table3[[#This Row],[Residential CLM $ Collected]]/'1.) CLM Reference'!$B$4</f>
        <v>2.5990640790521485E-6</v>
      </c>
      <c r="J909" s="79">
        <v>0</v>
      </c>
      <c r="K909" s="55">
        <f>Table3[[#This Row],[Residential Incentive Disbursements]]/'1.) CLM Reference'!$B$5</f>
        <v>0</v>
      </c>
      <c r="L909" s="56">
        <v>0</v>
      </c>
      <c r="M909" s="55">
        <f>Table3[[#This Row],[C&amp;I CLM $ Collected]]/'1.) CLM Reference'!$B$4</f>
        <v>0</v>
      </c>
      <c r="N909" s="79">
        <v>0</v>
      </c>
      <c r="O909" s="55">
        <f>Table3[[#This Row],[C&amp;I Incentive Disbursements]]/'1.) CLM Reference'!$B$5</f>
        <v>0</v>
      </c>
    </row>
    <row r="910" spans="1:15" s="1" customFormat="1">
      <c r="A910" s="83">
        <v>9003471400</v>
      </c>
      <c r="B910" s="1" t="s">
        <v>191</v>
      </c>
      <c r="C910" s="1" t="s">
        <v>46</v>
      </c>
      <c r="D910" s="54">
        <f>Table3[[#This Row],[Residential CLM $ Collected]]+Table3[[#This Row],[C&amp;I CLM $ Collected]]</f>
        <v>87.930359999999993</v>
      </c>
      <c r="E910" s="55">
        <f>Table3[[#This Row],[CLM $ Collected ]]/'1.) CLM Reference'!$B$4</f>
        <v>8.3073199649499617E-7</v>
      </c>
      <c r="F910" s="54">
        <f>Table3[[#This Row],[Residential Incentive Disbursements]]+Table3[[#This Row],[C&amp;I Incentive Disbursements]]</f>
        <v>0</v>
      </c>
      <c r="G910" s="55">
        <f>Table3[[#This Row],[Incentive Disbursements]]/'1.) CLM Reference'!$B$5</f>
        <v>0</v>
      </c>
      <c r="H910" s="54">
        <v>87.930359999999993</v>
      </c>
      <c r="I910" s="55">
        <f>Table3[[#This Row],[Residential CLM $ Collected]]/'1.) CLM Reference'!$B$4</f>
        <v>8.3073199649499617E-7</v>
      </c>
      <c r="J910" s="79">
        <v>0</v>
      </c>
      <c r="K910" s="55">
        <f>Table3[[#This Row],[Residential Incentive Disbursements]]/'1.) CLM Reference'!$B$5</f>
        <v>0</v>
      </c>
      <c r="L910" s="56">
        <v>0</v>
      </c>
      <c r="M910" s="55">
        <f>Table3[[#This Row],[C&amp;I CLM $ Collected]]/'1.) CLM Reference'!$B$4</f>
        <v>0</v>
      </c>
      <c r="N910" s="79">
        <v>0</v>
      </c>
      <c r="O910" s="55">
        <f>Table3[[#This Row],[C&amp;I Incentive Disbursements]]/'1.) CLM Reference'!$B$5</f>
        <v>0</v>
      </c>
    </row>
    <row r="911" spans="1:15" s="1" customFormat="1">
      <c r="A911" s="83">
        <v>9003473100</v>
      </c>
      <c r="B911" s="1" t="s">
        <v>191</v>
      </c>
      <c r="C911" s="1" t="s">
        <v>46</v>
      </c>
      <c r="D911" s="54">
        <f>Table3[[#This Row],[Residential CLM $ Collected]]+Table3[[#This Row],[C&amp;I CLM $ Collected]]</f>
        <v>382918.06803600001</v>
      </c>
      <c r="E911" s="55">
        <f>Table3[[#This Row],[CLM $ Collected ]]/'1.) CLM Reference'!$B$4</f>
        <v>3.6176616489862327E-3</v>
      </c>
      <c r="F911" s="54">
        <f>Table3[[#This Row],[Residential Incentive Disbursements]]+Table3[[#This Row],[C&amp;I Incentive Disbursements]]</f>
        <v>471349.62</v>
      </c>
      <c r="G911" s="55">
        <f>Table3[[#This Row],[Incentive Disbursements]]/'1.) CLM Reference'!$B$5</f>
        <v>5.3157506571989473E-3</v>
      </c>
      <c r="H911" s="54">
        <v>205878.05437499998</v>
      </c>
      <c r="I911" s="55">
        <f>Table3[[#This Row],[Residential CLM $ Collected]]/'1.) CLM Reference'!$B$4</f>
        <v>1.9450561460848006E-3</v>
      </c>
      <c r="J911" s="79">
        <v>325077.23</v>
      </c>
      <c r="K911" s="55">
        <f>Table3[[#This Row],[Residential Incentive Disbursements]]/'1.) CLM Reference'!$B$5</f>
        <v>3.6661310960915024E-3</v>
      </c>
      <c r="L911" s="56">
        <v>177040.013661</v>
      </c>
      <c r="M911" s="55">
        <f>Table3[[#This Row],[C&amp;I CLM $ Collected]]/'1.) CLM Reference'!$B$4</f>
        <v>1.6726055029014316E-3</v>
      </c>
      <c r="N911" s="79">
        <v>146272.39000000001</v>
      </c>
      <c r="O911" s="55">
        <f>Table3[[#This Row],[C&amp;I Incentive Disbursements]]/'1.) CLM Reference'!$B$5</f>
        <v>1.6496195611074445E-3</v>
      </c>
    </row>
    <row r="912" spans="1:15" s="1" customFormat="1">
      <c r="A912" s="83">
        <v>9003473400</v>
      </c>
      <c r="B912" s="1" t="s">
        <v>191</v>
      </c>
      <c r="C912" s="1" t="s">
        <v>46</v>
      </c>
      <c r="D912" s="54">
        <f>Table3[[#This Row],[Residential CLM $ Collected]]+Table3[[#This Row],[C&amp;I CLM $ Collected]]</f>
        <v>26180.050743</v>
      </c>
      <c r="E912" s="55">
        <f>Table3[[#This Row],[CLM $ Collected ]]/'1.) CLM Reference'!$B$4</f>
        <v>2.4733898305514385E-4</v>
      </c>
      <c r="F912" s="54">
        <f>Table3[[#This Row],[Residential Incentive Disbursements]]+Table3[[#This Row],[C&amp;I Incentive Disbursements]]</f>
        <v>13924.039999999901</v>
      </c>
      <c r="G912" s="55">
        <f>Table3[[#This Row],[Incentive Disbursements]]/'1.) CLM Reference'!$B$5</f>
        <v>1.5703147226651823E-4</v>
      </c>
      <c r="H912" s="54">
        <v>26180.050743</v>
      </c>
      <c r="I912" s="55">
        <f>Table3[[#This Row],[Residential CLM $ Collected]]/'1.) CLM Reference'!$B$4</f>
        <v>2.4733898305514385E-4</v>
      </c>
      <c r="J912" s="79">
        <v>13924.039999999901</v>
      </c>
      <c r="K912" s="55">
        <f>Table3[[#This Row],[Residential Incentive Disbursements]]/'1.) CLM Reference'!$B$5</f>
        <v>1.5703147226651823E-4</v>
      </c>
      <c r="L912" s="56">
        <v>0</v>
      </c>
      <c r="M912" s="55">
        <f>Table3[[#This Row],[C&amp;I CLM $ Collected]]/'1.) CLM Reference'!$B$4</f>
        <v>0</v>
      </c>
      <c r="N912" s="79">
        <v>0</v>
      </c>
      <c r="O912" s="55">
        <f>Table3[[#This Row],[C&amp;I Incentive Disbursements]]/'1.) CLM Reference'!$B$5</f>
        <v>0</v>
      </c>
    </row>
    <row r="913" spans="1:15" s="1" customFormat="1">
      <c r="A913" s="83">
        <v>9003473501</v>
      </c>
      <c r="B913" s="1" t="s">
        <v>191</v>
      </c>
      <c r="C913" s="1" t="s">
        <v>46</v>
      </c>
      <c r="D913" s="54">
        <f>Table3[[#This Row],[Residential CLM $ Collected]]+Table3[[#This Row],[C&amp;I CLM $ Collected]]</f>
        <v>66020.720220000003</v>
      </c>
      <c r="E913" s="55">
        <f>Table3[[#This Row],[CLM $ Collected ]]/'1.) CLM Reference'!$B$4</f>
        <v>6.2373820280501712E-4</v>
      </c>
      <c r="F913" s="54">
        <f>Table3[[#This Row],[Residential Incentive Disbursements]]+Table3[[#This Row],[C&amp;I Incentive Disbursements]]</f>
        <v>23891.859999999899</v>
      </c>
      <c r="G913" s="55">
        <f>Table3[[#This Row],[Incentive Disbursements]]/'1.) CLM Reference'!$B$5</f>
        <v>2.6944578951120125E-4</v>
      </c>
      <c r="H913" s="54">
        <v>66020.720220000003</v>
      </c>
      <c r="I913" s="55">
        <f>Table3[[#This Row],[Residential CLM $ Collected]]/'1.) CLM Reference'!$B$4</f>
        <v>6.2373820280501712E-4</v>
      </c>
      <c r="J913" s="79">
        <v>23891.859999999899</v>
      </c>
      <c r="K913" s="55">
        <f>Table3[[#This Row],[Residential Incentive Disbursements]]/'1.) CLM Reference'!$B$5</f>
        <v>2.6944578951120125E-4</v>
      </c>
      <c r="L913" s="56">
        <v>0</v>
      </c>
      <c r="M913" s="55">
        <f>Table3[[#This Row],[C&amp;I CLM $ Collected]]/'1.) CLM Reference'!$B$4</f>
        <v>0</v>
      </c>
      <c r="N913" s="79">
        <v>0</v>
      </c>
      <c r="O913" s="55">
        <f>Table3[[#This Row],[C&amp;I Incentive Disbursements]]/'1.) CLM Reference'!$B$5</f>
        <v>0</v>
      </c>
    </row>
    <row r="914" spans="1:15" s="1" customFormat="1">
      <c r="A914" s="83">
        <v>9003473502</v>
      </c>
      <c r="B914" s="1" t="s">
        <v>191</v>
      </c>
      <c r="C914" s="1" t="s">
        <v>46</v>
      </c>
      <c r="D914" s="54">
        <f>Table3[[#This Row],[Residential CLM $ Collected]]+Table3[[#This Row],[C&amp;I CLM $ Collected]]</f>
        <v>42438.504716999945</v>
      </c>
      <c r="E914" s="55">
        <f>Table3[[#This Row],[CLM $ Collected ]]/'1.) CLM Reference'!$B$4</f>
        <v>4.0094256127025613E-4</v>
      </c>
      <c r="F914" s="54">
        <f>Table3[[#This Row],[Residential Incentive Disbursements]]+Table3[[#This Row],[C&amp;I Incentive Disbursements]]</f>
        <v>6866</v>
      </c>
      <c r="G914" s="55">
        <f>Table3[[#This Row],[Incentive Disbursements]]/'1.) CLM Reference'!$B$5</f>
        <v>7.7432849128695539E-5</v>
      </c>
      <c r="H914" s="54">
        <v>42438.504716999945</v>
      </c>
      <c r="I914" s="55">
        <f>Table3[[#This Row],[Residential CLM $ Collected]]/'1.) CLM Reference'!$B$4</f>
        <v>4.0094256127025613E-4</v>
      </c>
      <c r="J914" s="79">
        <v>6866</v>
      </c>
      <c r="K914" s="55">
        <f>Table3[[#This Row],[Residential Incentive Disbursements]]/'1.) CLM Reference'!$B$5</f>
        <v>7.7432849128695539E-5</v>
      </c>
      <c r="L914" s="56">
        <v>0</v>
      </c>
      <c r="M914" s="55">
        <f>Table3[[#This Row],[C&amp;I CLM $ Collected]]/'1.) CLM Reference'!$B$4</f>
        <v>0</v>
      </c>
      <c r="N914" s="79">
        <v>0</v>
      </c>
      <c r="O914" s="55">
        <f>Table3[[#This Row],[C&amp;I Incentive Disbursements]]/'1.) CLM Reference'!$B$5</f>
        <v>0</v>
      </c>
    </row>
    <row r="915" spans="1:15" s="1" customFormat="1">
      <c r="A915" s="83">
        <v>9003473601</v>
      </c>
      <c r="B915" s="1" t="s">
        <v>191</v>
      </c>
      <c r="C915" s="1" t="s">
        <v>46</v>
      </c>
      <c r="D915" s="54">
        <f>Table3[[#This Row],[Residential CLM $ Collected]]+Table3[[#This Row],[C&amp;I CLM $ Collected]]</f>
        <v>39962.941893000003</v>
      </c>
      <c r="E915" s="55">
        <f>Table3[[#This Row],[CLM $ Collected ]]/'1.) CLM Reference'!$B$4</f>
        <v>3.7755440219493491E-4</v>
      </c>
      <c r="F915" s="54">
        <f>Table3[[#This Row],[Residential Incentive Disbursements]]+Table3[[#This Row],[C&amp;I Incentive Disbursements]]</f>
        <v>12615.73</v>
      </c>
      <c r="G915" s="55">
        <f>Table3[[#This Row],[Incentive Disbursements]]/'1.) CLM Reference'!$B$5</f>
        <v>1.4227671391470406E-4</v>
      </c>
      <c r="H915" s="54">
        <v>39962.941893000003</v>
      </c>
      <c r="I915" s="55">
        <f>Table3[[#This Row],[Residential CLM $ Collected]]/'1.) CLM Reference'!$B$4</f>
        <v>3.7755440219493491E-4</v>
      </c>
      <c r="J915" s="79">
        <v>12615.73</v>
      </c>
      <c r="K915" s="55">
        <f>Table3[[#This Row],[Residential Incentive Disbursements]]/'1.) CLM Reference'!$B$5</f>
        <v>1.4227671391470406E-4</v>
      </c>
      <c r="L915" s="56">
        <v>0</v>
      </c>
      <c r="M915" s="55">
        <f>Table3[[#This Row],[C&amp;I CLM $ Collected]]/'1.) CLM Reference'!$B$4</f>
        <v>0</v>
      </c>
      <c r="N915" s="79">
        <v>0</v>
      </c>
      <c r="O915" s="55">
        <f>Table3[[#This Row],[C&amp;I Incentive Disbursements]]/'1.) CLM Reference'!$B$5</f>
        <v>0</v>
      </c>
    </row>
    <row r="916" spans="1:15" s="1" customFormat="1">
      <c r="A916" s="83">
        <v>9003473602</v>
      </c>
      <c r="B916" s="1" t="s">
        <v>191</v>
      </c>
      <c r="C916" s="1" t="s">
        <v>46</v>
      </c>
      <c r="D916" s="54">
        <f>Table3[[#This Row],[Residential CLM $ Collected]]+Table3[[#This Row],[C&amp;I CLM $ Collected]]</f>
        <v>30625.059149999997</v>
      </c>
      <c r="E916" s="55">
        <f>Table3[[#This Row],[CLM $ Collected ]]/'1.) CLM Reference'!$B$4</f>
        <v>2.8933370147076447E-4</v>
      </c>
      <c r="F916" s="54">
        <f>Table3[[#This Row],[Residential Incentive Disbursements]]+Table3[[#This Row],[C&amp;I Incentive Disbursements]]</f>
        <v>4494.55</v>
      </c>
      <c r="G916" s="55">
        <f>Table3[[#This Row],[Incentive Disbursements]]/'1.) CLM Reference'!$B$5</f>
        <v>5.0688291880480417E-5</v>
      </c>
      <c r="H916" s="54">
        <v>30625.059149999997</v>
      </c>
      <c r="I916" s="55">
        <f>Table3[[#This Row],[Residential CLM $ Collected]]/'1.) CLM Reference'!$B$4</f>
        <v>2.8933370147076447E-4</v>
      </c>
      <c r="J916" s="79">
        <v>4494.55</v>
      </c>
      <c r="K916" s="55">
        <f>Table3[[#This Row],[Residential Incentive Disbursements]]/'1.) CLM Reference'!$B$5</f>
        <v>5.0688291880480417E-5</v>
      </c>
      <c r="L916" s="56">
        <v>0</v>
      </c>
      <c r="M916" s="55">
        <f>Table3[[#This Row],[C&amp;I CLM $ Collected]]/'1.) CLM Reference'!$B$4</f>
        <v>0</v>
      </c>
      <c r="N916" s="79">
        <v>0</v>
      </c>
      <c r="O916" s="55">
        <f>Table3[[#This Row],[C&amp;I Incentive Disbursements]]/'1.) CLM Reference'!$B$5</f>
        <v>0</v>
      </c>
    </row>
    <row r="917" spans="1:15" s="1" customFormat="1">
      <c r="A917" s="83">
        <v>9003473700</v>
      </c>
      <c r="B917" s="1" t="s">
        <v>191</v>
      </c>
      <c r="C917" s="1" t="s">
        <v>46</v>
      </c>
      <c r="D917" s="54">
        <f>Table3[[#This Row],[Residential CLM $ Collected]]+Table3[[#This Row],[C&amp;I CLM $ Collected]]</f>
        <v>63175.179689999997</v>
      </c>
      <c r="E917" s="55">
        <f>Table3[[#This Row],[CLM $ Collected ]]/'1.) CLM Reference'!$B$4</f>
        <v>5.9685463761098936E-4</v>
      </c>
      <c r="F917" s="54">
        <f>Table3[[#This Row],[Residential Incentive Disbursements]]+Table3[[#This Row],[C&amp;I Incentive Disbursements]]</f>
        <v>42517.709999999897</v>
      </c>
      <c r="G917" s="55">
        <f>Table3[[#This Row],[Incentive Disbursements]]/'1.) CLM Reference'!$B$5</f>
        <v>4.7950297461806315E-4</v>
      </c>
      <c r="H917" s="54">
        <v>63175.179689999997</v>
      </c>
      <c r="I917" s="55">
        <f>Table3[[#This Row],[Residential CLM $ Collected]]/'1.) CLM Reference'!$B$4</f>
        <v>5.9685463761098936E-4</v>
      </c>
      <c r="J917" s="79">
        <v>42517.709999999897</v>
      </c>
      <c r="K917" s="55">
        <f>Table3[[#This Row],[Residential Incentive Disbursements]]/'1.) CLM Reference'!$B$5</f>
        <v>4.7950297461806315E-4</v>
      </c>
      <c r="L917" s="56">
        <v>0</v>
      </c>
      <c r="M917" s="55">
        <f>Table3[[#This Row],[C&amp;I CLM $ Collected]]/'1.) CLM Reference'!$B$4</f>
        <v>0</v>
      </c>
      <c r="N917" s="79">
        <v>0</v>
      </c>
      <c r="O917" s="55">
        <f>Table3[[#This Row],[C&amp;I Incentive Disbursements]]/'1.) CLM Reference'!$B$5</f>
        <v>0</v>
      </c>
    </row>
    <row r="918" spans="1:15" s="1" customFormat="1">
      <c r="A918" s="83">
        <v>9003473800</v>
      </c>
      <c r="B918" s="1" t="s">
        <v>191</v>
      </c>
      <c r="C918" s="1" t="s">
        <v>46</v>
      </c>
      <c r="D918" s="54">
        <f>Table3[[#This Row],[Residential CLM $ Collected]]+Table3[[#This Row],[C&amp;I CLM $ Collected]]</f>
        <v>19636.900226999998</v>
      </c>
      <c r="E918" s="55">
        <f>Table3[[#This Row],[CLM $ Collected ]]/'1.) CLM Reference'!$B$4</f>
        <v>1.8552183035016294E-4</v>
      </c>
      <c r="F918" s="54">
        <f>Table3[[#This Row],[Residential Incentive Disbursements]]+Table3[[#This Row],[C&amp;I Incentive Disbursements]]</f>
        <v>22558.87</v>
      </c>
      <c r="G918" s="55">
        <f>Table3[[#This Row],[Incentive Disbursements]]/'1.) CLM Reference'!$B$5</f>
        <v>2.5441269694492509E-4</v>
      </c>
      <c r="H918" s="54">
        <v>19636.900226999998</v>
      </c>
      <c r="I918" s="55">
        <f>Table3[[#This Row],[Residential CLM $ Collected]]/'1.) CLM Reference'!$B$4</f>
        <v>1.8552183035016294E-4</v>
      </c>
      <c r="J918" s="79">
        <v>22558.87</v>
      </c>
      <c r="K918" s="55">
        <f>Table3[[#This Row],[Residential Incentive Disbursements]]/'1.) CLM Reference'!$B$5</f>
        <v>2.5441269694492509E-4</v>
      </c>
      <c r="L918" s="56">
        <v>0</v>
      </c>
      <c r="M918" s="55">
        <f>Table3[[#This Row],[C&amp;I CLM $ Collected]]/'1.) CLM Reference'!$B$4</f>
        <v>0</v>
      </c>
      <c r="N918" s="79">
        <v>0</v>
      </c>
      <c r="O918" s="55">
        <f>Table3[[#This Row],[C&amp;I Incentive Disbursements]]/'1.) CLM Reference'!$B$5</f>
        <v>0</v>
      </c>
    </row>
    <row r="919" spans="1:15" s="1" customFormat="1">
      <c r="A919" s="83">
        <v>9003524400</v>
      </c>
      <c r="B919" s="1" t="s">
        <v>191</v>
      </c>
      <c r="C919" s="1" t="s">
        <v>46</v>
      </c>
      <c r="D919" s="54">
        <f>Table3[[#This Row],[Residential CLM $ Collected]]+Table3[[#This Row],[C&amp;I CLM $ Collected]]</f>
        <v>448.55937</v>
      </c>
      <c r="E919" s="55">
        <f>Table3[[#This Row],[CLM $ Collected ]]/'1.) CLM Reference'!$B$4</f>
        <v>4.237815255011326E-6</v>
      </c>
      <c r="F919" s="54">
        <f>Table3[[#This Row],[Residential Incentive Disbursements]]+Table3[[#This Row],[C&amp;I Incentive Disbursements]]</f>
        <v>0</v>
      </c>
      <c r="G919" s="55">
        <f>Table3[[#This Row],[Incentive Disbursements]]/'1.) CLM Reference'!$B$5</f>
        <v>0</v>
      </c>
      <c r="H919" s="54">
        <v>448.55937</v>
      </c>
      <c r="I919" s="55">
        <f>Table3[[#This Row],[Residential CLM $ Collected]]/'1.) CLM Reference'!$B$4</f>
        <v>4.237815255011326E-6</v>
      </c>
      <c r="J919" s="79">
        <v>0</v>
      </c>
      <c r="K919" s="55">
        <f>Table3[[#This Row],[Residential Incentive Disbursements]]/'1.) CLM Reference'!$B$5</f>
        <v>0</v>
      </c>
      <c r="L919" s="56">
        <v>0</v>
      </c>
      <c r="M919" s="55">
        <f>Table3[[#This Row],[C&amp;I CLM $ Collected]]/'1.) CLM Reference'!$B$4</f>
        <v>0</v>
      </c>
      <c r="N919" s="79">
        <v>0</v>
      </c>
      <c r="O919" s="55">
        <f>Table3[[#This Row],[C&amp;I Incentive Disbursements]]/'1.) CLM Reference'!$B$5</f>
        <v>0</v>
      </c>
    </row>
    <row r="920" spans="1:15" s="1" customFormat="1">
      <c r="A920" s="83">
        <v>9003476100</v>
      </c>
      <c r="B920" s="1" t="s">
        <v>192</v>
      </c>
      <c r="C920" s="1" t="s">
        <v>46</v>
      </c>
      <c r="D920" s="54">
        <f>Table3[[#This Row],[Residential CLM $ Collected]]+Table3[[#This Row],[C&amp;I CLM $ Collected]]</f>
        <v>53490.776031000001</v>
      </c>
      <c r="E920" s="55">
        <f>Table3[[#This Row],[CLM $ Collected ]]/'1.) CLM Reference'!$B$4</f>
        <v>5.0536014143805761E-4</v>
      </c>
      <c r="F920" s="54">
        <f>Table3[[#This Row],[Residential Incentive Disbursements]]+Table3[[#This Row],[C&amp;I Incentive Disbursements]]</f>
        <v>23858.609999999899</v>
      </c>
      <c r="G920" s="55">
        <f>Table3[[#This Row],[Incentive Disbursements]]/'1.) CLM Reference'!$B$5</f>
        <v>2.6907080520687134E-4</v>
      </c>
      <c r="H920" s="57">
        <v>53490.776031000001</v>
      </c>
      <c r="I920" s="55">
        <f>Table3[[#This Row],[Residential CLM $ Collected]]/'1.) CLM Reference'!$B$4</f>
        <v>5.0536014143805761E-4</v>
      </c>
      <c r="J920" s="79">
        <v>23858.609999999899</v>
      </c>
      <c r="K920" s="55">
        <f>Table3[[#This Row],[Residential Incentive Disbursements]]/'1.) CLM Reference'!$B$5</f>
        <v>2.6907080520687134E-4</v>
      </c>
      <c r="L920" s="56">
        <v>0</v>
      </c>
      <c r="M920" s="55">
        <f>Table3[[#This Row],[C&amp;I CLM $ Collected]]/'1.) CLM Reference'!$B$4</f>
        <v>0</v>
      </c>
      <c r="N920" s="79">
        <v>0</v>
      </c>
      <c r="O920" s="55">
        <f>Table3[[#This Row],[C&amp;I Incentive Disbursements]]/'1.) CLM Reference'!$B$5</f>
        <v>0</v>
      </c>
    </row>
    <row r="921" spans="1:15">
      <c r="A921" s="83">
        <v>9003476200</v>
      </c>
      <c r="B921" s="1" t="s">
        <v>192</v>
      </c>
      <c r="C921" s="1" t="s">
        <v>46</v>
      </c>
      <c r="D921" s="54">
        <f>Table3[[#This Row],[Residential CLM $ Collected]]+Table3[[#This Row],[C&amp;I CLM $ Collected]]</f>
        <v>33567.29019</v>
      </c>
      <c r="E921" s="55">
        <f>Table3[[#This Row],[CLM $ Collected ]]/'1.) CLM Reference'!$B$4</f>
        <v>3.171307611667415E-4</v>
      </c>
      <c r="F921" s="54">
        <f>Table3[[#This Row],[Residential Incentive Disbursements]]+Table3[[#This Row],[C&amp;I Incentive Disbursements]]</f>
        <v>3720.04</v>
      </c>
      <c r="G921" s="55">
        <f>Table3[[#This Row],[Incentive Disbursements]]/'1.) CLM Reference'!$B$5</f>
        <v>4.1953582300132906E-5</v>
      </c>
      <c r="H921" s="54">
        <v>33567.29019</v>
      </c>
      <c r="I921" s="55">
        <f>Table3[[#This Row],[Residential CLM $ Collected]]/'1.) CLM Reference'!$B$4</f>
        <v>3.171307611667415E-4</v>
      </c>
      <c r="J921" s="79">
        <v>3720.04</v>
      </c>
      <c r="K921" s="55">
        <f>Table3[[#This Row],[Residential Incentive Disbursements]]/'1.) CLM Reference'!$B$5</f>
        <v>4.1953582300132906E-5</v>
      </c>
      <c r="L921" s="56">
        <v>0</v>
      </c>
      <c r="M921" s="55">
        <f>Table3[[#This Row],[C&amp;I CLM $ Collected]]/'1.) CLM Reference'!$B$4</f>
        <v>0</v>
      </c>
      <c r="N921" s="79">
        <v>0</v>
      </c>
      <c r="O921" s="78">
        <f>Table3[[#This Row],[C&amp;I Incentive Disbursements]]/'1.) CLM Reference'!$B$5</f>
        <v>0</v>
      </c>
    </row>
    <row r="922" spans="1:15">
      <c r="A922" s="83">
        <v>9003476300</v>
      </c>
      <c r="B922" s="1" t="s">
        <v>192</v>
      </c>
      <c r="C922" s="1" t="s">
        <v>46</v>
      </c>
      <c r="D922" s="54">
        <f>Table3[[#This Row],[Residential CLM $ Collected]]+Table3[[#This Row],[C&amp;I CLM $ Collected]]</f>
        <v>242222.38242299942</v>
      </c>
      <c r="E922" s="55">
        <f>Table3[[#This Row],[CLM $ Collected ]]/'1.) CLM Reference'!$B$4</f>
        <v>2.2884232857233017E-3</v>
      </c>
      <c r="F922" s="54">
        <f>Table3[[#This Row],[Residential Incentive Disbursements]]+Table3[[#This Row],[C&amp;I Incentive Disbursements]]</f>
        <v>214259.83</v>
      </c>
      <c r="G922" s="55">
        <f>Table3[[#This Row],[Incentive Disbursements]]/'1.) CLM Reference'!$B$5</f>
        <v>2.4163631067186065E-3</v>
      </c>
      <c r="H922" s="54">
        <v>126532.91069999999</v>
      </c>
      <c r="I922" s="55">
        <f>Table3[[#This Row],[Residential CLM $ Collected]]/'1.) CLM Reference'!$B$4</f>
        <v>1.1954339494133091E-3</v>
      </c>
      <c r="J922" s="79">
        <v>147712.57999999999</v>
      </c>
      <c r="K922" s="55">
        <f>Table3[[#This Row],[Residential Incentive Disbursements]]/'1.) CLM Reference'!$B$5</f>
        <v>1.6658616256263281E-3</v>
      </c>
      <c r="L922" s="56">
        <v>115689.47172299944</v>
      </c>
      <c r="M922" s="55">
        <f>Table3[[#This Row],[C&amp;I CLM $ Collected]]/'1.) CLM Reference'!$B$4</f>
        <v>1.0929893363099928E-3</v>
      </c>
      <c r="N922" s="79">
        <v>66547.25</v>
      </c>
      <c r="O922" s="78">
        <f>Table3[[#This Row],[C&amp;I Incentive Disbursements]]/'1.) CLM Reference'!$B$5</f>
        <v>7.5050148109227842E-4</v>
      </c>
    </row>
    <row r="923" spans="1:15" s="1" customFormat="1">
      <c r="A923" s="83">
        <v>9009352600</v>
      </c>
      <c r="B923" s="1" t="s">
        <v>193</v>
      </c>
      <c r="C923" s="1" t="s">
        <v>46</v>
      </c>
      <c r="D923" s="54">
        <f>Table3[[#This Row],[Residential CLM $ Collected]]+Table3[[#This Row],[C&amp;I CLM $ Collected]]</f>
        <v>208.38951</v>
      </c>
      <c r="E923" s="55">
        <f>Table3[[#This Row],[CLM $ Collected ]]/'1.) CLM Reference'!$B$4</f>
        <v>1.9687834064470333E-6</v>
      </c>
      <c r="F923" s="54">
        <f>Table3[[#This Row],[Residential Incentive Disbursements]]+Table3[[#This Row],[C&amp;I Incentive Disbursements]]</f>
        <v>0</v>
      </c>
      <c r="G923" s="55">
        <f>Table3[[#This Row],[Incentive Disbursements]]/'1.) CLM Reference'!$B$5</f>
        <v>0</v>
      </c>
      <c r="H923" s="54">
        <v>208.38951</v>
      </c>
      <c r="I923" s="55">
        <f>Table3[[#This Row],[Residential CLM $ Collected]]/'1.) CLM Reference'!$B$4</f>
        <v>1.9687834064470333E-6</v>
      </c>
      <c r="J923" s="56">
        <v>0</v>
      </c>
      <c r="K923" s="55">
        <f>Table3[[#This Row],[Residential Incentive Disbursements]]/'1.) CLM Reference'!$B$5</f>
        <v>0</v>
      </c>
      <c r="L923" s="56">
        <v>0</v>
      </c>
      <c r="M923" s="55">
        <f>Table3[[#This Row],[C&amp;I CLM $ Collected]]/'1.) CLM Reference'!$B$4</f>
        <v>0</v>
      </c>
      <c r="N923" s="56">
        <v>0</v>
      </c>
      <c r="O923" s="78">
        <f>Table3[[#This Row],[C&amp;I Incentive Disbursements]]/'1.) CLM Reference'!$B$5</f>
        <v>0</v>
      </c>
    </row>
    <row r="924" spans="1:15" s="1" customFormat="1">
      <c r="A924" s="83">
        <v>9009352701</v>
      </c>
      <c r="B924" s="1" t="s">
        <v>193</v>
      </c>
      <c r="C924" s="1" t="s">
        <v>46</v>
      </c>
      <c r="D924" s="54">
        <f>Table3[[#This Row],[Residential CLM $ Collected]]+Table3[[#This Row],[C&amp;I CLM $ Collected]]</f>
        <v>95.227649999999997</v>
      </c>
      <c r="E924" s="55">
        <f>Table3[[#This Row],[CLM $ Collected ]]/'1.) CLM Reference'!$B$4</f>
        <v>8.9967396705787083E-7</v>
      </c>
      <c r="F924" s="54">
        <f>Table3[[#This Row],[Residential Incentive Disbursements]]+Table3[[#This Row],[C&amp;I Incentive Disbursements]]</f>
        <v>0</v>
      </c>
      <c r="G924" s="55">
        <f>Table3[[#This Row],[Incentive Disbursements]]/'1.) CLM Reference'!$B$5</f>
        <v>0</v>
      </c>
      <c r="H924" s="54">
        <v>95.227649999999997</v>
      </c>
      <c r="I924" s="55">
        <f>Table3[[#This Row],[Residential CLM $ Collected]]/'1.) CLM Reference'!$B$4</f>
        <v>8.9967396705787083E-7</v>
      </c>
      <c r="J924" s="56">
        <v>0</v>
      </c>
      <c r="K924" s="55">
        <f>Table3[[#This Row],[Residential Incentive Disbursements]]/'1.) CLM Reference'!$B$5</f>
        <v>0</v>
      </c>
      <c r="L924" s="56">
        <v>0</v>
      </c>
      <c r="M924" s="55">
        <f>Table3[[#This Row],[C&amp;I CLM $ Collected]]/'1.) CLM Reference'!$B$4</f>
        <v>0</v>
      </c>
      <c r="N924" s="56">
        <v>0</v>
      </c>
      <c r="O924" s="78">
        <f>Table3[[#This Row],[C&amp;I Incentive Disbursements]]/'1.) CLM Reference'!$B$5</f>
        <v>0</v>
      </c>
    </row>
    <row r="925" spans="1:15" s="1" customFormat="1">
      <c r="A925" s="83">
        <v>9009361100</v>
      </c>
      <c r="B925" s="1" t="s">
        <v>193</v>
      </c>
      <c r="C925" s="1" t="s">
        <v>46</v>
      </c>
      <c r="D925" s="54">
        <f>Table3[[#This Row],[Residential CLM $ Collected]]+Table3[[#This Row],[C&amp;I CLM $ Collected]]</f>
        <v>257358.96282599942</v>
      </c>
      <c r="E925" s="55">
        <f>Table3[[#This Row],[CLM $ Collected ]]/'1.) CLM Reference'!$B$4</f>
        <v>2.4314278368054447E-3</v>
      </c>
      <c r="F925" s="54">
        <f>Table3[[#This Row],[Residential Incentive Disbursements]]+Table3[[#This Row],[C&amp;I Incentive Disbursements]]</f>
        <v>228513.24</v>
      </c>
      <c r="G925" s="55">
        <f>Table3[[#This Row],[Incentive Disbursements]]/'1.) CLM Reference'!$B$5</f>
        <v>2.5771091227540623E-3</v>
      </c>
      <c r="H925" s="54">
        <v>194733.66030299943</v>
      </c>
      <c r="I925" s="55">
        <f>Table3[[#This Row],[Residential CLM $ Collected]]/'1.) CLM Reference'!$B$4</f>
        <v>1.839768225767404E-3</v>
      </c>
      <c r="J925" s="56">
        <v>203586.24</v>
      </c>
      <c r="K925" s="55">
        <f>Table3[[#This Row],[Residential Incentive Disbursements]]/'1.) CLM Reference'!$B$5</f>
        <v>2.295989310602738E-3</v>
      </c>
      <c r="L925" s="56">
        <v>62625.302522999998</v>
      </c>
      <c r="M925" s="55">
        <f>Table3[[#This Row],[C&amp;I CLM $ Collected]]/'1.) CLM Reference'!$B$4</f>
        <v>5.9165961103804093E-4</v>
      </c>
      <c r="N925" s="56">
        <v>24927</v>
      </c>
      <c r="O925" s="78">
        <f>Table3[[#This Row],[C&amp;I Incentive Disbursements]]/'1.) CLM Reference'!$B$5</f>
        <v>2.8111981215132441E-4</v>
      </c>
    </row>
    <row r="926" spans="1:15" s="1" customFormat="1">
      <c r="A926" s="83">
        <v>9009361200</v>
      </c>
      <c r="B926" s="1" t="s">
        <v>193</v>
      </c>
      <c r="C926" s="1" t="s">
        <v>46</v>
      </c>
      <c r="D926" s="54">
        <f>Table3[[#This Row],[Residential CLM $ Collected]]+Table3[[#This Row],[C&amp;I CLM $ Collected]]</f>
        <v>85433.78925899943</v>
      </c>
      <c r="E926" s="55">
        <f>Table3[[#This Row],[CLM $ Collected ]]/'1.) CLM Reference'!$B$4</f>
        <v>8.0714536275367638E-4</v>
      </c>
      <c r="F926" s="54">
        <f>Table3[[#This Row],[Residential Incentive Disbursements]]+Table3[[#This Row],[C&amp;I Incentive Disbursements]]</f>
        <v>33777.289999999899</v>
      </c>
      <c r="G926" s="55">
        <f>Table3[[#This Row],[Incentive Disbursements]]/'1.) CLM Reference'!$B$5</f>
        <v>3.8093093512178684E-4</v>
      </c>
      <c r="H926" s="54">
        <v>85433.78925899943</v>
      </c>
      <c r="I926" s="55">
        <f>Table3[[#This Row],[Residential CLM $ Collected]]/'1.) CLM Reference'!$B$4</f>
        <v>8.0714536275367638E-4</v>
      </c>
      <c r="J926" s="56">
        <v>33777.289999999899</v>
      </c>
      <c r="K926" s="55">
        <f>Table3[[#This Row],[Residential Incentive Disbursements]]/'1.) CLM Reference'!$B$5</f>
        <v>3.8093093512178684E-4</v>
      </c>
      <c r="L926" s="56">
        <v>0</v>
      </c>
      <c r="M926" s="55">
        <f>Table3[[#This Row],[C&amp;I CLM $ Collected]]/'1.) CLM Reference'!$B$4</f>
        <v>0</v>
      </c>
      <c r="N926" s="56">
        <v>0</v>
      </c>
      <c r="O926" s="78">
        <f>Table3[[#This Row],[C&amp;I Incentive Disbursements]]/'1.) CLM Reference'!$B$5</f>
        <v>0</v>
      </c>
    </row>
    <row r="927" spans="1:15" s="1" customFormat="1">
      <c r="A927" s="83">
        <v>9009361300</v>
      </c>
      <c r="B927" s="1" t="s">
        <v>193</v>
      </c>
      <c r="C927" s="1" t="s">
        <v>46</v>
      </c>
      <c r="D927" s="54">
        <f>Table3[[#This Row],[Residential CLM $ Collected]]+Table3[[#This Row],[C&amp;I CLM $ Collected]]</f>
        <v>63394.30818</v>
      </c>
      <c r="E927" s="55">
        <f>Table3[[#This Row],[CLM $ Collected ]]/'1.) CLM Reference'!$B$4</f>
        <v>5.989248787425693E-4</v>
      </c>
      <c r="F927" s="54">
        <f>Table3[[#This Row],[Residential Incentive Disbursements]]+Table3[[#This Row],[C&amp;I Incentive Disbursements]]</f>
        <v>36747.480000000003</v>
      </c>
      <c r="G927" s="55">
        <f>Table3[[#This Row],[Incentive Disbursements]]/'1.) CLM Reference'!$B$5</f>
        <v>4.1442791650156668E-4</v>
      </c>
      <c r="H927" s="54">
        <v>63394.30818</v>
      </c>
      <c r="I927" s="55">
        <f>Table3[[#This Row],[Residential CLM $ Collected]]/'1.) CLM Reference'!$B$4</f>
        <v>5.989248787425693E-4</v>
      </c>
      <c r="J927" s="56">
        <v>36747.480000000003</v>
      </c>
      <c r="K927" s="55">
        <f>Table3[[#This Row],[Residential Incentive Disbursements]]/'1.) CLM Reference'!$B$5</f>
        <v>4.1442791650156668E-4</v>
      </c>
      <c r="L927" s="56">
        <v>0</v>
      </c>
      <c r="M927" s="55">
        <f>Table3[[#This Row],[C&amp;I CLM $ Collected]]/'1.) CLM Reference'!$B$4</f>
        <v>0</v>
      </c>
      <c r="N927" s="56">
        <v>0</v>
      </c>
      <c r="O927" s="78">
        <f>Table3[[#This Row],[C&amp;I Incentive Disbursements]]/'1.) CLM Reference'!$B$5</f>
        <v>0</v>
      </c>
    </row>
    <row r="928" spans="1:15" s="1" customFormat="1">
      <c r="A928" s="83">
        <v>9005342100</v>
      </c>
      <c r="B928" s="1" t="s">
        <v>194</v>
      </c>
      <c r="C928" s="1" t="s">
        <v>46</v>
      </c>
      <c r="D928" s="54">
        <f>Table3[[#This Row],[Residential CLM $ Collected]]+Table3[[#This Row],[C&amp;I CLM $ Collected]]</f>
        <v>233.37152999999998</v>
      </c>
      <c r="E928" s="55">
        <f>Table3[[#This Row],[CLM $ Collected ]]/'1.) CLM Reference'!$B$4</f>
        <v>2.2048038588946056E-6</v>
      </c>
      <c r="F928" s="54">
        <f>Table3[[#This Row],[Residential Incentive Disbursements]]+Table3[[#This Row],[C&amp;I Incentive Disbursements]]</f>
        <v>0</v>
      </c>
      <c r="G928" s="55">
        <f>Table3[[#This Row],[Incentive Disbursements]]/'1.) CLM Reference'!$B$5</f>
        <v>0</v>
      </c>
      <c r="H928" s="54">
        <v>233.37152999999998</v>
      </c>
      <c r="I928" s="55">
        <f>Table3[[#This Row],[Residential CLM $ Collected]]/'1.) CLM Reference'!$B$4</f>
        <v>2.2048038588946056E-6</v>
      </c>
      <c r="J928" s="56">
        <v>0</v>
      </c>
      <c r="K928" s="55">
        <f>Table3[[#This Row],[Residential Incentive Disbursements]]/'1.) CLM Reference'!$B$5</f>
        <v>0</v>
      </c>
      <c r="L928" s="56">
        <v>0</v>
      </c>
      <c r="M928" s="55">
        <f>Table3[[#This Row],[C&amp;I CLM $ Collected]]/'1.) CLM Reference'!$B$4</f>
        <v>0</v>
      </c>
      <c r="N928" s="56">
        <v>0</v>
      </c>
      <c r="O928" s="78">
        <f>Table3[[#This Row],[C&amp;I Incentive Disbursements]]/'1.) CLM Reference'!$B$5</f>
        <v>0</v>
      </c>
    </row>
    <row r="929" spans="1:16" s="1" customFormat="1">
      <c r="A929" s="83">
        <v>9005360200</v>
      </c>
      <c r="B929" s="1" t="s">
        <v>194</v>
      </c>
      <c r="C929" s="1" t="s">
        <v>46</v>
      </c>
      <c r="D929" s="54">
        <f>Table3[[#This Row],[Residential CLM $ Collected]]+Table3[[#This Row],[C&amp;I CLM $ Collected]]</f>
        <v>98.306460000000001</v>
      </c>
      <c r="E929" s="55">
        <f>Table3[[#This Row],[CLM $ Collected ]]/'1.) CLM Reference'!$B$4</f>
        <v>9.2876137188742865E-7</v>
      </c>
      <c r="F929" s="54">
        <f>Table3[[#This Row],[Residential Incentive Disbursements]]+Table3[[#This Row],[C&amp;I Incentive Disbursements]]</f>
        <v>0</v>
      </c>
      <c r="G929" s="55">
        <f>Table3[[#This Row],[Incentive Disbursements]]/'1.) CLM Reference'!$B$5</f>
        <v>0</v>
      </c>
      <c r="H929" s="54">
        <v>98.306460000000001</v>
      </c>
      <c r="I929" s="55">
        <f>Table3[[#This Row],[Residential CLM $ Collected]]/'1.) CLM Reference'!$B$4</f>
        <v>9.2876137188742865E-7</v>
      </c>
      <c r="J929" s="56">
        <v>0</v>
      </c>
      <c r="K929" s="55">
        <f>Table3[[#This Row],[Residential Incentive Disbursements]]/'1.) CLM Reference'!$B$5</f>
        <v>0</v>
      </c>
      <c r="L929" s="56">
        <v>0</v>
      </c>
      <c r="M929" s="55">
        <f>Table3[[#This Row],[C&amp;I CLM $ Collected]]/'1.) CLM Reference'!$B$4</f>
        <v>0</v>
      </c>
      <c r="N929" s="56">
        <v>0</v>
      </c>
      <c r="O929" s="78">
        <f>Table3[[#This Row],[C&amp;I Incentive Disbursements]]/'1.) CLM Reference'!$B$5</f>
        <v>0</v>
      </c>
    </row>
    <row r="930" spans="1:16" s="1" customFormat="1">
      <c r="A930" s="83">
        <v>9005362101</v>
      </c>
      <c r="B930" s="1" t="s">
        <v>194</v>
      </c>
      <c r="C930" s="1" t="s">
        <v>46</v>
      </c>
      <c r="D930" s="54">
        <f>Table3[[#This Row],[Residential CLM $ Collected]]+Table3[[#This Row],[C&amp;I CLM $ Collected]]</f>
        <v>85998.741255000001</v>
      </c>
      <c r="E930" s="55">
        <f>Table3[[#This Row],[CLM $ Collected ]]/'1.) CLM Reference'!$B$4</f>
        <v>8.1248281047436568E-4</v>
      </c>
      <c r="F930" s="54">
        <f>Table3[[#This Row],[Residential Incentive Disbursements]]+Table3[[#This Row],[C&amp;I Incentive Disbursements]]</f>
        <v>19224</v>
      </c>
      <c r="G930" s="55">
        <f>Table3[[#This Row],[Incentive Disbursements]]/'1.) CLM Reference'!$B$5</f>
        <v>2.1680295538159671E-4</v>
      </c>
      <c r="H930" s="54">
        <v>85998.741255000001</v>
      </c>
      <c r="I930" s="55">
        <f>Table3[[#This Row],[Residential CLM $ Collected]]/'1.) CLM Reference'!$B$4</f>
        <v>8.1248281047436568E-4</v>
      </c>
      <c r="J930" s="56">
        <v>19224</v>
      </c>
      <c r="K930" s="55">
        <f>Table3[[#This Row],[Residential Incentive Disbursements]]/'1.) CLM Reference'!$B$5</f>
        <v>2.1680295538159671E-4</v>
      </c>
      <c r="L930" s="56">
        <v>0</v>
      </c>
      <c r="M930" s="55">
        <f>Table3[[#This Row],[C&amp;I CLM $ Collected]]/'1.) CLM Reference'!$B$4</f>
        <v>0</v>
      </c>
      <c r="N930" s="56">
        <v>0</v>
      </c>
      <c r="O930" s="78">
        <f>Table3[[#This Row],[C&amp;I Incentive Disbursements]]/'1.) CLM Reference'!$B$5</f>
        <v>0</v>
      </c>
    </row>
    <row r="931" spans="1:16" s="1" customFormat="1">
      <c r="A931" s="83">
        <v>9005362102</v>
      </c>
      <c r="B931" s="1" t="s">
        <v>194</v>
      </c>
      <c r="C931" s="1" t="s">
        <v>46</v>
      </c>
      <c r="D931" s="54">
        <f>Table3[[#This Row],[Residential CLM $ Collected]]+Table3[[#This Row],[C&amp;I CLM $ Collected]]</f>
        <v>224182.21373099997</v>
      </c>
      <c r="E931" s="55">
        <f>Table3[[#This Row],[CLM $ Collected ]]/'1.) CLM Reference'!$B$4</f>
        <v>2.117986756694975E-3</v>
      </c>
      <c r="F931" s="54">
        <f>Table3[[#This Row],[Residential Incentive Disbursements]]+Table3[[#This Row],[C&amp;I Incentive Disbursements]]</f>
        <v>137844.56999999899</v>
      </c>
      <c r="G931" s="55">
        <f>Table3[[#This Row],[Incentive Disbursements]]/'1.) CLM Reference'!$B$5</f>
        <v>1.5545729379580298E-3</v>
      </c>
      <c r="H931" s="54">
        <v>177779.25975599998</v>
      </c>
      <c r="I931" s="55">
        <f>Table3[[#This Row],[Residential CLM $ Collected]]/'1.) CLM Reference'!$B$4</f>
        <v>1.67958961378646E-3</v>
      </c>
      <c r="J931" s="56">
        <v>127300.349999999</v>
      </c>
      <c r="K931" s="55">
        <f>Table3[[#This Row],[Residential Incentive Disbursements]]/'1.) CLM Reference'!$B$5</f>
        <v>1.4356581409233993E-3</v>
      </c>
      <c r="L931" s="56">
        <v>46402.953974999997</v>
      </c>
      <c r="M931" s="55">
        <f>Table3[[#This Row],[C&amp;I CLM $ Collected]]/'1.) CLM Reference'!$B$4</f>
        <v>4.3839714290851498E-4</v>
      </c>
      <c r="N931" s="56">
        <v>10544.22</v>
      </c>
      <c r="O931" s="78">
        <f>Table3[[#This Row],[C&amp;I Incentive Disbursements]]/'1.) CLM Reference'!$B$5</f>
        <v>1.1891479703463064E-4</v>
      </c>
    </row>
    <row r="932" spans="1:16" s="1" customFormat="1">
      <c r="A932" s="83">
        <v>9015900200</v>
      </c>
      <c r="B932" s="1" t="s">
        <v>195</v>
      </c>
      <c r="C932" s="1" t="s">
        <v>46</v>
      </c>
      <c r="D932" s="54">
        <f>Table3[[#This Row],[Residential CLM $ Collected]]+Table3[[#This Row],[C&amp;I CLM $ Collected]]</f>
        <v>33.390630000000002</v>
      </c>
      <c r="E932" s="55">
        <f>Table3[[#This Row],[CLM $ Collected ]]/'1.) CLM Reference'!$B$4</f>
        <v>3.1546174409072948E-7</v>
      </c>
      <c r="F932" s="54">
        <f>Table3[[#This Row],[Residential Incentive Disbursements]]+Table3[[#This Row],[C&amp;I Incentive Disbursements]]</f>
        <v>0</v>
      </c>
      <c r="G932" s="55">
        <f>Table3[[#This Row],[Incentive Disbursements]]/'1.) CLM Reference'!$B$5</f>
        <v>0</v>
      </c>
      <c r="H932" s="54">
        <v>33.390630000000002</v>
      </c>
      <c r="I932" s="55">
        <f>Table3[[#This Row],[Residential CLM $ Collected]]/'1.) CLM Reference'!$B$4</f>
        <v>3.1546174409072948E-7</v>
      </c>
      <c r="J932" s="56">
        <v>0</v>
      </c>
      <c r="K932" s="55">
        <f>Table3[[#This Row],[Residential Incentive Disbursements]]/'1.) CLM Reference'!$B$5</f>
        <v>0</v>
      </c>
      <c r="L932" s="56">
        <v>0</v>
      </c>
      <c r="M932" s="55">
        <f>Table3[[#This Row],[C&amp;I CLM $ Collected]]/'1.) CLM Reference'!$B$4</f>
        <v>0</v>
      </c>
      <c r="N932" s="56">
        <v>0</v>
      </c>
      <c r="O932" s="78">
        <f>Table3[[#This Row],[C&amp;I Incentive Disbursements]]/'1.) CLM Reference'!$B$5</f>
        <v>0</v>
      </c>
    </row>
    <row r="933" spans="1:16" s="1" customFormat="1">
      <c r="A933" s="83">
        <v>9015901100</v>
      </c>
      <c r="B933" s="1" t="s">
        <v>195</v>
      </c>
      <c r="C933" s="1" t="s">
        <v>46</v>
      </c>
      <c r="D933" s="54">
        <f>Table3[[#This Row],[Residential CLM $ Collected]]+Table3[[#This Row],[C&amp;I CLM $ Collected]]</f>
        <v>205248.38216399992</v>
      </c>
      <c r="E933" s="55">
        <f>Table3[[#This Row],[CLM $ Collected ]]/'1.) CLM Reference'!$B$4</f>
        <v>1.9391072468311016E-3</v>
      </c>
      <c r="F933" s="54">
        <f>Table3[[#This Row],[Residential Incentive Disbursements]]+Table3[[#This Row],[C&amp;I Incentive Disbursements]]</f>
        <v>12279</v>
      </c>
      <c r="G933" s="55">
        <f>Table3[[#This Row],[Incentive Disbursements]]/'1.) CLM Reference'!$B$5</f>
        <v>1.3847916610126019E-4</v>
      </c>
      <c r="H933" s="54">
        <v>179710.59329999998</v>
      </c>
      <c r="I933" s="55">
        <f>Table3[[#This Row],[Residential CLM $ Collected]]/'1.) CLM Reference'!$B$4</f>
        <v>1.6978361053384663E-3</v>
      </c>
      <c r="J933" s="56">
        <v>805</v>
      </c>
      <c r="K933" s="55">
        <f>Table3[[#This Row],[Residential Incentive Disbursements]]/'1.) CLM Reference'!$B$5</f>
        <v>9.07856736798717E-6</v>
      </c>
      <c r="L933" s="56">
        <v>25537.78886399994</v>
      </c>
      <c r="M933" s="55">
        <f>Table3[[#This Row],[C&amp;I CLM $ Collected]]/'1.) CLM Reference'!$B$4</f>
        <v>2.412711414926352E-4</v>
      </c>
      <c r="N933" s="56">
        <v>11474</v>
      </c>
      <c r="O933" s="78">
        <f>Table3[[#This Row],[C&amp;I Incentive Disbursements]]/'1.) CLM Reference'!$B$5</f>
        <v>1.2940059873327303E-4</v>
      </c>
    </row>
    <row r="934" spans="1:16" s="1" customFormat="1">
      <c r="A934" s="83">
        <v>9015902200</v>
      </c>
      <c r="B934" s="1" t="s">
        <v>195</v>
      </c>
      <c r="C934" s="1" t="s">
        <v>46</v>
      </c>
      <c r="D934" s="54">
        <f>Table3[[#This Row],[Residential CLM $ Collected]]+Table3[[#This Row],[C&amp;I CLM $ Collected]]</f>
        <v>669.46823999999992</v>
      </c>
      <c r="E934" s="55">
        <f>Table3[[#This Row],[CLM $ Collected ]]/'1.) CLM Reference'!$B$4</f>
        <v>6.3248767275056212E-6</v>
      </c>
      <c r="F934" s="54">
        <f>Table3[[#This Row],[Residential Incentive Disbursements]]+Table3[[#This Row],[C&amp;I Incentive Disbursements]]</f>
        <v>0</v>
      </c>
      <c r="G934" s="55">
        <f>Table3[[#This Row],[Incentive Disbursements]]/'1.) CLM Reference'!$B$5</f>
        <v>0</v>
      </c>
      <c r="H934" s="54">
        <v>669.46823999999992</v>
      </c>
      <c r="I934" s="55">
        <f>Table3[[#This Row],[Residential CLM $ Collected]]/'1.) CLM Reference'!$B$4</f>
        <v>6.3248767275056212E-6</v>
      </c>
      <c r="J934" s="56">
        <v>0</v>
      </c>
      <c r="K934" s="55">
        <f>Table3[[#This Row],[Residential Incentive Disbursements]]/'1.) CLM Reference'!$B$5</f>
        <v>0</v>
      </c>
      <c r="L934" s="56">
        <v>0</v>
      </c>
      <c r="M934" s="55">
        <f>Table3[[#This Row],[C&amp;I CLM $ Collected]]/'1.) CLM Reference'!$B$4</f>
        <v>0</v>
      </c>
      <c r="N934" s="56">
        <v>0</v>
      </c>
      <c r="O934" s="78">
        <f>Table3[[#This Row],[C&amp;I Incentive Disbursements]]/'1.) CLM Reference'!$B$5</f>
        <v>0</v>
      </c>
    </row>
    <row r="935" spans="1:16" s="1" customFormat="1">
      <c r="A935" s="83">
        <v>9015902500</v>
      </c>
      <c r="B935" s="1" t="s">
        <v>195</v>
      </c>
      <c r="C935" s="1" t="s">
        <v>46</v>
      </c>
      <c r="D935" s="54">
        <f>Table3[[#This Row],[Residential CLM $ Collected]]+Table3[[#This Row],[C&amp;I CLM $ Collected]]</f>
        <v>1489.887189</v>
      </c>
      <c r="E935" s="55">
        <f>Table3[[#This Row],[CLM $ Collected ]]/'1.) CLM Reference'!$B$4</f>
        <v>1.4075877308705295E-5</v>
      </c>
      <c r="F935" s="54">
        <f>Table3[[#This Row],[Residential Incentive Disbursements]]+Table3[[#This Row],[C&amp;I Incentive Disbursements]]</f>
        <v>0</v>
      </c>
      <c r="G935" s="55">
        <f>Table3[[#This Row],[Incentive Disbursements]]/'1.) CLM Reference'!$B$5</f>
        <v>0</v>
      </c>
      <c r="H935" s="54">
        <v>1489.887189</v>
      </c>
      <c r="I935" s="55">
        <f>Table3[[#This Row],[Residential CLM $ Collected]]/'1.) CLM Reference'!$B$4</f>
        <v>1.4075877308705295E-5</v>
      </c>
      <c r="J935" s="56">
        <v>0</v>
      </c>
      <c r="K935" s="55">
        <f>Table3[[#This Row],[Residential Incentive Disbursements]]/'1.) CLM Reference'!$B$5</f>
        <v>0</v>
      </c>
      <c r="L935" s="56">
        <v>0</v>
      </c>
      <c r="M935" s="55">
        <f>Table3[[#This Row],[C&amp;I CLM $ Collected]]/'1.) CLM Reference'!$B$4</f>
        <v>0</v>
      </c>
      <c r="N935" s="56">
        <v>0</v>
      </c>
      <c r="O935" s="78">
        <f>Table3[[#This Row],[C&amp;I Incentive Disbursements]]/'1.) CLM Reference'!$B$5</f>
        <v>0</v>
      </c>
    </row>
    <row r="936" spans="1:16">
      <c r="A936" s="43"/>
      <c r="B936" s="25"/>
      <c r="C936" s="58" t="s">
        <v>17</v>
      </c>
      <c r="D936" s="56">
        <f>SUBTOTAL(109,Table3[CLM $ Collected ])</f>
        <v>68563460.358035877</v>
      </c>
      <c r="E936" s="55">
        <f>D936/'1.) CLM Reference'!B4</f>
        <v>0.64776102713370753</v>
      </c>
      <c r="F936" s="56">
        <f>SUBTOTAL(109,Table3[Incentive Disbursements])</f>
        <v>55894987.735599853</v>
      </c>
      <c r="G936" s="55">
        <f>F936/'1.) CLM Reference'!B5</f>
        <v>0.63036821328007442</v>
      </c>
      <c r="H936" s="59">
        <f>SUBTOTAL(109,Table3[Residential CLM $ Collected])</f>
        <v>52470662.833952934</v>
      </c>
      <c r="I936" s="55">
        <f>H936/'1.) CLM Reference'!B4</f>
        <v>0.49572250691871972</v>
      </c>
      <c r="J936" s="59">
        <f>SUBTOTAL(109,Table3[Residential Incentive Disbursements])</f>
        <v>47836683.275999866</v>
      </c>
      <c r="K936" s="55">
        <f>J936/'1.) CLM Reference'!B5</f>
        <v>0.53948888420152785</v>
      </c>
      <c r="L936" s="56">
        <f>SUBTOTAL(109,Table3[C&amp;I CLM $ Collected])</f>
        <v>16092797.524082968</v>
      </c>
      <c r="M936" s="55">
        <f>L936/'1.) CLM Reference'!B4</f>
        <v>0.15203852021498804</v>
      </c>
      <c r="N936" s="56">
        <f>SUBTOTAL(109,Table3[C&amp;I Incentive Disbursements])</f>
        <v>8058304.4595999913</v>
      </c>
      <c r="O936" s="55">
        <f>N936/'1.) CLM Reference'!B5</f>
        <v>9.0879329078546539E-2</v>
      </c>
      <c r="P936" s="1"/>
    </row>
    <row r="938" spans="1:16" s="36" customFormat="1">
      <c r="A938" s="35" t="s">
        <v>27</v>
      </c>
      <c r="C938" s="37"/>
      <c r="D938" s="37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</row>
    <row r="939" spans="1:16" s="36" customFormat="1">
      <c r="A939" s="35" t="s">
        <v>28</v>
      </c>
      <c r="C939" s="37"/>
      <c r="D939" s="37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</row>
  </sheetData>
  <mergeCells count="7">
    <mergeCell ref="D3:O3"/>
    <mergeCell ref="A1:O2"/>
    <mergeCell ref="L4:O4"/>
    <mergeCell ref="D4:G4"/>
    <mergeCell ref="H4:K4"/>
    <mergeCell ref="A3:C3"/>
    <mergeCell ref="A4:C4"/>
  </mergeCells>
  <pageMargins left="0.7" right="0.7" top="0.75" bottom="0.75" header="0.3" footer="0.3"/>
  <pageSetup paperSize="5" scale="52" fitToHeight="25" orientation="landscape"/>
  <rowBreaks count="1" manualBreakCount="1">
    <brk id="78" max="16383" man="1"/>
  </rowBreak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239"/>
  <sheetViews>
    <sheetView zoomScale="80" zoomScaleNormal="80" workbookViewId="0">
      <pane ySplit="5" topLeftCell="A216" activePane="bottomLeft" state="frozen"/>
      <selection pane="bottomLeft" activeCell="C236" sqref="C236"/>
    </sheetView>
  </sheetViews>
  <sheetFormatPr defaultColWidth="8.7109375" defaultRowHeight="15"/>
  <cols>
    <col min="1" max="1" width="15.7109375" style="1" customWidth="1"/>
    <col min="2" max="2" width="21.140625" style="1" customWidth="1"/>
    <col min="3" max="3" width="20" style="1" customWidth="1"/>
    <col min="4" max="4" width="20.7109375" style="5" customWidth="1"/>
    <col min="5" max="5" width="20.7109375" style="39" customWidth="1"/>
    <col min="6" max="6" width="20.7109375" style="5" customWidth="1"/>
    <col min="7" max="7" width="20.7109375" style="39" customWidth="1"/>
    <col min="8" max="8" width="20.7109375" style="27" customWidth="1"/>
    <col min="9" max="9" width="20.7109375" style="39" customWidth="1"/>
    <col min="10" max="10" width="20.7109375" style="27" customWidth="1"/>
    <col min="11" max="11" width="20.7109375" style="39" customWidth="1"/>
    <col min="12" max="12" width="20.7109375" style="27" customWidth="1"/>
    <col min="13" max="13" width="20.7109375" style="39" customWidth="1"/>
    <col min="14" max="14" width="20.7109375" style="27" customWidth="1"/>
    <col min="15" max="15" width="20.7109375" style="39" customWidth="1"/>
    <col min="16" max="16" width="20.5703125" style="1" customWidth="1"/>
    <col min="17" max="17" width="14.140625" style="1" customWidth="1"/>
    <col min="18" max="18" width="20.5703125" style="1" customWidth="1"/>
    <col min="19" max="19" width="14.140625" style="1" customWidth="1"/>
    <col min="20" max="16384" width="8.7109375" style="1"/>
  </cols>
  <sheetData>
    <row r="1" spans="1:19" ht="18.75" customHeight="1">
      <c r="A1" s="108" t="s">
        <v>29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10"/>
      <c r="P1" s="2"/>
      <c r="Q1" s="2"/>
      <c r="R1" s="2"/>
      <c r="S1" s="2"/>
    </row>
    <row r="2" spans="1:19" ht="15.75" customHeight="1" thickBot="1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3"/>
    </row>
    <row r="3" spans="1:19" ht="16.5" thickBot="1">
      <c r="A3" s="121" t="s">
        <v>16</v>
      </c>
      <c r="B3" s="122"/>
      <c r="C3" s="122"/>
      <c r="D3" s="105" t="s">
        <v>196</v>
      </c>
      <c r="E3" s="106"/>
      <c r="F3" s="106"/>
      <c r="G3" s="106"/>
      <c r="H3" s="126"/>
      <c r="I3" s="126"/>
      <c r="J3" s="126"/>
      <c r="K3" s="126"/>
      <c r="L3" s="106"/>
      <c r="M3" s="106"/>
      <c r="N3" s="106"/>
      <c r="O3" s="107"/>
    </row>
    <row r="4" spans="1:19">
      <c r="A4" s="123"/>
      <c r="B4" s="124"/>
      <c r="C4" s="124"/>
      <c r="D4" s="117" t="s">
        <v>21</v>
      </c>
      <c r="E4" s="118"/>
      <c r="F4" s="118"/>
      <c r="G4" s="118"/>
      <c r="H4" s="127" t="s">
        <v>22</v>
      </c>
      <c r="I4" s="128"/>
      <c r="J4" s="128"/>
      <c r="K4" s="129"/>
      <c r="L4" s="115" t="s">
        <v>23</v>
      </c>
      <c r="M4" s="115"/>
      <c r="N4" s="115"/>
      <c r="O4" s="116"/>
    </row>
    <row r="5" spans="1:19" ht="74.25" customHeight="1">
      <c r="A5" s="60" t="s">
        <v>30</v>
      </c>
      <c r="B5" s="61" t="s">
        <v>31</v>
      </c>
      <c r="C5" s="62" t="s">
        <v>32</v>
      </c>
      <c r="D5" s="63" t="s">
        <v>33</v>
      </c>
      <c r="E5" s="64" t="s">
        <v>34</v>
      </c>
      <c r="F5" s="63" t="s">
        <v>35</v>
      </c>
      <c r="G5" s="64" t="s">
        <v>36</v>
      </c>
      <c r="H5" s="65" t="s">
        <v>37</v>
      </c>
      <c r="I5" s="66" t="s">
        <v>38</v>
      </c>
      <c r="J5" s="65" t="s">
        <v>39</v>
      </c>
      <c r="K5" s="66" t="s">
        <v>40</v>
      </c>
      <c r="L5" s="65" t="s">
        <v>41</v>
      </c>
      <c r="M5" s="66" t="s">
        <v>42</v>
      </c>
      <c r="N5" s="65" t="s">
        <v>43</v>
      </c>
      <c r="O5" s="67" t="s">
        <v>44</v>
      </c>
    </row>
    <row r="6" spans="1:19">
      <c r="A6" s="83">
        <v>9013528100</v>
      </c>
      <c r="B6" s="1" t="s">
        <v>45</v>
      </c>
      <c r="C6" s="1" t="s">
        <v>46</v>
      </c>
      <c r="D6" s="54">
        <f>Table32[[#This Row],[Residential CLM $ Collected]]+Table32[[#This Row],[C&amp;I CLM $ Collected]]</f>
        <v>1066.5048870000001</v>
      </c>
      <c r="E6" s="55">
        <f>Table32[[#This Row],[CLM $ Collected ]]/'1.) CLM Reference'!$B$4</f>
        <v>1.0075925244127062E-5</v>
      </c>
      <c r="F6" s="56">
        <f>Table32[[#This Row],[Residential Incentive Disbursements]]+Table32[[#This Row],[C&amp;I Incentive Disbursements]]</f>
        <v>4496.5</v>
      </c>
      <c r="G6" s="55">
        <f>Table32[[#This Row],[Incentive Disbursements]]/'1.) CLM Reference'!$B$5</f>
        <v>5.0710283441185474E-5</v>
      </c>
      <c r="H6" s="56">
        <v>0</v>
      </c>
      <c r="I6" s="55">
        <f>Table32[[#This Row],[Residential CLM $ Collected]]/'1.) CLM Reference'!$B$4</f>
        <v>0</v>
      </c>
      <c r="J6" s="79">
        <v>0</v>
      </c>
      <c r="K6" s="55">
        <f>Table32[[#This Row],[Residential Incentive Disbursements]]/'1.) CLM Reference'!$B$5</f>
        <v>0</v>
      </c>
      <c r="L6" s="56">
        <v>1066.5048870000001</v>
      </c>
      <c r="M6" s="55">
        <f>Table32[[#This Row],[C&amp;I CLM $ Collected]]/'1.) CLM Reference'!$B$4</f>
        <v>1.0075925244127062E-5</v>
      </c>
      <c r="N6" s="79">
        <v>4496.5</v>
      </c>
      <c r="O6" s="78">
        <f>Table32[[#This Row],[C&amp;I Incentive Disbursements]]/'1.) CLM Reference'!$B$5</f>
        <v>5.0710283441185474E-5</v>
      </c>
    </row>
    <row r="7" spans="1:19">
      <c r="A7" s="83">
        <v>9015830100</v>
      </c>
      <c r="B7" s="1" t="s">
        <v>47</v>
      </c>
      <c r="C7" s="1" t="s">
        <v>46</v>
      </c>
      <c r="D7" s="54">
        <f>Table32[[#This Row],[Residential CLM $ Collected]]+Table32[[#This Row],[C&amp;I CLM $ Collected]]</f>
        <v>6786.9474749999999</v>
      </c>
      <c r="E7" s="55">
        <f>Table32[[#This Row],[CLM $ Collected ]]/'1.) CLM Reference'!$B$4</f>
        <v>6.4120451980560796E-5</v>
      </c>
      <c r="F7" s="56">
        <f>Table32[[#This Row],[Residential Incentive Disbursements]]+Table32[[#This Row],[C&amp;I Incentive Disbursements]]</f>
        <v>3123</v>
      </c>
      <c r="G7" s="55">
        <f>Table32[[#This Row],[Incentive Disbursements]]/'1.) CLM Reference'!$B$5</f>
        <v>3.5220330298414818E-5</v>
      </c>
      <c r="H7" s="56">
        <v>0</v>
      </c>
      <c r="I7" s="55">
        <f>Table32[[#This Row],[Residential CLM $ Collected]]/'1.) CLM Reference'!$B$4</f>
        <v>0</v>
      </c>
      <c r="J7" s="79">
        <v>0</v>
      </c>
      <c r="K7" s="55">
        <f>Table32[[#This Row],[Residential Incentive Disbursements]]/'1.) CLM Reference'!$B$5</f>
        <v>0</v>
      </c>
      <c r="L7" s="56">
        <v>6786.9474749999999</v>
      </c>
      <c r="M7" s="55">
        <f>Table32[[#This Row],[C&amp;I CLM $ Collected]]/'1.) CLM Reference'!$B$4</f>
        <v>6.4120451980560796E-5</v>
      </c>
      <c r="N7" s="79">
        <v>3123</v>
      </c>
      <c r="O7" s="78">
        <f>Table32[[#This Row],[C&amp;I Incentive Disbursements]]/'1.) CLM Reference'!$B$5</f>
        <v>3.5220330298414818E-5</v>
      </c>
    </row>
    <row r="8" spans="1:19">
      <c r="A8" s="83">
        <v>9003462101</v>
      </c>
      <c r="B8" s="1" t="s">
        <v>48</v>
      </c>
      <c r="C8" s="1" t="s">
        <v>46</v>
      </c>
      <c r="D8" s="54">
        <f>Table32[[#This Row],[Residential CLM $ Collected]]+Table32[[#This Row],[C&amp;I CLM $ Collected]]</f>
        <v>210009.96764999998</v>
      </c>
      <c r="E8" s="55">
        <f>Table32[[#This Row],[CLM $ Collected ]]/'1.) CLM Reference'!$B$4</f>
        <v>1.9840928629171316E-3</v>
      </c>
      <c r="F8" s="56">
        <f>Table32[[#This Row],[Residential Incentive Disbursements]]+Table32[[#This Row],[C&amp;I Incentive Disbursements]]</f>
        <v>81567.399999999994</v>
      </c>
      <c r="G8" s="55">
        <f>Table32[[#This Row],[Incentive Disbursements]]/'1.) CLM Reference'!$B$5</f>
        <v>9.1989457879696466E-4</v>
      </c>
      <c r="H8" s="56">
        <v>0</v>
      </c>
      <c r="I8" s="55">
        <f>Table32[[#This Row],[Residential CLM $ Collected]]/'1.) CLM Reference'!$B$4</f>
        <v>0</v>
      </c>
      <c r="J8" s="79">
        <v>0</v>
      </c>
      <c r="K8" s="55">
        <f>Table32[[#This Row],[Residential Incentive Disbursements]]/'1.) CLM Reference'!$B$5</f>
        <v>0</v>
      </c>
      <c r="L8" s="56">
        <v>210009.96764999998</v>
      </c>
      <c r="M8" s="55">
        <f>Table32[[#This Row],[C&amp;I CLM $ Collected]]/'1.) CLM Reference'!$B$4</f>
        <v>1.9840928629171316E-3</v>
      </c>
      <c r="N8" s="79">
        <v>81567.399999999994</v>
      </c>
      <c r="O8" s="78">
        <f>Table32[[#This Row],[C&amp;I Incentive Disbursements]]/'1.) CLM Reference'!$B$5</f>
        <v>9.1989457879696466E-4</v>
      </c>
    </row>
    <row r="9" spans="1:19">
      <c r="A9" s="83">
        <v>9003462201</v>
      </c>
      <c r="B9" s="1" t="s">
        <v>48</v>
      </c>
      <c r="C9" s="1" t="s">
        <v>46</v>
      </c>
      <c r="D9" s="54">
        <f>Table32[[#This Row],[Residential CLM $ Collected]]+Table32[[#This Row],[C&amp;I CLM $ Collected]]</f>
        <v>822.88993499999992</v>
      </c>
      <c r="E9" s="55">
        <f>Table32[[#This Row],[CLM $ Collected ]]/'1.) CLM Reference'!$B$4</f>
        <v>7.7743455002138916E-6</v>
      </c>
      <c r="F9" s="56">
        <f>Table32[[#This Row],[Residential Incentive Disbursements]]+Table32[[#This Row],[C&amp;I Incentive Disbursements]]</f>
        <v>0</v>
      </c>
      <c r="G9" s="55">
        <f>Table32[[#This Row],[Incentive Disbursements]]/'1.) CLM Reference'!$B$5</f>
        <v>0</v>
      </c>
      <c r="H9" s="56">
        <v>0</v>
      </c>
      <c r="I9" s="55">
        <f>Table32[[#This Row],[Residential CLM $ Collected]]/'1.) CLM Reference'!$B$4</f>
        <v>0</v>
      </c>
      <c r="J9" s="79">
        <v>0</v>
      </c>
      <c r="K9" s="55">
        <f>Table32[[#This Row],[Residential Incentive Disbursements]]/'1.) CLM Reference'!$B$5</f>
        <v>0</v>
      </c>
      <c r="L9" s="56">
        <v>822.88993499999992</v>
      </c>
      <c r="M9" s="55">
        <f>Table32[[#This Row],[C&amp;I CLM $ Collected]]/'1.) CLM Reference'!$B$4</f>
        <v>7.7743455002138916E-6</v>
      </c>
      <c r="N9" s="79">
        <v>0</v>
      </c>
      <c r="O9" s="78">
        <f>Table32[[#This Row],[C&amp;I Incentive Disbursements]]/'1.) CLM Reference'!$B$5</f>
        <v>0</v>
      </c>
    </row>
    <row r="10" spans="1:19">
      <c r="A10" s="83">
        <v>9005290100</v>
      </c>
      <c r="B10" s="1" t="s">
        <v>49</v>
      </c>
      <c r="C10" s="1" t="s">
        <v>46</v>
      </c>
      <c r="D10" s="54">
        <f>Table32[[#This Row],[Residential CLM $ Collected]]+Table32[[#This Row],[C&amp;I CLM $ Collected]]</f>
        <v>6171.7218570000005</v>
      </c>
      <c r="E10" s="55">
        <f>Table32[[#This Row],[CLM $ Collected ]]/'1.) CLM Reference'!$B$4</f>
        <v>5.8308038544109403E-5</v>
      </c>
      <c r="F10" s="56">
        <f>Table32[[#This Row],[Residential Incentive Disbursements]]+Table32[[#This Row],[C&amp;I Incentive Disbursements]]</f>
        <v>44671.029999999897</v>
      </c>
      <c r="G10" s="55">
        <f>Table32[[#This Row],[Incentive Disbursements]]/'1.) CLM Reference'!$B$5</f>
        <v>5.0378752205263973E-4</v>
      </c>
      <c r="H10" s="56">
        <v>0</v>
      </c>
      <c r="I10" s="55">
        <f>Table32[[#This Row],[Residential CLM $ Collected]]/'1.) CLM Reference'!$B$4</f>
        <v>0</v>
      </c>
      <c r="J10" s="79">
        <v>0</v>
      </c>
      <c r="K10" s="55">
        <f>Table32[[#This Row],[Residential Incentive Disbursements]]/'1.) CLM Reference'!$B$5</f>
        <v>0</v>
      </c>
      <c r="L10" s="56">
        <v>6171.7218570000005</v>
      </c>
      <c r="M10" s="55">
        <f>Table32[[#This Row],[C&amp;I CLM $ Collected]]/'1.) CLM Reference'!$B$4</f>
        <v>5.8308038544109403E-5</v>
      </c>
      <c r="N10" s="79">
        <v>44671.029999999897</v>
      </c>
      <c r="O10" s="78">
        <f>Table32[[#This Row],[C&amp;I Incentive Disbursements]]/'1.) CLM Reference'!$B$5</f>
        <v>5.0378752205263973E-4</v>
      </c>
    </row>
    <row r="11" spans="1:19">
      <c r="A11" s="83">
        <v>9009341100</v>
      </c>
      <c r="B11" s="1" t="s">
        <v>50</v>
      </c>
      <c r="C11" s="1" t="s">
        <v>46</v>
      </c>
      <c r="D11" s="54">
        <f>Table32[[#This Row],[Residential CLM $ Collected]]+Table32[[#This Row],[C&amp;I CLM $ Collected]]</f>
        <v>26239.997384999999</v>
      </c>
      <c r="E11" s="55">
        <f>Table32[[#This Row],[CLM $ Collected ]]/'1.) CLM Reference'!$B$4</f>
        <v>2.4790533571868157E-4</v>
      </c>
      <c r="F11" s="56">
        <f>Table32[[#This Row],[Residential Incentive Disbursements]]+Table32[[#This Row],[C&amp;I Incentive Disbursements]]</f>
        <v>304021.3872</v>
      </c>
      <c r="G11" s="55">
        <f>Table32[[#This Row],[Incentive Disbursements]]/'1.) CLM Reference'!$B$5</f>
        <v>3.4286691242287107E-3</v>
      </c>
      <c r="H11" s="56">
        <v>0</v>
      </c>
      <c r="I11" s="55">
        <f>Table32[[#This Row],[Residential CLM $ Collected]]/'1.) CLM Reference'!$B$4</f>
        <v>0</v>
      </c>
      <c r="J11" s="79">
        <v>0</v>
      </c>
      <c r="K11" s="55">
        <f>Table32[[#This Row],[Residential Incentive Disbursements]]/'1.) CLM Reference'!$B$5</f>
        <v>0</v>
      </c>
      <c r="L11" s="56">
        <v>26239.997384999999</v>
      </c>
      <c r="M11" s="55">
        <f>Table32[[#This Row],[C&amp;I CLM $ Collected]]/'1.) CLM Reference'!$B$4</f>
        <v>2.4790533571868157E-4</v>
      </c>
      <c r="N11" s="79">
        <v>304021.3872</v>
      </c>
      <c r="O11" s="78">
        <f>Table32[[#This Row],[C&amp;I Incentive Disbursements]]/'1.) CLM Reference'!$B$5</f>
        <v>3.4286691242287107E-3</v>
      </c>
    </row>
    <row r="12" spans="1:19">
      <c r="A12" s="83">
        <v>9003400100</v>
      </c>
      <c r="B12" s="1" t="s">
        <v>51</v>
      </c>
      <c r="C12" s="1" t="s">
        <v>46</v>
      </c>
      <c r="D12" s="54">
        <f>Table32[[#This Row],[Residential CLM $ Collected]]+Table32[[#This Row],[C&amp;I CLM $ Collected]]</f>
        <v>363367.38412799942</v>
      </c>
      <c r="E12" s="55">
        <f>Table32[[#This Row],[CLM $ Collected ]]/'1.) CLM Reference'!$B$4</f>
        <v>3.4329543570368317E-3</v>
      </c>
      <c r="F12" s="56">
        <f>Table32[[#This Row],[Residential Incentive Disbursements]]+Table32[[#This Row],[C&amp;I Incentive Disbursements]]</f>
        <v>519714.14360000001</v>
      </c>
      <c r="G12" s="55">
        <f>Table32[[#This Row],[Incentive Disbursements]]/'1.) CLM Reference'!$B$5</f>
        <v>5.8611923785942335E-3</v>
      </c>
      <c r="H12" s="56">
        <v>0</v>
      </c>
      <c r="I12" s="55">
        <f>Table32[[#This Row],[Residential CLM $ Collected]]/'1.) CLM Reference'!$B$4</f>
        <v>0</v>
      </c>
      <c r="J12" s="79">
        <v>0</v>
      </c>
      <c r="K12" s="55">
        <f>Table32[[#This Row],[Residential Incentive Disbursements]]/'1.) CLM Reference'!$B$5</f>
        <v>0</v>
      </c>
      <c r="L12" s="56">
        <v>363367.38412799942</v>
      </c>
      <c r="M12" s="55">
        <f>Table32[[#This Row],[C&amp;I CLM $ Collected]]/'1.) CLM Reference'!$B$4</f>
        <v>3.4329543570368317E-3</v>
      </c>
      <c r="N12" s="79">
        <v>519714.14360000001</v>
      </c>
      <c r="O12" s="78">
        <f>Table32[[#This Row],[C&amp;I Incentive Disbursements]]/'1.) CLM Reference'!$B$5</f>
        <v>5.8611923785942335E-3</v>
      </c>
    </row>
    <row r="13" spans="1:19">
      <c r="A13" s="83">
        <v>9003400300</v>
      </c>
      <c r="B13" s="1" t="s">
        <v>51</v>
      </c>
      <c r="C13" s="1" t="s">
        <v>46</v>
      </c>
      <c r="D13" s="54">
        <f>Table32[[#This Row],[Residential CLM $ Collected]]+Table32[[#This Row],[C&amp;I CLM $ Collected]]</f>
        <v>15.752393999999942</v>
      </c>
      <c r="E13" s="55">
        <f>Table32[[#This Row],[CLM $ Collected ]]/'1.) CLM Reference'!$B$4</f>
        <v>1.4882251951653275E-7</v>
      </c>
      <c r="F13" s="56">
        <f>Table32[[#This Row],[Residential Incentive Disbursements]]+Table32[[#This Row],[C&amp;I Incentive Disbursements]]</f>
        <v>0</v>
      </c>
      <c r="G13" s="55">
        <f>Table32[[#This Row],[Incentive Disbursements]]/'1.) CLM Reference'!$B$5</f>
        <v>0</v>
      </c>
      <c r="H13" s="56">
        <v>0</v>
      </c>
      <c r="I13" s="55">
        <f>Table32[[#This Row],[Residential CLM $ Collected]]/'1.) CLM Reference'!$B$4</f>
        <v>0</v>
      </c>
      <c r="J13" s="79">
        <v>0</v>
      </c>
      <c r="K13" s="55">
        <f>Table32[[#This Row],[Residential Incentive Disbursements]]/'1.) CLM Reference'!$B$5</f>
        <v>0</v>
      </c>
      <c r="L13" s="56">
        <v>15.752393999999942</v>
      </c>
      <c r="M13" s="55">
        <f>Table32[[#This Row],[C&amp;I CLM $ Collected]]/'1.) CLM Reference'!$B$4</f>
        <v>1.4882251951653275E-7</v>
      </c>
      <c r="N13" s="79">
        <v>0</v>
      </c>
      <c r="O13" s="78">
        <f>Table32[[#This Row],[C&amp;I Incentive Disbursements]]/'1.) CLM Reference'!$B$5</f>
        <v>0</v>
      </c>
    </row>
    <row r="14" spans="1:19">
      <c r="A14" s="83">
        <v>9009161100</v>
      </c>
      <c r="B14" s="1" t="s">
        <v>52</v>
      </c>
      <c r="C14" s="1" t="s">
        <v>46</v>
      </c>
      <c r="D14" s="54">
        <f>Table32[[#This Row],[Residential CLM $ Collected]]+Table32[[#This Row],[C&amp;I CLM $ Collected]]</f>
        <v>22017.868172999944</v>
      </c>
      <c r="E14" s="55">
        <f>Table32[[#This Row],[CLM $ Collected ]]/'1.) CLM Reference'!$B$4</f>
        <v>2.0801629364328633E-4</v>
      </c>
      <c r="F14" s="56">
        <f>Table32[[#This Row],[Residential Incentive Disbursements]]+Table32[[#This Row],[C&amp;I Incentive Disbursements]]</f>
        <v>24555</v>
      </c>
      <c r="G14" s="55">
        <f>Table32[[#This Row],[Incentive Disbursements]]/'1.) CLM Reference'!$B$5</f>
        <v>2.7692449903220489E-4</v>
      </c>
      <c r="H14" s="56">
        <v>0</v>
      </c>
      <c r="I14" s="55">
        <f>Table32[[#This Row],[Residential CLM $ Collected]]/'1.) CLM Reference'!$B$4</f>
        <v>0</v>
      </c>
      <c r="J14" s="79">
        <v>0</v>
      </c>
      <c r="K14" s="55">
        <f>Table32[[#This Row],[Residential Incentive Disbursements]]/'1.) CLM Reference'!$B$5</f>
        <v>0</v>
      </c>
      <c r="L14" s="56">
        <v>22017.868172999944</v>
      </c>
      <c r="M14" s="55">
        <f>Table32[[#This Row],[C&amp;I CLM $ Collected]]/'1.) CLM Reference'!$B$4</f>
        <v>2.0801629364328633E-4</v>
      </c>
      <c r="N14" s="79">
        <v>24555</v>
      </c>
      <c r="O14" s="78">
        <f>Table32[[#This Row],[C&amp;I Incentive Disbursements]]/'1.) CLM Reference'!$B$5</f>
        <v>2.7692449903220489E-4</v>
      </c>
    </row>
    <row r="15" spans="1:19">
      <c r="A15" s="83">
        <v>9001200200</v>
      </c>
      <c r="B15" s="1" t="s">
        <v>53</v>
      </c>
      <c r="C15" s="1" t="s">
        <v>46</v>
      </c>
      <c r="D15" s="54">
        <f>Table32[[#This Row],[Residential CLM $ Collected]]+Table32[[#This Row],[C&amp;I CLM $ Collected]]</f>
        <v>219305.85667199999</v>
      </c>
      <c r="E15" s="55">
        <f>Table32[[#This Row],[CLM $ Collected ]]/'1.) CLM Reference'!$B$4</f>
        <v>2.0719168232243793E-3</v>
      </c>
      <c r="F15" s="56">
        <f>Table32[[#This Row],[Residential Incentive Disbursements]]+Table32[[#This Row],[C&amp;I Incentive Disbursements]]</f>
        <v>238370.413999999</v>
      </c>
      <c r="G15" s="55">
        <f>Table32[[#This Row],[Incentive Disbursements]]/'1.) CLM Reference'!$B$5</f>
        <v>2.6882756050111587E-3</v>
      </c>
      <c r="H15" s="56">
        <v>0</v>
      </c>
      <c r="I15" s="55">
        <f>Table32[[#This Row],[Residential CLM $ Collected]]/'1.) CLM Reference'!$B$4</f>
        <v>0</v>
      </c>
      <c r="J15" s="79">
        <v>0</v>
      </c>
      <c r="K15" s="55">
        <f>Table32[[#This Row],[Residential Incentive Disbursements]]/'1.) CLM Reference'!$B$5</f>
        <v>0</v>
      </c>
      <c r="L15" s="56">
        <v>219305.85667199999</v>
      </c>
      <c r="M15" s="55">
        <f>Table32[[#This Row],[C&amp;I CLM $ Collected]]/'1.) CLM Reference'!$B$4</f>
        <v>2.0719168232243793E-3</v>
      </c>
      <c r="N15" s="79">
        <v>238370.413999999</v>
      </c>
      <c r="O15" s="78">
        <f>Table32[[#This Row],[C&amp;I Incentive Disbursements]]/'1.) CLM Reference'!$B$5</f>
        <v>2.6882756050111587E-3</v>
      </c>
    </row>
    <row r="16" spans="1:19">
      <c r="A16" s="83">
        <v>9005342100</v>
      </c>
      <c r="B16" s="1" t="s">
        <v>54</v>
      </c>
      <c r="C16" s="1" t="s">
        <v>46</v>
      </c>
      <c r="D16" s="54">
        <f>Table32[[#This Row],[Residential CLM $ Collected]]+Table32[[#This Row],[C&amp;I CLM $ Collected]]</f>
        <v>1470.1073939999999</v>
      </c>
      <c r="E16" s="55">
        <f>Table32[[#This Row],[CLM $ Collected ]]/'1.) CLM Reference'!$B$4</f>
        <v>1.3889005463865677E-5</v>
      </c>
      <c r="F16" s="56">
        <f>Table32[[#This Row],[Residential Incentive Disbursements]]+Table32[[#This Row],[C&amp;I Incentive Disbursements]]</f>
        <v>0</v>
      </c>
      <c r="G16" s="55">
        <f>Table32[[#This Row],[Incentive Disbursements]]/'1.) CLM Reference'!$B$5</f>
        <v>0</v>
      </c>
      <c r="H16" s="56">
        <v>0</v>
      </c>
      <c r="I16" s="55">
        <f>Table32[[#This Row],[Residential CLM $ Collected]]/'1.) CLM Reference'!$B$4</f>
        <v>0</v>
      </c>
      <c r="J16" s="79">
        <v>0</v>
      </c>
      <c r="K16" s="55">
        <f>Table32[[#This Row],[Residential Incentive Disbursements]]/'1.) CLM Reference'!$B$5</f>
        <v>0</v>
      </c>
      <c r="L16" s="56">
        <v>1470.1073939999999</v>
      </c>
      <c r="M16" s="55">
        <f>Table32[[#This Row],[C&amp;I CLM $ Collected]]/'1.) CLM Reference'!$B$4</f>
        <v>1.3889005463865677E-5</v>
      </c>
      <c r="N16" s="79">
        <v>0</v>
      </c>
      <c r="O16" s="78">
        <f>Table32[[#This Row],[C&amp;I Incentive Disbursements]]/'1.) CLM Reference'!$B$5</f>
        <v>0</v>
      </c>
    </row>
    <row r="17" spans="1:15">
      <c r="A17" s="83">
        <v>9003471300</v>
      </c>
      <c r="B17" s="1" t="s">
        <v>55</v>
      </c>
      <c r="C17" s="1" t="s">
        <v>46</v>
      </c>
      <c r="D17" s="54">
        <f>Table32[[#This Row],[Residential CLM $ Collected]]+Table32[[#This Row],[C&amp;I CLM $ Collected]]</f>
        <v>2646.7112069999998</v>
      </c>
      <c r="E17" s="55">
        <f>Table32[[#This Row],[CLM $ Collected ]]/'1.) CLM Reference'!$B$4</f>
        <v>2.5005102732853486E-5</v>
      </c>
      <c r="F17" s="56">
        <f>Table32[[#This Row],[Residential Incentive Disbursements]]+Table32[[#This Row],[C&amp;I Incentive Disbursements]]</f>
        <v>0</v>
      </c>
      <c r="G17" s="55">
        <f>Table32[[#This Row],[Incentive Disbursements]]/'1.) CLM Reference'!$B$5</f>
        <v>0</v>
      </c>
      <c r="H17" s="56">
        <v>0</v>
      </c>
      <c r="I17" s="55">
        <f>Table32[[#This Row],[Residential CLM $ Collected]]/'1.) CLM Reference'!$B$4</f>
        <v>0</v>
      </c>
      <c r="J17" s="79">
        <v>0</v>
      </c>
      <c r="K17" s="55">
        <f>Table32[[#This Row],[Residential Incentive Disbursements]]/'1.) CLM Reference'!$B$5</f>
        <v>0</v>
      </c>
      <c r="L17" s="56">
        <v>2646.7112069999998</v>
      </c>
      <c r="M17" s="55">
        <f>Table32[[#This Row],[C&amp;I CLM $ Collected]]/'1.) CLM Reference'!$B$4</f>
        <v>2.5005102732853486E-5</v>
      </c>
      <c r="N17" s="79">
        <v>0</v>
      </c>
      <c r="O17" s="78">
        <f>Table32[[#This Row],[C&amp;I Incentive Disbursements]]/'1.) CLM Reference'!$B$5</f>
        <v>0</v>
      </c>
    </row>
    <row r="18" spans="1:15">
      <c r="A18" s="83">
        <v>9003471400</v>
      </c>
      <c r="B18" s="1" t="s">
        <v>55</v>
      </c>
      <c r="C18" s="1" t="s">
        <v>46</v>
      </c>
      <c r="D18" s="54">
        <f>Table32[[#This Row],[Residential CLM $ Collected]]+Table32[[#This Row],[C&amp;I CLM $ Collected]]</f>
        <v>896867.249985</v>
      </c>
      <c r="E18" s="55">
        <f>Table32[[#This Row],[CLM $ Collected ]]/'1.) CLM Reference'!$B$4</f>
        <v>8.4732545297325733E-3</v>
      </c>
      <c r="F18" s="56">
        <f>Table32[[#This Row],[Residential Incentive Disbursements]]+Table32[[#This Row],[C&amp;I Incentive Disbursements]]</f>
        <v>773438.2598</v>
      </c>
      <c r="G18" s="55">
        <f>Table32[[#This Row],[Incentive Disbursements]]/'1.) CLM Reference'!$B$5</f>
        <v>8.7226227907739907E-3</v>
      </c>
      <c r="H18" s="56">
        <v>0</v>
      </c>
      <c r="I18" s="55">
        <f>Table32[[#This Row],[Residential CLM $ Collected]]/'1.) CLM Reference'!$B$4</f>
        <v>0</v>
      </c>
      <c r="J18" s="79">
        <v>0</v>
      </c>
      <c r="K18" s="55">
        <f>Table32[[#This Row],[Residential Incentive Disbursements]]/'1.) CLM Reference'!$B$5</f>
        <v>0</v>
      </c>
      <c r="L18" s="56">
        <v>896867.249985</v>
      </c>
      <c r="M18" s="55">
        <f>Table32[[#This Row],[C&amp;I CLM $ Collected]]/'1.) CLM Reference'!$B$4</f>
        <v>8.4732545297325733E-3</v>
      </c>
      <c r="N18" s="79">
        <v>773438.2598</v>
      </c>
      <c r="O18" s="78">
        <f>Table32[[#This Row],[C&amp;I Incentive Disbursements]]/'1.) CLM Reference'!$B$5</f>
        <v>8.7226227907739907E-3</v>
      </c>
    </row>
    <row r="19" spans="1:15">
      <c r="A19" s="83">
        <v>9013529100</v>
      </c>
      <c r="B19" s="1" t="s">
        <v>56</v>
      </c>
      <c r="C19" s="1" t="s">
        <v>46</v>
      </c>
      <c r="D19" s="54">
        <f>Table32[[#This Row],[Residential CLM $ Collected]]+Table32[[#This Row],[C&amp;I CLM $ Collected]]</f>
        <v>19956.834512999943</v>
      </c>
      <c r="E19" s="55">
        <f>Table32[[#This Row],[CLM $ Collected ]]/'1.) CLM Reference'!$B$4</f>
        <v>1.8854444561246751E-4</v>
      </c>
      <c r="F19" s="56">
        <f>Table32[[#This Row],[Residential Incentive Disbursements]]+Table32[[#This Row],[C&amp;I Incentive Disbursements]]</f>
        <v>7332</v>
      </c>
      <c r="G19" s="55">
        <f>Table32[[#This Row],[Incentive Disbursements]]/'1.) CLM Reference'!$B$5</f>
        <v>8.2688268251033452E-5</v>
      </c>
      <c r="H19" s="56">
        <v>0</v>
      </c>
      <c r="I19" s="55">
        <f>Table32[[#This Row],[Residential CLM $ Collected]]/'1.) CLM Reference'!$B$4</f>
        <v>0</v>
      </c>
      <c r="J19" s="79">
        <v>0</v>
      </c>
      <c r="K19" s="55">
        <f>Table32[[#This Row],[Residential Incentive Disbursements]]/'1.) CLM Reference'!$B$5</f>
        <v>0</v>
      </c>
      <c r="L19" s="56">
        <v>19956.834512999943</v>
      </c>
      <c r="M19" s="55">
        <f>Table32[[#This Row],[C&amp;I CLM $ Collected]]/'1.) CLM Reference'!$B$4</f>
        <v>1.8854444561246751E-4</v>
      </c>
      <c r="N19" s="79">
        <v>7332</v>
      </c>
      <c r="O19" s="78">
        <f>Table32[[#This Row],[C&amp;I Incentive Disbursements]]/'1.) CLM Reference'!$B$5</f>
        <v>8.2688268251033452E-5</v>
      </c>
    </row>
    <row r="20" spans="1:15">
      <c r="A20" s="83">
        <v>9009184100</v>
      </c>
      <c r="B20" s="1" t="s">
        <v>57</v>
      </c>
      <c r="C20" s="1" t="s">
        <v>46</v>
      </c>
      <c r="D20" s="54">
        <f>Table32[[#This Row],[Residential CLM $ Collected]]+Table32[[#This Row],[C&amp;I CLM $ Collected]]</f>
        <v>16.174241999999943</v>
      </c>
      <c r="E20" s="55">
        <f>Table32[[#This Row],[CLM $ Collected ]]/'1.) CLM Reference'!$B$4</f>
        <v>1.5280797608986444E-7</v>
      </c>
      <c r="F20" s="56">
        <f>Table32[[#This Row],[Residential Incentive Disbursements]]+Table32[[#This Row],[C&amp;I Incentive Disbursements]]</f>
        <v>0</v>
      </c>
      <c r="G20" s="55">
        <f>Table32[[#This Row],[Incentive Disbursements]]/'1.) CLM Reference'!$B$5</f>
        <v>0</v>
      </c>
      <c r="H20" s="56">
        <v>0</v>
      </c>
      <c r="I20" s="55">
        <f>Table32[[#This Row],[Residential CLM $ Collected]]/'1.) CLM Reference'!$B$4</f>
        <v>0</v>
      </c>
      <c r="J20" s="79">
        <v>0</v>
      </c>
      <c r="K20" s="55">
        <f>Table32[[#This Row],[Residential Incentive Disbursements]]/'1.) CLM Reference'!$B$5</f>
        <v>0</v>
      </c>
      <c r="L20" s="56">
        <v>16.174241999999943</v>
      </c>
      <c r="M20" s="55">
        <f>Table32[[#This Row],[C&amp;I CLM $ Collected]]/'1.) CLM Reference'!$B$4</f>
        <v>1.5280797608986444E-7</v>
      </c>
      <c r="N20" s="79">
        <v>0</v>
      </c>
      <c r="O20" s="78">
        <f>Table32[[#This Row],[C&amp;I Incentive Disbursements]]/'1.) CLM Reference'!$B$5</f>
        <v>0</v>
      </c>
    </row>
    <row r="21" spans="1:15">
      <c r="A21" s="83">
        <v>9009184200</v>
      </c>
      <c r="B21" s="1" t="s">
        <v>57</v>
      </c>
      <c r="C21" s="1" t="s">
        <v>46</v>
      </c>
      <c r="D21" s="54">
        <f>Table32[[#This Row],[Residential CLM $ Collected]]+Table32[[#This Row],[C&amp;I CLM $ Collected]]</f>
        <v>0.77452199999999427</v>
      </c>
      <c r="E21" s="55">
        <f>Table32[[#This Row],[CLM $ Collected ]]/'1.) CLM Reference'!$B$4</f>
        <v>7.3173839773804255E-9</v>
      </c>
      <c r="F21" s="56">
        <f>Table32[[#This Row],[Residential Incentive Disbursements]]+Table32[[#This Row],[C&amp;I Incentive Disbursements]]</f>
        <v>0</v>
      </c>
      <c r="G21" s="55">
        <f>Table32[[#This Row],[Incentive Disbursements]]/'1.) CLM Reference'!$B$5</f>
        <v>0</v>
      </c>
      <c r="H21" s="56">
        <v>0</v>
      </c>
      <c r="I21" s="55">
        <f>Table32[[#This Row],[Residential CLM $ Collected]]/'1.) CLM Reference'!$B$4</f>
        <v>0</v>
      </c>
      <c r="J21" s="79">
        <v>0</v>
      </c>
      <c r="K21" s="55">
        <f>Table32[[#This Row],[Residential Incentive Disbursements]]/'1.) CLM Reference'!$B$5</f>
        <v>0</v>
      </c>
      <c r="L21" s="56">
        <v>0.77452199999999427</v>
      </c>
      <c r="M21" s="55">
        <f>Table32[[#This Row],[C&amp;I CLM $ Collected]]/'1.) CLM Reference'!$B$4</f>
        <v>7.3173839773804255E-9</v>
      </c>
      <c r="N21" s="79">
        <v>0</v>
      </c>
      <c r="O21" s="78">
        <f>Table32[[#This Row],[C&amp;I Incentive Disbursements]]/'1.) CLM Reference'!$B$5</f>
        <v>0</v>
      </c>
    </row>
    <row r="22" spans="1:15">
      <c r="A22" s="83">
        <v>9009184700</v>
      </c>
      <c r="B22" s="1" t="s">
        <v>57</v>
      </c>
      <c r="C22" s="1" t="s">
        <v>46</v>
      </c>
      <c r="D22" s="54">
        <f>Table32[[#This Row],[Residential CLM $ Collected]]+Table32[[#This Row],[C&amp;I CLM $ Collected]]</f>
        <v>344112.70994099998</v>
      </c>
      <c r="E22" s="55">
        <f>Table32[[#This Row],[CLM $ Collected ]]/'1.) CLM Reference'!$B$4</f>
        <v>3.2510436503227149E-3</v>
      </c>
      <c r="F22" s="56">
        <f>Table32[[#This Row],[Residential Incentive Disbursements]]+Table32[[#This Row],[C&amp;I Incentive Disbursements]]</f>
        <v>173485.639999999</v>
      </c>
      <c r="G22" s="55">
        <f>Table32[[#This Row],[Incentive Disbursements]]/'1.) CLM Reference'!$B$5</f>
        <v>1.956523068470013E-3</v>
      </c>
      <c r="H22" s="56">
        <v>0</v>
      </c>
      <c r="I22" s="55">
        <f>Table32[[#This Row],[Residential CLM $ Collected]]/'1.) CLM Reference'!$B$4</f>
        <v>0</v>
      </c>
      <c r="J22" s="79">
        <v>0</v>
      </c>
      <c r="K22" s="55">
        <f>Table32[[#This Row],[Residential Incentive Disbursements]]/'1.) CLM Reference'!$B$5</f>
        <v>0</v>
      </c>
      <c r="L22" s="56">
        <v>344112.70994099998</v>
      </c>
      <c r="M22" s="55">
        <f>Table32[[#This Row],[C&amp;I CLM $ Collected]]/'1.) CLM Reference'!$B$4</f>
        <v>3.2510436503227149E-3</v>
      </c>
      <c r="N22" s="79">
        <v>173485.639999999</v>
      </c>
      <c r="O22" s="78">
        <f>Table32[[#This Row],[C&amp;I Incentive Disbursements]]/'1.) CLM Reference'!$B$5</f>
        <v>1.956523068470013E-3</v>
      </c>
    </row>
    <row r="23" spans="1:15">
      <c r="A23" s="83">
        <v>9005250100</v>
      </c>
      <c r="B23" s="1" t="s">
        <v>58</v>
      </c>
      <c r="C23" s="1" t="s">
        <v>46</v>
      </c>
      <c r="D23" s="54">
        <f>Table32[[#This Row],[Residential CLM $ Collected]]+Table32[[#This Row],[C&amp;I CLM $ Collected]]</f>
        <v>338.94749699999937</v>
      </c>
      <c r="E23" s="55">
        <f>Table32[[#This Row],[CLM $ Collected ]]/'1.) CLM Reference'!$B$4</f>
        <v>3.2022447183178964E-6</v>
      </c>
      <c r="F23" s="56">
        <f>Table32[[#This Row],[Residential Incentive Disbursements]]+Table32[[#This Row],[C&amp;I Incentive Disbursements]]</f>
        <v>24</v>
      </c>
      <c r="G23" s="55">
        <f>Table32[[#This Row],[Incentive Disbursements]]/'1.) CLM Reference'!$B$5</f>
        <v>2.7066536252384105E-7</v>
      </c>
      <c r="H23" s="56">
        <v>0</v>
      </c>
      <c r="I23" s="55">
        <f>Table32[[#This Row],[Residential CLM $ Collected]]/'1.) CLM Reference'!$B$4</f>
        <v>0</v>
      </c>
      <c r="J23" s="79">
        <v>0</v>
      </c>
      <c r="K23" s="55">
        <f>Table32[[#This Row],[Residential Incentive Disbursements]]/'1.) CLM Reference'!$B$5</f>
        <v>0</v>
      </c>
      <c r="L23" s="56">
        <v>338.94749699999937</v>
      </c>
      <c r="M23" s="55">
        <f>Table32[[#This Row],[C&amp;I CLM $ Collected]]/'1.) CLM Reference'!$B$4</f>
        <v>3.2022447183178964E-6</v>
      </c>
      <c r="N23" s="79">
        <v>24</v>
      </c>
      <c r="O23" s="78">
        <f>Table32[[#This Row],[C&amp;I Incentive Disbursements]]/'1.) CLM Reference'!$B$5</f>
        <v>2.7066536252384105E-7</v>
      </c>
    </row>
    <row r="24" spans="1:15">
      <c r="A24" s="83">
        <v>9003405100</v>
      </c>
      <c r="B24" s="1" t="s">
        <v>59</v>
      </c>
      <c r="C24" s="1" t="s">
        <v>46</v>
      </c>
      <c r="D24" s="54">
        <f>Table32[[#This Row],[Residential CLM $ Collected]]+Table32[[#This Row],[C&amp;I CLM $ Collected]]</f>
        <v>3.5295749999999999</v>
      </c>
      <c r="E24" s="55">
        <f>Table32[[#This Row],[CLM $ Collected ]]/'1.) CLM Reference'!$B$4</f>
        <v>3.3346058022835643E-8</v>
      </c>
      <c r="F24" s="56">
        <f>Table32[[#This Row],[Residential Incentive Disbursements]]+Table32[[#This Row],[C&amp;I Incentive Disbursements]]</f>
        <v>0</v>
      </c>
      <c r="G24" s="55">
        <f>Table32[[#This Row],[Incentive Disbursements]]/'1.) CLM Reference'!$B$5</f>
        <v>0</v>
      </c>
      <c r="H24" s="56">
        <v>0</v>
      </c>
      <c r="I24" s="55">
        <f>Table32[[#This Row],[Residential CLM $ Collected]]/'1.) CLM Reference'!$B$4</f>
        <v>0</v>
      </c>
      <c r="J24" s="79">
        <v>0</v>
      </c>
      <c r="K24" s="55">
        <f>Table32[[#This Row],[Residential Incentive Disbursements]]/'1.) CLM Reference'!$B$5</f>
        <v>0</v>
      </c>
      <c r="L24" s="56">
        <v>3.5295749999999999</v>
      </c>
      <c r="M24" s="55">
        <f>Table32[[#This Row],[C&amp;I CLM $ Collected]]/'1.) CLM Reference'!$B$4</f>
        <v>3.3346058022835643E-8</v>
      </c>
      <c r="N24" s="79">
        <v>0</v>
      </c>
      <c r="O24" s="78">
        <f>Table32[[#This Row],[C&amp;I Incentive Disbursements]]/'1.) CLM Reference'!$B$5</f>
        <v>0</v>
      </c>
    </row>
    <row r="25" spans="1:15">
      <c r="A25" s="83">
        <v>9003405402</v>
      </c>
      <c r="B25" s="1" t="s">
        <v>59</v>
      </c>
      <c r="C25" s="1" t="s">
        <v>46</v>
      </c>
      <c r="D25" s="54">
        <f>Table32[[#This Row],[Residential CLM $ Collected]]+Table32[[#This Row],[C&amp;I CLM $ Collected]]</f>
        <v>37.691324999999999</v>
      </c>
      <c r="E25" s="55">
        <f>Table32[[#This Row],[CLM $ Collected ]]/'1.) CLM Reference'!$B$4</f>
        <v>3.560930453121284E-7</v>
      </c>
      <c r="F25" s="56">
        <f>Table32[[#This Row],[Residential Incentive Disbursements]]+Table32[[#This Row],[C&amp;I Incentive Disbursements]]</f>
        <v>0</v>
      </c>
      <c r="G25" s="55">
        <f>Table32[[#This Row],[Incentive Disbursements]]/'1.) CLM Reference'!$B$5</f>
        <v>0</v>
      </c>
      <c r="H25" s="56">
        <v>0</v>
      </c>
      <c r="I25" s="55">
        <f>Table32[[#This Row],[Residential CLM $ Collected]]/'1.) CLM Reference'!$B$4</f>
        <v>0</v>
      </c>
      <c r="J25" s="79">
        <v>0</v>
      </c>
      <c r="K25" s="55">
        <f>Table32[[#This Row],[Residential Incentive Disbursements]]/'1.) CLM Reference'!$B$5</f>
        <v>0</v>
      </c>
      <c r="L25" s="56">
        <v>37.691324999999999</v>
      </c>
      <c r="M25" s="55">
        <f>Table32[[#This Row],[C&amp;I CLM $ Collected]]/'1.) CLM Reference'!$B$4</f>
        <v>3.560930453121284E-7</v>
      </c>
      <c r="N25" s="79">
        <v>0</v>
      </c>
      <c r="O25" s="78">
        <f>Table32[[#This Row],[C&amp;I Incentive Disbursements]]/'1.) CLM Reference'!$B$5</f>
        <v>0</v>
      </c>
    </row>
    <row r="26" spans="1:15">
      <c r="A26" s="83">
        <v>9003405800</v>
      </c>
      <c r="B26" s="1" t="s">
        <v>59</v>
      </c>
      <c r="C26" s="1" t="s">
        <v>46</v>
      </c>
      <c r="D26" s="54">
        <f>Table32[[#This Row],[Residential CLM $ Collected]]+Table32[[#This Row],[C&amp;I CLM $ Collected]]</f>
        <v>967056.24178799998</v>
      </c>
      <c r="E26" s="55">
        <f>Table32[[#This Row],[CLM $ Collected ]]/'1.) CLM Reference'!$B$4</f>
        <v>9.1363729485867337E-3</v>
      </c>
      <c r="F26" s="56">
        <f>Table32[[#This Row],[Residential Incentive Disbursements]]+Table32[[#This Row],[C&amp;I Incentive Disbursements]]</f>
        <v>738738.66780000005</v>
      </c>
      <c r="G26" s="55">
        <f>Table32[[#This Row],[Incentive Disbursements]]/'1.) CLM Reference'!$B$5</f>
        <v>8.3312903887694332E-3</v>
      </c>
      <c r="H26" s="56">
        <v>0</v>
      </c>
      <c r="I26" s="55">
        <f>Table32[[#This Row],[Residential CLM $ Collected]]/'1.) CLM Reference'!$B$4</f>
        <v>0</v>
      </c>
      <c r="J26" s="79">
        <v>0</v>
      </c>
      <c r="K26" s="55">
        <f>Table32[[#This Row],[Residential Incentive Disbursements]]/'1.) CLM Reference'!$B$5</f>
        <v>0</v>
      </c>
      <c r="L26" s="56">
        <v>967056.24178799998</v>
      </c>
      <c r="M26" s="55">
        <f>Table32[[#This Row],[C&amp;I CLM $ Collected]]/'1.) CLM Reference'!$B$4</f>
        <v>9.1363729485867337E-3</v>
      </c>
      <c r="N26" s="79">
        <v>738738.66780000005</v>
      </c>
      <c r="O26" s="78">
        <f>Table32[[#This Row],[C&amp;I Incentive Disbursements]]/'1.) CLM Reference'!$B$5</f>
        <v>8.3312903887694332E-3</v>
      </c>
    </row>
    <row r="27" spans="1:15">
      <c r="A27" s="83">
        <v>9001205200</v>
      </c>
      <c r="B27" s="1" t="s">
        <v>60</v>
      </c>
      <c r="C27" s="1" t="s">
        <v>46</v>
      </c>
      <c r="D27" s="54">
        <f>Table32[[#This Row],[Residential CLM $ Collected]]+Table32[[#This Row],[C&amp;I CLM $ Collected]]</f>
        <v>167411.88021599944</v>
      </c>
      <c r="E27" s="55">
        <f>Table32[[#This Row],[CLM $ Collected ]]/'1.) CLM Reference'!$B$4</f>
        <v>1.5816426259237237E-3</v>
      </c>
      <c r="F27" s="56">
        <f>Table32[[#This Row],[Residential Incentive Disbursements]]+Table32[[#This Row],[C&amp;I Incentive Disbursements]]</f>
        <v>93753.649999999907</v>
      </c>
      <c r="G27" s="55">
        <f>Table32[[#This Row],[Incentive Disbursements]]/'1.) CLM Reference'!$B$5</f>
        <v>1.0573277360493036E-3</v>
      </c>
      <c r="H27" s="56">
        <v>0</v>
      </c>
      <c r="I27" s="55">
        <f>Table32[[#This Row],[Residential CLM $ Collected]]/'1.) CLM Reference'!$B$4</f>
        <v>0</v>
      </c>
      <c r="J27" s="79">
        <v>0</v>
      </c>
      <c r="K27" s="55">
        <f>Table32[[#This Row],[Residential Incentive Disbursements]]/'1.) CLM Reference'!$B$5</f>
        <v>0</v>
      </c>
      <c r="L27" s="56">
        <v>167411.88021599944</v>
      </c>
      <c r="M27" s="55">
        <f>Table32[[#This Row],[C&amp;I CLM $ Collected]]/'1.) CLM Reference'!$B$4</f>
        <v>1.5816426259237237E-3</v>
      </c>
      <c r="N27" s="79">
        <v>93753.649999999907</v>
      </c>
      <c r="O27" s="78">
        <f>Table32[[#This Row],[C&amp;I Incentive Disbursements]]/'1.) CLM Reference'!$B$5</f>
        <v>1.0573277360493036E-3</v>
      </c>
    </row>
    <row r="28" spans="1:15">
      <c r="A28" s="83">
        <v>9015905100</v>
      </c>
      <c r="B28" s="1" t="s">
        <v>61</v>
      </c>
      <c r="C28" s="1" t="s">
        <v>46</v>
      </c>
      <c r="D28" s="54">
        <f>Table32[[#This Row],[Residential CLM $ Collected]]+Table32[[#This Row],[C&amp;I CLM $ Collected]]</f>
        <v>38475.822797999943</v>
      </c>
      <c r="E28" s="55">
        <f>Table32[[#This Row],[CLM $ Collected ]]/'1.) CLM Reference'!$B$4</f>
        <v>3.635046767665933E-4</v>
      </c>
      <c r="F28" s="56">
        <f>Table32[[#This Row],[Residential Incentive Disbursements]]+Table32[[#This Row],[C&amp;I Incentive Disbursements]]</f>
        <v>8799.6999999999898</v>
      </c>
      <c r="G28" s="55">
        <f>Table32[[#This Row],[Incentive Disbursements]]/'1.) CLM Reference'!$B$5</f>
        <v>9.9240582941710059E-5</v>
      </c>
      <c r="H28" s="56">
        <v>0</v>
      </c>
      <c r="I28" s="55">
        <f>Table32[[#This Row],[Residential CLM $ Collected]]/'1.) CLM Reference'!$B$4</f>
        <v>0</v>
      </c>
      <c r="J28" s="79">
        <v>0</v>
      </c>
      <c r="K28" s="55">
        <f>Table32[[#This Row],[Residential Incentive Disbursements]]/'1.) CLM Reference'!$B$5</f>
        <v>0</v>
      </c>
      <c r="L28" s="56">
        <v>38475.822797999943</v>
      </c>
      <c r="M28" s="55">
        <f>Table32[[#This Row],[C&amp;I CLM $ Collected]]/'1.) CLM Reference'!$B$4</f>
        <v>3.635046767665933E-4</v>
      </c>
      <c r="N28" s="79">
        <v>8799.6999999999898</v>
      </c>
      <c r="O28" s="78">
        <f>Table32[[#This Row],[C&amp;I Incentive Disbursements]]/'1.) CLM Reference'!$B$5</f>
        <v>9.9240582941710059E-5</v>
      </c>
    </row>
    <row r="29" spans="1:15">
      <c r="A29" s="83">
        <v>9003410101</v>
      </c>
      <c r="B29" s="1" t="s">
        <v>62</v>
      </c>
      <c r="C29" s="1" t="s">
        <v>46</v>
      </c>
      <c r="D29" s="54">
        <f>Table32[[#This Row],[Residential CLM $ Collected]]+Table32[[#This Row],[C&amp;I CLM $ Collected]]</f>
        <v>13594.912505999942</v>
      </c>
      <c r="E29" s="55">
        <f>Table32[[#This Row],[CLM $ Collected ]]/'1.) CLM Reference'!$B$4</f>
        <v>1.2843946969265363E-4</v>
      </c>
      <c r="F29" s="56">
        <f>Table32[[#This Row],[Residential Incentive Disbursements]]+Table32[[#This Row],[C&amp;I Incentive Disbursements]]</f>
        <v>3624.5</v>
      </c>
      <c r="G29" s="55">
        <f>Table32[[#This Row],[Incentive Disbursements]]/'1.) CLM Reference'!$B$5</f>
        <v>4.0876108602819249E-5</v>
      </c>
      <c r="H29" s="56">
        <v>0</v>
      </c>
      <c r="I29" s="55">
        <f>Table32[[#This Row],[Residential CLM $ Collected]]/'1.) CLM Reference'!$B$4</f>
        <v>0</v>
      </c>
      <c r="J29" s="79">
        <v>0</v>
      </c>
      <c r="K29" s="55">
        <f>Table32[[#This Row],[Residential Incentive Disbursements]]/'1.) CLM Reference'!$B$5</f>
        <v>0</v>
      </c>
      <c r="L29" s="56">
        <v>13594.912505999942</v>
      </c>
      <c r="M29" s="55">
        <f>Table32[[#This Row],[C&amp;I CLM $ Collected]]/'1.) CLM Reference'!$B$4</f>
        <v>1.2843946969265363E-4</v>
      </c>
      <c r="N29" s="79">
        <v>3624.5</v>
      </c>
      <c r="O29" s="78">
        <f>Table32[[#This Row],[C&amp;I Incentive Disbursements]]/'1.) CLM Reference'!$B$5</f>
        <v>4.0876108602819249E-5</v>
      </c>
    </row>
    <row r="30" spans="1:15">
      <c r="A30" s="83">
        <v>9005425600</v>
      </c>
      <c r="B30" s="1" t="s">
        <v>63</v>
      </c>
      <c r="C30" s="1" t="s">
        <v>46</v>
      </c>
      <c r="D30" s="54">
        <f>Table32[[#This Row],[Residential CLM $ Collected]]+Table32[[#This Row],[C&amp;I CLM $ Collected]]</f>
        <v>28154.227373999998</v>
      </c>
      <c r="E30" s="55">
        <f>Table32[[#This Row],[CLM $ Collected ]]/'1.) CLM Reference'!$B$4</f>
        <v>2.6599023950518448E-4</v>
      </c>
      <c r="F30" s="56">
        <f>Table32[[#This Row],[Residential Incentive Disbursements]]+Table32[[#This Row],[C&amp;I Incentive Disbursements]]</f>
        <v>7245</v>
      </c>
      <c r="G30" s="55">
        <f>Table32[[#This Row],[Incentive Disbursements]]/'1.) CLM Reference'!$B$5</f>
        <v>8.170710631188453E-5</v>
      </c>
      <c r="H30" s="56">
        <v>0</v>
      </c>
      <c r="I30" s="55">
        <f>Table32[[#This Row],[Residential CLM $ Collected]]/'1.) CLM Reference'!$B$4</f>
        <v>0</v>
      </c>
      <c r="J30" s="79">
        <v>0</v>
      </c>
      <c r="K30" s="55">
        <f>Table32[[#This Row],[Residential Incentive Disbursements]]/'1.) CLM Reference'!$B$5</f>
        <v>0</v>
      </c>
      <c r="L30" s="56">
        <v>28154.227373999998</v>
      </c>
      <c r="M30" s="55">
        <f>Table32[[#This Row],[C&amp;I CLM $ Collected]]/'1.) CLM Reference'!$B$4</f>
        <v>2.6599023950518448E-4</v>
      </c>
      <c r="N30" s="79">
        <v>7245</v>
      </c>
      <c r="O30" s="78">
        <f>Table32[[#This Row],[C&amp;I Incentive Disbursements]]/'1.) CLM Reference'!$B$5</f>
        <v>8.170710631188453E-5</v>
      </c>
    </row>
    <row r="31" spans="1:15">
      <c r="A31" s="83">
        <v>9015906100</v>
      </c>
      <c r="B31" s="1" t="s">
        <v>64</v>
      </c>
      <c r="C31" s="1" t="s">
        <v>46</v>
      </c>
      <c r="D31" s="54">
        <f>Table32[[#This Row],[Residential CLM $ Collected]]+Table32[[#This Row],[C&amp;I CLM $ Collected]]</f>
        <v>5918.2796609999432</v>
      </c>
      <c r="E31" s="55">
        <f>Table32[[#This Row],[CLM $ Collected ]]/'1.) CLM Reference'!$B$4</f>
        <v>5.5913614803785767E-5</v>
      </c>
      <c r="F31" s="56">
        <f>Table32[[#This Row],[Residential Incentive Disbursements]]+Table32[[#This Row],[C&amp;I Incentive Disbursements]]</f>
        <v>4624.8699999999899</v>
      </c>
      <c r="G31" s="55">
        <f>Table32[[#This Row],[Incentive Disbursements]]/'1.) CLM Reference'!$B$5</f>
        <v>5.2158004798984755E-5</v>
      </c>
      <c r="H31" s="56">
        <v>0</v>
      </c>
      <c r="I31" s="55">
        <f>Table32[[#This Row],[Residential CLM $ Collected]]/'1.) CLM Reference'!$B$4</f>
        <v>0</v>
      </c>
      <c r="J31" s="79">
        <v>0</v>
      </c>
      <c r="K31" s="55">
        <f>Table32[[#This Row],[Residential Incentive Disbursements]]/'1.) CLM Reference'!$B$5</f>
        <v>0</v>
      </c>
      <c r="L31" s="56">
        <v>5918.2796609999432</v>
      </c>
      <c r="M31" s="55">
        <f>Table32[[#This Row],[C&amp;I CLM $ Collected]]/'1.) CLM Reference'!$B$4</f>
        <v>5.5913614803785767E-5</v>
      </c>
      <c r="N31" s="79">
        <v>4624.8699999999899</v>
      </c>
      <c r="O31" s="78">
        <f>Table32[[#This Row],[C&amp;I Incentive Disbursements]]/'1.) CLM Reference'!$B$5</f>
        <v>5.2158004798984755E-5</v>
      </c>
    </row>
    <row r="32" spans="1:15">
      <c r="A32" s="83">
        <v>9003464101</v>
      </c>
      <c r="B32" s="1" t="s">
        <v>65</v>
      </c>
      <c r="C32" s="1" t="s">
        <v>46</v>
      </c>
      <c r="D32" s="54">
        <f>Table32[[#This Row],[Residential CLM $ Collected]]+Table32[[#This Row],[C&amp;I CLM $ Collected]]</f>
        <v>34403.135507999999</v>
      </c>
      <c r="E32" s="55">
        <f>Table32[[#This Row],[CLM $ Collected ]]/'1.) CLM Reference'!$B$4</f>
        <v>3.2502750410948775E-4</v>
      </c>
      <c r="F32" s="56">
        <f>Table32[[#This Row],[Residential Incentive Disbursements]]+Table32[[#This Row],[C&amp;I Incentive Disbursements]]</f>
        <v>161511.37</v>
      </c>
      <c r="G32" s="55">
        <f>Table32[[#This Row],[Incentive Disbursements]]/'1.) CLM Reference'!$B$5</f>
        <v>1.8214805630321761E-3</v>
      </c>
      <c r="H32" s="56">
        <v>0</v>
      </c>
      <c r="I32" s="55">
        <f>Table32[[#This Row],[Residential CLM $ Collected]]/'1.) CLM Reference'!$B$4</f>
        <v>0</v>
      </c>
      <c r="J32" s="79">
        <v>0</v>
      </c>
      <c r="K32" s="55">
        <f>Table32[[#This Row],[Residential Incentive Disbursements]]/'1.) CLM Reference'!$B$5</f>
        <v>0</v>
      </c>
      <c r="L32" s="56">
        <v>34403.135507999999</v>
      </c>
      <c r="M32" s="55">
        <f>Table32[[#This Row],[C&amp;I CLM $ Collected]]/'1.) CLM Reference'!$B$4</f>
        <v>3.2502750410948775E-4</v>
      </c>
      <c r="N32" s="79">
        <v>161511.37</v>
      </c>
      <c r="O32" s="78">
        <f>Table32[[#This Row],[C&amp;I Incentive Disbursements]]/'1.) CLM Reference'!$B$5</f>
        <v>1.8214805630321761E-3</v>
      </c>
    </row>
    <row r="33" spans="1:15">
      <c r="A33" s="83">
        <v>9015815000</v>
      </c>
      <c r="B33" s="1" t="s">
        <v>66</v>
      </c>
      <c r="C33" s="1" t="s">
        <v>46</v>
      </c>
      <c r="D33" s="54">
        <f>Table32[[#This Row],[Residential CLM $ Collected]]+Table32[[#This Row],[C&amp;I CLM $ Collected]]</f>
        <v>7904.5866899999992</v>
      </c>
      <c r="E33" s="55">
        <f>Table32[[#This Row],[CLM $ Collected ]]/'1.) CLM Reference'!$B$4</f>
        <v>7.4679474557496104E-5</v>
      </c>
      <c r="F33" s="56">
        <f>Table32[[#This Row],[Residential Incentive Disbursements]]+Table32[[#This Row],[C&amp;I Incentive Disbursements]]</f>
        <v>5226.66</v>
      </c>
      <c r="G33" s="55">
        <f>Table32[[#This Row],[Incentive Disbursements]]/'1.) CLM Reference'!$B$5</f>
        <v>5.8944825987035798E-5</v>
      </c>
      <c r="H33" s="56">
        <v>0</v>
      </c>
      <c r="I33" s="55">
        <f>Table32[[#This Row],[Residential CLM $ Collected]]/'1.) CLM Reference'!$B$4</f>
        <v>0</v>
      </c>
      <c r="J33" s="79">
        <v>0</v>
      </c>
      <c r="K33" s="55">
        <f>Table32[[#This Row],[Residential Incentive Disbursements]]/'1.) CLM Reference'!$B$5</f>
        <v>0</v>
      </c>
      <c r="L33" s="56">
        <v>7904.5866899999992</v>
      </c>
      <c r="M33" s="55">
        <f>Table32[[#This Row],[C&amp;I CLM $ Collected]]/'1.) CLM Reference'!$B$4</f>
        <v>7.4679474557496104E-5</v>
      </c>
      <c r="N33" s="79">
        <v>5226.66</v>
      </c>
      <c r="O33" s="78">
        <f>Table32[[#This Row],[C&amp;I Incentive Disbursements]]/'1.) CLM Reference'!$B$5</f>
        <v>5.8944825987035798E-5</v>
      </c>
    </row>
    <row r="34" spans="1:15">
      <c r="A34" s="83">
        <v>9009343400</v>
      </c>
      <c r="B34" s="1" t="s">
        <v>67</v>
      </c>
      <c r="C34" s="1" t="s">
        <v>46</v>
      </c>
      <c r="D34" s="54">
        <f>Table32[[#This Row],[Residential CLM $ Collected]]+Table32[[#This Row],[C&amp;I CLM $ Collected]]</f>
        <v>522177.44115599938</v>
      </c>
      <c r="E34" s="55">
        <f>Table32[[#This Row],[CLM $ Collected ]]/'1.) CLM Reference'!$B$4</f>
        <v>4.9333302879252597E-3</v>
      </c>
      <c r="F34" s="56">
        <f>Table32[[#This Row],[Residential Incentive Disbursements]]+Table32[[#This Row],[C&amp;I Incentive Disbursements]]</f>
        <v>912944.80180000002</v>
      </c>
      <c r="G34" s="55">
        <f>Table32[[#This Row],[Incentive Disbursements]]/'1.) CLM Reference'!$B$5</f>
        <v>1.0295938989310551E-2</v>
      </c>
      <c r="H34" s="56">
        <v>0</v>
      </c>
      <c r="I34" s="55">
        <f>Table32[[#This Row],[Residential CLM $ Collected]]/'1.) CLM Reference'!$B$4</f>
        <v>0</v>
      </c>
      <c r="J34" s="79">
        <v>0</v>
      </c>
      <c r="K34" s="55">
        <f>Table32[[#This Row],[Residential Incentive Disbursements]]/'1.) CLM Reference'!$B$5</f>
        <v>0</v>
      </c>
      <c r="L34" s="56">
        <v>522177.44115599938</v>
      </c>
      <c r="M34" s="55">
        <f>Table32[[#This Row],[C&amp;I CLM $ Collected]]/'1.) CLM Reference'!$B$4</f>
        <v>4.9333302879252597E-3</v>
      </c>
      <c r="N34" s="79">
        <v>912944.80180000002</v>
      </c>
      <c r="O34" s="78">
        <f>Table32[[#This Row],[C&amp;I Incentive Disbursements]]/'1.) CLM Reference'!$B$5</f>
        <v>1.0295938989310551E-2</v>
      </c>
    </row>
    <row r="35" spans="1:15">
      <c r="A35" s="83">
        <v>9007600100</v>
      </c>
      <c r="B35" s="1" t="s">
        <v>68</v>
      </c>
      <c r="C35" s="1" t="s">
        <v>46</v>
      </c>
      <c r="D35" s="54">
        <f>Table32[[#This Row],[Residential CLM $ Collected]]+Table32[[#This Row],[C&amp;I CLM $ Collected]]</f>
        <v>53551.02771899994</v>
      </c>
      <c r="E35" s="55">
        <f>Table32[[#This Row],[CLM $ Collected ]]/'1.) CLM Reference'!$B$4</f>
        <v>5.0592937605809527E-4</v>
      </c>
      <c r="F35" s="56">
        <f>Table32[[#This Row],[Residential Incentive Disbursements]]+Table32[[#This Row],[C&amp;I Incentive Disbursements]]</f>
        <v>3937</v>
      </c>
      <c r="G35" s="55">
        <f>Table32[[#This Row],[Incentive Disbursements]]/'1.) CLM Reference'!$B$5</f>
        <v>4.4400397177348432E-5</v>
      </c>
      <c r="H35" s="56">
        <v>0</v>
      </c>
      <c r="I35" s="55">
        <f>Table32[[#This Row],[Residential CLM $ Collected]]/'1.) CLM Reference'!$B$4</f>
        <v>0</v>
      </c>
      <c r="J35" s="79">
        <v>0</v>
      </c>
      <c r="K35" s="55">
        <f>Table32[[#This Row],[Residential Incentive Disbursements]]/'1.) CLM Reference'!$B$5</f>
        <v>0</v>
      </c>
      <c r="L35" s="56">
        <v>53551.02771899994</v>
      </c>
      <c r="M35" s="55">
        <f>Table32[[#This Row],[C&amp;I CLM $ Collected]]/'1.) CLM Reference'!$B$4</f>
        <v>5.0592937605809527E-4</v>
      </c>
      <c r="N35" s="79">
        <v>3937</v>
      </c>
      <c r="O35" s="78">
        <f>Table32[[#This Row],[C&amp;I Incentive Disbursements]]/'1.) CLM Reference'!$B$5</f>
        <v>4.4400397177348432E-5</v>
      </c>
    </row>
    <row r="36" spans="1:15">
      <c r="A36" s="83">
        <v>9007610100</v>
      </c>
      <c r="B36" s="1" t="s">
        <v>69</v>
      </c>
      <c r="C36" s="1" t="s">
        <v>46</v>
      </c>
      <c r="D36" s="54">
        <f>Table32[[#This Row],[Residential CLM $ Collected]]+Table32[[#This Row],[C&amp;I CLM $ Collected]]</f>
        <v>26.783946</v>
      </c>
      <c r="E36" s="55">
        <f>Table32[[#This Row],[CLM $ Collected ]]/'1.) CLM Reference'!$B$4</f>
        <v>2.5304435162774459E-7</v>
      </c>
      <c r="F36" s="56">
        <f>Table32[[#This Row],[Residential Incentive Disbursements]]+Table32[[#This Row],[C&amp;I Incentive Disbursements]]</f>
        <v>0</v>
      </c>
      <c r="G36" s="55">
        <f>Table32[[#This Row],[Incentive Disbursements]]/'1.) CLM Reference'!$B$5</f>
        <v>0</v>
      </c>
      <c r="H36" s="56">
        <v>0</v>
      </c>
      <c r="I36" s="55">
        <f>Table32[[#This Row],[Residential CLM $ Collected]]/'1.) CLM Reference'!$B$4</f>
        <v>0</v>
      </c>
      <c r="J36" s="79">
        <v>0</v>
      </c>
      <c r="K36" s="55">
        <f>Table32[[#This Row],[Residential Incentive Disbursements]]/'1.) CLM Reference'!$B$5</f>
        <v>0</v>
      </c>
      <c r="L36" s="56">
        <v>26.783946</v>
      </c>
      <c r="M36" s="55">
        <f>Table32[[#This Row],[C&amp;I CLM $ Collected]]/'1.) CLM Reference'!$B$4</f>
        <v>2.5304435162774459E-7</v>
      </c>
      <c r="N36" s="79">
        <v>0</v>
      </c>
      <c r="O36" s="78">
        <f>Table32[[#This Row],[C&amp;I Incentive Disbursements]]/'1.) CLM Reference'!$B$5</f>
        <v>0</v>
      </c>
    </row>
    <row r="37" spans="1:15">
      <c r="A37" s="83">
        <v>9007610300</v>
      </c>
      <c r="B37" s="1" t="s">
        <v>69</v>
      </c>
      <c r="C37" s="1" t="s">
        <v>46</v>
      </c>
      <c r="D37" s="54">
        <f>Table32[[#This Row],[Residential CLM $ Collected]]+Table32[[#This Row],[C&amp;I CLM $ Collected]]</f>
        <v>50945.14051199994</v>
      </c>
      <c r="E37" s="55">
        <f>Table32[[#This Row],[CLM $ Collected ]]/'1.) CLM Reference'!$B$4</f>
        <v>4.813099626710481E-4</v>
      </c>
      <c r="F37" s="56">
        <f>Table32[[#This Row],[Residential Incentive Disbursements]]+Table32[[#This Row],[C&amp;I Incentive Disbursements]]</f>
        <v>13689.5</v>
      </c>
      <c r="G37" s="55">
        <f>Table32[[#This Row],[Incentive Disbursements]]/'1.) CLM Reference'!$B$5</f>
        <v>1.5438639501125511E-4</v>
      </c>
      <c r="H37" s="56">
        <v>0</v>
      </c>
      <c r="I37" s="55">
        <f>Table32[[#This Row],[Residential CLM $ Collected]]/'1.) CLM Reference'!$B$4</f>
        <v>0</v>
      </c>
      <c r="J37" s="79">
        <v>0</v>
      </c>
      <c r="K37" s="55">
        <f>Table32[[#This Row],[Residential Incentive Disbursements]]/'1.) CLM Reference'!$B$5</f>
        <v>0</v>
      </c>
      <c r="L37" s="56">
        <v>50945.14051199994</v>
      </c>
      <c r="M37" s="55">
        <f>Table32[[#This Row],[C&amp;I CLM $ Collected]]/'1.) CLM Reference'!$B$4</f>
        <v>4.813099626710481E-4</v>
      </c>
      <c r="N37" s="79">
        <v>13689.5</v>
      </c>
      <c r="O37" s="78">
        <f>Table32[[#This Row],[C&amp;I Incentive Disbursements]]/'1.) CLM Reference'!$B$5</f>
        <v>1.5438639501125511E-4</v>
      </c>
    </row>
    <row r="38" spans="1:15">
      <c r="A38" s="83">
        <v>9011714103</v>
      </c>
      <c r="B38" s="1" t="s">
        <v>70</v>
      </c>
      <c r="C38" s="1" t="s">
        <v>46</v>
      </c>
      <c r="D38" s="54">
        <f>Table32[[#This Row],[Residential CLM $ Collected]]+Table32[[#This Row],[C&amp;I CLM $ Collected]]</f>
        <v>55653.454079999996</v>
      </c>
      <c r="E38" s="55">
        <f>Table32[[#This Row],[CLM $ Collected ]]/'1.) CLM Reference'!$B$4</f>
        <v>5.2579228630157985E-4</v>
      </c>
      <c r="F38" s="56">
        <f>Table32[[#This Row],[Residential Incentive Disbursements]]+Table32[[#This Row],[C&amp;I Incentive Disbursements]]</f>
        <v>41639.199999999903</v>
      </c>
      <c r="G38" s="55">
        <f>Table32[[#This Row],[Incentive Disbursements]]/'1.) CLM Reference'!$B$5</f>
        <v>4.6959538180011236E-4</v>
      </c>
      <c r="H38" s="56">
        <v>0</v>
      </c>
      <c r="I38" s="55">
        <f>Table32[[#This Row],[Residential CLM $ Collected]]/'1.) CLM Reference'!$B$4</f>
        <v>0</v>
      </c>
      <c r="J38" s="79">
        <v>0</v>
      </c>
      <c r="K38" s="55">
        <f>Table32[[#This Row],[Residential Incentive Disbursements]]/'1.) CLM Reference'!$B$5</f>
        <v>0</v>
      </c>
      <c r="L38" s="56">
        <v>55653.454079999996</v>
      </c>
      <c r="M38" s="55">
        <f>Table32[[#This Row],[C&amp;I CLM $ Collected]]/'1.) CLM Reference'!$B$4</f>
        <v>5.2579228630157985E-4</v>
      </c>
      <c r="N38" s="79">
        <v>41639.199999999903</v>
      </c>
      <c r="O38" s="78">
        <f>Table32[[#This Row],[C&amp;I Incentive Disbursements]]/'1.) CLM Reference'!$B$5</f>
        <v>4.6959538180011236E-4</v>
      </c>
    </row>
    <row r="39" spans="1:15">
      <c r="A39" s="83">
        <v>9011714104</v>
      </c>
      <c r="B39" s="1" t="s">
        <v>70</v>
      </c>
      <c r="C39" s="1" t="s">
        <v>46</v>
      </c>
      <c r="D39" s="54">
        <f>Table32[[#This Row],[Residential CLM $ Collected]]+Table32[[#This Row],[C&amp;I CLM $ Collected]]</f>
        <v>667.459926</v>
      </c>
      <c r="E39" s="55">
        <f>Table32[[#This Row],[CLM $ Collected ]]/'1.) CLM Reference'!$B$4</f>
        <v>6.3059029544105403E-6</v>
      </c>
      <c r="F39" s="56">
        <f>Table32[[#This Row],[Residential Incentive Disbursements]]+Table32[[#This Row],[C&amp;I Incentive Disbursements]]</f>
        <v>0</v>
      </c>
      <c r="G39" s="55">
        <f>Table32[[#This Row],[Incentive Disbursements]]/'1.) CLM Reference'!$B$5</f>
        <v>0</v>
      </c>
      <c r="H39" s="56">
        <v>0</v>
      </c>
      <c r="I39" s="55">
        <f>Table32[[#This Row],[Residential CLM $ Collected]]/'1.) CLM Reference'!$B$4</f>
        <v>0</v>
      </c>
      <c r="J39" s="79">
        <v>0</v>
      </c>
      <c r="K39" s="55">
        <f>Table32[[#This Row],[Residential Incentive Disbursements]]/'1.) CLM Reference'!$B$5</f>
        <v>0</v>
      </c>
      <c r="L39" s="56">
        <v>667.459926</v>
      </c>
      <c r="M39" s="55">
        <f>Table32[[#This Row],[C&amp;I CLM $ Collected]]/'1.) CLM Reference'!$B$4</f>
        <v>6.3059029544105403E-6</v>
      </c>
      <c r="N39" s="79">
        <v>0</v>
      </c>
      <c r="O39" s="78">
        <f>Table32[[#This Row],[C&amp;I Incentive Disbursements]]/'1.) CLM Reference'!$B$5</f>
        <v>0</v>
      </c>
    </row>
    <row r="40" spans="1:15">
      <c r="A40" s="83">
        <v>9005293100</v>
      </c>
      <c r="B40" s="1" t="s">
        <v>71</v>
      </c>
      <c r="C40" s="1" t="s">
        <v>46</v>
      </c>
      <c r="D40" s="54">
        <f>Table32[[#This Row],[Residential CLM $ Collected]]+Table32[[#This Row],[C&amp;I CLM $ Collected]]</f>
        <v>2415.7749419999996</v>
      </c>
      <c r="E40" s="55">
        <f>Table32[[#This Row],[CLM $ Collected ]]/'1.) CLM Reference'!$B$4</f>
        <v>2.2823306314795518E-5</v>
      </c>
      <c r="F40" s="56">
        <f>Table32[[#This Row],[Residential Incentive Disbursements]]+Table32[[#This Row],[C&amp;I Incentive Disbursements]]</f>
        <v>50</v>
      </c>
      <c r="G40" s="55">
        <f>Table32[[#This Row],[Incentive Disbursements]]/'1.) CLM Reference'!$B$5</f>
        <v>5.6388617192466895E-7</v>
      </c>
      <c r="H40" s="56">
        <v>0</v>
      </c>
      <c r="I40" s="55">
        <f>Table32[[#This Row],[Residential CLM $ Collected]]/'1.) CLM Reference'!$B$4</f>
        <v>0</v>
      </c>
      <c r="J40" s="79">
        <v>0</v>
      </c>
      <c r="K40" s="55">
        <f>Table32[[#This Row],[Residential Incentive Disbursements]]/'1.) CLM Reference'!$B$5</f>
        <v>0</v>
      </c>
      <c r="L40" s="56">
        <v>2415.7749419999996</v>
      </c>
      <c r="M40" s="55">
        <f>Table32[[#This Row],[C&amp;I CLM $ Collected]]/'1.) CLM Reference'!$B$4</f>
        <v>2.2823306314795518E-5</v>
      </c>
      <c r="N40" s="79">
        <v>50</v>
      </c>
      <c r="O40" s="78">
        <f>Table32[[#This Row],[C&amp;I Incentive Disbursements]]/'1.) CLM Reference'!$B$5</f>
        <v>5.6388617192466895E-7</v>
      </c>
    </row>
    <row r="41" spans="1:15">
      <c r="A41" s="83">
        <v>9013860100</v>
      </c>
      <c r="B41" s="1" t="s">
        <v>72</v>
      </c>
      <c r="C41" s="1" t="s">
        <v>46</v>
      </c>
      <c r="D41" s="54">
        <f>Table32[[#This Row],[Residential CLM $ Collected]]+Table32[[#This Row],[C&amp;I CLM $ Collected]]</f>
        <v>20714.470685999997</v>
      </c>
      <c r="E41" s="55">
        <f>Table32[[#This Row],[CLM $ Collected ]]/'1.) CLM Reference'!$B$4</f>
        <v>1.9570229883418937E-4</v>
      </c>
      <c r="F41" s="56">
        <f>Table32[[#This Row],[Residential Incentive Disbursements]]+Table32[[#This Row],[C&amp;I Incentive Disbursements]]</f>
        <v>17214.11</v>
      </c>
      <c r="G41" s="55">
        <f>Table32[[#This Row],[Incentive Disbursements]]/'1.) CLM Reference'!$B$5</f>
        <v>1.9413597181980324E-4</v>
      </c>
      <c r="H41" s="56">
        <v>0</v>
      </c>
      <c r="I41" s="55">
        <f>Table32[[#This Row],[Residential CLM $ Collected]]/'1.) CLM Reference'!$B$4</f>
        <v>0</v>
      </c>
      <c r="J41" s="79">
        <v>0</v>
      </c>
      <c r="K41" s="55">
        <f>Table32[[#This Row],[Residential Incentive Disbursements]]/'1.) CLM Reference'!$B$5</f>
        <v>0</v>
      </c>
      <c r="L41" s="56">
        <v>20714.470685999997</v>
      </c>
      <c r="M41" s="55">
        <f>Table32[[#This Row],[C&amp;I CLM $ Collected]]/'1.) CLM Reference'!$B$4</f>
        <v>1.9570229883418937E-4</v>
      </c>
      <c r="N41" s="79">
        <v>17214.11</v>
      </c>
      <c r="O41" s="78">
        <f>Table32[[#This Row],[C&amp;I Incentive Disbursements]]/'1.) CLM Reference'!$B$5</f>
        <v>1.9413597181980324E-4</v>
      </c>
    </row>
    <row r="42" spans="1:15">
      <c r="A42" s="83">
        <v>9005263200</v>
      </c>
      <c r="B42" s="1" t="s">
        <v>73</v>
      </c>
      <c r="C42" s="1" t="s">
        <v>46</v>
      </c>
      <c r="D42" s="54">
        <f>Table32[[#This Row],[Residential CLM $ Collected]]+Table32[[#This Row],[C&amp;I CLM $ Collected]]</f>
        <v>4629.5340210000004</v>
      </c>
      <c r="E42" s="55">
        <f>Table32[[#This Row],[CLM $ Collected ]]/'1.) CLM Reference'!$B$4</f>
        <v>4.3738044972258021E-5</v>
      </c>
      <c r="F42" s="56">
        <f>Table32[[#This Row],[Residential Incentive Disbursements]]+Table32[[#This Row],[C&amp;I Incentive Disbursements]]</f>
        <v>4010.8</v>
      </c>
      <c r="G42" s="55">
        <f>Table32[[#This Row],[Incentive Disbursements]]/'1.) CLM Reference'!$B$5</f>
        <v>4.5232693167109245E-5</v>
      </c>
      <c r="H42" s="56">
        <v>0</v>
      </c>
      <c r="I42" s="55">
        <f>Table32[[#This Row],[Residential CLM $ Collected]]/'1.) CLM Reference'!$B$4</f>
        <v>0</v>
      </c>
      <c r="J42" s="79">
        <v>0</v>
      </c>
      <c r="K42" s="55">
        <f>Table32[[#This Row],[Residential Incentive Disbursements]]/'1.) CLM Reference'!$B$5</f>
        <v>0</v>
      </c>
      <c r="L42" s="56">
        <v>4629.5340210000004</v>
      </c>
      <c r="M42" s="55">
        <f>Table32[[#This Row],[C&amp;I CLM $ Collected]]/'1.) CLM Reference'!$B$4</f>
        <v>4.3738044972258021E-5</v>
      </c>
      <c r="N42" s="79">
        <v>4010.8</v>
      </c>
      <c r="O42" s="78">
        <f>Table32[[#This Row],[C&amp;I Incentive Disbursements]]/'1.) CLM Reference'!$B$5</f>
        <v>4.5232693167109245E-5</v>
      </c>
    </row>
    <row r="43" spans="1:15">
      <c r="A43" s="83">
        <v>9013850200</v>
      </c>
      <c r="B43" s="1" t="s">
        <v>74</v>
      </c>
      <c r="C43" s="1" t="s">
        <v>46</v>
      </c>
      <c r="D43" s="54">
        <f>Table32[[#This Row],[Residential CLM $ Collected]]+Table32[[#This Row],[C&amp;I CLM $ Collected]]</f>
        <v>12281.364017999944</v>
      </c>
      <c r="E43" s="55">
        <f>Table32[[#This Row],[CLM $ Collected ]]/'1.) CLM Reference'!$B$4</f>
        <v>1.1602957215636217E-4</v>
      </c>
      <c r="F43" s="56">
        <f>Table32[[#This Row],[Residential Incentive Disbursements]]+Table32[[#This Row],[C&amp;I Incentive Disbursements]]</f>
        <v>162665.95499999999</v>
      </c>
      <c r="G43" s="55">
        <f>Table32[[#This Row],[Incentive Disbursements]]/'1.) CLM Reference'!$B$5</f>
        <v>1.8345016533484089E-3</v>
      </c>
      <c r="H43" s="56">
        <v>0</v>
      </c>
      <c r="I43" s="55">
        <f>Table32[[#This Row],[Residential CLM $ Collected]]/'1.) CLM Reference'!$B$4</f>
        <v>0</v>
      </c>
      <c r="J43" s="79">
        <v>0</v>
      </c>
      <c r="K43" s="55">
        <f>Table32[[#This Row],[Residential Incentive Disbursements]]/'1.) CLM Reference'!$B$5</f>
        <v>0</v>
      </c>
      <c r="L43" s="56">
        <v>12281.364017999944</v>
      </c>
      <c r="M43" s="55">
        <f>Table32[[#This Row],[C&amp;I CLM $ Collected]]/'1.) CLM Reference'!$B$4</f>
        <v>1.1602957215636217E-4</v>
      </c>
      <c r="N43" s="79">
        <v>162665.95499999999</v>
      </c>
      <c r="O43" s="78">
        <f>Table32[[#This Row],[C&amp;I Incentive Disbursements]]/'1.) CLM Reference'!$B$5</f>
        <v>1.8345016533484089E-3</v>
      </c>
    </row>
    <row r="44" spans="1:15">
      <c r="A44" s="83">
        <v>9007570300</v>
      </c>
      <c r="B44" s="1" t="s">
        <v>75</v>
      </c>
      <c r="C44" s="1" t="s">
        <v>46</v>
      </c>
      <c r="D44" s="54">
        <f>Table32[[#This Row],[Residential CLM $ Collected]]+Table32[[#This Row],[C&amp;I CLM $ Collected]]</f>
        <v>259964.97250499998</v>
      </c>
      <c r="E44" s="55">
        <f>Table32[[#This Row],[CLM $ Collected ]]/'1.) CLM Reference'!$B$4</f>
        <v>2.4560484072605345E-3</v>
      </c>
      <c r="F44" s="56">
        <f>Table32[[#This Row],[Residential Incentive Disbursements]]+Table32[[#This Row],[C&amp;I Incentive Disbursements]]</f>
        <v>125889.30599999989</v>
      </c>
      <c r="G44" s="55">
        <f>Table32[[#This Row],[Incentive Disbursements]]/'1.) CLM Reference'!$B$5</f>
        <v>1.4197447769318638E-3</v>
      </c>
      <c r="H44" s="56">
        <v>0</v>
      </c>
      <c r="I44" s="55">
        <f>Table32[[#This Row],[Residential CLM $ Collected]]/'1.) CLM Reference'!$B$4</f>
        <v>0</v>
      </c>
      <c r="J44" s="79">
        <v>0</v>
      </c>
      <c r="K44" s="55">
        <f>Table32[[#This Row],[Residential Incentive Disbursements]]/'1.) CLM Reference'!$B$5</f>
        <v>0</v>
      </c>
      <c r="L44" s="56">
        <v>259964.97250499998</v>
      </c>
      <c r="M44" s="55">
        <f>Table32[[#This Row],[C&amp;I CLM $ Collected]]/'1.) CLM Reference'!$B$4</f>
        <v>2.4560484072605345E-3</v>
      </c>
      <c r="N44" s="79">
        <v>125889.30599999989</v>
      </c>
      <c r="O44" s="78">
        <f>Table32[[#This Row],[C&amp;I Incentive Disbursements]]/'1.) CLM Reference'!$B$5</f>
        <v>1.4197447769318638E-3</v>
      </c>
    </row>
    <row r="45" spans="1:15">
      <c r="A45" s="83">
        <v>9001210200</v>
      </c>
      <c r="B45" s="1" t="s">
        <v>76</v>
      </c>
      <c r="C45" s="1" t="s">
        <v>46</v>
      </c>
      <c r="D45" s="54">
        <f>Table32[[#This Row],[Residential CLM $ Collected]]+Table32[[#This Row],[C&amp;I CLM $ Collected]]</f>
        <v>19.241144999999999</v>
      </c>
      <c r="E45" s="55">
        <f>Table32[[#This Row],[CLM $ Collected ]]/'1.) CLM Reference'!$B$4</f>
        <v>1.8178288819356264E-7</v>
      </c>
      <c r="F45" s="56">
        <f>Table32[[#This Row],[Residential Incentive Disbursements]]+Table32[[#This Row],[C&amp;I Incentive Disbursements]]</f>
        <v>0</v>
      </c>
      <c r="G45" s="55">
        <f>Table32[[#This Row],[Incentive Disbursements]]/'1.) CLM Reference'!$B$5</f>
        <v>0</v>
      </c>
      <c r="H45" s="56">
        <v>0</v>
      </c>
      <c r="I45" s="55">
        <f>Table32[[#This Row],[Residential CLM $ Collected]]/'1.) CLM Reference'!$B$4</f>
        <v>0</v>
      </c>
      <c r="J45" s="79">
        <v>0</v>
      </c>
      <c r="K45" s="55">
        <f>Table32[[#This Row],[Residential Incentive Disbursements]]/'1.) CLM Reference'!$B$5</f>
        <v>0</v>
      </c>
      <c r="L45" s="56">
        <v>19.241144999999999</v>
      </c>
      <c r="M45" s="55">
        <f>Table32[[#This Row],[C&amp;I CLM $ Collected]]/'1.) CLM Reference'!$B$4</f>
        <v>1.8178288819356264E-7</v>
      </c>
      <c r="N45" s="79">
        <v>0</v>
      </c>
      <c r="O45" s="78">
        <f>Table32[[#This Row],[C&amp;I Incentive Disbursements]]/'1.) CLM Reference'!$B$5</f>
        <v>0</v>
      </c>
    </row>
    <row r="46" spans="1:15">
      <c r="A46" s="83">
        <v>9001210500</v>
      </c>
      <c r="B46" s="1" t="s">
        <v>76</v>
      </c>
      <c r="C46" s="1" t="s">
        <v>46</v>
      </c>
      <c r="D46" s="54">
        <f>Table32[[#This Row],[Residential CLM $ Collected]]+Table32[[#This Row],[C&amp;I CLM $ Collected]]</f>
        <v>1243868.0713829999</v>
      </c>
      <c r="E46" s="55">
        <f>Table32[[#This Row],[CLM $ Collected ]]/'1.) CLM Reference'!$B$4</f>
        <v>1.1751583938885044E-2</v>
      </c>
      <c r="F46" s="56">
        <f>Table32[[#This Row],[Residential Incentive Disbursements]]+Table32[[#This Row],[C&amp;I Incentive Disbursements]]</f>
        <v>1524117.1066000001</v>
      </c>
      <c r="G46" s="55">
        <f>Table32[[#This Row],[Incentive Disbursements]]/'1.) CLM Reference'!$B$5</f>
        <v>1.7188571216111531E-2</v>
      </c>
      <c r="H46" s="56">
        <v>0</v>
      </c>
      <c r="I46" s="55">
        <f>Table32[[#This Row],[Residential CLM $ Collected]]/'1.) CLM Reference'!$B$4</f>
        <v>0</v>
      </c>
      <c r="J46" s="79">
        <v>0</v>
      </c>
      <c r="K46" s="55">
        <f>Table32[[#This Row],[Residential Incentive Disbursements]]/'1.) CLM Reference'!$B$5</f>
        <v>0</v>
      </c>
      <c r="L46" s="56">
        <v>1243868.0713829999</v>
      </c>
      <c r="M46" s="55">
        <f>Table32[[#This Row],[C&amp;I CLM $ Collected]]/'1.) CLM Reference'!$B$4</f>
        <v>1.1751583938885044E-2</v>
      </c>
      <c r="N46" s="79">
        <v>1524117.1066000001</v>
      </c>
      <c r="O46" s="78">
        <f>Table32[[#This Row],[C&amp;I Incentive Disbursements]]/'1.) CLM Reference'!$B$5</f>
        <v>1.7188571216111531E-2</v>
      </c>
    </row>
    <row r="47" spans="1:15">
      <c r="A47" s="83">
        <v>9001210600</v>
      </c>
      <c r="B47" s="1" t="s">
        <v>76</v>
      </c>
      <c r="C47" s="1" t="s">
        <v>46</v>
      </c>
      <c r="D47" s="54">
        <f>Table32[[#This Row],[Residential CLM $ Collected]]+Table32[[#This Row],[C&amp;I CLM $ Collected]]</f>
        <v>7.1787869999999421</v>
      </c>
      <c r="E47" s="55">
        <f>Table32[[#This Row],[CLM $ Collected ]]/'1.) CLM Reference'!$B$4</f>
        <v>6.7822400100741948E-8</v>
      </c>
      <c r="F47" s="56">
        <f>Table32[[#This Row],[Residential Incentive Disbursements]]+Table32[[#This Row],[C&amp;I Incentive Disbursements]]</f>
        <v>0</v>
      </c>
      <c r="G47" s="55">
        <f>Table32[[#This Row],[Incentive Disbursements]]/'1.) CLM Reference'!$B$5</f>
        <v>0</v>
      </c>
      <c r="H47" s="56">
        <v>0</v>
      </c>
      <c r="I47" s="55">
        <f>Table32[[#This Row],[Residential CLM $ Collected]]/'1.) CLM Reference'!$B$4</f>
        <v>0</v>
      </c>
      <c r="J47" s="79">
        <v>0</v>
      </c>
      <c r="K47" s="55">
        <f>Table32[[#This Row],[Residential Incentive Disbursements]]/'1.) CLM Reference'!$B$5</f>
        <v>0</v>
      </c>
      <c r="L47" s="56">
        <v>7.1787869999999421</v>
      </c>
      <c r="M47" s="55">
        <f>Table32[[#This Row],[C&amp;I CLM $ Collected]]/'1.) CLM Reference'!$B$4</f>
        <v>6.7822400100741948E-8</v>
      </c>
      <c r="N47" s="79">
        <v>0</v>
      </c>
      <c r="O47" s="78">
        <f>Table32[[#This Row],[C&amp;I Incentive Disbursements]]/'1.) CLM Reference'!$B$5</f>
        <v>0</v>
      </c>
    </row>
    <row r="48" spans="1:15">
      <c r="A48" s="83">
        <v>9001210701</v>
      </c>
      <c r="B48" s="1" t="s">
        <v>76</v>
      </c>
      <c r="C48" s="1" t="s">
        <v>46</v>
      </c>
      <c r="D48" s="54">
        <f>Table32[[#This Row],[Residential CLM $ Collected]]+Table32[[#This Row],[C&amp;I CLM $ Collected]]</f>
        <v>72.679193999999427</v>
      </c>
      <c r="E48" s="55">
        <f>Table32[[#This Row],[CLM $ Collected ]]/'1.) CLM Reference'!$B$4</f>
        <v>6.8664488505752359E-7</v>
      </c>
      <c r="F48" s="56">
        <f>Table32[[#This Row],[Residential Incentive Disbursements]]+Table32[[#This Row],[C&amp;I Incentive Disbursements]]</f>
        <v>0</v>
      </c>
      <c r="G48" s="55">
        <f>Table32[[#This Row],[Incentive Disbursements]]/'1.) CLM Reference'!$B$5</f>
        <v>0</v>
      </c>
      <c r="H48" s="56">
        <v>0</v>
      </c>
      <c r="I48" s="55">
        <f>Table32[[#This Row],[Residential CLM $ Collected]]/'1.) CLM Reference'!$B$4</f>
        <v>0</v>
      </c>
      <c r="J48" s="79">
        <v>0</v>
      </c>
      <c r="K48" s="55">
        <f>Table32[[#This Row],[Residential Incentive Disbursements]]/'1.) CLM Reference'!$B$5</f>
        <v>0</v>
      </c>
      <c r="L48" s="56">
        <v>72.679193999999427</v>
      </c>
      <c r="M48" s="55">
        <f>Table32[[#This Row],[C&amp;I CLM $ Collected]]/'1.) CLM Reference'!$B$4</f>
        <v>6.8664488505752359E-7</v>
      </c>
      <c r="N48" s="79">
        <v>0</v>
      </c>
      <c r="O48" s="78">
        <f>Table32[[#This Row],[C&amp;I Incentive Disbursements]]/'1.) CLM Reference'!$B$5</f>
        <v>0</v>
      </c>
    </row>
    <row r="49" spans="1:15">
      <c r="A49" s="83">
        <v>9001210800</v>
      </c>
      <c r="B49" s="1" t="s">
        <v>76</v>
      </c>
      <c r="C49" s="1" t="s">
        <v>46</v>
      </c>
      <c r="D49" s="54">
        <f>Table32[[#This Row],[Residential CLM $ Collected]]+Table32[[#This Row],[C&amp;I CLM $ Collected]]</f>
        <v>6.7353930000000002</v>
      </c>
      <c r="E49" s="55">
        <f>Table32[[#This Row],[CLM $ Collected ]]/'1.) CLM Reference'!$B$4</f>
        <v>6.363338526156861E-8</v>
      </c>
      <c r="F49" s="56">
        <f>Table32[[#This Row],[Residential Incentive Disbursements]]+Table32[[#This Row],[C&amp;I Incentive Disbursements]]</f>
        <v>0</v>
      </c>
      <c r="G49" s="55">
        <f>Table32[[#This Row],[Incentive Disbursements]]/'1.) CLM Reference'!$B$5</f>
        <v>0</v>
      </c>
      <c r="H49" s="56">
        <v>0</v>
      </c>
      <c r="I49" s="55">
        <f>Table32[[#This Row],[Residential CLM $ Collected]]/'1.) CLM Reference'!$B$4</f>
        <v>0</v>
      </c>
      <c r="J49" s="79">
        <v>0</v>
      </c>
      <c r="K49" s="55">
        <f>Table32[[#This Row],[Residential Incentive Disbursements]]/'1.) CLM Reference'!$B$5</f>
        <v>0</v>
      </c>
      <c r="L49" s="56">
        <v>6.7353930000000002</v>
      </c>
      <c r="M49" s="55">
        <f>Table32[[#This Row],[C&amp;I CLM $ Collected]]/'1.) CLM Reference'!$B$4</f>
        <v>6.363338526156861E-8</v>
      </c>
      <c r="N49" s="79">
        <v>0</v>
      </c>
      <c r="O49" s="78">
        <f>Table32[[#This Row],[C&amp;I Incentive Disbursements]]/'1.) CLM Reference'!$B$5</f>
        <v>0</v>
      </c>
    </row>
    <row r="50" spans="1:15">
      <c r="A50" s="83">
        <v>9001211000</v>
      </c>
      <c r="B50" s="1" t="s">
        <v>76</v>
      </c>
      <c r="C50" s="1" t="s">
        <v>46</v>
      </c>
      <c r="D50" s="54">
        <f>Table32[[#This Row],[Residential CLM $ Collected]]+Table32[[#This Row],[C&amp;I CLM $ Collected]]</f>
        <v>1.454922</v>
      </c>
      <c r="E50" s="55">
        <f>Table32[[#This Row],[CLM $ Collected ]]/'1.) CLM Reference'!$B$4</f>
        <v>1.3745539740818677E-8</v>
      </c>
      <c r="F50" s="56">
        <f>Table32[[#This Row],[Residential Incentive Disbursements]]+Table32[[#This Row],[C&amp;I Incentive Disbursements]]</f>
        <v>0</v>
      </c>
      <c r="G50" s="55">
        <f>Table32[[#This Row],[Incentive Disbursements]]/'1.) CLM Reference'!$B$5</f>
        <v>0</v>
      </c>
      <c r="H50" s="56">
        <v>0</v>
      </c>
      <c r="I50" s="55">
        <f>Table32[[#This Row],[Residential CLM $ Collected]]/'1.) CLM Reference'!$B$4</f>
        <v>0</v>
      </c>
      <c r="J50" s="79">
        <v>0</v>
      </c>
      <c r="K50" s="55">
        <f>Table32[[#This Row],[Residential Incentive Disbursements]]/'1.) CLM Reference'!$B$5</f>
        <v>0</v>
      </c>
      <c r="L50" s="56">
        <v>1.454922</v>
      </c>
      <c r="M50" s="55">
        <f>Table32[[#This Row],[C&amp;I CLM $ Collected]]/'1.) CLM Reference'!$B$4</f>
        <v>1.3745539740818677E-8</v>
      </c>
      <c r="N50" s="79">
        <v>0</v>
      </c>
      <c r="O50" s="78">
        <f>Table32[[#This Row],[C&amp;I Incentive Disbursements]]/'1.) CLM Reference'!$B$5</f>
        <v>0</v>
      </c>
    </row>
    <row r="51" spans="1:15">
      <c r="A51" s="83">
        <v>9001030300</v>
      </c>
      <c r="B51" s="1" t="s">
        <v>77</v>
      </c>
      <c r="C51" s="1" t="s">
        <v>46</v>
      </c>
      <c r="D51" s="54">
        <f>Table32[[#This Row],[Residential CLM $ Collected]]+Table32[[#This Row],[C&amp;I CLM $ Collected]]</f>
        <v>180901.604016</v>
      </c>
      <c r="E51" s="55">
        <f>Table32[[#This Row],[CLM $ Collected ]]/'1.) CLM Reference'!$B$4</f>
        <v>1.7090883134489488E-3</v>
      </c>
      <c r="F51" s="56">
        <f>Table32[[#This Row],[Residential Incentive Disbursements]]+Table32[[#This Row],[C&amp;I Incentive Disbursements]]</f>
        <v>32526.43</v>
      </c>
      <c r="G51" s="55">
        <f>Table32[[#This Row],[Incentive Disbursements]]/'1.) CLM Reference'!$B$5</f>
        <v>3.6682408198151416E-4</v>
      </c>
      <c r="H51" s="56">
        <v>0</v>
      </c>
      <c r="I51" s="55">
        <f>Table32[[#This Row],[Residential CLM $ Collected]]/'1.) CLM Reference'!$B$4</f>
        <v>0</v>
      </c>
      <c r="J51" s="79">
        <v>0</v>
      </c>
      <c r="K51" s="55">
        <f>Table32[[#This Row],[Residential Incentive Disbursements]]/'1.) CLM Reference'!$B$5</f>
        <v>0</v>
      </c>
      <c r="L51" s="56">
        <v>180901.604016</v>
      </c>
      <c r="M51" s="55">
        <f>Table32[[#This Row],[C&amp;I CLM $ Collected]]/'1.) CLM Reference'!$B$4</f>
        <v>1.7090883134489488E-3</v>
      </c>
      <c r="N51" s="79">
        <v>32526.43</v>
      </c>
      <c r="O51" s="78">
        <f>Table32[[#This Row],[C&amp;I Incentive Disbursements]]/'1.) CLM Reference'!$B$5</f>
        <v>3.6682408198151416E-4</v>
      </c>
    </row>
    <row r="52" spans="1:15">
      <c r="A52" s="83">
        <v>9007620100</v>
      </c>
      <c r="B52" s="1" t="s">
        <v>78</v>
      </c>
      <c r="C52" s="1" t="s">
        <v>46</v>
      </c>
      <c r="D52" s="54">
        <f>Table32[[#This Row],[Residential CLM $ Collected]]+Table32[[#This Row],[C&amp;I CLM $ Collected]]</f>
        <v>88601.816141999996</v>
      </c>
      <c r="E52" s="55">
        <f>Table32[[#This Row],[CLM $ Collected ]]/'1.) CLM Reference'!$B$4</f>
        <v>8.3707565415092392E-4</v>
      </c>
      <c r="F52" s="56">
        <f>Table32[[#This Row],[Residential Incentive Disbursements]]+Table32[[#This Row],[C&amp;I Incentive Disbursements]]</f>
        <v>37200</v>
      </c>
      <c r="G52" s="55">
        <f>Table32[[#This Row],[Incentive Disbursements]]/'1.) CLM Reference'!$B$5</f>
        <v>4.1953131191195368E-4</v>
      </c>
      <c r="H52" s="56">
        <v>0</v>
      </c>
      <c r="I52" s="55">
        <f>Table32[[#This Row],[Residential CLM $ Collected]]/'1.) CLM Reference'!$B$4</f>
        <v>0</v>
      </c>
      <c r="J52" s="79">
        <v>0</v>
      </c>
      <c r="K52" s="55">
        <f>Table32[[#This Row],[Residential Incentive Disbursements]]/'1.) CLM Reference'!$B$5</f>
        <v>0</v>
      </c>
      <c r="L52" s="56">
        <v>88601.816141999996</v>
      </c>
      <c r="M52" s="55">
        <f>Table32[[#This Row],[C&amp;I CLM $ Collected]]/'1.) CLM Reference'!$B$4</f>
        <v>8.3707565415092392E-4</v>
      </c>
      <c r="N52" s="79">
        <v>37200</v>
      </c>
      <c r="O52" s="78">
        <f>Table32[[#This Row],[C&amp;I Incentive Disbursements]]/'1.) CLM Reference'!$B$5</f>
        <v>4.1953131191195368E-4</v>
      </c>
    </row>
    <row r="53" spans="1:15">
      <c r="A53" s="83">
        <v>9007585100</v>
      </c>
      <c r="B53" s="1" t="s">
        <v>79</v>
      </c>
      <c r="C53" s="1" t="s">
        <v>46</v>
      </c>
      <c r="D53" s="54">
        <f>Table32[[#This Row],[Residential CLM $ Collected]]+Table32[[#This Row],[C&amp;I CLM $ Collected]]</f>
        <v>55625.071193999938</v>
      </c>
      <c r="E53" s="55">
        <f>Table32[[#This Row],[CLM $ Collected ]]/'1.) CLM Reference'!$B$4</f>
        <v>5.2552413578390753E-4</v>
      </c>
      <c r="F53" s="56">
        <f>Table32[[#This Row],[Residential Incentive Disbursements]]+Table32[[#This Row],[C&amp;I Incentive Disbursements]]</f>
        <v>49361.25</v>
      </c>
      <c r="G53" s="55">
        <f>Table32[[#This Row],[Incentive Disbursements]]/'1.) CLM Reference'!$B$5</f>
        <v>5.5668252607833126E-4</v>
      </c>
      <c r="H53" s="56">
        <v>0</v>
      </c>
      <c r="I53" s="55">
        <f>Table32[[#This Row],[Residential CLM $ Collected]]/'1.) CLM Reference'!$B$4</f>
        <v>0</v>
      </c>
      <c r="J53" s="79">
        <v>0</v>
      </c>
      <c r="K53" s="55">
        <f>Table32[[#This Row],[Residential Incentive Disbursements]]/'1.) CLM Reference'!$B$5</f>
        <v>0</v>
      </c>
      <c r="L53" s="56">
        <v>55625.071193999938</v>
      </c>
      <c r="M53" s="55">
        <f>Table32[[#This Row],[C&amp;I CLM $ Collected]]/'1.) CLM Reference'!$B$4</f>
        <v>5.2552413578390753E-4</v>
      </c>
      <c r="N53" s="79">
        <v>49361.25</v>
      </c>
      <c r="O53" s="78">
        <f>Table32[[#This Row],[C&amp;I Incentive Disbursements]]/'1.) CLM Reference'!$B$5</f>
        <v>5.5668252607833126E-4</v>
      </c>
    </row>
    <row r="54" spans="1:15">
      <c r="A54" s="83">
        <v>9003470100</v>
      </c>
      <c r="B54" s="1" t="s">
        <v>80</v>
      </c>
      <c r="C54" s="1" t="s">
        <v>46</v>
      </c>
      <c r="D54" s="54">
        <f>Table32[[#This Row],[Residential CLM $ Collected]]+Table32[[#This Row],[C&amp;I CLM $ Collected]]</f>
        <v>246745.73038499997</v>
      </c>
      <c r="E54" s="55">
        <f>Table32[[#This Row],[CLM $ Collected ]]/'1.) CLM Reference'!$B$4</f>
        <v>2.3311581259231407E-3</v>
      </c>
      <c r="F54" s="56">
        <f>Table32[[#This Row],[Residential Incentive Disbursements]]+Table32[[#This Row],[C&amp;I Incentive Disbursements]]</f>
        <v>571464.94999999902</v>
      </c>
      <c r="G54" s="55">
        <f>Table32[[#This Row],[Incentive Disbursements]]/'1.) CLM Reference'!$B$5</f>
        <v>6.4448236608924351E-3</v>
      </c>
      <c r="H54" s="56">
        <v>0</v>
      </c>
      <c r="I54" s="55">
        <f>Table32[[#This Row],[Residential CLM $ Collected]]/'1.) CLM Reference'!$B$4</f>
        <v>0</v>
      </c>
      <c r="J54" s="79">
        <v>0</v>
      </c>
      <c r="K54" s="55">
        <f>Table32[[#This Row],[Residential Incentive Disbursements]]/'1.) CLM Reference'!$B$5</f>
        <v>0</v>
      </c>
      <c r="L54" s="56">
        <v>246745.73038499997</v>
      </c>
      <c r="M54" s="55">
        <f>Table32[[#This Row],[C&amp;I CLM $ Collected]]/'1.) CLM Reference'!$B$4</f>
        <v>2.3311581259231407E-3</v>
      </c>
      <c r="N54" s="79">
        <v>571464.94999999902</v>
      </c>
      <c r="O54" s="78">
        <f>Table32[[#This Row],[C&amp;I Incentive Disbursements]]/'1.) CLM Reference'!$B$5</f>
        <v>6.4448236608924351E-3</v>
      </c>
    </row>
    <row r="55" spans="1:15">
      <c r="A55" s="83">
        <v>9007595102</v>
      </c>
      <c r="B55" s="1" t="s">
        <v>81</v>
      </c>
      <c r="C55" s="1" t="s">
        <v>46</v>
      </c>
      <c r="D55" s="54">
        <f>Table32[[#This Row],[Residential CLM $ Collected]]+Table32[[#This Row],[C&amp;I CLM $ Collected]]</f>
        <v>9744.7608089999994</v>
      </c>
      <c r="E55" s="55">
        <f>Table32[[#This Row],[CLM $ Collected ]]/'1.) CLM Reference'!$B$4</f>
        <v>9.2064727157113472E-5</v>
      </c>
      <c r="F55" s="56">
        <f>Table32[[#This Row],[Residential Incentive Disbursements]]+Table32[[#This Row],[C&amp;I Incentive Disbursements]]</f>
        <v>4241.1999999999898</v>
      </c>
      <c r="G55" s="55">
        <f>Table32[[#This Row],[Incentive Disbursements]]/'1.) CLM Reference'!$B$5</f>
        <v>4.7831080647338E-5</v>
      </c>
      <c r="H55" s="56">
        <v>0</v>
      </c>
      <c r="I55" s="55">
        <f>Table32[[#This Row],[Residential CLM $ Collected]]/'1.) CLM Reference'!$B$4</f>
        <v>0</v>
      </c>
      <c r="J55" s="79">
        <v>0</v>
      </c>
      <c r="K55" s="55">
        <f>Table32[[#This Row],[Residential Incentive Disbursements]]/'1.) CLM Reference'!$B$5</f>
        <v>0</v>
      </c>
      <c r="L55" s="56">
        <v>9744.7608089999994</v>
      </c>
      <c r="M55" s="55">
        <f>Table32[[#This Row],[C&amp;I CLM $ Collected]]/'1.) CLM Reference'!$B$4</f>
        <v>9.2064727157113472E-5</v>
      </c>
      <c r="N55" s="79">
        <v>4241.1999999999898</v>
      </c>
      <c r="O55" s="78">
        <f>Table32[[#This Row],[C&amp;I Incentive Disbursements]]/'1.) CLM Reference'!$B$5</f>
        <v>4.7831080647338E-5</v>
      </c>
    </row>
    <row r="56" spans="1:15">
      <c r="A56" s="83">
        <v>9007550100</v>
      </c>
      <c r="B56" s="1" t="s">
        <v>82</v>
      </c>
      <c r="C56" s="1" t="s">
        <v>46</v>
      </c>
      <c r="D56" s="54">
        <f>Table32[[#This Row],[Residential CLM $ Collected]]+Table32[[#This Row],[C&amp;I CLM $ Collected]]</f>
        <v>40257.506897999941</v>
      </c>
      <c r="E56" s="55">
        <f>Table32[[#This Row],[CLM $ Collected ]]/'1.) CLM Reference'!$B$4</f>
        <v>3.8033733831280313E-4</v>
      </c>
      <c r="F56" s="56">
        <f>Table32[[#This Row],[Residential Incentive Disbursements]]+Table32[[#This Row],[C&amp;I Incentive Disbursements]]</f>
        <v>15880</v>
      </c>
      <c r="G56" s="55">
        <f>Table32[[#This Row],[Incentive Disbursements]]/'1.) CLM Reference'!$B$5</f>
        <v>1.7909024820327485E-4</v>
      </c>
      <c r="H56" s="56">
        <v>0</v>
      </c>
      <c r="I56" s="55">
        <f>Table32[[#This Row],[Residential CLM $ Collected]]/'1.) CLM Reference'!$B$4</f>
        <v>0</v>
      </c>
      <c r="J56" s="79">
        <v>0</v>
      </c>
      <c r="K56" s="55">
        <f>Table32[[#This Row],[Residential Incentive Disbursements]]/'1.) CLM Reference'!$B$5</f>
        <v>0</v>
      </c>
      <c r="L56" s="56">
        <v>40257.506897999941</v>
      </c>
      <c r="M56" s="55">
        <f>Table32[[#This Row],[C&amp;I CLM $ Collected]]/'1.) CLM Reference'!$B$4</f>
        <v>3.8033733831280313E-4</v>
      </c>
      <c r="N56" s="79">
        <v>15880</v>
      </c>
      <c r="O56" s="78">
        <f>Table32[[#This Row],[C&amp;I Incentive Disbursements]]/'1.) CLM Reference'!$B$5</f>
        <v>1.7909024820327485E-4</v>
      </c>
    </row>
    <row r="57" spans="1:15">
      <c r="A57" s="83">
        <v>9003510200</v>
      </c>
      <c r="B57" s="1" t="s">
        <v>83</v>
      </c>
      <c r="C57" s="1" t="s">
        <v>46</v>
      </c>
      <c r="D57" s="54">
        <f>Table32[[#This Row],[Residential CLM $ Collected]]+Table32[[#This Row],[C&amp;I CLM $ Collected]]</f>
        <v>25.109594999999999</v>
      </c>
      <c r="E57" s="55">
        <f>Table32[[#This Row],[CLM $ Collected ]]/'1.) CLM Reference'!$B$4</f>
        <v>2.3722573165321708E-7</v>
      </c>
      <c r="F57" s="56">
        <f>Table32[[#This Row],[Residential Incentive Disbursements]]+Table32[[#This Row],[C&amp;I Incentive Disbursements]]</f>
        <v>0</v>
      </c>
      <c r="G57" s="55">
        <f>Table32[[#This Row],[Incentive Disbursements]]/'1.) CLM Reference'!$B$5</f>
        <v>0</v>
      </c>
      <c r="H57" s="56">
        <v>0</v>
      </c>
      <c r="I57" s="55">
        <f>Table32[[#This Row],[Residential CLM $ Collected]]/'1.) CLM Reference'!$B$4</f>
        <v>0</v>
      </c>
      <c r="J57" s="79">
        <v>0</v>
      </c>
      <c r="K57" s="55">
        <f>Table32[[#This Row],[Residential Incentive Disbursements]]/'1.) CLM Reference'!$B$5</f>
        <v>0</v>
      </c>
      <c r="L57" s="56">
        <v>25.109594999999999</v>
      </c>
      <c r="M57" s="55">
        <f>Table32[[#This Row],[C&amp;I CLM $ Collected]]/'1.) CLM Reference'!$B$4</f>
        <v>2.3722573165321708E-7</v>
      </c>
      <c r="N57" s="79">
        <v>0</v>
      </c>
      <c r="O57" s="78">
        <f>Table32[[#This Row],[C&amp;I Incentive Disbursements]]/'1.) CLM Reference'!$B$5</f>
        <v>0</v>
      </c>
    </row>
    <row r="58" spans="1:15">
      <c r="A58" s="83">
        <v>9003510300</v>
      </c>
      <c r="B58" s="1" t="s">
        <v>83</v>
      </c>
      <c r="C58" s="1" t="s">
        <v>46</v>
      </c>
      <c r="D58" s="54">
        <f>Table32[[#This Row],[Residential CLM $ Collected]]+Table32[[#This Row],[C&amp;I CLM $ Collected]]</f>
        <v>4.593267</v>
      </c>
      <c r="E58" s="55">
        <f>Table32[[#This Row],[CLM $ Collected ]]/'1.) CLM Reference'!$B$4</f>
        <v>4.3395408199677353E-8</v>
      </c>
      <c r="F58" s="56">
        <f>Table32[[#This Row],[Residential Incentive Disbursements]]+Table32[[#This Row],[C&amp;I Incentive Disbursements]]</f>
        <v>0</v>
      </c>
      <c r="G58" s="55">
        <f>Table32[[#This Row],[Incentive Disbursements]]/'1.) CLM Reference'!$B$5</f>
        <v>0</v>
      </c>
      <c r="H58" s="56">
        <v>0</v>
      </c>
      <c r="I58" s="55">
        <f>Table32[[#This Row],[Residential CLM $ Collected]]/'1.) CLM Reference'!$B$4</f>
        <v>0</v>
      </c>
      <c r="J58" s="79">
        <v>0</v>
      </c>
      <c r="K58" s="55">
        <f>Table32[[#This Row],[Residential Incentive Disbursements]]/'1.) CLM Reference'!$B$5</f>
        <v>0</v>
      </c>
      <c r="L58" s="56">
        <v>4.593267</v>
      </c>
      <c r="M58" s="55">
        <f>Table32[[#This Row],[C&amp;I CLM $ Collected]]/'1.) CLM Reference'!$B$4</f>
        <v>4.3395408199677353E-8</v>
      </c>
      <c r="N58" s="79">
        <v>0</v>
      </c>
      <c r="O58" s="78">
        <f>Table32[[#This Row],[C&amp;I Incentive Disbursements]]/'1.) CLM Reference'!$B$5</f>
        <v>0</v>
      </c>
    </row>
    <row r="59" spans="1:15">
      <c r="A59" s="83">
        <v>9003510600</v>
      </c>
      <c r="B59" s="1" t="s">
        <v>83</v>
      </c>
      <c r="C59" s="1" t="s">
        <v>46</v>
      </c>
      <c r="D59" s="54">
        <f>Table32[[#This Row],[Residential CLM $ Collected]]+Table32[[#This Row],[C&amp;I CLM $ Collected]]</f>
        <v>2.0088810000000001</v>
      </c>
      <c r="E59" s="55">
        <f>Table32[[#This Row],[CLM $ Collected ]]/'1.) CLM Reference'!$B$4</f>
        <v>1.8979129891551274E-8</v>
      </c>
      <c r="F59" s="56">
        <f>Table32[[#This Row],[Residential Incentive Disbursements]]+Table32[[#This Row],[C&amp;I Incentive Disbursements]]</f>
        <v>0</v>
      </c>
      <c r="G59" s="55">
        <f>Table32[[#This Row],[Incentive Disbursements]]/'1.) CLM Reference'!$B$5</f>
        <v>0</v>
      </c>
      <c r="H59" s="56">
        <v>0</v>
      </c>
      <c r="I59" s="55">
        <f>Table32[[#This Row],[Residential CLM $ Collected]]/'1.) CLM Reference'!$B$4</f>
        <v>0</v>
      </c>
      <c r="J59" s="79">
        <v>0</v>
      </c>
      <c r="K59" s="55">
        <f>Table32[[#This Row],[Residential Incentive Disbursements]]/'1.) CLM Reference'!$B$5</f>
        <v>0</v>
      </c>
      <c r="L59" s="56">
        <v>2.0088810000000001</v>
      </c>
      <c r="M59" s="55">
        <f>Table32[[#This Row],[C&amp;I CLM $ Collected]]/'1.) CLM Reference'!$B$4</f>
        <v>1.8979129891551274E-8</v>
      </c>
      <c r="N59" s="79">
        <v>0</v>
      </c>
      <c r="O59" s="78">
        <f>Table32[[#This Row],[C&amp;I Incentive Disbursements]]/'1.) CLM Reference'!$B$5</f>
        <v>0</v>
      </c>
    </row>
    <row r="60" spans="1:15">
      <c r="A60" s="83">
        <v>9003510700</v>
      </c>
      <c r="B60" s="1" t="s">
        <v>83</v>
      </c>
      <c r="C60" s="1" t="s">
        <v>46</v>
      </c>
      <c r="D60" s="54">
        <f>Table32[[#This Row],[Residential CLM $ Collected]]+Table32[[#This Row],[C&amp;I CLM $ Collected]]</f>
        <v>1015235.7615539943</v>
      </c>
      <c r="E60" s="55">
        <f>Table32[[#This Row],[CLM $ Collected ]]/'1.) CLM Reference'!$B$4</f>
        <v>9.5915543972396738E-3</v>
      </c>
      <c r="F60" s="56">
        <f>Table32[[#This Row],[Residential Incentive Disbursements]]+Table32[[#This Row],[C&amp;I Incentive Disbursements]]</f>
        <v>619277.7378</v>
      </c>
      <c r="G60" s="55">
        <f>Table32[[#This Row],[Incentive Disbursements]]/'1.) CLM Reference'!$B$5</f>
        <v>6.9840430585242164E-3</v>
      </c>
      <c r="H60" s="56">
        <v>0</v>
      </c>
      <c r="I60" s="55">
        <f>Table32[[#This Row],[Residential CLM $ Collected]]/'1.) CLM Reference'!$B$4</f>
        <v>0</v>
      </c>
      <c r="J60" s="79">
        <v>0</v>
      </c>
      <c r="K60" s="55">
        <f>Table32[[#This Row],[Residential Incentive Disbursements]]/'1.) CLM Reference'!$B$5</f>
        <v>0</v>
      </c>
      <c r="L60" s="56">
        <v>1015235.7615539943</v>
      </c>
      <c r="M60" s="55">
        <f>Table32[[#This Row],[C&amp;I CLM $ Collected]]/'1.) CLM Reference'!$B$4</f>
        <v>9.5915543972396738E-3</v>
      </c>
      <c r="N60" s="79">
        <v>619277.7378</v>
      </c>
      <c r="O60" s="78">
        <f>Table32[[#This Row],[C&amp;I Incentive Disbursements]]/'1.) CLM Reference'!$B$5</f>
        <v>6.9840430585242164E-3</v>
      </c>
    </row>
    <row r="61" spans="1:15">
      <c r="A61" s="83">
        <v>9011716102</v>
      </c>
      <c r="B61" s="1" t="s">
        <v>84</v>
      </c>
      <c r="C61" s="1" t="s">
        <v>46</v>
      </c>
      <c r="D61" s="54">
        <f>Table32[[#This Row],[Residential CLM $ Collected]]+Table32[[#This Row],[C&amp;I CLM $ Collected]]</f>
        <v>157752.984753</v>
      </c>
      <c r="E61" s="55">
        <f>Table32[[#This Row],[CLM $ Collected ]]/'1.) CLM Reference'!$B$4</f>
        <v>1.4903891213103686E-3</v>
      </c>
      <c r="F61" s="56">
        <f>Table32[[#This Row],[Residential Incentive Disbursements]]+Table32[[#This Row],[C&amp;I Incentive Disbursements]]</f>
        <v>223146.489</v>
      </c>
      <c r="G61" s="55">
        <f>Table32[[#This Row],[Incentive Disbursements]]/'1.) CLM Reference'!$B$5</f>
        <v>2.5165843892128049E-3</v>
      </c>
      <c r="H61" s="56">
        <v>0</v>
      </c>
      <c r="I61" s="55">
        <f>Table32[[#This Row],[Residential CLM $ Collected]]/'1.) CLM Reference'!$B$4</f>
        <v>0</v>
      </c>
      <c r="J61" s="79">
        <v>0</v>
      </c>
      <c r="K61" s="55">
        <f>Table32[[#This Row],[Residential Incentive Disbursements]]/'1.) CLM Reference'!$B$5</f>
        <v>0</v>
      </c>
      <c r="L61" s="56">
        <v>157752.984753</v>
      </c>
      <c r="M61" s="55">
        <f>Table32[[#This Row],[C&amp;I CLM $ Collected]]/'1.) CLM Reference'!$B$4</f>
        <v>1.4903891213103686E-3</v>
      </c>
      <c r="N61" s="79">
        <v>223146.489</v>
      </c>
      <c r="O61" s="78">
        <f>Table32[[#This Row],[C&amp;I Incentive Disbursements]]/'1.) CLM Reference'!$B$5</f>
        <v>2.5165843892128049E-3</v>
      </c>
    </row>
    <row r="62" spans="1:15">
      <c r="A62" s="83">
        <v>9003484100</v>
      </c>
      <c r="B62" s="1" t="s">
        <v>85</v>
      </c>
      <c r="C62" s="1" t="s">
        <v>46</v>
      </c>
      <c r="D62" s="54">
        <f>Table32[[#This Row],[Residential CLM $ Collected]]+Table32[[#This Row],[C&amp;I CLM $ Collected]]</f>
        <v>185120.77008599942</v>
      </c>
      <c r="E62" s="55">
        <f>Table32[[#This Row],[CLM $ Collected ]]/'1.) CLM Reference'!$B$4</f>
        <v>1.7489493609059881E-3</v>
      </c>
      <c r="F62" s="56">
        <f>Table32[[#This Row],[Residential Incentive Disbursements]]+Table32[[#This Row],[C&amp;I Incentive Disbursements]]</f>
        <v>322587.88</v>
      </c>
      <c r="G62" s="55">
        <f>Table32[[#This Row],[Incentive Disbursements]]/'1.) CLM Reference'!$B$5</f>
        <v>3.6380568952498892E-3</v>
      </c>
      <c r="H62" s="56">
        <v>0</v>
      </c>
      <c r="I62" s="55">
        <f>Table32[[#This Row],[Residential CLM $ Collected]]/'1.) CLM Reference'!$B$4</f>
        <v>0</v>
      </c>
      <c r="J62" s="79">
        <v>0</v>
      </c>
      <c r="K62" s="55">
        <f>Table32[[#This Row],[Residential Incentive Disbursements]]/'1.) CLM Reference'!$B$5</f>
        <v>0</v>
      </c>
      <c r="L62" s="56">
        <v>185120.77008599942</v>
      </c>
      <c r="M62" s="55">
        <f>Table32[[#This Row],[C&amp;I CLM $ Collected]]/'1.) CLM Reference'!$B$4</f>
        <v>1.7489493609059881E-3</v>
      </c>
      <c r="N62" s="79">
        <v>322587.88</v>
      </c>
      <c r="O62" s="78">
        <f>Table32[[#This Row],[C&amp;I Incentive Disbursements]]/'1.) CLM Reference'!$B$5</f>
        <v>3.6380568952498892E-3</v>
      </c>
    </row>
    <row r="63" spans="1:15">
      <c r="A63" s="83">
        <v>9015902200</v>
      </c>
      <c r="B63" s="1" t="s">
        <v>86</v>
      </c>
      <c r="C63" s="1" t="s">
        <v>46</v>
      </c>
      <c r="D63" s="54">
        <f>Table32[[#This Row],[Residential CLM $ Collected]]+Table32[[#This Row],[C&amp;I CLM $ Collected]]</f>
        <v>30323.827358999941</v>
      </c>
      <c r="E63" s="55">
        <f>Table32[[#This Row],[CLM $ Collected ]]/'1.) CLM Reference'!$B$4</f>
        <v>2.8648778014000634E-4</v>
      </c>
      <c r="F63" s="56">
        <f>Table32[[#This Row],[Residential Incentive Disbursements]]+Table32[[#This Row],[C&amp;I Incentive Disbursements]]</f>
        <v>44297.099999999897</v>
      </c>
      <c r="G63" s="55">
        <f>Table32[[#This Row],[Incentive Disbursements]]/'1.) CLM Reference'!$B$5</f>
        <v>4.995704429272839E-4</v>
      </c>
      <c r="H63" s="56">
        <v>0</v>
      </c>
      <c r="I63" s="55">
        <f>Table32[[#This Row],[Residential CLM $ Collected]]/'1.) CLM Reference'!$B$4</f>
        <v>0</v>
      </c>
      <c r="J63" s="56">
        <v>0</v>
      </c>
      <c r="K63" s="55">
        <f>Table32[[#This Row],[Residential Incentive Disbursements]]/'1.) CLM Reference'!$B$5</f>
        <v>0</v>
      </c>
      <c r="L63" s="56">
        <v>30323.827358999941</v>
      </c>
      <c r="M63" s="55">
        <f>Table32[[#This Row],[C&amp;I CLM $ Collected]]/'1.) CLM Reference'!$B$4</f>
        <v>2.8648778014000634E-4</v>
      </c>
      <c r="N63" s="56">
        <v>44297.099999999897</v>
      </c>
      <c r="O63" s="78">
        <f>Table32[[#This Row],[C&amp;I Incentive Disbursements]]/'1.) CLM Reference'!$B$5</f>
        <v>4.995704429272839E-4</v>
      </c>
    </row>
    <row r="64" spans="1:15">
      <c r="A64" s="83">
        <v>9013535100</v>
      </c>
      <c r="B64" s="1" t="s">
        <v>87</v>
      </c>
      <c r="C64" s="1" t="s">
        <v>46</v>
      </c>
      <c r="D64" s="54">
        <f>Table32[[#This Row],[Residential CLM $ Collected]]+Table32[[#This Row],[C&amp;I CLM $ Collected]]</f>
        <v>144306.17945099942</v>
      </c>
      <c r="E64" s="55">
        <f>Table32[[#This Row],[CLM $ Collected ]]/'1.) CLM Reference'!$B$4</f>
        <v>1.3633489111371084E-3</v>
      </c>
      <c r="F64" s="56">
        <f>Table32[[#This Row],[Residential Incentive Disbursements]]+Table32[[#This Row],[C&amp;I Incentive Disbursements]]</f>
        <v>59114.5</v>
      </c>
      <c r="G64" s="55">
        <f>Table32[[#This Row],[Incentive Disbursements]]/'1.) CLM Reference'!$B$5</f>
        <v>6.6667698220481677E-4</v>
      </c>
      <c r="H64" s="56">
        <v>0</v>
      </c>
      <c r="I64" s="55">
        <f>Table32[[#This Row],[Residential CLM $ Collected]]/'1.) CLM Reference'!$B$4</f>
        <v>0</v>
      </c>
      <c r="J64" s="79">
        <v>0</v>
      </c>
      <c r="K64" s="55">
        <f>Table32[[#This Row],[Residential Incentive Disbursements]]/'1.) CLM Reference'!$B$5</f>
        <v>0</v>
      </c>
      <c r="L64" s="56">
        <v>144306.17945099942</v>
      </c>
      <c r="M64" s="55">
        <f>Table32[[#This Row],[C&amp;I CLM $ Collected]]/'1.) CLM Reference'!$B$4</f>
        <v>1.3633489111371084E-3</v>
      </c>
      <c r="N64" s="79">
        <v>59114.5</v>
      </c>
      <c r="O64" s="78">
        <f>Table32[[#This Row],[C&amp;I Incentive Disbursements]]/'1.) CLM Reference'!$B$5</f>
        <v>6.6667698220481677E-4</v>
      </c>
    </row>
    <row r="65" spans="1:15">
      <c r="A65" s="83">
        <v>9013535200</v>
      </c>
      <c r="B65" s="1" t="s">
        <v>87</v>
      </c>
      <c r="C65" s="1" t="s">
        <v>46</v>
      </c>
      <c r="D65" s="54">
        <f>Table32[[#This Row],[Residential CLM $ Collected]]+Table32[[#This Row],[C&amp;I CLM $ Collected]]</f>
        <v>949.26232799999434</v>
      </c>
      <c r="E65" s="55">
        <f>Table32[[#This Row],[CLM $ Collected ]]/'1.) CLM Reference'!$B$4</f>
        <v>8.9682629405466242E-6</v>
      </c>
      <c r="F65" s="56">
        <f>Table32[[#This Row],[Residential Incentive Disbursements]]+Table32[[#This Row],[C&amp;I Incentive Disbursements]]</f>
        <v>0</v>
      </c>
      <c r="G65" s="55">
        <f>Table32[[#This Row],[Incentive Disbursements]]/'1.) CLM Reference'!$B$5</f>
        <v>0</v>
      </c>
      <c r="H65" s="56">
        <v>0</v>
      </c>
      <c r="I65" s="55">
        <f>Table32[[#This Row],[Residential CLM $ Collected]]/'1.) CLM Reference'!$B$4</f>
        <v>0</v>
      </c>
      <c r="J65" s="79">
        <v>0</v>
      </c>
      <c r="K65" s="55">
        <f>Table32[[#This Row],[Residential Incentive Disbursements]]/'1.) CLM Reference'!$B$5</f>
        <v>0</v>
      </c>
      <c r="L65" s="56">
        <v>949.26232799999434</v>
      </c>
      <c r="M65" s="55">
        <f>Table32[[#This Row],[C&amp;I CLM $ Collected]]/'1.) CLM Reference'!$B$4</f>
        <v>8.9682629405466242E-6</v>
      </c>
      <c r="N65" s="79">
        <v>0</v>
      </c>
      <c r="O65" s="78">
        <f>Table32[[#This Row],[C&amp;I Incentive Disbursements]]/'1.) CLM Reference'!$B$5</f>
        <v>0</v>
      </c>
    </row>
    <row r="66" spans="1:15">
      <c r="A66" s="83">
        <v>9003480600</v>
      </c>
      <c r="B66" s="1" t="s">
        <v>88</v>
      </c>
      <c r="C66" s="1" t="s">
        <v>46</v>
      </c>
      <c r="D66" s="54">
        <f>Table32[[#This Row],[Residential CLM $ Collected]]+Table32[[#This Row],[C&amp;I CLM $ Collected]]</f>
        <v>14.354171999999942</v>
      </c>
      <c r="E66" s="55">
        <f>Table32[[#This Row],[CLM $ Collected ]]/'1.) CLM Reference'!$B$4</f>
        <v>1.3561265942266726E-7</v>
      </c>
      <c r="F66" s="56">
        <f>Table32[[#This Row],[Residential Incentive Disbursements]]+Table32[[#This Row],[C&amp;I Incentive Disbursements]]</f>
        <v>0</v>
      </c>
      <c r="G66" s="55">
        <f>Table32[[#This Row],[Incentive Disbursements]]/'1.) CLM Reference'!$B$5</f>
        <v>0</v>
      </c>
      <c r="H66" s="56">
        <v>0</v>
      </c>
      <c r="I66" s="55">
        <f>Table32[[#This Row],[Residential CLM $ Collected]]/'1.) CLM Reference'!$B$4</f>
        <v>0</v>
      </c>
      <c r="J66" s="79">
        <v>0</v>
      </c>
      <c r="K66" s="55">
        <f>Table32[[#This Row],[Residential Incentive Disbursements]]/'1.) CLM Reference'!$B$5</f>
        <v>0</v>
      </c>
      <c r="L66" s="56">
        <v>14.354171999999942</v>
      </c>
      <c r="M66" s="55">
        <f>Table32[[#This Row],[C&amp;I CLM $ Collected]]/'1.) CLM Reference'!$B$4</f>
        <v>1.3561265942266726E-7</v>
      </c>
      <c r="N66" s="79">
        <v>0</v>
      </c>
      <c r="O66" s="78">
        <f>Table32[[#This Row],[C&amp;I Incentive Disbursements]]/'1.) CLM Reference'!$B$5</f>
        <v>0</v>
      </c>
    </row>
    <row r="67" spans="1:15">
      <c r="A67" s="83">
        <v>9003480800</v>
      </c>
      <c r="B67" s="1" t="s">
        <v>88</v>
      </c>
      <c r="C67" s="1" t="s">
        <v>46</v>
      </c>
      <c r="D67" s="54">
        <f>Table32[[#This Row],[Residential CLM $ Collected]]+Table32[[#This Row],[C&amp;I CLM $ Collected]]</f>
        <v>481461.91505999997</v>
      </c>
      <c r="E67" s="55">
        <f>Table32[[#This Row],[CLM $ Collected ]]/'1.) CLM Reference'!$B$4</f>
        <v>4.5486657615651524E-3</v>
      </c>
      <c r="F67" s="56">
        <f>Table32[[#This Row],[Residential Incentive Disbursements]]+Table32[[#This Row],[C&amp;I Incentive Disbursements]]</f>
        <v>752498.603999999</v>
      </c>
      <c r="G67" s="55">
        <f>Table32[[#This Row],[Incentive Disbursements]]/'1.) CLM Reference'!$B$5</f>
        <v>8.4864711437643361E-3</v>
      </c>
      <c r="H67" s="56">
        <v>0</v>
      </c>
      <c r="I67" s="55">
        <f>Table32[[#This Row],[Residential CLM $ Collected]]/'1.) CLM Reference'!$B$4</f>
        <v>0</v>
      </c>
      <c r="J67" s="79">
        <v>0</v>
      </c>
      <c r="K67" s="55">
        <f>Table32[[#This Row],[Residential Incentive Disbursements]]/'1.) CLM Reference'!$B$5</f>
        <v>0</v>
      </c>
      <c r="L67" s="56">
        <v>481461.91505999997</v>
      </c>
      <c r="M67" s="55">
        <f>Table32[[#This Row],[C&amp;I CLM $ Collected]]/'1.) CLM Reference'!$B$4</f>
        <v>4.5486657615651524E-3</v>
      </c>
      <c r="N67" s="79">
        <v>752498.603999999</v>
      </c>
      <c r="O67" s="78">
        <f>Table32[[#This Row],[C&amp;I Incentive Disbursements]]/'1.) CLM Reference'!$B$5</f>
        <v>8.4864711437643361E-3</v>
      </c>
    </row>
    <row r="68" spans="1:15">
      <c r="A68" s="83">
        <v>9007630100</v>
      </c>
      <c r="B68" s="1" t="s">
        <v>89</v>
      </c>
      <c r="C68" s="1" t="s">
        <v>46</v>
      </c>
      <c r="D68" s="54">
        <f>Table32[[#This Row],[Residential CLM $ Collected]]+Table32[[#This Row],[C&amp;I CLM $ Collected]]</f>
        <v>62224.768053</v>
      </c>
      <c r="E68" s="55">
        <f>Table32[[#This Row],[CLM $ Collected ]]/'1.) CLM Reference'!$B$4</f>
        <v>5.8787551644399897E-4</v>
      </c>
      <c r="F68" s="56">
        <f>Table32[[#This Row],[Residential Incentive Disbursements]]+Table32[[#This Row],[C&amp;I Incentive Disbursements]]</f>
        <v>8052.8999999999896</v>
      </c>
      <c r="G68" s="55">
        <f>Table32[[#This Row],[Incentive Disbursements]]/'1.) CLM Reference'!$B$5</f>
        <v>9.0818379077843209E-5</v>
      </c>
      <c r="H68" s="56">
        <v>0</v>
      </c>
      <c r="I68" s="55">
        <f>Table32[[#This Row],[Residential CLM $ Collected]]/'1.) CLM Reference'!$B$4</f>
        <v>0</v>
      </c>
      <c r="J68" s="79">
        <v>0</v>
      </c>
      <c r="K68" s="55">
        <f>Table32[[#This Row],[Residential Incentive Disbursements]]/'1.) CLM Reference'!$B$5</f>
        <v>0</v>
      </c>
      <c r="L68" s="56">
        <v>62224.768053</v>
      </c>
      <c r="M68" s="55">
        <f>Table32[[#This Row],[C&amp;I CLM $ Collected]]/'1.) CLM Reference'!$B$4</f>
        <v>5.8787551644399897E-4</v>
      </c>
      <c r="N68" s="79">
        <v>8052.8999999999896</v>
      </c>
      <c r="O68" s="78">
        <f>Table32[[#This Row],[C&amp;I Incentive Disbursements]]/'1.) CLM Reference'!$B$5</f>
        <v>9.0818379077843209E-5</v>
      </c>
    </row>
    <row r="69" spans="1:15">
      <c r="A69" s="83">
        <v>9003460204</v>
      </c>
      <c r="B69" s="1" t="s">
        <v>90</v>
      </c>
      <c r="C69" s="1" t="s">
        <v>46</v>
      </c>
      <c r="D69" s="54">
        <f>Table32[[#This Row],[Residential CLM $ Collected]]+Table32[[#This Row],[C&amp;I CLM $ Collected]]</f>
        <v>950810.54984999995</v>
      </c>
      <c r="E69" s="55">
        <f>Table32[[#This Row],[CLM $ Collected ]]/'1.) CLM Reference'!$B$4</f>
        <v>8.9828899411465574E-3</v>
      </c>
      <c r="F69" s="56">
        <f>Table32[[#This Row],[Residential Incentive Disbursements]]+Table32[[#This Row],[C&amp;I Incentive Disbursements]]</f>
        <v>417872.20879999897</v>
      </c>
      <c r="G69" s="55">
        <f>Table32[[#This Row],[Incentive Disbursements]]/'1.) CLM Reference'!$B$5</f>
        <v>4.7126472034787472E-3</v>
      </c>
      <c r="H69" s="56">
        <v>0</v>
      </c>
      <c r="I69" s="55">
        <f>Table32[[#This Row],[Residential CLM $ Collected]]/'1.) CLM Reference'!$B$4</f>
        <v>0</v>
      </c>
      <c r="J69" s="79">
        <v>0</v>
      </c>
      <c r="K69" s="55">
        <f>Table32[[#This Row],[Residential Incentive Disbursements]]/'1.) CLM Reference'!$B$5</f>
        <v>0</v>
      </c>
      <c r="L69" s="56">
        <v>950810.54984999995</v>
      </c>
      <c r="M69" s="55">
        <f>Table32[[#This Row],[C&amp;I CLM $ Collected]]/'1.) CLM Reference'!$B$4</f>
        <v>8.9828899411465574E-3</v>
      </c>
      <c r="N69" s="79">
        <v>417872.20879999897</v>
      </c>
      <c r="O69" s="78">
        <f>Table32[[#This Row],[C&amp;I Incentive Disbursements]]/'1.) CLM Reference'!$B$5</f>
        <v>4.7126472034787472E-3</v>
      </c>
    </row>
    <row r="70" spans="1:15">
      <c r="A70" s="83">
        <v>9003460301</v>
      </c>
      <c r="B70" s="1" t="s">
        <v>90</v>
      </c>
      <c r="C70" s="1" t="s">
        <v>46</v>
      </c>
      <c r="D70" s="54">
        <f>Table32[[#This Row],[Residential CLM $ Collected]]+Table32[[#This Row],[C&amp;I CLM $ Collected]]</f>
        <v>1.9788299999999999</v>
      </c>
      <c r="E70" s="55">
        <f>Table32[[#This Row],[CLM $ Collected ]]/'1.) CLM Reference'!$B$4</f>
        <v>1.8695219678666084E-8</v>
      </c>
      <c r="F70" s="56">
        <f>Table32[[#This Row],[Residential Incentive Disbursements]]+Table32[[#This Row],[C&amp;I Incentive Disbursements]]</f>
        <v>0</v>
      </c>
      <c r="G70" s="55">
        <f>Table32[[#This Row],[Incentive Disbursements]]/'1.) CLM Reference'!$B$5</f>
        <v>0</v>
      </c>
      <c r="H70" s="56">
        <v>0</v>
      </c>
      <c r="I70" s="55">
        <f>Table32[[#This Row],[Residential CLM $ Collected]]/'1.) CLM Reference'!$B$4</f>
        <v>0</v>
      </c>
      <c r="J70" s="79">
        <v>0</v>
      </c>
      <c r="K70" s="55">
        <f>Table32[[#This Row],[Residential Incentive Disbursements]]/'1.) CLM Reference'!$B$5</f>
        <v>0</v>
      </c>
      <c r="L70" s="56">
        <v>1.9788299999999999</v>
      </c>
      <c r="M70" s="55">
        <f>Table32[[#This Row],[C&amp;I CLM $ Collected]]/'1.) CLM Reference'!$B$4</f>
        <v>1.8695219678666084E-8</v>
      </c>
      <c r="N70" s="79">
        <v>0</v>
      </c>
      <c r="O70" s="78">
        <f>Table32[[#This Row],[C&amp;I Incentive Disbursements]]/'1.) CLM Reference'!$B$5</f>
        <v>0</v>
      </c>
    </row>
    <row r="71" spans="1:15">
      <c r="A71" s="83">
        <v>9011712100</v>
      </c>
      <c r="B71" s="1" t="s">
        <v>91</v>
      </c>
      <c r="C71" s="1" t="s">
        <v>46</v>
      </c>
      <c r="D71" s="54">
        <f>Table32[[#This Row],[Residential CLM $ Collected]]+Table32[[#This Row],[C&amp;I CLM $ Collected]]</f>
        <v>19530.020726999999</v>
      </c>
      <c r="E71" s="55">
        <f>Table32[[#This Row],[CLM $ Collected ]]/'1.) CLM Reference'!$B$4</f>
        <v>1.845120742156562E-4</v>
      </c>
      <c r="F71" s="56">
        <f>Table32[[#This Row],[Residential Incentive Disbursements]]+Table32[[#This Row],[C&amp;I Incentive Disbursements]]</f>
        <v>5280.3999999999896</v>
      </c>
      <c r="G71" s="55">
        <f>Table32[[#This Row],[Incentive Disbursements]]/'1.) CLM Reference'!$B$5</f>
        <v>5.9550890844620318E-5</v>
      </c>
      <c r="H71" s="56">
        <v>0</v>
      </c>
      <c r="I71" s="55">
        <f>Table32[[#This Row],[Residential CLM $ Collected]]/'1.) CLM Reference'!$B$4</f>
        <v>0</v>
      </c>
      <c r="J71" s="79">
        <v>0</v>
      </c>
      <c r="K71" s="55">
        <f>Table32[[#This Row],[Residential Incentive Disbursements]]/'1.) CLM Reference'!$B$5</f>
        <v>0</v>
      </c>
      <c r="L71" s="56">
        <v>19530.020726999999</v>
      </c>
      <c r="M71" s="55">
        <f>Table32[[#This Row],[C&amp;I CLM $ Collected]]/'1.) CLM Reference'!$B$4</f>
        <v>1.845120742156562E-4</v>
      </c>
      <c r="N71" s="79">
        <v>5280.3999999999896</v>
      </c>
      <c r="O71" s="78">
        <f>Table32[[#This Row],[C&amp;I Incentive Disbursements]]/'1.) CLM Reference'!$B$5</f>
        <v>5.9550890844620318E-5</v>
      </c>
    </row>
    <row r="72" spans="1:15">
      <c r="A72" s="83">
        <v>9003520301</v>
      </c>
      <c r="B72" s="1" t="s">
        <v>92</v>
      </c>
      <c r="C72" s="1" t="s">
        <v>46</v>
      </c>
      <c r="D72" s="54">
        <f>Table32[[#This Row],[Residential CLM $ Collected]]+Table32[[#This Row],[C&amp;I CLM $ Collected]]</f>
        <v>10.617641999999941</v>
      </c>
      <c r="E72" s="55">
        <f>Table32[[#This Row],[CLM $ Collected ]]/'1.) CLM Reference'!$B$4</f>
        <v>1.0031137068845249E-7</v>
      </c>
      <c r="F72" s="56">
        <f>Table32[[#This Row],[Residential Incentive Disbursements]]+Table32[[#This Row],[C&amp;I Incentive Disbursements]]</f>
        <v>0</v>
      </c>
      <c r="G72" s="55">
        <f>Table32[[#This Row],[Incentive Disbursements]]/'1.) CLM Reference'!$B$5</f>
        <v>0</v>
      </c>
      <c r="H72" s="56">
        <v>0</v>
      </c>
      <c r="I72" s="55">
        <f>Table32[[#This Row],[Residential CLM $ Collected]]/'1.) CLM Reference'!$B$4</f>
        <v>0</v>
      </c>
      <c r="J72" s="56">
        <v>0</v>
      </c>
      <c r="K72" s="55">
        <f>Table32[[#This Row],[Residential Incentive Disbursements]]/'1.) CLM Reference'!$B$5</f>
        <v>0</v>
      </c>
      <c r="L72" s="56">
        <v>10.617641999999941</v>
      </c>
      <c r="M72" s="55">
        <f>Table32[[#This Row],[C&amp;I CLM $ Collected]]/'1.) CLM Reference'!$B$4</f>
        <v>1.0031137068845249E-7</v>
      </c>
      <c r="N72" s="56">
        <v>0</v>
      </c>
      <c r="O72" s="78">
        <f>Table32[[#This Row],[C&amp;I Incentive Disbursements]]/'1.) CLM Reference'!$B$5</f>
        <v>0</v>
      </c>
    </row>
    <row r="73" spans="1:15">
      <c r="A73" s="83">
        <v>9003520400</v>
      </c>
      <c r="B73" s="1" t="s">
        <v>92</v>
      </c>
      <c r="C73" s="1" t="s">
        <v>46</v>
      </c>
      <c r="D73" s="54">
        <f>Table32[[#This Row],[Residential CLM $ Collected]]+Table32[[#This Row],[C&amp;I CLM $ Collected]]</f>
        <v>298016.81765099999</v>
      </c>
      <c r="E73" s="55">
        <f>Table32[[#This Row],[CLM $ Collected ]]/'1.) CLM Reference'!$B$4</f>
        <v>2.8155475073262572E-3</v>
      </c>
      <c r="F73" s="56">
        <f>Table32[[#This Row],[Residential Incentive Disbursements]]+Table32[[#This Row],[C&amp;I Incentive Disbursements]]</f>
        <v>375444.45419999899</v>
      </c>
      <c r="G73" s="55">
        <f>Table32[[#This Row],[Incentive Disbursements]]/'1.) CLM Reference'!$B$5</f>
        <v>4.2341587209836825E-3</v>
      </c>
      <c r="H73" s="56">
        <v>0</v>
      </c>
      <c r="I73" s="55">
        <f>Table32[[#This Row],[Residential CLM $ Collected]]/'1.) CLM Reference'!$B$4</f>
        <v>0</v>
      </c>
      <c r="J73" s="56">
        <v>0</v>
      </c>
      <c r="K73" s="55">
        <f>Table32[[#This Row],[Residential Incentive Disbursements]]/'1.) CLM Reference'!$B$5</f>
        <v>0</v>
      </c>
      <c r="L73" s="56">
        <v>298016.81765099999</v>
      </c>
      <c r="M73" s="55">
        <f>Table32[[#This Row],[C&amp;I CLM $ Collected]]/'1.) CLM Reference'!$B$4</f>
        <v>2.8155475073262572E-3</v>
      </c>
      <c r="N73" s="56">
        <v>375444.45419999899</v>
      </c>
      <c r="O73" s="78">
        <f>Table32[[#This Row],[C&amp;I Incentive Disbursements]]/'1.) CLM Reference'!$B$5</f>
        <v>4.2341587209836825E-3</v>
      </c>
    </row>
    <row r="74" spans="1:15">
      <c r="A74" s="83">
        <v>9005296100</v>
      </c>
      <c r="B74" s="1" t="s">
        <v>93</v>
      </c>
      <c r="C74" s="1" t="s">
        <v>46</v>
      </c>
      <c r="D74" s="54">
        <f>Table32[[#This Row],[Residential CLM $ Collected]]+Table32[[#This Row],[C&amp;I CLM $ Collected]]</f>
        <v>17777.376665999942</v>
      </c>
      <c r="E74" s="55">
        <f>Table32[[#This Row],[CLM $ Collected ]]/'1.) CLM Reference'!$B$4</f>
        <v>1.6795377171422579E-4</v>
      </c>
      <c r="F74" s="56">
        <f>Table32[[#This Row],[Residential Incentive Disbursements]]+Table32[[#This Row],[C&amp;I Incentive Disbursements]]</f>
        <v>1565</v>
      </c>
      <c r="G74" s="55">
        <f>Table32[[#This Row],[Incentive Disbursements]]/'1.) CLM Reference'!$B$5</f>
        <v>1.7649637181242136E-5</v>
      </c>
      <c r="H74" s="56">
        <v>0</v>
      </c>
      <c r="I74" s="55">
        <f>Table32[[#This Row],[Residential CLM $ Collected]]/'1.) CLM Reference'!$B$4</f>
        <v>0</v>
      </c>
      <c r="J74" s="56">
        <v>0</v>
      </c>
      <c r="K74" s="55">
        <f>Table32[[#This Row],[Residential Incentive Disbursements]]/'1.) CLM Reference'!$B$5</f>
        <v>0</v>
      </c>
      <c r="L74" s="56">
        <v>17777.376665999942</v>
      </c>
      <c r="M74" s="55">
        <f>Table32[[#This Row],[C&amp;I CLM $ Collected]]/'1.) CLM Reference'!$B$4</f>
        <v>1.6795377171422579E-4</v>
      </c>
      <c r="N74" s="56">
        <v>1565</v>
      </c>
      <c r="O74" s="78">
        <f>Table32[[#This Row],[C&amp;I Incentive Disbursements]]/'1.) CLM Reference'!$B$5</f>
        <v>1.7649637181242136E-5</v>
      </c>
    </row>
    <row r="75" spans="1:15">
      <c r="A75" s="83">
        <v>9003468101</v>
      </c>
      <c r="B75" s="1" t="s">
        <v>94</v>
      </c>
      <c r="C75" s="1" t="s">
        <v>46</v>
      </c>
      <c r="D75" s="54">
        <f>Table32[[#This Row],[Residential CLM $ Collected]]+Table32[[#This Row],[C&amp;I CLM $ Collected]]</f>
        <v>51267.376817999939</v>
      </c>
      <c r="E75" s="55">
        <f>Table32[[#This Row],[CLM $ Collected ]]/'1.) CLM Reference'!$B$4</f>
        <v>4.843543265270195E-4</v>
      </c>
      <c r="F75" s="56">
        <f>Table32[[#This Row],[Residential Incentive Disbursements]]+Table32[[#This Row],[C&amp;I Incentive Disbursements]]</f>
        <v>25271.510999999999</v>
      </c>
      <c r="G75" s="55">
        <f>Table32[[#This Row],[Incentive Disbursements]]/'1.) CLM Reference'!$B$5</f>
        <v>2.8500511193084319E-4</v>
      </c>
      <c r="H75" s="56">
        <v>2152.7855999999997</v>
      </c>
      <c r="I75" s="55">
        <f>Table32[[#This Row],[Residential CLM $ Collected]]/'1.) CLM Reference'!$B$4</f>
        <v>2.0338684835518451E-5</v>
      </c>
      <c r="J75" s="56">
        <v>0</v>
      </c>
      <c r="K75" s="55">
        <f>Table32[[#This Row],[Residential Incentive Disbursements]]/'1.) CLM Reference'!$B$5</f>
        <v>0</v>
      </c>
      <c r="L75" s="56">
        <v>49114.591217999936</v>
      </c>
      <c r="M75" s="55">
        <f>Table32[[#This Row],[C&amp;I CLM $ Collected]]/'1.) CLM Reference'!$B$4</f>
        <v>4.6401564169150101E-4</v>
      </c>
      <c r="N75" s="56">
        <v>25271.510999999999</v>
      </c>
      <c r="O75" s="78">
        <f>Table32[[#This Row],[C&amp;I Incentive Disbursements]]/'1.) CLM Reference'!$B$5</f>
        <v>2.8500511193084319E-4</v>
      </c>
    </row>
    <row r="76" spans="1:15">
      <c r="A76" s="83">
        <v>9001010101</v>
      </c>
      <c r="B76" s="1" t="s">
        <v>95</v>
      </c>
      <c r="C76" s="1" t="s">
        <v>46</v>
      </c>
      <c r="D76" s="54">
        <f>Table32[[#This Row],[Residential CLM $ Collected]]+Table32[[#This Row],[C&amp;I CLM $ Collected]]</f>
        <v>999851.43276899424</v>
      </c>
      <c r="E76" s="55">
        <f>Table32[[#This Row],[CLM $ Collected ]]/'1.) CLM Reference'!$B$4</f>
        <v>9.4462092153673547E-3</v>
      </c>
      <c r="F76" s="56">
        <f>Table32[[#This Row],[Residential Incentive Disbursements]]+Table32[[#This Row],[C&amp;I Incentive Disbursements]]</f>
        <v>289315.63419999898</v>
      </c>
      <c r="G76" s="55">
        <f>Table32[[#This Row],[Incentive Disbursements]]/'1.) CLM Reference'!$B$5</f>
        <v>3.262821708939905E-3</v>
      </c>
      <c r="H76" s="56">
        <v>0</v>
      </c>
      <c r="I76" s="55">
        <f>Table32[[#This Row],[Residential CLM $ Collected]]/'1.) CLM Reference'!$B$4</f>
        <v>0</v>
      </c>
      <c r="J76" s="56">
        <v>0</v>
      </c>
      <c r="K76" s="55">
        <f>Table32[[#This Row],[Residential Incentive Disbursements]]/'1.) CLM Reference'!$B$5</f>
        <v>0</v>
      </c>
      <c r="L76" s="56">
        <v>999851.43276899424</v>
      </c>
      <c r="M76" s="55">
        <f>Table32[[#This Row],[C&amp;I CLM $ Collected]]/'1.) CLM Reference'!$B$4</f>
        <v>9.4462092153673547E-3</v>
      </c>
      <c r="N76" s="56">
        <v>289315.63419999898</v>
      </c>
      <c r="O76" s="78">
        <f>Table32[[#This Row],[C&amp;I Incentive Disbursements]]/'1.) CLM Reference'!$B$5</f>
        <v>3.262821708939905E-3</v>
      </c>
    </row>
    <row r="77" spans="1:15">
      <c r="A77" s="83">
        <v>9001010102</v>
      </c>
      <c r="B77" s="1" t="s">
        <v>95</v>
      </c>
      <c r="C77" s="1" t="s">
        <v>46</v>
      </c>
      <c r="D77" s="54">
        <f>Table32[[#This Row],[Residential CLM $ Collected]]+Table32[[#This Row],[C&amp;I CLM $ Collected]]</f>
        <v>4120.4258549999995</v>
      </c>
      <c r="E77" s="55">
        <f>Table32[[#This Row],[CLM $ Collected ]]/'1.) CLM Reference'!$B$4</f>
        <v>3.8928188135858323E-5</v>
      </c>
      <c r="F77" s="56">
        <f>Table32[[#This Row],[Residential Incentive Disbursements]]+Table32[[#This Row],[C&amp;I Incentive Disbursements]]</f>
        <v>0</v>
      </c>
      <c r="G77" s="55">
        <f>Table32[[#This Row],[Incentive Disbursements]]/'1.) CLM Reference'!$B$5</f>
        <v>0</v>
      </c>
      <c r="H77" s="56">
        <v>4120.4258549999995</v>
      </c>
      <c r="I77" s="55">
        <f>Table32[[#This Row],[Residential CLM $ Collected]]/'1.) CLM Reference'!$B$4</f>
        <v>3.8928188135858323E-5</v>
      </c>
      <c r="J77" s="56">
        <v>0</v>
      </c>
      <c r="K77" s="55">
        <f>Table32[[#This Row],[Residential Incentive Disbursements]]/'1.) CLM Reference'!$B$5</f>
        <v>0</v>
      </c>
      <c r="L77" s="56">
        <v>0</v>
      </c>
      <c r="M77" s="55">
        <f>Table32[[#This Row],[C&amp;I CLM $ Collected]]/'1.) CLM Reference'!$B$4</f>
        <v>0</v>
      </c>
      <c r="N77" s="56">
        <v>0</v>
      </c>
      <c r="O77" s="78">
        <f>Table32[[#This Row],[C&amp;I Incentive Disbursements]]/'1.) CLM Reference'!$B$5</f>
        <v>0</v>
      </c>
    </row>
    <row r="78" spans="1:15">
      <c r="A78" s="83">
        <v>9001011000</v>
      </c>
      <c r="B78" s="1" t="s">
        <v>95</v>
      </c>
      <c r="C78" s="1" t="s">
        <v>46</v>
      </c>
      <c r="D78" s="54">
        <f>Table32[[#This Row],[Residential CLM $ Collected]]+Table32[[#This Row],[C&amp;I CLM $ Collected]]</f>
        <v>4.2428609999999942</v>
      </c>
      <c r="E78" s="55">
        <f>Table32[[#This Row],[CLM $ Collected ]]/'1.) CLM Reference'!$B$4</f>
        <v>4.0084907981506632E-8</v>
      </c>
      <c r="F78" s="56">
        <f>Table32[[#This Row],[Residential Incentive Disbursements]]+Table32[[#This Row],[C&amp;I Incentive Disbursements]]</f>
        <v>0</v>
      </c>
      <c r="G78" s="55">
        <f>Table32[[#This Row],[Incentive Disbursements]]/'1.) CLM Reference'!$B$5</f>
        <v>0</v>
      </c>
      <c r="H78" s="56">
        <v>0</v>
      </c>
      <c r="I78" s="55">
        <f>Table32[[#This Row],[Residential CLM $ Collected]]/'1.) CLM Reference'!$B$4</f>
        <v>0</v>
      </c>
      <c r="J78" s="56">
        <v>0</v>
      </c>
      <c r="K78" s="55">
        <f>Table32[[#This Row],[Residential Incentive Disbursements]]/'1.) CLM Reference'!$B$5</f>
        <v>0</v>
      </c>
      <c r="L78" s="56">
        <v>4.2428609999999942</v>
      </c>
      <c r="M78" s="55">
        <f>Table32[[#This Row],[C&amp;I CLM $ Collected]]/'1.) CLM Reference'!$B$4</f>
        <v>4.0084907981506632E-8</v>
      </c>
      <c r="N78" s="56">
        <v>0</v>
      </c>
      <c r="O78" s="78">
        <f>Table32[[#This Row],[C&amp;I Incentive Disbursements]]/'1.) CLM Reference'!$B$5</f>
        <v>0</v>
      </c>
    </row>
    <row r="79" spans="1:15">
      <c r="A79" s="83">
        <v>9011709100</v>
      </c>
      <c r="B79" s="1" t="s">
        <v>96</v>
      </c>
      <c r="C79" s="1" t="s">
        <v>46</v>
      </c>
      <c r="D79" s="54">
        <f>Table32[[#This Row],[Residential CLM $ Collected]]+Table32[[#This Row],[C&amp;I CLM $ Collected]]</f>
        <v>8185.1416920000001</v>
      </c>
      <c r="E79" s="55">
        <f>Table32[[#This Row],[CLM $ Collected ]]/'1.) CLM Reference'!$B$4</f>
        <v>7.7330049591399272E-5</v>
      </c>
      <c r="F79" s="56">
        <f>Table32[[#This Row],[Residential Incentive Disbursements]]+Table32[[#This Row],[C&amp;I Incentive Disbursements]]</f>
        <v>8879.4</v>
      </c>
      <c r="G79" s="55">
        <f>Table32[[#This Row],[Incentive Disbursements]]/'1.) CLM Reference'!$B$5</f>
        <v>1.001394174997581E-4</v>
      </c>
      <c r="H79" s="56">
        <v>0</v>
      </c>
      <c r="I79" s="55">
        <f>Table32[[#This Row],[Residential CLM $ Collected]]/'1.) CLM Reference'!$B$4</f>
        <v>0</v>
      </c>
      <c r="J79" s="56">
        <v>0</v>
      </c>
      <c r="K79" s="55">
        <f>Table32[[#This Row],[Residential Incentive Disbursements]]/'1.) CLM Reference'!$B$5</f>
        <v>0</v>
      </c>
      <c r="L79" s="56">
        <v>8185.1416920000001</v>
      </c>
      <c r="M79" s="55">
        <f>Table32[[#This Row],[C&amp;I CLM $ Collected]]/'1.) CLM Reference'!$B$4</f>
        <v>7.7330049591399272E-5</v>
      </c>
      <c r="N79" s="56">
        <v>8879.4</v>
      </c>
      <c r="O79" s="78">
        <f>Table32[[#This Row],[C&amp;I Incentive Disbursements]]/'1.) CLM Reference'!$B$5</f>
        <v>1.001394174997581E-4</v>
      </c>
    </row>
    <row r="80" spans="1:15">
      <c r="A80" s="83">
        <v>9011702900</v>
      </c>
      <c r="B80" s="1" t="s">
        <v>97</v>
      </c>
      <c r="C80" s="1" t="s">
        <v>46</v>
      </c>
      <c r="D80" s="54">
        <f>Table32[[#This Row],[Residential CLM $ Collected]]+Table32[[#This Row],[C&amp;I CLM $ Collected]]</f>
        <v>17155.148030999942</v>
      </c>
      <c r="E80" s="55">
        <f>Table32[[#This Row],[CLM $ Collected ]]/'1.) CLM Reference'!$B$4</f>
        <v>1.6207519648457923E-4</v>
      </c>
      <c r="F80" s="56">
        <f>Table32[[#This Row],[Residential Incentive Disbursements]]+Table32[[#This Row],[C&amp;I Incentive Disbursements]]</f>
        <v>2535</v>
      </c>
      <c r="G80" s="55">
        <f>Table32[[#This Row],[Incentive Disbursements]]/'1.) CLM Reference'!$B$5</f>
        <v>2.8589028916580715E-5</v>
      </c>
      <c r="H80" s="56">
        <v>0</v>
      </c>
      <c r="I80" s="55">
        <f>Table32[[#This Row],[Residential CLM $ Collected]]/'1.) CLM Reference'!$B$4</f>
        <v>0</v>
      </c>
      <c r="J80" s="56">
        <v>0</v>
      </c>
      <c r="K80" s="55">
        <f>Table32[[#This Row],[Residential Incentive Disbursements]]/'1.) CLM Reference'!$B$5</f>
        <v>0</v>
      </c>
      <c r="L80" s="56">
        <v>17155.148030999942</v>
      </c>
      <c r="M80" s="55">
        <f>Table32[[#This Row],[C&amp;I CLM $ Collected]]/'1.) CLM Reference'!$B$4</f>
        <v>1.6207519648457923E-4</v>
      </c>
      <c r="N80" s="56">
        <v>2535</v>
      </c>
      <c r="O80" s="78">
        <f>Table32[[#This Row],[C&amp;I Incentive Disbursements]]/'1.) CLM Reference'!$B$5</f>
        <v>2.8589028916580715E-5</v>
      </c>
    </row>
    <row r="81" spans="1:15">
      <c r="A81" s="83">
        <v>9009190301</v>
      </c>
      <c r="B81" s="1" t="s">
        <v>98</v>
      </c>
      <c r="C81" s="1" t="s">
        <v>46</v>
      </c>
      <c r="D81" s="54">
        <f>Table32[[#This Row],[Residential CLM $ Collected]]+Table32[[#This Row],[C&amp;I CLM $ Collected]]</f>
        <v>142115.51825099942</v>
      </c>
      <c r="E81" s="55">
        <f>Table32[[#This Row],[CLM $ Collected ]]/'1.) CLM Reference'!$B$4</f>
        <v>1.3426523922974252E-3</v>
      </c>
      <c r="F81" s="56">
        <f>Table32[[#This Row],[Residential Incentive Disbursements]]+Table32[[#This Row],[C&amp;I Incentive Disbursements]]</f>
        <v>271726.27</v>
      </c>
      <c r="G81" s="55">
        <f>Table32[[#This Row],[Incentive Disbursements]]/'1.) CLM Reference'!$B$5</f>
        <v>3.0644537240333801E-3</v>
      </c>
      <c r="H81" s="56">
        <v>0</v>
      </c>
      <c r="I81" s="55">
        <f>Table32[[#This Row],[Residential CLM $ Collected]]/'1.) CLM Reference'!$B$4</f>
        <v>0</v>
      </c>
      <c r="J81" s="56">
        <v>0</v>
      </c>
      <c r="K81" s="55">
        <f>Table32[[#This Row],[Residential Incentive Disbursements]]/'1.) CLM Reference'!$B$5</f>
        <v>0</v>
      </c>
      <c r="L81" s="56">
        <v>142115.51825099942</v>
      </c>
      <c r="M81" s="55">
        <f>Table32[[#This Row],[C&amp;I CLM $ Collected]]/'1.) CLM Reference'!$B$4</f>
        <v>1.3426523922974252E-3</v>
      </c>
      <c r="N81" s="56">
        <v>271726.27</v>
      </c>
      <c r="O81" s="78">
        <f>Table32[[#This Row],[C&amp;I Incentive Disbursements]]/'1.) CLM Reference'!$B$5</f>
        <v>3.0644537240333801E-3</v>
      </c>
    </row>
    <row r="82" spans="1:15">
      <c r="A82" s="83">
        <v>9007590100</v>
      </c>
      <c r="B82" s="1" t="s">
        <v>99</v>
      </c>
      <c r="C82" s="1" t="s">
        <v>46</v>
      </c>
      <c r="D82" s="54">
        <f>Table32[[#This Row],[Residential CLM $ Collected]]+Table32[[#This Row],[C&amp;I CLM $ Collected]]</f>
        <v>21401.465462999997</v>
      </c>
      <c r="E82" s="55">
        <f>Table32[[#This Row],[CLM $ Collected ]]/'1.) CLM Reference'!$B$4</f>
        <v>2.0219275949736468E-4</v>
      </c>
      <c r="F82" s="56">
        <f>Table32[[#This Row],[Residential Incentive Disbursements]]+Table32[[#This Row],[C&amp;I Incentive Disbursements]]</f>
        <v>27931.9</v>
      </c>
      <c r="G82" s="55">
        <f>Table32[[#This Row],[Incentive Disbursements]]/'1.) CLM Reference'!$B$5</f>
        <v>3.1500824331165319E-4</v>
      </c>
      <c r="H82" s="56">
        <v>0</v>
      </c>
      <c r="I82" s="55">
        <f>Table32[[#This Row],[Residential CLM $ Collected]]/'1.) CLM Reference'!$B$4</f>
        <v>0</v>
      </c>
      <c r="J82" s="56">
        <v>0</v>
      </c>
      <c r="K82" s="55">
        <f>Table32[[#This Row],[Residential Incentive Disbursements]]/'1.) CLM Reference'!$B$5</f>
        <v>0</v>
      </c>
      <c r="L82" s="56">
        <v>21401.465462999997</v>
      </c>
      <c r="M82" s="55">
        <f>Table32[[#This Row],[C&amp;I CLM $ Collected]]/'1.) CLM Reference'!$B$4</f>
        <v>2.0219275949736468E-4</v>
      </c>
      <c r="N82" s="56">
        <v>27931.9</v>
      </c>
      <c r="O82" s="78">
        <f>Table32[[#This Row],[C&amp;I Incentive Disbursements]]/'1.) CLM Reference'!$B$5</f>
        <v>3.1500824331165319E-4</v>
      </c>
    </row>
    <row r="83" spans="1:15">
      <c r="A83" s="83">
        <v>9015820000</v>
      </c>
      <c r="B83" s="1" t="s">
        <v>100</v>
      </c>
      <c r="C83" s="1" t="s">
        <v>46</v>
      </c>
      <c r="D83" s="54">
        <f>Table32[[#This Row],[Residential CLM $ Collected]]+Table32[[#This Row],[C&amp;I CLM $ Collected]]</f>
        <v>527.39618399999995</v>
      </c>
      <c r="E83" s="55">
        <f>Table32[[#This Row],[CLM $ Collected ]]/'1.) CLM Reference'!$B$4</f>
        <v>4.9826349497279706E-6</v>
      </c>
      <c r="F83" s="56">
        <f>Table32[[#This Row],[Residential Incentive Disbursements]]+Table32[[#This Row],[C&amp;I Incentive Disbursements]]</f>
        <v>190</v>
      </c>
      <c r="G83" s="55">
        <f>Table32[[#This Row],[Incentive Disbursements]]/'1.) CLM Reference'!$B$5</f>
        <v>2.1427674533137419E-6</v>
      </c>
      <c r="H83" s="56">
        <v>0</v>
      </c>
      <c r="I83" s="55">
        <f>Table32[[#This Row],[Residential CLM $ Collected]]/'1.) CLM Reference'!$B$4</f>
        <v>0</v>
      </c>
      <c r="J83" s="56">
        <v>0</v>
      </c>
      <c r="K83" s="55">
        <f>Table32[[#This Row],[Residential Incentive Disbursements]]/'1.) CLM Reference'!$B$5</f>
        <v>0</v>
      </c>
      <c r="L83" s="56">
        <v>527.39618399999995</v>
      </c>
      <c r="M83" s="55">
        <f>Table32[[#This Row],[C&amp;I CLM $ Collected]]/'1.) CLM Reference'!$B$4</f>
        <v>4.9826349497279706E-6</v>
      </c>
      <c r="N83" s="56">
        <v>190</v>
      </c>
      <c r="O83" s="78">
        <f>Table32[[#This Row],[C&amp;I Incentive Disbursements]]/'1.) CLM Reference'!$B$5</f>
        <v>2.1427674533137419E-6</v>
      </c>
    </row>
    <row r="84" spans="1:15">
      <c r="A84" s="83">
        <v>9003500500</v>
      </c>
      <c r="B84" s="1" t="s">
        <v>101</v>
      </c>
      <c r="C84" s="1" t="s">
        <v>46</v>
      </c>
      <c r="D84" s="54">
        <f>Table32[[#This Row],[Residential CLM $ Collected]]+Table32[[#This Row],[C&amp;I CLM $ Collected]]</f>
        <v>1489.2209640000001</v>
      </c>
      <c r="E84" s="55">
        <f>Table32[[#This Row],[CLM $ Collected ]]/'1.) CLM Reference'!$B$4</f>
        <v>1.4069583072853597E-5</v>
      </c>
      <c r="F84" s="56">
        <f>Table32[[#This Row],[Residential Incentive Disbursements]]+Table32[[#This Row],[C&amp;I Incentive Disbursements]]</f>
        <v>0</v>
      </c>
      <c r="G84" s="55">
        <f>Table32[[#This Row],[Incentive Disbursements]]/'1.) CLM Reference'!$B$5</f>
        <v>0</v>
      </c>
      <c r="H84" s="56">
        <v>1489.2209640000001</v>
      </c>
      <c r="I84" s="55">
        <f>Table32[[#This Row],[Residential CLM $ Collected]]/'1.) CLM Reference'!$B$4</f>
        <v>1.4069583072853597E-5</v>
      </c>
      <c r="J84" s="56">
        <v>0</v>
      </c>
      <c r="K84" s="55">
        <f>Table32[[#This Row],[Residential Incentive Disbursements]]/'1.) CLM Reference'!$B$5</f>
        <v>0</v>
      </c>
      <c r="L84" s="56">
        <v>0</v>
      </c>
      <c r="M84" s="55">
        <f>Table32[[#This Row],[C&amp;I CLM $ Collected]]/'1.) CLM Reference'!$B$4</f>
        <v>0</v>
      </c>
      <c r="N84" s="56">
        <v>0</v>
      </c>
      <c r="O84" s="78">
        <f>Table32[[#This Row],[C&amp;I Incentive Disbursements]]/'1.) CLM Reference'!$B$5</f>
        <v>0</v>
      </c>
    </row>
    <row r="85" spans="1:15">
      <c r="A85" s="83">
        <v>9003502400</v>
      </c>
      <c r="B85" s="1" t="s">
        <v>101</v>
      </c>
      <c r="C85" s="1" t="s">
        <v>46</v>
      </c>
      <c r="D85" s="54">
        <f>Table32[[#This Row],[Residential CLM $ Collected]]+Table32[[#This Row],[C&amp;I CLM $ Collected]]</f>
        <v>3011343.6616829997</v>
      </c>
      <c r="E85" s="55">
        <f>Table32[[#This Row],[CLM $ Collected ]]/'1.) CLM Reference'!$B$4</f>
        <v>2.8450008986685267E-2</v>
      </c>
      <c r="F85" s="56">
        <f>Table32[[#This Row],[Residential Incentive Disbursements]]+Table32[[#This Row],[C&amp;I Incentive Disbursements]]</f>
        <v>3684601.2601999901</v>
      </c>
      <c r="G85" s="55">
        <f>Table32[[#This Row],[Incentive Disbursements]]/'1.) CLM Reference'!$B$5</f>
        <v>4.1553913993659666E-2</v>
      </c>
      <c r="H85" s="56">
        <v>0</v>
      </c>
      <c r="I85" s="55">
        <f>Table32[[#This Row],[Residential CLM $ Collected]]/'1.) CLM Reference'!$B$4</f>
        <v>0</v>
      </c>
      <c r="J85" s="56">
        <v>0</v>
      </c>
      <c r="K85" s="55">
        <f>Table32[[#This Row],[Residential Incentive Disbursements]]/'1.) CLM Reference'!$B$5</f>
        <v>0</v>
      </c>
      <c r="L85" s="56">
        <v>3011343.6616829997</v>
      </c>
      <c r="M85" s="55">
        <f>Table32[[#This Row],[C&amp;I CLM $ Collected]]/'1.) CLM Reference'!$B$4</f>
        <v>2.8450008986685267E-2</v>
      </c>
      <c r="N85" s="56">
        <v>3684601.2601999901</v>
      </c>
      <c r="O85" s="78">
        <f>Table32[[#This Row],[C&amp;I Incentive Disbursements]]/'1.) CLM Reference'!$B$5</f>
        <v>4.1553913993659666E-2</v>
      </c>
    </row>
    <row r="86" spans="1:15">
      <c r="A86" s="83">
        <v>9003503100</v>
      </c>
      <c r="B86" s="1" t="s">
        <v>101</v>
      </c>
      <c r="C86" s="1" t="s">
        <v>46</v>
      </c>
      <c r="D86" s="54">
        <f>Table32[[#This Row],[Residential CLM $ Collected]]+Table32[[#This Row],[C&amp;I CLM $ Collected]]</f>
        <v>13451.497793999943</v>
      </c>
      <c r="E86" s="55">
        <f>Table32[[#This Row],[CLM $ Collected ]]/'1.) CLM Reference'!$B$4</f>
        <v>1.2708454302083613E-4</v>
      </c>
      <c r="F86" s="56">
        <f>Table32[[#This Row],[Residential Incentive Disbursements]]+Table32[[#This Row],[C&amp;I Incentive Disbursements]]</f>
        <v>0</v>
      </c>
      <c r="G86" s="55">
        <f>Table32[[#This Row],[Incentive Disbursements]]/'1.) CLM Reference'!$B$5</f>
        <v>0</v>
      </c>
      <c r="H86" s="56">
        <v>13400.601605999942</v>
      </c>
      <c r="I86" s="55">
        <f>Table32[[#This Row],[Residential CLM $ Collected]]/'1.) CLM Reference'!$B$4</f>
        <v>1.2660369554254509E-4</v>
      </c>
      <c r="J86" s="56">
        <v>0</v>
      </c>
      <c r="K86" s="55">
        <f>Table32[[#This Row],[Residential Incentive Disbursements]]/'1.) CLM Reference'!$B$5</f>
        <v>0</v>
      </c>
      <c r="L86" s="56">
        <v>50.896187999999945</v>
      </c>
      <c r="M86" s="55">
        <f>Table32[[#This Row],[C&amp;I CLM $ Collected]]/'1.) CLM Reference'!$B$4</f>
        <v>4.8084747829105469E-7</v>
      </c>
      <c r="N86" s="56">
        <v>0</v>
      </c>
      <c r="O86" s="78">
        <f>Table32[[#This Row],[C&amp;I Incentive Disbursements]]/'1.) CLM Reference'!$B$5</f>
        <v>0</v>
      </c>
    </row>
    <row r="87" spans="1:15">
      <c r="A87" s="83">
        <v>9003504300</v>
      </c>
      <c r="B87" s="1" t="s">
        <v>101</v>
      </c>
      <c r="C87" s="1" t="s">
        <v>46</v>
      </c>
      <c r="D87" s="54">
        <f>Table32[[#This Row],[Residential CLM $ Collected]]+Table32[[#This Row],[C&amp;I CLM $ Collected]]</f>
        <v>7.1005409999999998</v>
      </c>
      <c r="E87" s="55">
        <f>Table32[[#This Row],[CLM $ Collected ]]/'1.) CLM Reference'!$B$4</f>
        <v>6.7083162187947106E-8</v>
      </c>
      <c r="F87" s="56">
        <f>Table32[[#This Row],[Residential Incentive Disbursements]]+Table32[[#This Row],[C&amp;I Incentive Disbursements]]</f>
        <v>0</v>
      </c>
      <c r="G87" s="55">
        <f>Table32[[#This Row],[Incentive Disbursements]]/'1.) CLM Reference'!$B$5</f>
        <v>0</v>
      </c>
      <c r="H87" s="56">
        <v>0</v>
      </c>
      <c r="I87" s="55">
        <f>Table32[[#This Row],[Residential CLM $ Collected]]/'1.) CLM Reference'!$B$4</f>
        <v>0</v>
      </c>
      <c r="J87" s="56">
        <v>0</v>
      </c>
      <c r="K87" s="55">
        <f>Table32[[#This Row],[Residential Incentive Disbursements]]/'1.) CLM Reference'!$B$5</f>
        <v>0</v>
      </c>
      <c r="L87" s="56">
        <v>7.1005409999999998</v>
      </c>
      <c r="M87" s="55">
        <f>Table32[[#This Row],[C&amp;I CLM $ Collected]]/'1.) CLM Reference'!$B$4</f>
        <v>6.7083162187947106E-8</v>
      </c>
      <c r="N87" s="56">
        <v>0</v>
      </c>
      <c r="O87" s="78">
        <f>Table32[[#This Row],[C&amp;I Incentive Disbursements]]/'1.) CLM Reference'!$B$5</f>
        <v>0</v>
      </c>
    </row>
    <row r="88" spans="1:15">
      <c r="A88" s="83">
        <v>9003330100</v>
      </c>
      <c r="B88" s="1" t="s">
        <v>103</v>
      </c>
      <c r="C88" s="1" t="s">
        <v>46</v>
      </c>
      <c r="D88" s="54">
        <f>Table32[[#This Row],[Residential CLM $ Collected]]+Table32[[#This Row],[C&amp;I CLM $ Collected]]</f>
        <v>544.60066499999994</v>
      </c>
      <c r="E88" s="55">
        <f>Table32[[#This Row],[CLM $ Collected ]]/'1.) CLM Reference'!$B$4</f>
        <v>5.1451762250029747E-6</v>
      </c>
      <c r="F88" s="56">
        <f>Table32[[#This Row],[Residential Incentive Disbursements]]+Table32[[#This Row],[C&amp;I Incentive Disbursements]]</f>
        <v>0</v>
      </c>
      <c r="G88" s="55">
        <f>Table32[[#This Row],[Incentive Disbursements]]/'1.) CLM Reference'!$B$5</f>
        <v>0</v>
      </c>
      <c r="H88" s="56">
        <v>0</v>
      </c>
      <c r="I88" s="55">
        <f>Table32[[#This Row],[Residential CLM $ Collected]]/'1.) CLM Reference'!$B$4</f>
        <v>0</v>
      </c>
      <c r="J88" s="56">
        <v>0</v>
      </c>
      <c r="K88" s="55">
        <f>Table32[[#This Row],[Residential Incentive Disbursements]]/'1.) CLM Reference'!$B$5</f>
        <v>0</v>
      </c>
      <c r="L88" s="56">
        <v>544.60066499999994</v>
      </c>
      <c r="M88" s="55">
        <f>Table32[[#This Row],[C&amp;I CLM $ Collected]]/'1.) CLM Reference'!$B$4</f>
        <v>5.1451762250029747E-6</v>
      </c>
      <c r="N88" s="56">
        <v>0</v>
      </c>
      <c r="O88" s="78">
        <f>Table32[[#This Row],[C&amp;I Incentive Disbursements]]/'1.) CLM Reference'!$B$5</f>
        <v>0</v>
      </c>
    </row>
    <row r="89" spans="1:15">
      <c r="A89" s="83">
        <v>9005298400</v>
      </c>
      <c r="B89" s="1" t="s">
        <v>104</v>
      </c>
      <c r="C89" s="1" t="s">
        <v>46</v>
      </c>
      <c r="D89" s="54">
        <f>Table32[[#This Row],[Residential CLM $ Collected]]+Table32[[#This Row],[C&amp;I CLM $ Collected]]</f>
        <v>18417.968730000001</v>
      </c>
      <c r="E89" s="55">
        <f>Table32[[#This Row],[CLM $ Collected ]]/'1.) CLM Reference'!$B$4</f>
        <v>1.7400583751113165E-4</v>
      </c>
      <c r="F89" s="56">
        <f>Table32[[#This Row],[Residential Incentive Disbursements]]+Table32[[#This Row],[C&amp;I Incentive Disbursements]]</f>
        <v>6832.35</v>
      </c>
      <c r="G89" s="55">
        <f>Table32[[#This Row],[Incentive Disbursements]]/'1.) CLM Reference'!$B$5</f>
        <v>7.7053353734990242E-5</v>
      </c>
      <c r="H89" s="56">
        <v>0</v>
      </c>
      <c r="I89" s="55">
        <f>Table32[[#This Row],[Residential CLM $ Collected]]/'1.) CLM Reference'!$B$4</f>
        <v>0</v>
      </c>
      <c r="J89" s="56">
        <v>0</v>
      </c>
      <c r="K89" s="55">
        <f>Table32[[#This Row],[Residential Incentive Disbursements]]/'1.) CLM Reference'!$B$5</f>
        <v>0</v>
      </c>
      <c r="L89" s="56">
        <v>18417.968730000001</v>
      </c>
      <c r="M89" s="55">
        <f>Table32[[#This Row],[C&amp;I CLM $ Collected]]/'1.) CLM Reference'!$B$4</f>
        <v>1.7400583751113165E-4</v>
      </c>
      <c r="N89" s="56">
        <v>6832.35</v>
      </c>
      <c r="O89" s="78">
        <f>Table32[[#This Row],[C&amp;I Incentive Disbursements]]/'1.) CLM Reference'!$B$5</f>
        <v>7.7053353734990242E-5</v>
      </c>
    </row>
    <row r="90" spans="1:15">
      <c r="A90" s="83">
        <v>9013526102</v>
      </c>
      <c r="B90" s="1" t="s">
        <v>105</v>
      </c>
      <c r="C90" s="1" t="s">
        <v>46</v>
      </c>
      <c r="D90" s="54">
        <f>Table32[[#This Row],[Residential CLM $ Collected]]+Table32[[#This Row],[C&amp;I CLM $ Collected]]</f>
        <v>22756.487165999999</v>
      </c>
      <c r="E90" s="55">
        <f>Table32[[#This Row],[CLM $ Collected ]]/'1.) CLM Reference'!$B$4</f>
        <v>2.149944799114201E-4</v>
      </c>
      <c r="F90" s="56">
        <f>Table32[[#This Row],[Residential Incentive Disbursements]]+Table32[[#This Row],[C&amp;I Incentive Disbursements]]</f>
        <v>1602.5999999999899</v>
      </c>
      <c r="G90" s="55">
        <f>Table32[[#This Row],[Incentive Disbursements]]/'1.) CLM Reference'!$B$5</f>
        <v>1.8073679582529375E-5</v>
      </c>
      <c r="H90" s="56">
        <v>0</v>
      </c>
      <c r="I90" s="55">
        <f>Table32[[#This Row],[Residential CLM $ Collected]]/'1.) CLM Reference'!$B$4</f>
        <v>0</v>
      </c>
      <c r="J90" s="56">
        <v>0</v>
      </c>
      <c r="K90" s="55">
        <f>Table32[[#This Row],[Residential Incentive Disbursements]]/'1.) CLM Reference'!$B$5</f>
        <v>0</v>
      </c>
      <c r="L90" s="56">
        <v>22756.487165999999</v>
      </c>
      <c r="M90" s="55">
        <f>Table32[[#This Row],[C&amp;I CLM $ Collected]]/'1.) CLM Reference'!$B$4</f>
        <v>2.149944799114201E-4</v>
      </c>
      <c r="N90" s="56">
        <v>1602.5999999999899</v>
      </c>
      <c r="O90" s="78">
        <f>Table32[[#This Row],[C&amp;I Incentive Disbursements]]/'1.) CLM Reference'!$B$5</f>
        <v>1.8073679582529375E-5</v>
      </c>
    </row>
    <row r="91" spans="1:15">
      <c r="A91" s="83">
        <v>9005266100</v>
      </c>
      <c r="B91" s="1" t="s">
        <v>106</v>
      </c>
      <c r="C91" s="1" t="s">
        <v>46</v>
      </c>
      <c r="D91" s="54">
        <f>Table32[[#This Row],[Residential CLM $ Collected]]+Table32[[#This Row],[C&amp;I CLM $ Collected]]</f>
        <v>16934.591267999942</v>
      </c>
      <c r="E91" s="55">
        <f>Table32[[#This Row],[CLM $ Collected ]]/'1.) CLM Reference'!$B$4</f>
        <v>1.5999146158269249E-4</v>
      </c>
      <c r="F91" s="56">
        <f>Table32[[#This Row],[Residential Incentive Disbursements]]+Table32[[#This Row],[C&amp;I Incentive Disbursements]]</f>
        <v>1774</v>
      </c>
      <c r="G91" s="55">
        <f>Table32[[#This Row],[Incentive Disbursements]]/'1.) CLM Reference'!$B$5</f>
        <v>2.0006681379887254E-5</v>
      </c>
      <c r="H91" s="56">
        <v>0</v>
      </c>
      <c r="I91" s="55">
        <f>Table32[[#This Row],[Residential CLM $ Collected]]/'1.) CLM Reference'!$B$4</f>
        <v>0</v>
      </c>
      <c r="J91" s="56">
        <v>0</v>
      </c>
      <c r="K91" s="55">
        <f>Table32[[#This Row],[Residential Incentive Disbursements]]/'1.) CLM Reference'!$B$5</f>
        <v>0</v>
      </c>
      <c r="L91" s="56">
        <v>16934.591267999942</v>
      </c>
      <c r="M91" s="55">
        <f>Table32[[#This Row],[C&amp;I CLM $ Collected]]/'1.) CLM Reference'!$B$4</f>
        <v>1.5999146158269249E-4</v>
      </c>
      <c r="N91" s="56">
        <v>1774</v>
      </c>
      <c r="O91" s="78">
        <f>Table32[[#This Row],[C&amp;I Incentive Disbursements]]/'1.) CLM Reference'!$B$5</f>
        <v>2.0006681379887254E-5</v>
      </c>
    </row>
    <row r="92" spans="1:15">
      <c r="A92" s="83">
        <v>9015904100</v>
      </c>
      <c r="B92" s="1" t="s">
        <v>107</v>
      </c>
      <c r="C92" s="1" t="s">
        <v>46</v>
      </c>
      <c r="D92" s="54">
        <f>Table32[[#This Row],[Residential CLM $ Collected]]+Table32[[#This Row],[C&amp;I CLM $ Collected]]</f>
        <v>431273.92423499998</v>
      </c>
      <c r="E92" s="55">
        <f>Table32[[#This Row],[CLM $ Collected ]]/'1.) CLM Reference'!$B$4</f>
        <v>4.0745090559844545E-3</v>
      </c>
      <c r="F92" s="56">
        <f>Table32[[#This Row],[Residential Incentive Disbursements]]+Table32[[#This Row],[C&amp;I Incentive Disbursements]]</f>
        <v>184477.701999999</v>
      </c>
      <c r="G92" s="55">
        <f>Table32[[#This Row],[Incentive Disbursements]]/'1.) CLM Reference'!$B$5</f>
        <v>2.0804885037247855E-3</v>
      </c>
      <c r="H92" s="56">
        <v>0</v>
      </c>
      <c r="I92" s="55">
        <f>Table32[[#This Row],[Residential CLM $ Collected]]/'1.) CLM Reference'!$B$4</f>
        <v>0</v>
      </c>
      <c r="J92" s="56">
        <v>0</v>
      </c>
      <c r="K92" s="55">
        <f>Table32[[#This Row],[Residential Incentive Disbursements]]/'1.) CLM Reference'!$B$5</f>
        <v>0</v>
      </c>
      <c r="L92" s="56">
        <v>431273.92423499998</v>
      </c>
      <c r="M92" s="55">
        <f>Table32[[#This Row],[C&amp;I CLM $ Collected]]/'1.) CLM Reference'!$B$4</f>
        <v>4.0745090559844545E-3</v>
      </c>
      <c r="N92" s="56">
        <v>184477.701999999</v>
      </c>
      <c r="O92" s="78">
        <f>Table32[[#This Row],[C&amp;I Incentive Disbursements]]/'1.) CLM Reference'!$B$5</f>
        <v>2.0804885037247855E-3</v>
      </c>
    </row>
    <row r="93" spans="1:15">
      <c r="A93" s="83">
        <v>9015904500</v>
      </c>
      <c r="B93" s="1" t="s">
        <v>107</v>
      </c>
      <c r="C93" s="1" t="s">
        <v>46</v>
      </c>
      <c r="D93" s="54">
        <f>Table32[[#This Row],[Residential CLM $ Collected]]+Table32[[#This Row],[C&amp;I CLM $ Collected]]</f>
        <v>1.65564</v>
      </c>
      <c r="E93" s="55">
        <f>Table32[[#This Row],[CLM $ Collected ]]/'1.) CLM Reference'!$B$4</f>
        <v>1.5641845691032943E-8</v>
      </c>
      <c r="F93" s="56">
        <f>Table32[[#This Row],[Residential Incentive Disbursements]]+Table32[[#This Row],[C&amp;I Incentive Disbursements]]</f>
        <v>0</v>
      </c>
      <c r="G93" s="55">
        <f>Table32[[#This Row],[Incentive Disbursements]]/'1.) CLM Reference'!$B$5</f>
        <v>0</v>
      </c>
      <c r="H93" s="56">
        <v>0</v>
      </c>
      <c r="I93" s="55">
        <f>Table32[[#This Row],[Residential CLM $ Collected]]/'1.) CLM Reference'!$B$4</f>
        <v>0</v>
      </c>
      <c r="J93" s="56">
        <v>0</v>
      </c>
      <c r="K93" s="55">
        <f>Table32[[#This Row],[Residential Incentive Disbursements]]/'1.) CLM Reference'!$B$5</f>
        <v>0</v>
      </c>
      <c r="L93" s="56">
        <v>1.65564</v>
      </c>
      <c r="M93" s="55">
        <f>Table32[[#This Row],[C&amp;I CLM $ Collected]]/'1.) CLM Reference'!$B$4</f>
        <v>1.5641845691032943E-8</v>
      </c>
      <c r="N93" s="56">
        <v>0</v>
      </c>
      <c r="O93" s="78">
        <f>Table32[[#This Row],[C&amp;I Incentive Disbursements]]/'1.) CLM Reference'!$B$5</f>
        <v>0</v>
      </c>
    </row>
    <row r="94" spans="1:15">
      <c r="A94" s="83">
        <v>9007640100</v>
      </c>
      <c r="B94" s="1" t="s">
        <v>108</v>
      </c>
      <c r="C94" s="1" t="s">
        <v>46</v>
      </c>
      <c r="D94" s="54">
        <f>Table32[[#This Row],[Residential CLM $ Collected]]+Table32[[#This Row],[C&amp;I CLM $ Collected]]</f>
        <v>7753.3768619999437</v>
      </c>
      <c r="E94" s="55">
        <f>Table32[[#This Row],[CLM $ Collected ]]/'1.) CLM Reference'!$B$4</f>
        <v>7.3250902647814951E-5</v>
      </c>
      <c r="F94" s="56">
        <f>Table32[[#This Row],[Residential Incentive Disbursements]]+Table32[[#This Row],[C&amp;I Incentive Disbursements]]</f>
        <v>4054.1999999999898</v>
      </c>
      <c r="G94" s="55">
        <f>Table32[[#This Row],[Incentive Disbursements]]/'1.) CLM Reference'!$B$5</f>
        <v>4.5722146364339736E-5</v>
      </c>
      <c r="H94" s="56">
        <v>0</v>
      </c>
      <c r="I94" s="55">
        <f>Table32[[#This Row],[Residential CLM $ Collected]]/'1.) CLM Reference'!$B$4</f>
        <v>0</v>
      </c>
      <c r="J94" s="56">
        <v>0</v>
      </c>
      <c r="K94" s="55">
        <f>Table32[[#This Row],[Residential Incentive Disbursements]]/'1.) CLM Reference'!$B$5</f>
        <v>0</v>
      </c>
      <c r="L94" s="56">
        <v>7753.3768619999437</v>
      </c>
      <c r="M94" s="55">
        <f>Table32[[#This Row],[C&amp;I CLM $ Collected]]/'1.) CLM Reference'!$B$4</f>
        <v>7.3250902647814951E-5</v>
      </c>
      <c r="N94" s="56">
        <v>4054.1999999999898</v>
      </c>
      <c r="O94" s="78">
        <f>Table32[[#This Row],[C&amp;I Incentive Disbursements]]/'1.) CLM Reference'!$B$5</f>
        <v>4.5722146364339736E-5</v>
      </c>
    </row>
    <row r="95" spans="1:15">
      <c r="A95" s="83">
        <v>9011870100</v>
      </c>
      <c r="B95" s="1" t="s">
        <v>109</v>
      </c>
      <c r="C95" s="1" t="s">
        <v>46</v>
      </c>
      <c r="D95" s="54">
        <f>Table32[[#This Row],[Residential CLM $ Collected]]+Table32[[#This Row],[C&amp;I CLM $ Collected]]</f>
        <v>47180.531537999945</v>
      </c>
      <c r="E95" s="55">
        <f>Table32[[#This Row],[CLM $ Collected ]]/'1.) CLM Reference'!$B$4</f>
        <v>4.4574339466206927E-4</v>
      </c>
      <c r="F95" s="56">
        <f>Table32[[#This Row],[Residential Incentive Disbursements]]+Table32[[#This Row],[C&amp;I Incentive Disbursements]]</f>
        <v>2029.9</v>
      </c>
      <c r="G95" s="55">
        <f>Table32[[#This Row],[Incentive Disbursements]]/'1.) CLM Reference'!$B$5</f>
        <v>2.2892650807797709E-5</v>
      </c>
      <c r="H95" s="56">
        <v>0</v>
      </c>
      <c r="I95" s="55">
        <f>Table32[[#This Row],[Residential CLM $ Collected]]/'1.) CLM Reference'!$B$4</f>
        <v>0</v>
      </c>
      <c r="J95" s="56">
        <v>0</v>
      </c>
      <c r="K95" s="55">
        <f>Table32[[#This Row],[Residential Incentive Disbursements]]/'1.) CLM Reference'!$B$5</f>
        <v>0</v>
      </c>
      <c r="L95" s="56">
        <v>47180.531537999945</v>
      </c>
      <c r="M95" s="55">
        <f>Table32[[#This Row],[C&amp;I CLM $ Collected]]/'1.) CLM Reference'!$B$4</f>
        <v>4.4574339466206927E-4</v>
      </c>
      <c r="N95" s="56">
        <v>2029.9</v>
      </c>
      <c r="O95" s="78">
        <f>Table32[[#This Row],[C&amp;I Incentive Disbursements]]/'1.) CLM Reference'!$B$5</f>
        <v>2.2892650807797709E-5</v>
      </c>
    </row>
    <row r="96" spans="1:15">
      <c r="A96" s="83">
        <v>9011701100</v>
      </c>
      <c r="B96" s="1" t="s">
        <v>110</v>
      </c>
      <c r="C96" s="1" t="s">
        <v>46</v>
      </c>
      <c r="D96" s="54">
        <f>Table32[[#This Row],[Residential CLM $ Collected]]+Table32[[#This Row],[C&amp;I CLM $ Collected]]</f>
        <v>856948.72290299996</v>
      </c>
      <c r="E96" s="55">
        <f>Table32[[#This Row],[CLM $ Collected ]]/'1.) CLM Reference'!$B$4</f>
        <v>8.0961197414754858E-3</v>
      </c>
      <c r="F96" s="56">
        <f>Table32[[#This Row],[Residential Incentive Disbursements]]+Table32[[#This Row],[C&amp;I Incentive Disbursements]]</f>
        <v>368909.48</v>
      </c>
      <c r="G96" s="55">
        <f>Table32[[#This Row],[Incentive Disbursements]]/'1.) CLM Reference'!$B$5</f>
        <v>4.1604590892784041E-3</v>
      </c>
      <c r="H96" s="56">
        <v>0</v>
      </c>
      <c r="I96" s="55">
        <f>Table32[[#This Row],[Residential CLM $ Collected]]/'1.) CLM Reference'!$B$4</f>
        <v>0</v>
      </c>
      <c r="J96" s="56">
        <v>0</v>
      </c>
      <c r="K96" s="55">
        <f>Table32[[#This Row],[Residential Incentive Disbursements]]/'1.) CLM Reference'!$B$5</f>
        <v>0</v>
      </c>
      <c r="L96" s="56">
        <v>856948.72290299996</v>
      </c>
      <c r="M96" s="55">
        <f>Table32[[#This Row],[C&amp;I CLM $ Collected]]/'1.) CLM Reference'!$B$4</f>
        <v>8.0961197414754858E-3</v>
      </c>
      <c r="N96" s="56">
        <v>368909.48</v>
      </c>
      <c r="O96" s="78">
        <f>Table32[[#This Row],[C&amp;I Incentive Disbursements]]/'1.) CLM Reference'!$B$5</f>
        <v>4.1604590892784041E-3</v>
      </c>
    </row>
    <row r="97" spans="1:15">
      <c r="A97" s="83">
        <v>9001010101</v>
      </c>
      <c r="B97" s="1" t="s">
        <v>111</v>
      </c>
      <c r="C97" s="1" t="s">
        <v>46</v>
      </c>
      <c r="D97" s="54">
        <f>Table32[[#This Row],[Residential CLM $ Collected]]+Table32[[#This Row],[C&amp;I CLM $ Collected]]</f>
        <v>52633.682387999936</v>
      </c>
      <c r="E97" s="55">
        <f>Table32[[#This Row],[CLM $ Collected ]]/'1.) CLM Reference'!$B$4</f>
        <v>4.9726265254761506E-4</v>
      </c>
      <c r="F97" s="56">
        <f>Table32[[#This Row],[Residential Incentive Disbursements]]+Table32[[#This Row],[C&amp;I Incentive Disbursements]]</f>
        <v>0</v>
      </c>
      <c r="G97" s="55">
        <f>Table32[[#This Row],[Incentive Disbursements]]/'1.) CLM Reference'!$B$5</f>
        <v>0</v>
      </c>
      <c r="H97" s="56">
        <v>0</v>
      </c>
      <c r="I97" s="55">
        <f>Table32[[#This Row],[Residential CLM $ Collected]]/'1.) CLM Reference'!$B$4</f>
        <v>0</v>
      </c>
      <c r="J97" s="56">
        <v>0</v>
      </c>
      <c r="K97" s="55">
        <f>Table32[[#This Row],[Residential Incentive Disbursements]]/'1.) CLM Reference'!$B$5</f>
        <v>0</v>
      </c>
      <c r="L97" s="56">
        <v>52633.682387999936</v>
      </c>
      <c r="M97" s="55">
        <f>Table32[[#This Row],[C&amp;I CLM $ Collected]]/'1.) CLM Reference'!$B$4</f>
        <v>4.9726265254761506E-4</v>
      </c>
      <c r="N97" s="56">
        <v>0</v>
      </c>
      <c r="O97" s="78">
        <f>Table32[[#This Row],[C&amp;I Incentive Disbursements]]/'1.) CLM Reference'!$B$5</f>
        <v>0</v>
      </c>
    </row>
    <row r="98" spans="1:15">
      <c r="A98" s="83">
        <v>9011710100</v>
      </c>
      <c r="B98" s="1" t="s">
        <v>111</v>
      </c>
      <c r="C98" s="1" t="s">
        <v>46</v>
      </c>
      <c r="D98" s="54">
        <f>Table32[[#This Row],[Residential CLM $ Collected]]+Table32[[#This Row],[C&amp;I CLM $ Collected]]</f>
        <v>2974.6294199999938</v>
      </c>
      <c r="E98" s="55">
        <f>Table32[[#This Row],[CLM $ Collected ]]/'1.) CLM Reference'!$B$4</f>
        <v>2.8103147046246E-5</v>
      </c>
      <c r="F98" s="56">
        <f>Table32[[#This Row],[Residential Incentive Disbursements]]+Table32[[#This Row],[C&amp;I Incentive Disbursements]]</f>
        <v>11703.55</v>
      </c>
      <c r="G98" s="55">
        <f>Table32[[#This Row],[Incentive Disbursements]]/'1.) CLM Reference'!$B$5</f>
        <v>1.3198940014857917E-4</v>
      </c>
      <c r="H98" s="56">
        <v>0</v>
      </c>
      <c r="I98" s="55">
        <f>Table32[[#This Row],[Residential CLM $ Collected]]/'1.) CLM Reference'!$B$4</f>
        <v>0</v>
      </c>
      <c r="J98" s="56">
        <v>0</v>
      </c>
      <c r="K98" s="55">
        <f>Table32[[#This Row],[Residential Incentive Disbursements]]/'1.) CLM Reference'!$B$5</f>
        <v>0</v>
      </c>
      <c r="L98" s="56">
        <v>2974.6294199999938</v>
      </c>
      <c r="M98" s="55">
        <f>Table32[[#This Row],[C&amp;I CLM $ Collected]]/'1.) CLM Reference'!$B$4</f>
        <v>2.8103147046246E-5</v>
      </c>
      <c r="N98" s="56">
        <v>11703.55</v>
      </c>
      <c r="O98" s="78">
        <f>Table32[[#This Row],[C&amp;I Incentive Disbursements]]/'1.) CLM Reference'!$B$5</f>
        <v>1.3198940014857917E-4</v>
      </c>
    </row>
    <row r="99" spans="1:15">
      <c r="A99" s="83">
        <v>9005300400</v>
      </c>
      <c r="B99" s="1" t="s">
        <v>112</v>
      </c>
      <c r="C99" s="1" t="s">
        <v>46</v>
      </c>
      <c r="D99" s="54">
        <f>Table32[[#This Row],[Residential CLM $ Collected]]+Table32[[#This Row],[C&amp;I CLM $ Collected]]</f>
        <v>11.86731</v>
      </c>
      <c r="E99" s="55">
        <f>Table32[[#This Row],[CLM $ Collected ]]/'1.) CLM Reference'!$B$4</f>
        <v>1.121177501073012E-7</v>
      </c>
      <c r="F99" s="56">
        <f>Table32[[#This Row],[Residential Incentive Disbursements]]+Table32[[#This Row],[C&amp;I Incentive Disbursements]]</f>
        <v>0</v>
      </c>
      <c r="G99" s="55">
        <f>Table32[[#This Row],[Incentive Disbursements]]/'1.) CLM Reference'!$B$5</f>
        <v>0</v>
      </c>
      <c r="H99" s="56">
        <v>0</v>
      </c>
      <c r="I99" s="55">
        <f>Table32[[#This Row],[Residential CLM $ Collected]]/'1.) CLM Reference'!$B$4</f>
        <v>0</v>
      </c>
      <c r="J99" s="56">
        <v>0</v>
      </c>
      <c r="K99" s="55">
        <f>Table32[[#This Row],[Residential Incentive Disbursements]]/'1.) CLM Reference'!$B$5</f>
        <v>0</v>
      </c>
      <c r="L99" s="56">
        <v>11.86731</v>
      </c>
      <c r="M99" s="55">
        <f>Table32[[#This Row],[C&amp;I CLM $ Collected]]/'1.) CLM Reference'!$B$4</f>
        <v>1.121177501073012E-7</v>
      </c>
      <c r="N99" s="56">
        <v>0</v>
      </c>
      <c r="O99" s="78">
        <f>Table32[[#This Row],[C&amp;I Incentive Disbursements]]/'1.) CLM Reference'!$B$5</f>
        <v>0</v>
      </c>
    </row>
    <row r="100" spans="1:15">
      <c r="A100" s="83">
        <v>9005300500</v>
      </c>
      <c r="B100" s="1" t="s">
        <v>112</v>
      </c>
      <c r="C100" s="1" t="s">
        <v>46</v>
      </c>
      <c r="D100" s="54">
        <f>Table32[[#This Row],[Residential CLM $ Collected]]+Table32[[#This Row],[C&amp;I CLM $ Collected]]</f>
        <v>45733.078061999993</v>
      </c>
      <c r="E100" s="55">
        <f>Table32[[#This Row],[CLM $ Collected ]]/'1.) CLM Reference'!$B$4</f>
        <v>4.3206841464434769E-4</v>
      </c>
      <c r="F100" s="56">
        <f>Table32[[#This Row],[Residential Incentive Disbursements]]+Table32[[#This Row],[C&amp;I Incentive Disbursements]]</f>
        <v>2281</v>
      </c>
      <c r="G100" s="55">
        <f>Table32[[#This Row],[Incentive Disbursements]]/'1.) CLM Reference'!$B$5</f>
        <v>2.5724487163203396E-5</v>
      </c>
      <c r="H100" s="56">
        <v>0</v>
      </c>
      <c r="I100" s="55">
        <f>Table32[[#This Row],[Residential CLM $ Collected]]/'1.) CLM Reference'!$B$4</f>
        <v>0</v>
      </c>
      <c r="J100" s="56">
        <v>0</v>
      </c>
      <c r="K100" s="55">
        <f>Table32[[#This Row],[Residential Incentive Disbursements]]/'1.) CLM Reference'!$B$5</f>
        <v>0</v>
      </c>
      <c r="L100" s="56">
        <v>45733.078061999993</v>
      </c>
      <c r="M100" s="55">
        <f>Table32[[#This Row],[C&amp;I CLM $ Collected]]/'1.) CLM Reference'!$B$4</f>
        <v>4.3206841464434769E-4</v>
      </c>
      <c r="N100" s="56">
        <v>2281</v>
      </c>
      <c r="O100" s="78">
        <f>Table32[[#This Row],[C&amp;I Incentive Disbursements]]/'1.) CLM Reference'!$B$5</f>
        <v>2.5724487163203396E-5</v>
      </c>
    </row>
    <row r="101" spans="1:15">
      <c r="A101" s="83">
        <v>9011650100</v>
      </c>
      <c r="B101" s="1" t="s">
        <v>113</v>
      </c>
      <c r="C101" s="1" t="s">
        <v>46</v>
      </c>
      <c r="D101" s="54">
        <f>Table32[[#This Row],[Residential CLM $ Collected]]+Table32[[#This Row],[C&amp;I CLM $ Collected]]</f>
        <v>638.52591599999425</v>
      </c>
      <c r="E101" s="55">
        <f>Table32[[#This Row],[CLM $ Collected ]]/'1.) CLM Reference'!$B$4</f>
        <v>6.0325456305702768E-6</v>
      </c>
      <c r="F101" s="56">
        <f>Table32[[#This Row],[Residential Incentive Disbursements]]+Table32[[#This Row],[C&amp;I Incentive Disbursements]]</f>
        <v>1800</v>
      </c>
      <c r="G101" s="55">
        <f>Table32[[#This Row],[Incentive Disbursements]]/'1.) CLM Reference'!$B$5</f>
        <v>2.029990218928808E-5</v>
      </c>
      <c r="H101" s="56">
        <v>0</v>
      </c>
      <c r="I101" s="55">
        <f>Table32[[#This Row],[Residential CLM $ Collected]]/'1.) CLM Reference'!$B$4</f>
        <v>0</v>
      </c>
      <c r="J101" s="56">
        <v>0</v>
      </c>
      <c r="K101" s="55">
        <f>Table32[[#This Row],[Residential Incentive Disbursements]]/'1.) CLM Reference'!$B$5</f>
        <v>0</v>
      </c>
      <c r="L101" s="56">
        <v>638.52591599999425</v>
      </c>
      <c r="M101" s="55">
        <f>Table32[[#This Row],[C&amp;I CLM $ Collected]]/'1.) CLM Reference'!$B$4</f>
        <v>6.0325456305702768E-6</v>
      </c>
      <c r="N101" s="56">
        <v>1800</v>
      </c>
      <c r="O101" s="78">
        <f>Table32[[#This Row],[C&amp;I Incentive Disbursements]]/'1.) CLM Reference'!$B$5</f>
        <v>2.029990218928808E-5</v>
      </c>
    </row>
    <row r="102" spans="1:15">
      <c r="A102" s="83">
        <v>9009194201</v>
      </c>
      <c r="B102" s="1" t="s">
        <v>114</v>
      </c>
      <c r="C102" s="1" t="s">
        <v>46</v>
      </c>
      <c r="D102" s="54">
        <f>Table32[[#This Row],[Residential CLM $ Collected]]+Table32[[#This Row],[C&amp;I CLM $ Collected]]</f>
        <v>54761.853383999995</v>
      </c>
      <c r="E102" s="55">
        <f>Table32[[#This Row],[CLM $ Collected ]]/'1.) CLM Reference'!$B$4</f>
        <v>5.1736878813479867E-4</v>
      </c>
      <c r="F102" s="56">
        <f>Table32[[#This Row],[Residential Incentive Disbursements]]+Table32[[#This Row],[C&amp;I Incentive Disbursements]]</f>
        <v>63330.389999999803</v>
      </c>
      <c r="G102" s="55">
        <f>Table32[[#This Row],[Incentive Disbursements]]/'1.) CLM Reference'!$B$5</f>
        <v>7.1422262367192447E-4</v>
      </c>
      <c r="H102" s="56">
        <v>0</v>
      </c>
      <c r="I102" s="55">
        <f>Table32[[#This Row],[Residential CLM $ Collected]]/'1.) CLM Reference'!$B$4</f>
        <v>0</v>
      </c>
      <c r="J102" s="56">
        <v>0</v>
      </c>
      <c r="K102" s="55">
        <f>Table32[[#This Row],[Residential Incentive Disbursements]]/'1.) CLM Reference'!$B$5</f>
        <v>0</v>
      </c>
      <c r="L102" s="56">
        <v>54761.853383999995</v>
      </c>
      <c r="M102" s="55">
        <f>Table32[[#This Row],[C&amp;I CLM $ Collected]]/'1.) CLM Reference'!$B$4</f>
        <v>5.1736878813479867E-4</v>
      </c>
      <c r="N102" s="56">
        <v>63330.389999999803</v>
      </c>
      <c r="O102" s="78">
        <f>Table32[[#This Row],[C&amp;I Incentive Disbursements]]/'1.) CLM Reference'!$B$5</f>
        <v>7.1422262367192447E-4</v>
      </c>
    </row>
    <row r="103" spans="1:15">
      <c r="A103" s="83">
        <v>9003514102</v>
      </c>
      <c r="B103" s="1" t="s">
        <v>115</v>
      </c>
      <c r="C103" s="1" t="s">
        <v>46</v>
      </c>
      <c r="D103" s="54">
        <f>Table32[[#This Row],[Residential CLM $ Collected]]+Table32[[#This Row],[C&amp;I CLM $ Collected]]</f>
        <v>909631.71954899433</v>
      </c>
      <c r="E103" s="55">
        <f>Table32[[#This Row],[CLM $ Collected ]]/'1.) CLM Reference'!$B$4</f>
        <v>8.5938482960391891E-3</v>
      </c>
      <c r="F103" s="56">
        <f>Table32[[#This Row],[Residential Incentive Disbursements]]+Table32[[#This Row],[C&amp;I Incentive Disbursements]]</f>
        <v>264858.21999999997</v>
      </c>
      <c r="G103" s="55">
        <f>Table32[[#This Row],[Incentive Disbursements]]/'1.) CLM Reference'!$B$5</f>
        <v>2.9869977555716351E-3</v>
      </c>
      <c r="H103" s="56">
        <v>0</v>
      </c>
      <c r="I103" s="55">
        <f>Table32[[#This Row],[Residential CLM $ Collected]]/'1.) CLM Reference'!$B$4</f>
        <v>0</v>
      </c>
      <c r="J103" s="56">
        <v>0</v>
      </c>
      <c r="K103" s="55">
        <f>Table32[[#This Row],[Residential Incentive Disbursements]]/'1.) CLM Reference'!$B$5</f>
        <v>0</v>
      </c>
      <c r="L103" s="56">
        <v>909631.71954899433</v>
      </c>
      <c r="M103" s="55">
        <f>Table32[[#This Row],[C&amp;I CLM $ Collected]]/'1.) CLM Reference'!$B$4</f>
        <v>8.5938482960391891E-3</v>
      </c>
      <c r="N103" s="56">
        <v>264858.21999999997</v>
      </c>
      <c r="O103" s="78">
        <f>Table32[[#This Row],[C&amp;I Incentive Disbursements]]/'1.) CLM Reference'!$B$5</f>
        <v>2.9869977555716351E-3</v>
      </c>
    </row>
    <row r="104" spans="1:15">
      <c r="A104" s="83">
        <v>9003514600</v>
      </c>
      <c r="B104" s="1" t="s">
        <v>115</v>
      </c>
      <c r="C104" s="1" t="s">
        <v>46</v>
      </c>
      <c r="D104" s="54">
        <f>Table32[[#This Row],[Residential CLM $ Collected]]+Table32[[#This Row],[C&amp;I CLM $ Collected]]</f>
        <v>16.24455</v>
      </c>
      <c r="E104" s="55">
        <f>Table32[[#This Row],[CLM $ Collected ]]/'1.) CLM Reference'!$B$4</f>
        <v>1.5347221885208694E-7</v>
      </c>
      <c r="F104" s="56">
        <f>Table32[[#This Row],[Residential Incentive Disbursements]]+Table32[[#This Row],[C&amp;I Incentive Disbursements]]</f>
        <v>0</v>
      </c>
      <c r="G104" s="55">
        <f>Table32[[#This Row],[Incentive Disbursements]]/'1.) CLM Reference'!$B$5</f>
        <v>0</v>
      </c>
      <c r="H104" s="56">
        <v>0</v>
      </c>
      <c r="I104" s="55">
        <f>Table32[[#This Row],[Residential CLM $ Collected]]/'1.) CLM Reference'!$B$4</f>
        <v>0</v>
      </c>
      <c r="J104" s="56">
        <v>0</v>
      </c>
      <c r="K104" s="55">
        <f>Table32[[#This Row],[Residential Incentive Disbursements]]/'1.) CLM Reference'!$B$5</f>
        <v>0</v>
      </c>
      <c r="L104" s="56">
        <v>16.24455</v>
      </c>
      <c r="M104" s="55">
        <f>Table32[[#This Row],[C&amp;I CLM $ Collected]]/'1.) CLM Reference'!$B$4</f>
        <v>1.5347221885208694E-7</v>
      </c>
      <c r="N104" s="56">
        <v>0</v>
      </c>
      <c r="O104" s="78">
        <f>Table32[[#This Row],[C&amp;I Incentive Disbursements]]/'1.) CLM Reference'!$B$5</f>
        <v>0</v>
      </c>
    </row>
    <row r="105" spans="1:15">
      <c r="A105" s="83">
        <v>9003515101</v>
      </c>
      <c r="B105" s="1" t="s">
        <v>115</v>
      </c>
      <c r="C105" s="1" t="s">
        <v>46</v>
      </c>
      <c r="D105" s="54">
        <f>Table32[[#This Row],[Residential CLM $ Collected]]+Table32[[#This Row],[C&amp;I CLM $ Collected]]</f>
        <v>2.8219589999999943</v>
      </c>
      <c r="E105" s="55">
        <f>Table32[[#This Row],[CLM $ Collected ]]/'1.) CLM Reference'!$B$4</f>
        <v>2.6660776028859863E-8</v>
      </c>
      <c r="F105" s="56">
        <f>Table32[[#This Row],[Residential Incentive Disbursements]]+Table32[[#This Row],[C&amp;I Incentive Disbursements]]</f>
        <v>0</v>
      </c>
      <c r="G105" s="55">
        <f>Table32[[#This Row],[Incentive Disbursements]]/'1.) CLM Reference'!$B$5</f>
        <v>0</v>
      </c>
      <c r="H105" s="56">
        <v>0</v>
      </c>
      <c r="I105" s="55">
        <f>Table32[[#This Row],[Residential CLM $ Collected]]/'1.) CLM Reference'!$B$4</f>
        <v>0</v>
      </c>
      <c r="J105" s="56">
        <v>0</v>
      </c>
      <c r="K105" s="55">
        <f>Table32[[#This Row],[Residential Incentive Disbursements]]/'1.) CLM Reference'!$B$5</f>
        <v>0</v>
      </c>
      <c r="L105" s="56">
        <v>2.8219589999999943</v>
      </c>
      <c r="M105" s="55">
        <f>Table32[[#This Row],[C&amp;I CLM $ Collected]]/'1.) CLM Reference'!$B$4</f>
        <v>2.6660776028859863E-8</v>
      </c>
      <c r="N105" s="56">
        <v>0</v>
      </c>
      <c r="O105" s="78">
        <f>Table32[[#This Row],[C&amp;I Incentive Disbursements]]/'1.) CLM Reference'!$B$5</f>
        <v>0</v>
      </c>
    </row>
    <row r="106" spans="1:15">
      <c r="A106" s="83">
        <v>9003515200</v>
      </c>
      <c r="B106" s="1" t="s">
        <v>115</v>
      </c>
      <c r="C106" s="1" t="s">
        <v>46</v>
      </c>
      <c r="D106" s="54">
        <f>Table32[[#This Row],[Residential CLM $ Collected]]+Table32[[#This Row],[C&amp;I CLM $ Collected]]</f>
        <v>7.2462599999999995</v>
      </c>
      <c r="E106" s="55">
        <f>Table32[[#This Row],[CLM $ Collected ]]/'1.) CLM Reference'!$B$4</f>
        <v>6.8459858880616778E-8</v>
      </c>
      <c r="F106" s="56">
        <f>Table32[[#This Row],[Residential Incentive Disbursements]]+Table32[[#This Row],[C&amp;I Incentive Disbursements]]</f>
        <v>0</v>
      </c>
      <c r="G106" s="55">
        <f>Table32[[#This Row],[Incentive Disbursements]]/'1.) CLM Reference'!$B$5</f>
        <v>0</v>
      </c>
      <c r="H106" s="56">
        <v>0</v>
      </c>
      <c r="I106" s="55">
        <f>Table32[[#This Row],[Residential CLM $ Collected]]/'1.) CLM Reference'!$B$4</f>
        <v>0</v>
      </c>
      <c r="J106" s="56">
        <v>0</v>
      </c>
      <c r="K106" s="55">
        <f>Table32[[#This Row],[Residential Incentive Disbursements]]/'1.) CLM Reference'!$B$5</f>
        <v>0</v>
      </c>
      <c r="L106" s="56">
        <v>7.2462599999999995</v>
      </c>
      <c r="M106" s="55">
        <f>Table32[[#This Row],[C&amp;I CLM $ Collected]]/'1.) CLM Reference'!$B$4</f>
        <v>6.8459858880616778E-8</v>
      </c>
      <c r="N106" s="56">
        <v>0</v>
      </c>
      <c r="O106" s="78">
        <f>Table32[[#This Row],[C&amp;I Incentive Disbursements]]/'1.) CLM Reference'!$B$5</f>
        <v>0</v>
      </c>
    </row>
    <row r="107" spans="1:15">
      <c r="A107" s="83">
        <v>9013881300</v>
      </c>
      <c r="B107" s="1" t="s">
        <v>116</v>
      </c>
      <c r="C107" s="1" t="s">
        <v>46</v>
      </c>
      <c r="D107" s="54">
        <f>Table32[[#This Row],[Residential CLM $ Collected]]+Table32[[#This Row],[C&amp;I CLM $ Collected]]</f>
        <v>246.52252799999999</v>
      </c>
      <c r="E107" s="55">
        <f>Table32[[#This Row],[CLM $ Collected ]]/'1.) CLM Reference'!$B$4</f>
        <v>2.3290493962089271E-6</v>
      </c>
      <c r="F107" s="56">
        <f>Table32[[#This Row],[Residential Incentive Disbursements]]+Table32[[#This Row],[C&amp;I Incentive Disbursements]]</f>
        <v>0</v>
      </c>
      <c r="G107" s="55">
        <f>Table32[[#This Row],[Incentive Disbursements]]/'1.) CLM Reference'!$B$5</f>
        <v>0</v>
      </c>
      <c r="H107" s="56">
        <v>0</v>
      </c>
      <c r="I107" s="55">
        <f>Table32[[#This Row],[Residential CLM $ Collected]]/'1.) CLM Reference'!$B$4</f>
        <v>0</v>
      </c>
      <c r="J107" s="56">
        <v>0</v>
      </c>
      <c r="K107" s="55">
        <f>Table32[[#This Row],[Residential Incentive Disbursements]]/'1.) CLM Reference'!$B$5</f>
        <v>0</v>
      </c>
      <c r="L107" s="56">
        <v>246.52252799999999</v>
      </c>
      <c r="M107" s="55">
        <f>Table32[[#This Row],[C&amp;I CLM $ Collected]]/'1.) CLM Reference'!$B$4</f>
        <v>2.3290493962089271E-6</v>
      </c>
      <c r="N107" s="56">
        <v>0</v>
      </c>
      <c r="O107" s="78">
        <f>Table32[[#This Row],[C&amp;I Incentive Disbursements]]/'1.) CLM Reference'!$B$5</f>
        <v>0</v>
      </c>
    </row>
    <row r="108" spans="1:15">
      <c r="A108" s="83">
        <v>9013881500</v>
      </c>
      <c r="B108" s="1" t="s">
        <v>116</v>
      </c>
      <c r="C108" s="1" t="s">
        <v>46</v>
      </c>
      <c r="D108" s="54">
        <f>Table32[[#This Row],[Residential CLM $ Collected]]+Table32[[#This Row],[C&amp;I CLM $ Collected]]</f>
        <v>97811.55971999999</v>
      </c>
      <c r="E108" s="55">
        <f>Table32[[#This Row],[CLM $ Collected ]]/'1.) CLM Reference'!$B$4</f>
        <v>9.2408574565696244E-4</v>
      </c>
      <c r="F108" s="56">
        <f>Table32[[#This Row],[Residential Incentive Disbursements]]+Table32[[#This Row],[C&amp;I Incentive Disbursements]]</f>
        <v>700681.72859999898</v>
      </c>
      <c r="G108" s="55">
        <f>Table32[[#This Row],[Incentive Disbursements]]/'1.) CLM Reference'!$B$5</f>
        <v>7.9020947535562644E-3</v>
      </c>
      <c r="H108" s="56">
        <v>0</v>
      </c>
      <c r="I108" s="55">
        <f>Table32[[#This Row],[Residential CLM $ Collected]]/'1.) CLM Reference'!$B$4</f>
        <v>0</v>
      </c>
      <c r="J108" s="56">
        <v>0</v>
      </c>
      <c r="K108" s="55">
        <f>Table32[[#This Row],[Residential Incentive Disbursements]]/'1.) CLM Reference'!$B$5</f>
        <v>0</v>
      </c>
      <c r="L108" s="56">
        <v>97811.55971999999</v>
      </c>
      <c r="M108" s="55">
        <f>Table32[[#This Row],[C&amp;I CLM $ Collected]]/'1.) CLM Reference'!$B$4</f>
        <v>9.2408574565696244E-4</v>
      </c>
      <c r="N108" s="56">
        <v>700681.72859999898</v>
      </c>
      <c r="O108" s="78">
        <f>Table32[[#This Row],[C&amp;I Incentive Disbursements]]/'1.) CLM Reference'!$B$5</f>
        <v>7.9020947535562644E-3</v>
      </c>
    </row>
    <row r="109" spans="1:15">
      <c r="A109" s="83">
        <v>9003524100</v>
      </c>
      <c r="B109" s="1" t="s">
        <v>117</v>
      </c>
      <c r="C109" s="1" t="s">
        <v>46</v>
      </c>
      <c r="D109" s="54">
        <f>Table32[[#This Row],[Residential CLM $ Collected]]+Table32[[#This Row],[C&amp;I CLM $ Collected]]</f>
        <v>29922.506459999997</v>
      </c>
      <c r="E109" s="55">
        <f>Table32[[#This Row],[CLM $ Collected ]]/'1.) CLM Reference'!$B$4</f>
        <v>2.8269625566926167E-4</v>
      </c>
      <c r="F109" s="56">
        <f>Table32[[#This Row],[Residential Incentive Disbursements]]+Table32[[#This Row],[C&amp;I Incentive Disbursements]]</f>
        <v>2939.6999999999898</v>
      </c>
      <c r="G109" s="55">
        <f>Table32[[#This Row],[Incentive Disbursements]]/'1.) CLM Reference'!$B$5</f>
        <v>3.3153123592138869E-5</v>
      </c>
      <c r="H109" s="56">
        <v>0</v>
      </c>
      <c r="I109" s="55">
        <f>Table32[[#This Row],[Residential CLM $ Collected]]/'1.) CLM Reference'!$B$4</f>
        <v>0</v>
      </c>
      <c r="J109" s="56">
        <v>0</v>
      </c>
      <c r="K109" s="55">
        <f>Table32[[#This Row],[Residential Incentive Disbursements]]/'1.) CLM Reference'!$B$5</f>
        <v>0</v>
      </c>
      <c r="L109" s="56">
        <v>29922.506459999997</v>
      </c>
      <c r="M109" s="55">
        <f>Table32[[#This Row],[C&amp;I CLM $ Collected]]/'1.) CLM Reference'!$B$4</f>
        <v>2.8269625566926167E-4</v>
      </c>
      <c r="N109" s="56">
        <v>2939.6999999999898</v>
      </c>
      <c r="O109" s="78">
        <f>Table32[[#This Row],[C&amp;I Incentive Disbursements]]/'1.) CLM Reference'!$B$5</f>
        <v>3.3153123592138869E-5</v>
      </c>
    </row>
    <row r="110" spans="1:15">
      <c r="A110" s="83">
        <v>9009170700</v>
      </c>
      <c r="B110" s="1" t="s">
        <v>118</v>
      </c>
      <c r="C110" s="1" t="s">
        <v>46</v>
      </c>
      <c r="D110" s="54">
        <f>Table32[[#This Row],[Residential CLM $ Collected]]+Table32[[#This Row],[C&amp;I CLM $ Collected]]</f>
        <v>5114.5191719999939</v>
      </c>
      <c r="E110" s="55">
        <f>Table32[[#This Row],[CLM $ Collected ]]/'1.) CLM Reference'!$B$4</f>
        <v>4.8319996902861418E-5</v>
      </c>
      <c r="F110" s="56">
        <f>Table32[[#This Row],[Residential Incentive Disbursements]]+Table32[[#This Row],[C&amp;I Incentive Disbursements]]</f>
        <v>0</v>
      </c>
      <c r="G110" s="55">
        <f>Table32[[#This Row],[Incentive Disbursements]]/'1.) CLM Reference'!$B$5</f>
        <v>0</v>
      </c>
      <c r="H110" s="56">
        <v>0</v>
      </c>
      <c r="I110" s="55">
        <f>Table32[[#This Row],[Residential CLM $ Collected]]/'1.) CLM Reference'!$B$4</f>
        <v>0</v>
      </c>
      <c r="J110" s="56">
        <v>0</v>
      </c>
      <c r="K110" s="55">
        <f>Table32[[#This Row],[Residential Incentive Disbursements]]/'1.) CLM Reference'!$B$5</f>
        <v>0</v>
      </c>
      <c r="L110" s="56">
        <v>5114.5191719999939</v>
      </c>
      <c r="M110" s="55">
        <f>Table32[[#This Row],[C&amp;I CLM $ Collected]]/'1.) CLM Reference'!$B$4</f>
        <v>4.8319996902861418E-5</v>
      </c>
      <c r="N110" s="56">
        <v>0</v>
      </c>
      <c r="O110" s="78">
        <f>Table32[[#This Row],[C&amp;I Incentive Disbursements]]/'1.) CLM Reference'!$B$5</f>
        <v>0</v>
      </c>
    </row>
    <row r="111" spans="1:15">
      <c r="A111" s="83">
        <v>9009171200</v>
      </c>
      <c r="B111" s="1" t="s">
        <v>118</v>
      </c>
      <c r="C111" s="1" t="s">
        <v>46</v>
      </c>
      <c r="D111" s="54">
        <f>Table32[[#This Row],[Residential CLM $ Collected]]+Table32[[#This Row],[C&amp;I CLM $ Collected]]</f>
        <v>772401.05598599429</v>
      </c>
      <c r="E111" s="55">
        <f>Table32[[#This Row],[CLM $ Collected ]]/'1.) CLM Reference'!$B$4</f>
        <v>7.2973461195210429E-3</v>
      </c>
      <c r="F111" s="56">
        <f>Table32[[#This Row],[Residential Incentive Disbursements]]+Table32[[#This Row],[C&amp;I Incentive Disbursements]]</f>
        <v>314469.81419999897</v>
      </c>
      <c r="G111" s="55">
        <f>Table32[[#This Row],[Incentive Disbursements]]/'1.) CLM Reference'!$B$5</f>
        <v>3.546503594301986E-3</v>
      </c>
      <c r="H111" s="56">
        <v>0</v>
      </c>
      <c r="I111" s="55">
        <f>Table32[[#This Row],[Residential CLM $ Collected]]/'1.) CLM Reference'!$B$4</f>
        <v>0</v>
      </c>
      <c r="J111" s="56">
        <v>0</v>
      </c>
      <c r="K111" s="55">
        <f>Table32[[#This Row],[Residential Incentive Disbursements]]/'1.) CLM Reference'!$B$5</f>
        <v>0</v>
      </c>
      <c r="L111" s="56">
        <v>772401.05598599429</v>
      </c>
      <c r="M111" s="55">
        <f>Table32[[#This Row],[C&amp;I CLM $ Collected]]/'1.) CLM Reference'!$B$4</f>
        <v>7.2973461195210429E-3</v>
      </c>
      <c r="N111" s="56">
        <v>314469.81419999897</v>
      </c>
      <c r="O111" s="78">
        <f>Table32[[#This Row],[C&amp;I Incentive Disbursements]]/'1.) CLM Reference'!$B$5</f>
        <v>3.546503594301986E-3</v>
      </c>
    </row>
    <row r="112" spans="1:15">
      <c r="A112" s="83">
        <v>9009171700</v>
      </c>
      <c r="B112" s="1" t="s">
        <v>118</v>
      </c>
      <c r="C112" s="1" t="s">
        <v>46</v>
      </c>
      <c r="D112" s="54">
        <f>Table32[[#This Row],[Residential CLM $ Collected]]+Table32[[#This Row],[C&amp;I CLM $ Collected]]</f>
        <v>18.068021999999942</v>
      </c>
      <c r="E112" s="55">
        <f>Table32[[#This Row],[CLM $ Collected ]]/'1.) CLM Reference'!$B$4</f>
        <v>1.7069967629810075E-7</v>
      </c>
      <c r="F112" s="56">
        <f>Table32[[#This Row],[Residential Incentive Disbursements]]+Table32[[#This Row],[C&amp;I Incentive Disbursements]]</f>
        <v>0</v>
      </c>
      <c r="G112" s="55">
        <f>Table32[[#This Row],[Incentive Disbursements]]/'1.) CLM Reference'!$B$5</f>
        <v>0</v>
      </c>
      <c r="H112" s="56">
        <v>0</v>
      </c>
      <c r="I112" s="55">
        <f>Table32[[#This Row],[Residential CLM $ Collected]]/'1.) CLM Reference'!$B$4</f>
        <v>0</v>
      </c>
      <c r="J112" s="56">
        <v>0</v>
      </c>
      <c r="K112" s="55">
        <f>Table32[[#This Row],[Residential Incentive Disbursements]]/'1.) CLM Reference'!$B$5</f>
        <v>0</v>
      </c>
      <c r="L112" s="56">
        <v>18.068021999999942</v>
      </c>
      <c r="M112" s="55">
        <f>Table32[[#This Row],[C&amp;I CLM $ Collected]]/'1.) CLM Reference'!$B$4</f>
        <v>1.7069967629810075E-7</v>
      </c>
      <c r="N112" s="56">
        <v>0</v>
      </c>
      <c r="O112" s="78">
        <f>Table32[[#This Row],[C&amp;I Incentive Disbursements]]/'1.) CLM Reference'!$B$5</f>
        <v>0</v>
      </c>
    </row>
    <row r="113" spans="1:15">
      <c r="A113" s="83">
        <v>9009344100</v>
      </c>
      <c r="B113" s="1" t="s">
        <v>119</v>
      </c>
      <c r="C113" s="1" t="s">
        <v>46</v>
      </c>
      <c r="D113" s="54">
        <f>Table32[[#This Row],[Residential CLM $ Collected]]+Table32[[#This Row],[C&amp;I CLM $ Collected]]</f>
        <v>55096.376013000001</v>
      </c>
      <c r="E113" s="55">
        <f>Table32[[#This Row],[CLM $ Collected ]]/'1.) CLM Reference'!$B$4</f>
        <v>5.2052922841346841E-4</v>
      </c>
      <c r="F113" s="56">
        <f>Table32[[#This Row],[Residential Incentive Disbursements]]+Table32[[#This Row],[C&amp;I Incentive Disbursements]]</f>
        <v>6756.5</v>
      </c>
      <c r="G113" s="55">
        <f>Table32[[#This Row],[Incentive Disbursements]]/'1.) CLM Reference'!$B$5</f>
        <v>7.6197938412180511E-5</v>
      </c>
      <c r="H113" s="56">
        <v>0</v>
      </c>
      <c r="I113" s="55">
        <f>Table32[[#This Row],[Residential CLM $ Collected]]/'1.) CLM Reference'!$B$4</f>
        <v>0</v>
      </c>
      <c r="J113" s="56">
        <v>0</v>
      </c>
      <c r="K113" s="55">
        <f>Table32[[#This Row],[Residential Incentive Disbursements]]/'1.) CLM Reference'!$B$5</f>
        <v>0</v>
      </c>
      <c r="L113" s="56">
        <v>55096.376013000001</v>
      </c>
      <c r="M113" s="55">
        <f>Table32[[#This Row],[C&amp;I CLM $ Collected]]/'1.) CLM Reference'!$B$4</f>
        <v>5.2052922841346841E-4</v>
      </c>
      <c r="N113" s="56">
        <v>6756.5</v>
      </c>
      <c r="O113" s="78">
        <f>Table32[[#This Row],[C&amp;I Incentive Disbursements]]/'1.) CLM Reference'!$B$5</f>
        <v>7.6197938412180511E-5</v>
      </c>
    </row>
    <row r="114" spans="1:15">
      <c r="A114" s="83">
        <v>9007580100</v>
      </c>
      <c r="B114" s="1" t="s">
        <v>120</v>
      </c>
      <c r="C114" s="1" t="s">
        <v>46</v>
      </c>
      <c r="D114" s="54">
        <f>Table32[[#This Row],[Residential CLM $ Collected]]+Table32[[#This Row],[C&amp;I CLM $ Collected]]</f>
        <v>87893.015678999436</v>
      </c>
      <c r="E114" s="55">
        <f>Table32[[#This Row],[CLM $ Collected ]]/'1.) CLM Reference'!$B$4</f>
        <v>8.3037918180911812E-4</v>
      </c>
      <c r="F114" s="56">
        <f>Table32[[#This Row],[Residential Incentive Disbursements]]+Table32[[#This Row],[C&amp;I Incentive Disbursements]]</f>
        <v>19539.779999999901</v>
      </c>
      <c r="G114" s="55">
        <f>Table32[[#This Row],[Incentive Disbursements]]/'1.) CLM Reference'!$B$5</f>
        <v>2.2036423488900302E-4</v>
      </c>
      <c r="H114" s="56">
        <v>0</v>
      </c>
      <c r="I114" s="55">
        <f>Table32[[#This Row],[Residential CLM $ Collected]]/'1.) CLM Reference'!$B$4</f>
        <v>0</v>
      </c>
      <c r="J114" s="56">
        <v>0</v>
      </c>
      <c r="K114" s="55">
        <f>Table32[[#This Row],[Residential Incentive Disbursements]]/'1.) CLM Reference'!$B$5</f>
        <v>0</v>
      </c>
      <c r="L114" s="56">
        <v>87893.015678999436</v>
      </c>
      <c r="M114" s="55">
        <f>Table32[[#This Row],[C&amp;I CLM $ Collected]]/'1.) CLM Reference'!$B$4</f>
        <v>8.3037918180911812E-4</v>
      </c>
      <c r="N114" s="56">
        <v>19539.779999999901</v>
      </c>
      <c r="O114" s="78">
        <f>Table32[[#This Row],[C&amp;I Incentive Disbursements]]/'1.) CLM Reference'!$B$5</f>
        <v>2.2036423488900302E-4</v>
      </c>
    </row>
    <row r="115" spans="1:15">
      <c r="A115" s="83">
        <v>9007541300</v>
      </c>
      <c r="B115" s="1" t="s">
        <v>121</v>
      </c>
      <c r="C115" s="1" t="s">
        <v>46</v>
      </c>
      <c r="D115" s="54">
        <f>Table32[[#This Row],[Residential CLM $ Collected]]+Table32[[#This Row],[C&amp;I CLM $ Collected]]</f>
        <v>800550.62375399994</v>
      </c>
      <c r="E115" s="55">
        <f>Table32[[#This Row],[CLM $ Collected ]]/'1.) CLM Reference'!$B$4</f>
        <v>7.5632923368728943E-3</v>
      </c>
      <c r="F115" s="56">
        <f>Table32[[#This Row],[Residential Incentive Disbursements]]+Table32[[#This Row],[C&amp;I Incentive Disbursements]]</f>
        <v>1556630.4826</v>
      </c>
      <c r="G115" s="55">
        <f>Table32[[#This Row],[Incentive Disbursements]]/'1.) CLM Reference'!$B$5</f>
        <v>1.7555248078691278E-2</v>
      </c>
      <c r="H115" s="56">
        <v>0</v>
      </c>
      <c r="I115" s="55">
        <f>Table32[[#This Row],[Residential CLM $ Collected]]/'1.) CLM Reference'!$B$4</f>
        <v>0</v>
      </c>
      <c r="J115" s="56">
        <v>0</v>
      </c>
      <c r="K115" s="55">
        <f>Table32[[#This Row],[Residential Incentive Disbursements]]/'1.) CLM Reference'!$B$5</f>
        <v>0</v>
      </c>
      <c r="L115" s="56">
        <v>800550.62375399994</v>
      </c>
      <c r="M115" s="55">
        <f>Table32[[#This Row],[C&amp;I CLM $ Collected]]/'1.) CLM Reference'!$B$4</f>
        <v>7.5632923368728943E-3</v>
      </c>
      <c r="N115" s="56">
        <v>1556630.4826</v>
      </c>
      <c r="O115" s="78">
        <f>Table32[[#This Row],[C&amp;I Incentive Disbursements]]/'1.) CLM Reference'!$B$5</f>
        <v>1.7555248078691278E-2</v>
      </c>
    </row>
    <row r="116" spans="1:15">
      <c r="A116" s="83">
        <v>9007541402</v>
      </c>
      <c r="B116" s="1" t="s">
        <v>121</v>
      </c>
      <c r="C116" s="1" t="s">
        <v>46</v>
      </c>
      <c r="D116" s="54">
        <f>Table32[[#This Row],[Residential CLM $ Collected]]+Table32[[#This Row],[C&amp;I CLM $ Collected]]</f>
        <v>17086.086863999943</v>
      </c>
      <c r="E116" s="55">
        <f>Table32[[#This Row],[CLM $ Collected ]]/'1.) CLM Reference'!$B$4</f>
        <v>1.6142273331779376E-4</v>
      </c>
      <c r="F116" s="56">
        <f>Table32[[#This Row],[Residential Incentive Disbursements]]+Table32[[#This Row],[C&amp;I Incentive Disbursements]]</f>
        <v>71283.45</v>
      </c>
      <c r="G116" s="55">
        <f>Table32[[#This Row],[Incentive Disbursements]]/'1.) CLM Reference'!$B$5</f>
        <v>8.0391503484167077E-4</v>
      </c>
      <c r="H116" s="56">
        <v>0</v>
      </c>
      <c r="I116" s="55">
        <f>Table32[[#This Row],[Residential CLM $ Collected]]/'1.) CLM Reference'!$B$4</f>
        <v>0</v>
      </c>
      <c r="J116" s="56">
        <v>0</v>
      </c>
      <c r="K116" s="55">
        <f>Table32[[#This Row],[Residential Incentive Disbursements]]/'1.) CLM Reference'!$B$5</f>
        <v>0</v>
      </c>
      <c r="L116" s="56">
        <v>17086.086863999943</v>
      </c>
      <c r="M116" s="55">
        <f>Table32[[#This Row],[C&amp;I CLM $ Collected]]/'1.) CLM Reference'!$B$4</f>
        <v>1.6142273331779376E-4</v>
      </c>
      <c r="N116" s="56">
        <v>71283.45</v>
      </c>
      <c r="O116" s="78">
        <f>Table32[[#This Row],[C&amp;I Incentive Disbursements]]/'1.) CLM Reference'!$B$5</f>
        <v>8.0391503484167077E-4</v>
      </c>
    </row>
    <row r="117" spans="1:15">
      <c r="A117" s="83">
        <v>9001100300</v>
      </c>
      <c r="B117" s="1" t="s">
        <v>122</v>
      </c>
      <c r="C117" s="1" t="s">
        <v>46</v>
      </c>
      <c r="D117" s="54">
        <f>Table32[[#This Row],[Residential CLM $ Collected]]+Table32[[#This Row],[C&amp;I CLM $ Collected]]</f>
        <v>127643.81679</v>
      </c>
      <c r="E117" s="55">
        <f>Table32[[#This Row],[CLM $ Collected ]]/'1.) CLM Reference'!$B$4</f>
        <v>1.2059293600321689E-3</v>
      </c>
      <c r="F117" s="56">
        <f>Table32[[#This Row],[Residential Incentive Disbursements]]+Table32[[#This Row],[C&amp;I Incentive Disbursements]]</f>
        <v>138827.1502</v>
      </c>
      <c r="G117" s="55">
        <f>Table32[[#This Row],[Incentive Disbursements]]/'1.) CLM Reference'!$B$5</f>
        <v>1.5656542057097807E-3</v>
      </c>
      <c r="H117" s="56">
        <v>0</v>
      </c>
      <c r="I117" s="55">
        <f>Table32[[#This Row],[Residential CLM $ Collected]]/'1.) CLM Reference'!$B$4</f>
        <v>0</v>
      </c>
      <c r="J117" s="56">
        <v>0</v>
      </c>
      <c r="K117" s="55">
        <f>Table32[[#This Row],[Residential Incentive Disbursements]]/'1.) CLM Reference'!$B$5</f>
        <v>0</v>
      </c>
      <c r="L117" s="56">
        <v>127643.81679</v>
      </c>
      <c r="M117" s="55">
        <f>Table32[[#This Row],[C&amp;I CLM $ Collected]]/'1.) CLM Reference'!$B$4</f>
        <v>1.2059293600321689E-3</v>
      </c>
      <c r="N117" s="56">
        <v>138827.1502</v>
      </c>
      <c r="O117" s="78">
        <f>Table32[[#This Row],[C&amp;I Incentive Disbursements]]/'1.) CLM Reference'!$B$5</f>
        <v>1.5656542057097807E-3</v>
      </c>
    </row>
    <row r="118" spans="1:15">
      <c r="A118" s="83">
        <v>9011695202</v>
      </c>
      <c r="B118" s="1" t="s">
        <v>123</v>
      </c>
      <c r="C118" s="1" t="s">
        <v>46</v>
      </c>
      <c r="D118" s="54">
        <f>Table32[[#This Row],[Residential CLM $ Collected]]+Table32[[#This Row],[C&amp;I CLM $ Collected]]</f>
        <v>132450.31661399998</v>
      </c>
      <c r="E118" s="55">
        <f>Table32[[#This Row],[CLM $ Collected ]]/'1.) CLM Reference'!$B$4</f>
        <v>1.2513393093937359E-3</v>
      </c>
      <c r="F118" s="56">
        <f>Table32[[#This Row],[Residential Incentive Disbursements]]+Table32[[#This Row],[C&amp;I Incentive Disbursements]]</f>
        <v>39504.294999999896</v>
      </c>
      <c r="G118" s="55">
        <f>Table32[[#This Row],[Incentive Disbursements]]/'1.) CLM Reference'!$B$5</f>
        <v>4.4551851364265559E-4</v>
      </c>
      <c r="H118" s="56">
        <v>0</v>
      </c>
      <c r="I118" s="55">
        <f>Table32[[#This Row],[Residential CLM $ Collected]]/'1.) CLM Reference'!$B$4</f>
        <v>0</v>
      </c>
      <c r="J118" s="56">
        <v>0</v>
      </c>
      <c r="K118" s="55">
        <f>Table32[[#This Row],[Residential Incentive Disbursements]]/'1.) CLM Reference'!$B$5</f>
        <v>0</v>
      </c>
      <c r="L118" s="56">
        <v>132450.31661399998</v>
      </c>
      <c r="M118" s="55">
        <f>Table32[[#This Row],[C&amp;I CLM $ Collected]]/'1.) CLM Reference'!$B$4</f>
        <v>1.2513393093937359E-3</v>
      </c>
      <c r="N118" s="56">
        <v>39504.294999999896</v>
      </c>
      <c r="O118" s="78">
        <f>Table32[[#This Row],[C&amp;I Incentive Disbursements]]/'1.) CLM Reference'!$B$5</f>
        <v>4.4551851364265559E-4</v>
      </c>
    </row>
    <row r="119" spans="1:15">
      <c r="A119" s="83">
        <v>9011870501</v>
      </c>
      <c r="B119" s="1" t="s">
        <v>123</v>
      </c>
      <c r="C119" s="1" t="s">
        <v>46</v>
      </c>
      <c r="D119" s="54">
        <f>Table32[[#This Row],[Residential CLM $ Collected]]+Table32[[#This Row],[C&amp;I CLM $ Collected]]</f>
        <v>6.5051909999999991</v>
      </c>
      <c r="E119" s="55">
        <f>Table32[[#This Row],[CLM $ Collected ]]/'1.) CLM Reference'!$B$4</f>
        <v>6.1458525894938674E-8</v>
      </c>
      <c r="F119" s="56">
        <f>Table32[[#This Row],[Residential Incentive Disbursements]]+Table32[[#This Row],[C&amp;I Incentive Disbursements]]</f>
        <v>0</v>
      </c>
      <c r="G119" s="55">
        <f>Table32[[#This Row],[Incentive Disbursements]]/'1.) CLM Reference'!$B$5</f>
        <v>0</v>
      </c>
      <c r="H119" s="56">
        <v>0</v>
      </c>
      <c r="I119" s="55">
        <f>Table32[[#This Row],[Residential CLM $ Collected]]/'1.) CLM Reference'!$B$4</f>
        <v>0</v>
      </c>
      <c r="J119" s="56">
        <v>0</v>
      </c>
      <c r="K119" s="55">
        <f>Table32[[#This Row],[Residential Incentive Disbursements]]/'1.) CLM Reference'!$B$5</f>
        <v>0</v>
      </c>
      <c r="L119" s="56">
        <v>6.5051909999999991</v>
      </c>
      <c r="M119" s="55">
        <f>Table32[[#This Row],[C&amp;I CLM $ Collected]]/'1.) CLM Reference'!$B$4</f>
        <v>6.1458525894938674E-8</v>
      </c>
      <c r="N119" s="56">
        <v>0</v>
      </c>
      <c r="O119" s="78">
        <f>Table32[[#This Row],[C&amp;I Incentive Disbursements]]/'1.) CLM Reference'!$B$5</f>
        <v>0</v>
      </c>
    </row>
    <row r="120" spans="1:15">
      <c r="A120" s="83">
        <v>9011870502</v>
      </c>
      <c r="B120" s="1" t="s">
        <v>123</v>
      </c>
      <c r="C120" s="1" t="s">
        <v>46</v>
      </c>
      <c r="D120" s="54">
        <f>Table32[[#This Row],[Residential CLM $ Collected]]+Table32[[#This Row],[C&amp;I CLM $ Collected]]</f>
        <v>1.1504429999999999</v>
      </c>
      <c r="E120" s="55">
        <f>Table32[[#This Row],[CLM $ Collected ]]/'1.) CLM Reference'!$B$4</f>
        <v>1.0868940036680082E-8</v>
      </c>
      <c r="F120" s="56">
        <f>Table32[[#This Row],[Residential Incentive Disbursements]]+Table32[[#This Row],[C&amp;I Incentive Disbursements]]</f>
        <v>0</v>
      </c>
      <c r="G120" s="55">
        <f>Table32[[#This Row],[Incentive Disbursements]]/'1.) CLM Reference'!$B$5</f>
        <v>0</v>
      </c>
      <c r="H120" s="56">
        <v>0</v>
      </c>
      <c r="I120" s="55">
        <f>Table32[[#This Row],[Residential CLM $ Collected]]/'1.) CLM Reference'!$B$4</f>
        <v>0</v>
      </c>
      <c r="J120" s="56">
        <v>0</v>
      </c>
      <c r="K120" s="55">
        <f>Table32[[#This Row],[Residential Incentive Disbursements]]/'1.) CLM Reference'!$B$5</f>
        <v>0</v>
      </c>
      <c r="L120" s="56">
        <v>1.1504429999999999</v>
      </c>
      <c r="M120" s="55">
        <f>Table32[[#This Row],[C&amp;I CLM $ Collected]]/'1.) CLM Reference'!$B$4</f>
        <v>1.0868940036680082E-8</v>
      </c>
      <c r="N120" s="56">
        <v>0</v>
      </c>
      <c r="O120" s="78">
        <f>Table32[[#This Row],[C&amp;I Incentive Disbursements]]/'1.) CLM Reference'!$B$5</f>
        <v>0</v>
      </c>
    </row>
    <row r="121" spans="1:15">
      <c r="A121" s="83">
        <v>9005303100</v>
      </c>
      <c r="B121" s="1" t="s">
        <v>124</v>
      </c>
      <c r="C121" s="1" t="s">
        <v>46</v>
      </c>
      <c r="D121" s="54">
        <f>Table32[[#This Row],[Residential CLM $ Collected]]+Table32[[#This Row],[C&amp;I CLM $ Collected]]</f>
        <v>3327.3062549999941</v>
      </c>
      <c r="E121" s="55">
        <f>Table32[[#This Row],[CLM $ Collected ]]/'1.) CLM Reference'!$B$4</f>
        <v>3.1435101234277146E-5</v>
      </c>
      <c r="F121" s="56">
        <f>Table32[[#This Row],[Residential Incentive Disbursements]]+Table32[[#This Row],[C&amp;I Incentive Disbursements]]</f>
        <v>1029.9000000000001</v>
      </c>
      <c r="G121" s="55">
        <f>Table32[[#This Row],[Incentive Disbursements]]/'1.) CLM Reference'!$B$5</f>
        <v>1.161492736930433E-5</v>
      </c>
      <c r="H121" s="56">
        <v>0</v>
      </c>
      <c r="I121" s="55">
        <f>Table32[[#This Row],[Residential CLM $ Collected]]/'1.) CLM Reference'!$B$4</f>
        <v>0</v>
      </c>
      <c r="J121" s="56">
        <v>0</v>
      </c>
      <c r="K121" s="55">
        <f>Table32[[#This Row],[Residential Incentive Disbursements]]/'1.) CLM Reference'!$B$5</f>
        <v>0</v>
      </c>
      <c r="L121" s="56">
        <v>3327.3062549999941</v>
      </c>
      <c r="M121" s="55">
        <f>Table32[[#This Row],[C&amp;I CLM $ Collected]]/'1.) CLM Reference'!$B$4</f>
        <v>3.1435101234277146E-5</v>
      </c>
      <c r="N121" s="56">
        <v>1029.9000000000001</v>
      </c>
      <c r="O121" s="78">
        <f>Table32[[#This Row],[C&amp;I Incentive Disbursements]]/'1.) CLM Reference'!$B$5</f>
        <v>1.161492736930433E-5</v>
      </c>
    </row>
    <row r="122" spans="1:15">
      <c r="A122" s="83">
        <v>9009345201</v>
      </c>
      <c r="B122" s="1" t="s">
        <v>125</v>
      </c>
      <c r="C122" s="1" t="s">
        <v>46</v>
      </c>
      <c r="D122" s="54">
        <f>Table32[[#This Row],[Residential CLM $ Collected]]+Table32[[#This Row],[C&amp;I CLM $ Collected]]</f>
        <v>1303.6441319999999</v>
      </c>
      <c r="E122" s="55">
        <f>Table32[[#This Row],[CLM $ Collected ]]/'1.) CLM Reference'!$B$4</f>
        <v>1.2316325015561704E-5</v>
      </c>
      <c r="F122" s="56">
        <f>Table32[[#This Row],[Residential Incentive Disbursements]]+Table32[[#This Row],[C&amp;I Incentive Disbursements]]</f>
        <v>0</v>
      </c>
      <c r="G122" s="55">
        <f>Table32[[#This Row],[Incentive Disbursements]]/'1.) CLM Reference'!$B$5</f>
        <v>0</v>
      </c>
      <c r="H122" s="56">
        <v>0</v>
      </c>
      <c r="I122" s="55">
        <f>Table32[[#This Row],[Residential CLM $ Collected]]/'1.) CLM Reference'!$B$4</f>
        <v>0</v>
      </c>
      <c r="J122" s="56">
        <v>0</v>
      </c>
      <c r="K122" s="55">
        <f>Table32[[#This Row],[Residential Incentive Disbursements]]/'1.) CLM Reference'!$B$5</f>
        <v>0</v>
      </c>
      <c r="L122" s="56">
        <v>1303.6441319999999</v>
      </c>
      <c r="M122" s="55">
        <f>Table32[[#This Row],[C&amp;I CLM $ Collected]]/'1.) CLM Reference'!$B$4</f>
        <v>1.2316325015561704E-5</v>
      </c>
      <c r="N122" s="56">
        <v>0</v>
      </c>
      <c r="O122" s="78">
        <f>Table32[[#This Row],[C&amp;I Incentive Disbursements]]/'1.) CLM Reference'!$B$5</f>
        <v>0</v>
      </c>
    </row>
    <row r="123" spans="1:15">
      <c r="A123" s="83">
        <v>9009345300</v>
      </c>
      <c r="B123" s="1" t="s">
        <v>125</v>
      </c>
      <c r="C123" s="1" t="s">
        <v>46</v>
      </c>
      <c r="D123" s="54">
        <f>Table32[[#This Row],[Residential CLM $ Collected]]+Table32[[#This Row],[C&amp;I CLM $ Collected]]</f>
        <v>5.4908279999999934</v>
      </c>
      <c r="E123" s="55">
        <f>Table32[[#This Row],[CLM $ Collected ]]/'1.) CLM Reference'!$B$4</f>
        <v>5.187521701094618E-8</v>
      </c>
      <c r="F123" s="56">
        <f>Table32[[#This Row],[Residential Incentive Disbursements]]+Table32[[#This Row],[C&amp;I Incentive Disbursements]]</f>
        <v>0</v>
      </c>
      <c r="G123" s="55">
        <f>Table32[[#This Row],[Incentive Disbursements]]/'1.) CLM Reference'!$B$5</f>
        <v>0</v>
      </c>
      <c r="H123" s="56">
        <v>0</v>
      </c>
      <c r="I123" s="55">
        <f>Table32[[#This Row],[Residential CLM $ Collected]]/'1.) CLM Reference'!$B$4</f>
        <v>0</v>
      </c>
      <c r="J123" s="56">
        <v>0</v>
      </c>
      <c r="K123" s="55">
        <f>Table32[[#This Row],[Residential Incentive Disbursements]]/'1.) CLM Reference'!$B$5</f>
        <v>0</v>
      </c>
      <c r="L123" s="56">
        <v>5.4908279999999934</v>
      </c>
      <c r="M123" s="55">
        <f>Table32[[#This Row],[C&amp;I CLM $ Collected]]/'1.) CLM Reference'!$B$4</f>
        <v>5.187521701094618E-8</v>
      </c>
      <c r="N123" s="56">
        <v>0</v>
      </c>
      <c r="O123" s="78">
        <f>Table32[[#This Row],[C&amp;I Incentive Disbursements]]/'1.) CLM Reference'!$B$5</f>
        <v>0</v>
      </c>
    </row>
    <row r="124" spans="1:15">
      <c r="A124" s="83">
        <v>9009345400</v>
      </c>
      <c r="B124" s="1" t="s">
        <v>125</v>
      </c>
      <c r="C124" s="1" t="s">
        <v>46</v>
      </c>
      <c r="D124" s="54">
        <f>Table32[[#This Row],[Residential CLM $ Collected]]+Table32[[#This Row],[C&amp;I CLM $ Collected]]</f>
        <v>278874.70770599943</v>
      </c>
      <c r="E124" s="55">
        <f>Table32[[#This Row],[CLM $ Collected ]]/'1.) CLM Reference'!$B$4</f>
        <v>2.63470026398804E-3</v>
      </c>
      <c r="F124" s="56">
        <f>Table32[[#This Row],[Residential Incentive Disbursements]]+Table32[[#This Row],[C&amp;I Incentive Disbursements]]</f>
        <v>120486.1778</v>
      </c>
      <c r="G124" s="55">
        <f>Table32[[#This Row],[Incentive Disbursements]]/'1.) CLM Reference'!$B$5</f>
        <v>1.3588097913895406E-3</v>
      </c>
      <c r="H124" s="56">
        <v>0</v>
      </c>
      <c r="I124" s="55">
        <f>Table32[[#This Row],[Residential CLM $ Collected]]/'1.) CLM Reference'!$B$4</f>
        <v>0</v>
      </c>
      <c r="J124" s="56">
        <v>0</v>
      </c>
      <c r="K124" s="55">
        <f>Table32[[#This Row],[Residential Incentive Disbursements]]/'1.) CLM Reference'!$B$5</f>
        <v>0</v>
      </c>
      <c r="L124" s="56">
        <v>278874.70770599943</v>
      </c>
      <c r="M124" s="55">
        <f>Table32[[#This Row],[C&amp;I CLM $ Collected]]/'1.) CLM Reference'!$B$4</f>
        <v>2.63470026398804E-3</v>
      </c>
      <c r="N124" s="56">
        <v>120486.1778</v>
      </c>
      <c r="O124" s="78">
        <f>Table32[[#This Row],[C&amp;I Incentive Disbursements]]/'1.) CLM Reference'!$B$5</f>
        <v>1.3588097913895406E-3</v>
      </c>
    </row>
    <row r="125" spans="1:15">
      <c r="A125" s="83">
        <v>9003415300</v>
      </c>
      <c r="B125" s="1" t="s">
        <v>126</v>
      </c>
      <c r="C125" s="1" t="s">
        <v>46</v>
      </c>
      <c r="D125" s="54">
        <f>Table32[[#This Row],[Residential CLM $ Collected]]+Table32[[#This Row],[C&amp;I CLM $ Collected]]</f>
        <v>43.066485</v>
      </c>
      <c r="E125" s="55">
        <f>Table32[[#This Row],[CLM $ Collected ]]/'1.) CLM Reference'!$B$4</f>
        <v>4.0687547584329017E-7</v>
      </c>
      <c r="F125" s="56">
        <f>Table32[[#This Row],[Residential Incentive Disbursements]]+Table32[[#This Row],[C&amp;I Incentive Disbursements]]</f>
        <v>0</v>
      </c>
      <c r="G125" s="55">
        <f>Table32[[#This Row],[Incentive Disbursements]]/'1.) CLM Reference'!$B$5</f>
        <v>0</v>
      </c>
      <c r="H125" s="56">
        <v>0</v>
      </c>
      <c r="I125" s="55">
        <f>Table32[[#This Row],[Residential CLM $ Collected]]/'1.) CLM Reference'!$B$4</f>
        <v>0</v>
      </c>
      <c r="J125" s="56">
        <v>0</v>
      </c>
      <c r="K125" s="55">
        <f>Table32[[#This Row],[Residential Incentive Disbursements]]/'1.) CLM Reference'!$B$5</f>
        <v>0</v>
      </c>
      <c r="L125" s="56">
        <v>43.066485</v>
      </c>
      <c r="M125" s="55">
        <f>Table32[[#This Row],[C&amp;I CLM $ Collected]]/'1.) CLM Reference'!$B$4</f>
        <v>4.0687547584329017E-7</v>
      </c>
      <c r="N125" s="56">
        <v>0</v>
      </c>
      <c r="O125" s="78">
        <f>Table32[[#This Row],[C&amp;I Incentive Disbursements]]/'1.) CLM Reference'!$B$5</f>
        <v>0</v>
      </c>
    </row>
    <row r="126" spans="1:15">
      <c r="A126" s="83">
        <v>9003416100</v>
      </c>
      <c r="B126" s="1" t="s">
        <v>126</v>
      </c>
      <c r="C126" s="1" t="s">
        <v>46</v>
      </c>
      <c r="D126" s="54">
        <f>Table32[[#This Row],[Residential CLM $ Collected]]+Table32[[#This Row],[C&amp;I CLM $ Collected]]</f>
        <v>7.1816219999999422</v>
      </c>
      <c r="E126" s="55">
        <f>Table32[[#This Row],[CLM $ Collected ]]/'1.) CLM Reference'!$B$4</f>
        <v>6.7849184083089611E-8</v>
      </c>
      <c r="F126" s="56">
        <f>Table32[[#This Row],[Residential Incentive Disbursements]]+Table32[[#This Row],[C&amp;I Incentive Disbursements]]</f>
        <v>0</v>
      </c>
      <c r="G126" s="55">
        <f>Table32[[#This Row],[Incentive Disbursements]]/'1.) CLM Reference'!$B$5</f>
        <v>0</v>
      </c>
      <c r="H126" s="56">
        <v>0</v>
      </c>
      <c r="I126" s="55">
        <f>Table32[[#This Row],[Residential CLM $ Collected]]/'1.) CLM Reference'!$B$4</f>
        <v>0</v>
      </c>
      <c r="J126" s="56">
        <v>0</v>
      </c>
      <c r="K126" s="55">
        <f>Table32[[#This Row],[Residential Incentive Disbursements]]/'1.) CLM Reference'!$B$5</f>
        <v>0</v>
      </c>
      <c r="L126" s="56">
        <v>7.1816219999999422</v>
      </c>
      <c r="M126" s="55">
        <f>Table32[[#This Row],[C&amp;I CLM $ Collected]]/'1.) CLM Reference'!$B$4</f>
        <v>6.7849184083089611E-8</v>
      </c>
      <c r="N126" s="56">
        <v>0</v>
      </c>
      <c r="O126" s="78">
        <f>Table32[[#This Row],[C&amp;I Incentive Disbursements]]/'1.) CLM Reference'!$B$5</f>
        <v>0</v>
      </c>
    </row>
    <row r="127" spans="1:15">
      <c r="A127" s="83">
        <v>9003416700</v>
      </c>
      <c r="B127" s="1" t="s">
        <v>126</v>
      </c>
      <c r="C127" s="1" t="s">
        <v>46</v>
      </c>
      <c r="D127" s="54">
        <f>Table32[[#This Row],[Residential CLM $ Collected]]+Table32[[#This Row],[C&amp;I CLM $ Collected]]</f>
        <v>852426.09049500001</v>
      </c>
      <c r="E127" s="55">
        <f>Table32[[#This Row],[CLM $ Collected ]]/'1.) CLM Reference'!$B$4</f>
        <v>8.0533916615527969E-3</v>
      </c>
      <c r="F127" s="56">
        <f>Table32[[#This Row],[Residential Incentive Disbursements]]+Table32[[#This Row],[C&amp;I Incentive Disbursements]]</f>
        <v>861661.03659999894</v>
      </c>
      <c r="G127" s="55">
        <f>Table32[[#This Row],[Incentive Disbursements]]/'1.) CLM Reference'!$B$5</f>
        <v>9.7175748685003095E-3</v>
      </c>
      <c r="H127" s="56">
        <v>0</v>
      </c>
      <c r="I127" s="55">
        <f>Table32[[#This Row],[Residential CLM $ Collected]]/'1.) CLM Reference'!$B$4</f>
        <v>0</v>
      </c>
      <c r="J127" s="56">
        <v>0</v>
      </c>
      <c r="K127" s="55">
        <f>Table32[[#This Row],[Residential Incentive Disbursements]]/'1.) CLM Reference'!$B$5</f>
        <v>0</v>
      </c>
      <c r="L127" s="56">
        <v>852426.09049500001</v>
      </c>
      <c r="M127" s="55">
        <f>Table32[[#This Row],[C&amp;I CLM $ Collected]]/'1.) CLM Reference'!$B$4</f>
        <v>8.0533916615527969E-3</v>
      </c>
      <c r="N127" s="56">
        <v>861661.03659999894</v>
      </c>
      <c r="O127" s="78">
        <f>Table32[[#This Row],[C&amp;I Incentive Disbursements]]/'1.) CLM Reference'!$B$5</f>
        <v>9.7175748685003095E-3</v>
      </c>
    </row>
    <row r="128" spans="1:15">
      <c r="A128" s="83">
        <v>9001035100</v>
      </c>
      <c r="B128" s="1" t="s">
        <v>127</v>
      </c>
      <c r="C128" s="1" t="s">
        <v>46</v>
      </c>
      <c r="D128" s="54">
        <f>Table32[[#This Row],[Residential CLM $ Collected]]+Table32[[#This Row],[C&amp;I CLM $ Collected]]</f>
        <v>113973.82384499999</v>
      </c>
      <c r="E128" s="55">
        <f>Table32[[#This Row],[CLM $ Collected ]]/'1.) CLM Reference'!$B$4</f>
        <v>1.0767805594214086E-3</v>
      </c>
      <c r="F128" s="56">
        <f>Table32[[#This Row],[Residential Incentive Disbursements]]+Table32[[#This Row],[C&amp;I Incentive Disbursements]]</f>
        <v>60408.956399999901</v>
      </c>
      <c r="G128" s="55">
        <f>Table32[[#This Row],[Incentive Disbursements]]/'1.) CLM Reference'!$B$5</f>
        <v>6.8127550348720349E-4</v>
      </c>
      <c r="H128" s="56">
        <v>0</v>
      </c>
      <c r="I128" s="55">
        <f>Table32[[#This Row],[Residential CLM $ Collected]]/'1.) CLM Reference'!$B$4</f>
        <v>0</v>
      </c>
      <c r="J128" s="56">
        <v>0</v>
      </c>
      <c r="K128" s="55">
        <f>Table32[[#This Row],[Residential Incentive Disbursements]]/'1.) CLM Reference'!$B$5</f>
        <v>0</v>
      </c>
      <c r="L128" s="56">
        <v>113973.82384499999</v>
      </c>
      <c r="M128" s="55">
        <f>Table32[[#This Row],[C&amp;I CLM $ Collected]]/'1.) CLM Reference'!$B$4</f>
        <v>1.0767805594214086E-3</v>
      </c>
      <c r="N128" s="56">
        <v>60408.956399999901</v>
      </c>
      <c r="O128" s="78">
        <f>Table32[[#This Row],[C&amp;I Incentive Disbursements]]/'1.) CLM Reference'!$B$5</f>
        <v>6.8127550348720349E-4</v>
      </c>
    </row>
    <row r="129" spans="1:15">
      <c r="A129" s="83">
        <v>9001220200</v>
      </c>
      <c r="B129" s="1" t="s">
        <v>128</v>
      </c>
      <c r="C129" s="1" t="s">
        <v>46</v>
      </c>
      <c r="D129" s="54">
        <f>Table32[[#This Row],[Residential CLM $ Collected]]+Table32[[#This Row],[C&amp;I CLM $ Collected]]</f>
        <v>24087.592241999944</v>
      </c>
      <c r="E129" s="55">
        <f>Table32[[#This Row],[CLM $ Collected ]]/'1.) CLM Reference'!$B$4</f>
        <v>2.2757024529359364E-4</v>
      </c>
      <c r="F129" s="56">
        <f>Table32[[#This Row],[Residential Incentive Disbursements]]+Table32[[#This Row],[C&amp;I Incentive Disbursements]]</f>
        <v>519.5</v>
      </c>
      <c r="G129" s="55">
        <f>Table32[[#This Row],[Incentive Disbursements]]/'1.) CLM Reference'!$B$5</f>
        <v>5.8587773262973101E-6</v>
      </c>
      <c r="H129" s="56">
        <v>0</v>
      </c>
      <c r="I129" s="55">
        <f>Table32[[#This Row],[Residential CLM $ Collected]]/'1.) CLM Reference'!$B$4</f>
        <v>0</v>
      </c>
      <c r="J129" s="56">
        <v>0</v>
      </c>
      <c r="K129" s="55">
        <f>Table32[[#This Row],[Residential Incentive Disbursements]]/'1.) CLM Reference'!$B$5</f>
        <v>0</v>
      </c>
      <c r="L129" s="56">
        <v>24087.592241999944</v>
      </c>
      <c r="M129" s="55">
        <f>Table32[[#This Row],[C&amp;I CLM $ Collected]]/'1.) CLM Reference'!$B$4</f>
        <v>2.2757024529359364E-4</v>
      </c>
      <c r="N129" s="56">
        <v>519.5</v>
      </c>
      <c r="O129" s="78">
        <f>Table32[[#This Row],[C&amp;I Incentive Disbursements]]/'1.) CLM Reference'!$B$5</f>
        <v>5.8587773262973101E-6</v>
      </c>
    </row>
    <row r="130" spans="1:15">
      <c r="A130" s="83">
        <v>9001220300</v>
      </c>
      <c r="B130" s="1" t="s">
        <v>128</v>
      </c>
      <c r="C130" s="1" t="s">
        <v>46</v>
      </c>
      <c r="D130" s="54">
        <f>Table32[[#This Row],[Residential CLM $ Collected]]+Table32[[#This Row],[C&amp;I CLM $ Collected]]</f>
        <v>1.1770919999999943</v>
      </c>
      <c r="E130" s="55">
        <f>Table32[[#This Row],[CLM $ Collected ]]/'1.) CLM Reference'!$B$4</f>
        <v>1.1120709470748024E-8</v>
      </c>
      <c r="F130" s="56">
        <f>Table32[[#This Row],[Residential Incentive Disbursements]]+Table32[[#This Row],[C&amp;I Incentive Disbursements]]</f>
        <v>0</v>
      </c>
      <c r="G130" s="55">
        <f>Table32[[#This Row],[Incentive Disbursements]]/'1.) CLM Reference'!$B$5</f>
        <v>0</v>
      </c>
      <c r="H130" s="56">
        <v>0</v>
      </c>
      <c r="I130" s="55">
        <f>Table32[[#This Row],[Residential CLM $ Collected]]/'1.) CLM Reference'!$B$4</f>
        <v>0</v>
      </c>
      <c r="J130" s="56">
        <v>0</v>
      </c>
      <c r="K130" s="55">
        <f>Table32[[#This Row],[Residential Incentive Disbursements]]/'1.) CLM Reference'!$B$5</f>
        <v>0</v>
      </c>
      <c r="L130" s="56">
        <v>1.1770919999999943</v>
      </c>
      <c r="M130" s="55">
        <f>Table32[[#This Row],[C&amp;I CLM $ Collected]]/'1.) CLM Reference'!$B$4</f>
        <v>1.1120709470748024E-8</v>
      </c>
      <c r="N130" s="56">
        <v>0</v>
      </c>
      <c r="O130" s="78">
        <f>Table32[[#This Row],[C&amp;I Incentive Disbursements]]/'1.) CLM Reference'!$B$5</f>
        <v>0</v>
      </c>
    </row>
    <row r="131" spans="1:15">
      <c r="A131" s="83">
        <v>9005306100</v>
      </c>
      <c r="B131" s="1" t="s">
        <v>129</v>
      </c>
      <c r="C131" s="1" t="s">
        <v>46</v>
      </c>
      <c r="D131" s="54">
        <f>Table32[[#This Row],[Residential CLM $ Collected]]+Table32[[#This Row],[C&amp;I CLM $ Collected]]</f>
        <v>46547.802062999945</v>
      </c>
      <c r="E131" s="55">
        <f>Table32[[#This Row],[CLM $ Collected ]]/'1.) CLM Reference'!$B$4</f>
        <v>4.3976561156180695E-4</v>
      </c>
      <c r="F131" s="56">
        <f>Table32[[#This Row],[Residential Incentive Disbursements]]+Table32[[#This Row],[C&amp;I Incentive Disbursements]]</f>
        <v>16408.299999999901</v>
      </c>
      <c r="G131" s="55">
        <f>Table32[[#This Row],[Incentive Disbursements]]/'1.) CLM Reference'!$B$5</f>
        <v>1.8504826949582978E-4</v>
      </c>
      <c r="H131" s="56">
        <v>0</v>
      </c>
      <c r="I131" s="55">
        <f>Table32[[#This Row],[Residential CLM $ Collected]]/'1.) CLM Reference'!$B$4</f>
        <v>0</v>
      </c>
      <c r="J131" s="56">
        <v>0</v>
      </c>
      <c r="K131" s="55">
        <f>Table32[[#This Row],[Residential Incentive Disbursements]]/'1.) CLM Reference'!$B$5</f>
        <v>0</v>
      </c>
      <c r="L131" s="56">
        <v>46547.802062999945</v>
      </c>
      <c r="M131" s="55">
        <f>Table32[[#This Row],[C&amp;I CLM $ Collected]]/'1.) CLM Reference'!$B$4</f>
        <v>4.3976561156180695E-4</v>
      </c>
      <c r="N131" s="56">
        <v>16408.299999999901</v>
      </c>
      <c r="O131" s="78">
        <f>Table32[[#This Row],[C&amp;I Incentive Disbursements]]/'1.) CLM Reference'!$B$5</f>
        <v>1.8504826949582978E-4</v>
      </c>
    </row>
    <row r="132" spans="1:15">
      <c r="A132" s="83">
        <v>9011690300</v>
      </c>
      <c r="B132" s="1" t="s">
        <v>130</v>
      </c>
      <c r="C132" s="1" t="s">
        <v>46</v>
      </c>
      <c r="D132" s="54">
        <f>Table32[[#This Row],[Residential CLM $ Collected]]+Table32[[#This Row],[C&amp;I CLM $ Collected]]</f>
        <v>445416.92332199943</v>
      </c>
      <c r="E132" s="55">
        <f>Table32[[#This Row],[CLM $ Collected ]]/'1.) CLM Reference'!$B$4</f>
        <v>4.2081266354868016E-3</v>
      </c>
      <c r="F132" s="56">
        <f>Table32[[#This Row],[Residential Incentive Disbursements]]+Table32[[#This Row],[C&amp;I Incentive Disbursements]]</f>
        <v>112592.14</v>
      </c>
      <c r="G132" s="55">
        <f>Table32[[#This Row],[Incentive Disbursements]]/'1.) CLM Reference'!$B$5</f>
        <v>1.2697830162681277E-3</v>
      </c>
      <c r="H132" s="56">
        <v>0</v>
      </c>
      <c r="I132" s="55">
        <f>Table32[[#This Row],[Residential CLM $ Collected]]/'1.) CLM Reference'!$B$4</f>
        <v>0</v>
      </c>
      <c r="J132" s="56">
        <v>0</v>
      </c>
      <c r="K132" s="55">
        <f>Table32[[#This Row],[Residential Incentive Disbursements]]/'1.) CLM Reference'!$B$5</f>
        <v>0</v>
      </c>
      <c r="L132" s="56">
        <v>445416.92332199943</v>
      </c>
      <c r="M132" s="55">
        <f>Table32[[#This Row],[C&amp;I CLM $ Collected]]/'1.) CLM Reference'!$B$4</f>
        <v>4.2081266354868016E-3</v>
      </c>
      <c r="N132" s="56">
        <v>112592.14</v>
      </c>
      <c r="O132" s="78">
        <f>Table32[[#This Row],[C&amp;I Incentive Disbursements]]/'1.) CLM Reference'!$B$5</f>
        <v>1.2697830162681277E-3</v>
      </c>
    </row>
    <row r="133" spans="1:15">
      <c r="A133" s="83">
        <v>9011690500</v>
      </c>
      <c r="B133" s="1" t="s">
        <v>130</v>
      </c>
      <c r="C133" s="1" t="s">
        <v>46</v>
      </c>
      <c r="D133" s="54">
        <f>Table32[[#This Row],[Residential CLM $ Collected]]+Table32[[#This Row],[C&amp;I CLM $ Collected]]</f>
        <v>67.369239000000007</v>
      </c>
      <c r="E133" s="55">
        <f>Table32[[#This Row],[CLM $ Collected ]]/'1.) CLM Reference'!$B$4</f>
        <v>6.3647848612036355E-7</v>
      </c>
      <c r="F133" s="56">
        <f>Table32[[#This Row],[Residential Incentive Disbursements]]+Table32[[#This Row],[C&amp;I Incentive Disbursements]]</f>
        <v>0</v>
      </c>
      <c r="G133" s="55">
        <f>Table32[[#This Row],[Incentive Disbursements]]/'1.) CLM Reference'!$B$5</f>
        <v>0</v>
      </c>
      <c r="H133" s="56">
        <v>0</v>
      </c>
      <c r="I133" s="55">
        <f>Table32[[#This Row],[Residential CLM $ Collected]]/'1.) CLM Reference'!$B$4</f>
        <v>0</v>
      </c>
      <c r="J133" s="56">
        <v>0</v>
      </c>
      <c r="K133" s="55">
        <f>Table32[[#This Row],[Residential Incentive Disbursements]]/'1.) CLM Reference'!$B$5</f>
        <v>0</v>
      </c>
      <c r="L133" s="56">
        <v>67.369239000000007</v>
      </c>
      <c r="M133" s="55">
        <f>Table32[[#This Row],[C&amp;I CLM $ Collected]]/'1.) CLM Reference'!$B$4</f>
        <v>6.3647848612036355E-7</v>
      </c>
      <c r="N133" s="56">
        <v>0</v>
      </c>
      <c r="O133" s="78">
        <f>Table32[[#This Row],[C&amp;I Incentive Disbursements]]/'1.) CLM Reference'!$B$5</f>
        <v>0</v>
      </c>
    </row>
    <row r="134" spans="1:15">
      <c r="A134" s="83">
        <v>9005253100</v>
      </c>
      <c r="B134" s="1" t="s">
        <v>131</v>
      </c>
      <c r="C134" s="1" t="s">
        <v>46</v>
      </c>
      <c r="D134" s="54">
        <f>Table32[[#This Row],[Residential CLM $ Collected]]+Table32[[#This Row],[C&amp;I CLM $ Collected]]</f>
        <v>11.033252999999943</v>
      </c>
      <c r="E134" s="55">
        <f>Table32[[#This Row],[CLM $ Collected ]]/'1.) CLM Reference'!$B$4</f>
        <v>1.0423790250061934E-7</v>
      </c>
      <c r="F134" s="56">
        <f>Table32[[#This Row],[Residential Incentive Disbursements]]+Table32[[#This Row],[C&amp;I Incentive Disbursements]]</f>
        <v>0</v>
      </c>
      <c r="G134" s="55">
        <f>Table32[[#This Row],[Incentive Disbursements]]/'1.) CLM Reference'!$B$5</f>
        <v>0</v>
      </c>
      <c r="H134" s="56">
        <v>0</v>
      </c>
      <c r="I134" s="55">
        <f>Table32[[#This Row],[Residential CLM $ Collected]]/'1.) CLM Reference'!$B$4</f>
        <v>0</v>
      </c>
      <c r="J134" s="56">
        <v>0</v>
      </c>
      <c r="K134" s="55">
        <f>Table32[[#This Row],[Residential Incentive Disbursements]]/'1.) CLM Reference'!$B$5</f>
        <v>0</v>
      </c>
      <c r="L134" s="56">
        <v>11.033252999999943</v>
      </c>
      <c r="M134" s="55">
        <f>Table32[[#This Row],[C&amp;I CLM $ Collected]]/'1.) CLM Reference'!$B$4</f>
        <v>1.0423790250061934E-7</v>
      </c>
      <c r="N134" s="56">
        <v>0</v>
      </c>
      <c r="O134" s="78">
        <f>Table32[[#This Row],[C&amp;I Incentive Disbursements]]/'1.) CLM Reference'!$B$5</f>
        <v>0</v>
      </c>
    </row>
    <row r="135" spans="1:15">
      <c r="A135" s="83">
        <v>9005253200</v>
      </c>
      <c r="B135" s="1" t="s">
        <v>131</v>
      </c>
      <c r="C135" s="1" t="s">
        <v>46</v>
      </c>
      <c r="D135" s="54">
        <f>Table32[[#This Row],[Residential CLM $ Collected]]+Table32[[#This Row],[C&amp;I CLM $ Collected]]</f>
        <v>185879.68427699999</v>
      </c>
      <c r="E135" s="55">
        <f>Table32[[#This Row],[CLM $ Collected ]]/'1.) CLM Reference'!$B$4</f>
        <v>1.7561192883469572E-3</v>
      </c>
      <c r="F135" s="56">
        <f>Table32[[#This Row],[Residential Incentive Disbursements]]+Table32[[#This Row],[C&amp;I Incentive Disbursements]]</f>
        <v>121900.099999999</v>
      </c>
      <c r="G135" s="55">
        <f>Table32[[#This Row],[Incentive Disbursements]]/'1.) CLM Reference'!$B$5</f>
        <v>1.3747556149246755E-3</v>
      </c>
      <c r="H135" s="56">
        <v>0</v>
      </c>
      <c r="I135" s="55">
        <f>Table32[[#This Row],[Residential CLM $ Collected]]/'1.) CLM Reference'!$B$4</f>
        <v>0</v>
      </c>
      <c r="J135" s="56">
        <v>0</v>
      </c>
      <c r="K135" s="55">
        <f>Table32[[#This Row],[Residential Incentive Disbursements]]/'1.) CLM Reference'!$B$5</f>
        <v>0</v>
      </c>
      <c r="L135" s="56">
        <v>185879.68427699999</v>
      </c>
      <c r="M135" s="55">
        <f>Table32[[#This Row],[C&amp;I CLM $ Collected]]/'1.) CLM Reference'!$B$4</f>
        <v>1.7561192883469572E-3</v>
      </c>
      <c r="N135" s="56">
        <v>121900.099999999</v>
      </c>
      <c r="O135" s="78">
        <f>Table32[[#This Row],[C&amp;I Incentive Disbursements]]/'1.) CLM Reference'!$B$5</f>
        <v>1.3747556149246755E-3</v>
      </c>
    </row>
    <row r="136" spans="1:15">
      <c r="A136" s="83">
        <v>9005253400</v>
      </c>
      <c r="B136" s="1" t="s">
        <v>131</v>
      </c>
      <c r="C136" s="1" t="s">
        <v>46</v>
      </c>
      <c r="D136" s="54">
        <f>Table32[[#This Row],[Residential CLM $ Collected]]+Table32[[#This Row],[C&amp;I CLM $ Collected]]</f>
        <v>4.7508929999999934</v>
      </c>
      <c r="E136" s="55">
        <f>Table32[[#This Row],[CLM $ Collected ]]/'1.) CLM Reference'!$B$4</f>
        <v>4.4884597618207144E-8</v>
      </c>
      <c r="F136" s="56">
        <f>Table32[[#This Row],[Residential Incentive Disbursements]]+Table32[[#This Row],[C&amp;I Incentive Disbursements]]</f>
        <v>0</v>
      </c>
      <c r="G136" s="55">
        <f>Table32[[#This Row],[Incentive Disbursements]]/'1.) CLM Reference'!$B$5</f>
        <v>0</v>
      </c>
      <c r="H136" s="56">
        <v>0</v>
      </c>
      <c r="I136" s="55">
        <f>Table32[[#This Row],[Residential CLM $ Collected]]/'1.) CLM Reference'!$B$4</f>
        <v>0</v>
      </c>
      <c r="J136" s="56">
        <v>0</v>
      </c>
      <c r="K136" s="55">
        <f>Table32[[#This Row],[Residential Incentive Disbursements]]/'1.) CLM Reference'!$B$5</f>
        <v>0</v>
      </c>
      <c r="L136" s="56">
        <v>4.7508929999999934</v>
      </c>
      <c r="M136" s="55">
        <f>Table32[[#This Row],[C&amp;I CLM $ Collected]]/'1.) CLM Reference'!$B$4</f>
        <v>4.4884597618207144E-8</v>
      </c>
      <c r="N136" s="56">
        <v>0</v>
      </c>
      <c r="O136" s="78">
        <f>Table32[[#This Row],[C&amp;I Incentive Disbursements]]/'1.) CLM Reference'!$B$5</f>
        <v>0</v>
      </c>
    </row>
    <row r="137" spans="1:15">
      <c r="A137" s="83">
        <v>9005253500</v>
      </c>
      <c r="B137" s="1" t="s">
        <v>131</v>
      </c>
      <c r="C137" s="1" t="s">
        <v>46</v>
      </c>
      <c r="D137" s="54">
        <f>Table32[[#This Row],[Residential CLM $ Collected]]+Table32[[#This Row],[C&amp;I CLM $ Collected]]</f>
        <v>1.1351339999999943</v>
      </c>
      <c r="E137" s="55">
        <f>Table32[[#This Row],[CLM $ Collected ]]/'1.) CLM Reference'!$B$4</f>
        <v>1.0724306532002671E-8</v>
      </c>
      <c r="F137" s="56">
        <f>Table32[[#This Row],[Residential Incentive Disbursements]]+Table32[[#This Row],[C&amp;I Incentive Disbursements]]</f>
        <v>0</v>
      </c>
      <c r="G137" s="55">
        <f>Table32[[#This Row],[Incentive Disbursements]]/'1.) CLM Reference'!$B$5</f>
        <v>0</v>
      </c>
      <c r="H137" s="56">
        <v>0</v>
      </c>
      <c r="I137" s="55">
        <f>Table32[[#This Row],[Residential CLM $ Collected]]/'1.) CLM Reference'!$B$4</f>
        <v>0</v>
      </c>
      <c r="J137" s="56">
        <v>0</v>
      </c>
      <c r="K137" s="55">
        <f>Table32[[#This Row],[Residential Incentive Disbursements]]/'1.) CLM Reference'!$B$5</f>
        <v>0</v>
      </c>
      <c r="L137" s="56">
        <v>1.1351339999999943</v>
      </c>
      <c r="M137" s="55">
        <f>Table32[[#This Row],[C&amp;I CLM $ Collected]]/'1.) CLM Reference'!$B$4</f>
        <v>1.0724306532002671E-8</v>
      </c>
      <c r="N137" s="56">
        <v>0</v>
      </c>
      <c r="O137" s="78">
        <f>Table32[[#This Row],[C&amp;I Incentive Disbursements]]/'1.) CLM Reference'!$B$5</f>
        <v>0</v>
      </c>
    </row>
    <row r="138" spans="1:15">
      <c r="A138" s="83">
        <v>9003494100</v>
      </c>
      <c r="B138" s="1" t="s">
        <v>132</v>
      </c>
      <c r="C138" s="1" t="s">
        <v>46</v>
      </c>
      <c r="D138" s="54">
        <f>Table32[[#This Row],[Residential CLM $ Collected]]+Table32[[#This Row],[C&amp;I CLM $ Collected]]</f>
        <v>621093.07404899993</v>
      </c>
      <c r="E138" s="55">
        <f>Table32[[#This Row],[CLM $ Collected ]]/'1.) CLM Reference'!$B$4</f>
        <v>5.8678468894468334E-3</v>
      </c>
      <c r="F138" s="56">
        <f>Table32[[#This Row],[Residential Incentive Disbursements]]+Table32[[#This Row],[C&amp;I Incentive Disbursements]]</f>
        <v>1298836.4312</v>
      </c>
      <c r="G138" s="55">
        <f>Table32[[#This Row],[Incentive Disbursements]]/'1.) CLM Reference'!$B$5</f>
        <v>1.4647918062913332E-2</v>
      </c>
      <c r="H138" s="56">
        <v>0</v>
      </c>
      <c r="I138" s="55">
        <f>Table32[[#This Row],[Residential CLM $ Collected]]/'1.) CLM Reference'!$B$4</f>
        <v>0</v>
      </c>
      <c r="J138" s="56">
        <v>0</v>
      </c>
      <c r="K138" s="55">
        <f>Table32[[#This Row],[Residential Incentive Disbursements]]/'1.) CLM Reference'!$B$5</f>
        <v>0</v>
      </c>
      <c r="L138" s="56">
        <v>621093.07404899993</v>
      </c>
      <c r="M138" s="55">
        <f>Table32[[#This Row],[C&amp;I CLM $ Collected]]/'1.) CLM Reference'!$B$4</f>
        <v>5.8678468894468334E-3</v>
      </c>
      <c r="N138" s="56">
        <v>1298836.4312</v>
      </c>
      <c r="O138" s="78">
        <f>Table32[[#This Row],[C&amp;I Incentive Disbursements]]/'1.) CLM Reference'!$B$5</f>
        <v>1.4647918062913332E-2</v>
      </c>
    </row>
    <row r="139" spans="1:15">
      <c r="A139" s="83">
        <v>9003494400</v>
      </c>
      <c r="B139" s="1" t="s">
        <v>132</v>
      </c>
      <c r="C139" s="1" t="s">
        <v>46</v>
      </c>
      <c r="D139" s="54">
        <f>Table32[[#This Row],[Residential CLM $ Collected]]+Table32[[#This Row],[C&amp;I CLM $ Collected]]</f>
        <v>45.635562</v>
      </c>
      <c r="E139" s="55">
        <f>Table32[[#This Row],[CLM $ Collected ]]/'1.) CLM Reference'!$B$4</f>
        <v>4.3114712064673885E-7</v>
      </c>
      <c r="F139" s="56">
        <f>Table32[[#This Row],[Residential Incentive Disbursements]]+Table32[[#This Row],[C&amp;I Incentive Disbursements]]</f>
        <v>0</v>
      </c>
      <c r="G139" s="55">
        <f>Table32[[#This Row],[Incentive Disbursements]]/'1.) CLM Reference'!$B$5</f>
        <v>0</v>
      </c>
      <c r="H139" s="56">
        <v>0</v>
      </c>
      <c r="I139" s="55">
        <f>Table32[[#This Row],[Residential CLM $ Collected]]/'1.) CLM Reference'!$B$4</f>
        <v>0</v>
      </c>
      <c r="J139" s="56">
        <v>0</v>
      </c>
      <c r="K139" s="55">
        <f>Table32[[#This Row],[Residential Incentive Disbursements]]/'1.) CLM Reference'!$B$5</f>
        <v>0</v>
      </c>
      <c r="L139" s="56">
        <v>45.635562</v>
      </c>
      <c r="M139" s="55">
        <f>Table32[[#This Row],[C&amp;I CLM $ Collected]]/'1.) CLM Reference'!$B$4</f>
        <v>4.3114712064673885E-7</v>
      </c>
      <c r="N139" s="56">
        <v>0</v>
      </c>
      <c r="O139" s="78">
        <f>Table32[[#This Row],[C&amp;I Incentive Disbursements]]/'1.) CLM Reference'!$B$5</f>
        <v>0</v>
      </c>
    </row>
    <row r="140" spans="1:15">
      <c r="A140" s="83">
        <v>9001230100</v>
      </c>
      <c r="B140" s="1" t="s">
        <v>133</v>
      </c>
      <c r="C140" s="1" t="s">
        <v>46</v>
      </c>
      <c r="D140" s="54">
        <f>Table32[[#This Row],[Residential CLM $ Collected]]+Table32[[#This Row],[C&amp;I CLM $ Collected]]</f>
        <v>218474.47421099941</v>
      </c>
      <c r="E140" s="55">
        <f>Table32[[#This Row],[CLM $ Collected ]]/'1.) CLM Reference'!$B$4</f>
        <v>2.0640622436266395E-3</v>
      </c>
      <c r="F140" s="56">
        <f>Table32[[#This Row],[Residential Incentive Disbursements]]+Table32[[#This Row],[C&amp;I Incentive Disbursements]]</f>
        <v>40260.22</v>
      </c>
      <c r="G140" s="55">
        <f>Table32[[#This Row],[Incentive Disbursements]]/'1.) CLM Reference'!$B$5</f>
        <v>4.540436267328999E-4</v>
      </c>
      <c r="H140" s="56">
        <v>0</v>
      </c>
      <c r="I140" s="55">
        <f>Table32[[#This Row],[Residential CLM $ Collected]]/'1.) CLM Reference'!$B$4</f>
        <v>0</v>
      </c>
      <c r="J140" s="56">
        <v>0</v>
      </c>
      <c r="K140" s="55">
        <f>Table32[[#This Row],[Residential Incentive Disbursements]]/'1.) CLM Reference'!$B$5</f>
        <v>0</v>
      </c>
      <c r="L140" s="56">
        <v>218474.47421099941</v>
      </c>
      <c r="M140" s="55">
        <f>Table32[[#This Row],[C&amp;I CLM $ Collected]]/'1.) CLM Reference'!$B$4</f>
        <v>2.0640622436266395E-3</v>
      </c>
      <c r="N140" s="56">
        <v>40260.22</v>
      </c>
      <c r="O140" s="78">
        <f>Table32[[#This Row],[C&amp;I Incentive Disbursements]]/'1.) CLM Reference'!$B$5</f>
        <v>4.540436267328999E-4</v>
      </c>
    </row>
    <row r="141" spans="1:15">
      <c r="A141" s="83">
        <v>9001230200</v>
      </c>
      <c r="B141" s="1" t="s">
        <v>133</v>
      </c>
      <c r="C141" s="1" t="s">
        <v>46</v>
      </c>
      <c r="D141" s="54">
        <f>Table32[[#This Row],[Residential CLM $ Collected]]+Table32[[#This Row],[C&amp;I CLM $ Collected]]</f>
        <v>20.80663199999994</v>
      </c>
      <c r="E141" s="55">
        <f>Table32[[#This Row],[CLM $ Collected ]]/'1.) CLM Reference'!$B$4</f>
        <v>1.9657300324593946E-7</v>
      </c>
      <c r="F141" s="56">
        <f>Table32[[#This Row],[Residential Incentive Disbursements]]+Table32[[#This Row],[C&amp;I Incentive Disbursements]]</f>
        <v>0</v>
      </c>
      <c r="G141" s="55">
        <f>Table32[[#This Row],[Incentive Disbursements]]/'1.) CLM Reference'!$B$5</f>
        <v>0</v>
      </c>
      <c r="H141" s="56">
        <v>0</v>
      </c>
      <c r="I141" s="55">
        <f>Table32[[#This Row],[Residential CLM $ Collected]]/'1.) CLM Reference'!$B$4</f>
        <v>0</v>
      </c>
      <c r="J141" s="56">
        <v>0</v>
      </c>
      <c r="K141" s="55">
        <f>Table32[[#This Row],[Residential Incentive Disbursements]]/'1.) CLM Reference'!$B$5</f>
        <v>0</v>
      </c>
      <c r="L141" s="56">
        <v>20.80663199999994</v>
      </c>
      <c r="M141" s="55">
        <f>Table32[[#This Row],[C&amp;I CLM $ Collected]]/'1.) CLM Reference'!$B$4</f>
        <v>1.9657300324593946E-7</v>
      </c>
      <c r="N141" s="56">
        <v>0</v>
      </c>
      <c r="O141" s="78">
        <f>Table32[[#This Row],[C&amp;I Incentive Disbursements]]/'1.) CLM Reference'!$B$5</f>
        <v>0</v>
      </c>
    </row>
    <row r="142" spans="1:15">
      <c r="A142" s="83">
        <v>9005425600</v>
      </c>
      <c r="B142" s="1" t="s">
        <v>134</v>
      </c>
      <c r="C142" s="1" t="s">
        <v>46</v>
      </c>
      <c r="D142" s="54">
        <f>Table32[[#This Row],[Residential CLM $ Collected]]+Table32[[#This Row],[C&amp;I CLM $ Collected]]</f>
        <v>2178.8857439999942</v>
      </c>
      <c r="E142" s="55">
        <f>Table32[[#This Row],[CLM $ Collected ]]/'1.) CLM Reference'!$B$4</f>
        <v>2.0585268890603888E-5</v>
      </c>
      <c r="F142" s="56">
        <f>Table32[[#This Row],[Residential Incentive Disbursements]]+Table32[[#This Row],[C&amp;I Incentive Disbursements]]</f>
        <v>15581.5</v>
      </c>
      <c r="G142" s="55">
        <f>Table32[[#This Row],[Incentive Disbursements]]/'1.) CLM Reference'!$B$5</f>
        <v>1.7572384775688457E-4</v>
      </c>
      <c r="H142" s="56">
        <v>0</v>
      </c>
      <c r="I142" s="55">
        <f>Table32[[#This Row],[Residential CLM $ Collected]]/'1.) CLM Reference'!$B$4</f>
        <v>0</v>
      </c>
      <c r="J142" s="56">
        <v>0</v>
      </c>
      <c r="K142" s="55">
        <f>Table32[[#This Row],[Residential Incentive Disbursements]]/'1.) CLM Reference'!$B$5</f>
        <v>0</v>
      </c>
      <c r="L142" s="56">
        <v>2178.8857439999942</v>
      </c>
      <c r="M142" s="55">
        <f>Table32[[#This Row],[C&amp;I CLM $ Collected]]/'1.) CLM Reference'!$B$4</f>
        <v>2.0585268890603888E-5</v>
      </c>
      <c r="N142" s="56">
        <v>15581.5</v>
      </c>
      <c r="O142" s="78">
        <f>Table32[[#This Row],[C&amp;I Incentive Disbursements]]/'1.) CLM Reference'!$B$5</f>
        <v>1.7572384775688457E-4</v>
      </c>
    </row>
    <row r="143" spans="1:15">
      <c r="A143" s="83">
        <v>9005260200</v>
      </c>
      <c r="B143" s="1" t="s">
        <v>135</v>
      </c>
      <c r="C143" s="1" t="s">
        <v>46</v>
      </c>
      <c r="D143" s="54">
        <f>Table32[[#This Row],[Residential CLM $ Collected]]+Table32[[#This Row],[C&amp;I CLM $ Collected]]</f>
        <v>318212.24519699998</v>
      </c>
      <c r="E143" s="55">
        <f>Table32[[#This Row],[CLM $ Collected ]]/'1.) CLM Reference'!$B$4</f>
        <v>3.0063460875363076E-3</v>
      </c>
      <c r="F143" s="56">
        <f>Table32[[#This Row],[Residential Incentive Disbursements]]+Table32[[#This Row],[C&amp;I Incentive Disbursements]]</f>
        <v>324911.52</v>
      </c>
      <c r="G143" s="55">
        <f>Table32[[#This Row],[Incentive Disbursements]]/'1.) CLM Reference'!$B$5</f>
        <v>3.6642622645405103E-3</v>
      </c>
      <c r="H143" s="56">
        <v>1665.6191999999999</v>
      </c>
      <c r="I143" s="55">
        <f>Table32[[#This Row],[Residential CLM $ Collected]]/'1.) CLM Reference'!$B$4</f>
        <v>1.5736125308896702E-5</v>
      </c>
      <c r="J143" s="56">
        <v>0</v>
      </c>
      <c r="K143" s="55">
        <f>Table32[[#This Row],[Residential Incentive Disbursements]]/'1.) CLM Reference'!$B$5</f>
        <v>0</v>
      </c>
      <c r="L143" s="56">
        <v>316546.62599699997</v>
      </c>
      <c r="M143" s="55">
        <f>Table32[[#This Row],[C&amp;I CLM $ Collected]]/'1.) CLM Reference'!$B$4</f>
        <v>2.990609962227411E-3</v>
      </c>
      <c r="N143" s="56">
        <v>324911.52</v>
      </c>
      <c r="O143" s="78">
        <f>Table32[[#This Row],[C&amp;I Incentive Disbursements]]/'1.) CLM Reference'!$B$5</f>
        <v>3.6642622645405103E-3</v>
      </c>
    </row>
    <row r="144" spans="1:15">
      <c r="A144" s="83">
        <v>9011707100</v>
      </c>
      <c r="B144" s="1" t="s">
        <v>136</v>
      </c>
      <c r="C144" s="1" t="s">
        <v>46</v>
      </c>
      <c r="D144" s="54">
        <f>Table32[[#This Row],[Residential CLM $ Collected]]+Table32[[#This Row],[C&amp;I CLM $ Collected]]</f>
        <v>40501.24432199994</v>
      </c>
      <c r="E144" s="55">
        <f>Table32[[#This Row],[CLM $ Collected ]]/'1.) CLM Reference'!$B$4</f>
        <v>3.826400751247537E-4</v>
      </c>
      <c r="F144" s="56">
        <f>Table32[[#This Row],[Residential Incentive Disbursements]]+Table32[[#This Row],[C&amp;I Incentive Disbursements]]</f>
        <v>70072.339999999895</v>
      </c>
      <c r="G144" s="55">
        <f>Table32[[#This Row],[Incentive Disbursements]]/'1.) CLM Reference'!$B$5</f>
        <v>7.9025647120807585E-4</v>
      </c>
      <c r="H144" s="56">
        <v>0</v>
      </c>
      <c r="I144" s="55">
        <f>Table32[[#This Row],[Residential CLM $ Collected]]/'1.) CLM Reference'!$B$4</f>
        <v>0</v>
      </c>
      <c r="J144" s="56">
        <v>0</v>
      </c>
      <c r="K144" s="55">
        <f>Table32[[#This Row],[Residential Incentive Disbursements]]/'1.) CLM Reference'!$B$5</f>
        <v>0</v>
      </c>
      <c r="L144" s="56">
        <v>40501.24432199994</v>
      </c>
      <c r="M144" s="55">
        <f>Table32[[#This Row],[C&amp;I CLM $ Collected]]/'1.) CLM Reference'!$B$4</f>
        <v>3.826400751247537E-4</v>
      </c>
      <c r="N144" s="56">
        <v>70072.339999999895</v>
      </c>
      <c r="O144" s="78">
        <f>Table32[[#This Row],[C&amp;I Incentive Disbursements]]/'1.) CLM Reference'!$B$5</f>
        <v>7.9025647120807585E-4</v>
      </c>
    </row>
    <row r="145" spans="1:15">
      <c r="A145" s="83">
        <v>9001042800</v>
      </c>
      <c r="B145" s="1" t="s">
        <v>137</v>
      </c>
      <c r="C145" s="1" t="s">
        <v>46</v>
      </c>
      <c r="D145" s="54">
        <f>Table32[[#This Row],[Residential CLM $ Collected]]+Table32[[#This Row],[C&amp;I CLM $ Collected]]</f>
        <v>911845.23821999994</v>
      </c>
      <c r="E145" s="55">
        <f>Table32[[#This Row],[CLM $ Collected ]]/'1.) CLM Reference'!$B$4</f>
        <v>8.6147607634150022E-3</v>
      </c>
      <c r="F145" s="56">
        <f>Table32[[#This Row],[Residential Incentive Disbursements]]+Table32[[#This Row],[C&amp;I Incentive Disbursements]]</f>
        <v>745654.47359999898</v>
      </c>
      <c r="G145" s="55">
        <f>Table32[[#This Row],[Incentive Disbursements]]/'1.) CLM Reference'!$B$5</f>
        <v>8.4092849339361501E-3</v>
      </c>
      <c r="H145" s="56">
        <v>0</v>
      </c>
      <c r="I145" s="55">
        <f>Table32[[#This Row],[Residential CLM $ Collected]]/'1.) CLM Reference'!$B$4</f>
        <v>0</v>
      </c>
      <c r="J145" s="56">
        <v>0</v>
      </c>
      <c r="K145" s="55">
        <f>Table32[[#This Row],[Residential Incentive Disbursements]]/'1.) CLM Reference'!$B$5</f>
        <v>0</v>
      </c>
      <c r="L145" s="56">
        <v>911845.23821999994</v>
      </c>
      <c r="M145" s="55">
        <f>Table32[[#This Row],[C&amp;I CLM $ Collected]]/'1.) CLM Reference'!$B$4</f>
        <v>8.6147607634150022E-3</v>
      </c>
      <c r="N145" s="56">
        <v>745654.47359999898</v>
      </c>
      <c r="O145" s="78">
        <f>Table32[[#This Row],[C&amp;I Incentive Disbursements]]/'1.) CLM Reference'!$B$5</f>
        <v>8.4092849339361501E-3</v>
      </c>
    </row>
    <row r="146" spans="1:15">
      <c r="A146" s="83">
        <v>9001043000</v>
      </c>
      <c r="B146" s="1" t="s">
        <v>137</v>
      </c>
      <c r="C146" s="1" t="s">
        <v>46</v>
      </c>
      <c r="D146" s="54">
        <f>Table32[[#This Row],[Residential CLM $ Collected]]+Table32[[#This Row],[C&amp;I CLM $ Collected]]</f>
        <v>0.78302699999999426</v>
      </c>
      <c r="E146" s="55">
        <f>Table32[[#This Row],[CLM $ Collected ]]/'1.) CLM Reference'!$B$4</f>
        <v>7.3977359244234031E-9</v>
      </c>
      <c r="F146" s="56">
        <f>Table32[[#This Row],[Residential Incentive Disbursements]]+Table32[[#This Row],[C&amp;I Incentive Disbursements]]</f>
        <v>0</v>
      </c>
      <c r="G146" s="55">
        <f>Table32[[#This Row],[Incentive Disbursements]]/'1.) CLM Reference'!$B$5</f>
        <v>0</v>
      </c>
      <c r="H146" s="56">
        <v>0</v>
      </c>
      <c r="I146" s="55">
        <f>Table32[[#This Row],[Residential CLM $ Collected]]/'1.) CLM Reference'!$B$4</f>
        <v>0</v>
      </c>
      <c r="J146" s="56">
        <v>0</v>
      </c>
      <c r="K146" s="55">
        <f>Table32[[#This Row],[Residential Incentive Disbursements]]/'1.) CLM Reference'!$B$5</f>
        <v>0</v>
      </c>
      <c r="L146" s="56">
        <v>0.78302699999999426</v>
      </c>
      <c r="M146" s="55">
        <f>Table32[[#This Row],[C&amp;I CLM $ Collected]]/'1.) CLM Reference'!$B$4</f>
        <v>7.3977359244234031E-9</v>
      </c>
      <c r="N146" s="56">
        <v>0</v>
      </c>
      <c r="O146" s="78">
        <f>Table32[[#This Row],[C&amp;I Incentive Disbursements]]/'1.) CLM Reference'!$B$5</f>
        <v>0</v>
      </c>
    </row>
    <row r="147" spans="1:15">
      <c r="A147" s="83">
        <v>9001043500</v>
      </c>
      <c r="B147" s="1" t="s">
        <v>137</v>
      </c>
      <c r="C147" s="1" t="s">
        <v>46</v>
      </c>
      <c r="D147" s="54">
        <f>Table32[[#This Row],[Residential CLM $ Collected]]+Table32[[#This Row],[C&amp;I CLM $ Collected]]</f>
        <v>8.722728</v>
      </c>
      <c r="E147" s="55">
        <f>Table32[[#This Row],[CLM $ Collected ]]/'1.) CLM Reference'!$B$4</f>
        <v>8.2408956887277672E-8</v>
      </c>
      <c r="F147" s="56">
        <f>Table32[[#This Row],[Residential Incentive Disbursements]]+Table32[[#This Row],[C&amp;I Incentive Disbursements]]</f>
        <v>0</v>
      </c>
      <c r="G147" s="55">
        <f>Table32[[#This Row],[Incentive Disbursements]]/'1.) CLM Reference'!$B$5</f>
        <v>0</v>
      </c>
      <c r="H147" s="56">
        <v>0</v>
      </c>
      <c r="I147" s="55">
        <f>Table32[[#This Row],[Residential CLM $ Collected]]/'1.) CLM Reference'!$B$4</f>
        <v>0</v>
      </c>
      <c r="J147" s="56">
        <v>0</v>
      </c>
      <c r="K147" s="55">
        <f>Table32[[#This Row],[Residential Incentive Disbursements]]/'1.) CLM Reference'!$B$5</f>
        <v>0</v>
      </c>
      <c r="L147" s="56">
        <v>8.722728</v>
      </c>
      <c r="M147" s="55">
        <f>Table32[[#This Row],[C&amp;I CLM $ Collected]]/'1.) CLM Reference'!$B$4</f>
        <v>8.2408956887277672E-8</v>
      </c>
      <c r="N147" s="56">
        <v>0</v>
      </c>
      <c r="O147" s="78">
        <f>Table32[[#This Row],[C&amp;I Incentive Disbursements]]/'1.) CLM Reference'!$B$5</f>
        <v>0</v>
      </c>
    </row>
    <row r="148" spans="1:15">
      <c r="A148" s="83">
        <v>9011660101</v>
      </c>
      <c r="B148" s="1" t="s">
        <v>138</v>
      </c>
      <c r="C148" s="1" t="s">
        <v>46</v>
      </c>
      <c r="D148" s="54">
        <f>Table32[[#This Row],[Residential CLM $ Collected]]+Table32[[#This Row],[C&amp;I CLM $ Collected]]</f>
        <v>27248.990894999999</v>
      </c>
      <c r="E148" s="55">
        <f>Table32[[#This Row],[CLM $ Collected ]]/'1.) CLM Reference'!$B$4</f>
        <v>2.5743791574010756E-4</v>
      </c>
      <c r="F148" s="56">
        <f>Table32[[#This Row],[Residential Incentive Disbursements]]+Table32[[#This Row],[C&amp;I Incentive Disbursements]]</f>
        <v>1562.8</v>
      </c>
      <c r="G148" s="55">
        <f>Table32[[#This Row],[Incentive Disbursements]]/'1.) CLM Reference'!$B$5</f>
        <v>1.7624826189677452E-5</v>
      </c>
      <c r="H148" s="56">
        <v>0</v>
      </c>
      <c r="I148" s="55">
        <f>Table32[[#This Row],[Residential CLM $ Collected]]/'1.) CLM Reference'!$B$4</f>
        <v>0</v>
      </c>
      <c r="J148" s="56">
        <v>0</v>
      </c>
      <c r="K148" s="55">
        <f>Table32[[#This Row],[Residential Incentive Disbursements]]/'1.) CLM Reference'!$B$5</f>
        <v>0</v>
      </c>
      <c r="L148" s="56">
        <v>27248.990894999999</v>
      </c>
      <c r="M148" s="55">
        <f>Table32[[#This Row],[C&amp;I CLM $ Collected]]/'1.) CLM Reference'!$B$4</f>
        <v>2.5743791574010756E-4</v>
      </c>
      <c r="N148" s="56">
        <v>1562.8</v>
      </c>
      <c r="O148" s="78">
        <f>Table32[[#This Row],[C&amp;I Incentive Disbursements]]/'1.) CLM Reference'!$B$5</f>
        <v>1.7624826189677452E-5</v>
      </c>
    </row>
    <row r="149" spans="1:15">
      <c r="A149" s="83">
        <v>9007670100</v>
      </c>
      <c r="B149" s="1" t="s">
        <v>139</v>
      </c>
      <c r="C149" s="1" t="s">
        <v>46</v>
      </c>
      <c r="D149" s="54">
        <f>Table32[[#This Row],[Residential CLM $ Collected]]+Table32[[#This Row],[C&amp;I CLM $ Collected]]</f>
        <v>693.18188099999429</v>
      </c>
      <c r="E149" s="55">
        <f>Table32[[#This Row],[CLM $ Collected ]]/'1.) CLM Reference'!$B$4</f>
        <v>6.5489140262507979E-6</v>
      </c>
      <c r="F149" s="56">
        <f>Table32[[#This Row],[Residential Incentive Disbursements]]+Table32[[#This Row],[C&amp;I Incentive Disbursements]]</f>
        <v>0</v>
      </c>
      <c r="G149" s="55">
        <f>Table32[[#This Row],[Incentive Disbursements]]/'1.) CLM Reference'!$B$5</f>
        <v>0</v>
      </c>
      <c r="H149" s="56">
        <v>0</v>
      </c>
      <c r="I149" s="55">
        <f>Table32[[#This Row],[Residential CLM $ Collected]]/'1.) CLM Reference'!$B$4</f>
        <v>0</v>
      </c>
      <c r="J149" s="56">
        <v>0</v>
      </c>
      <c r="K149" s="55">
        <f>Table32[[#This Row],[Residential Incentive Disbursements]]/'1.) CLM Reference'!$B$5</f>
        <v>0</v>
      </c>
      <c r="L149" s="56">
        <v>693.18188099999429</v>
      </c>
      <c r="M149" s="55">
        <f>Table32[[#This Row],[C&amp;I CLM $ Collected]]/'1.) CLM Reference'!$B$4</f>
        <v>6.5489140262507979E-6</v>
      </c>
      <c r="N149" s="56">
        <v>0</v>
      </c>
      <c r="O149" s="78">
        <f>Table32[[#This Row],[C&amp;I Incentive Disbursements]]/'1.) CLM Reference'!$B$5</f>
        <v>0</v>
      </c>
    </row>
    <row r="150" spans="1:15">
      <c r="A150" s="83">
        <v>9007670200</v>
      </c>
      <c r="B150" s="1" t="s">
        <v>139</v>
      </c>
      <c r="C150" s="1" t="s">
        <v>46</v>
      </c>
      <c r="D150" s="54">
        <f>Table32[[#This Row],[Residential CLM $ Collected]]+Table32[[#This Row],[C&amp;I CLM $ Collected]]</f>
        <v>78812.94953699944</v>
      </c>
      <c r="E150" s="55">
        <f>Table32[[#This Row],[CLM $ Collected ]]/'1.) CLM Reference'!$B$4</f>
        <v>7.4459423251003326E-4</v>
      </c>
      <c r="F150" s="56">
        <f>Table32[[#This Row],[Residential Incentive Disbursements]]+Table32[[#This Row],[C&amp;I Incentive Disbursements]]</f>
        <v>87342.8</v>
      </c>
      <c r="G150" s="55">
        <f>Table32[[#This Row],[Incentive Disbursements]]/'1.) CLM Reference'!$B$5</f>
        <v>9.8502794274363953E-4</v>
      </c>
      <c r="H150" s="56">
        <v>0</v>
      </c>
      <c r="I150" s="55">
        <f>Table32[[#This Row],[Residential CLM $ Collected]]/'1.) CLM Reference'!$B$4</f>
        <v>0</v>
      </c>
      <c r="J150" s="56">
        <v>0</v>
      </c>
      <c r="K150" s="55">
        <f>Table32[[#This Row],[Residential Incentive Disbursements]]/'1.) CLM Reference'!$B$5</f>
        <v>0</v>
      </c>
      <c r="L150" s="56">
        <v>78812.94953699944</v>
      </c>
      <c r="M150" s="55">
        <f>Table32[[#This Row],[C&amp;I CLM $ Collected]]/'1.) CLM Reference'!$B$4</f>
        <v>7.4459423251003326E-4</v>
      </c>
      <c r="N150" s="56">
        <v>87342.8</v>
      </c>
      <c r="O150" s="78">
        <f>Table32[[#This Row],[C&amp;I Incentive Disbursements]]/'1.) CLM Reference'!$B$5</f>
        <v>9.8502794274363953E-4</v>
      </c>
    </row>
    <row r="151" spans="1:15">
      <c r="A151" s="83">
        <v>9009346101</v>
      </c>
      <c r="B151" s="1" t="s">
        <v>140</v>
      </c>
      <c r="C151" s="1" t="s">
        <v>46</v>
      </c>
      <c r="D151" s="54">
        <f>Table32[[#This Row],[Residential CLM $ Collected]]+Table32[[#This Row],[C&amp;I CLM $ Collected]]</f>
        <v>92719.921833</v>
      </c>
      <c r="E151" s="55">
        <f>Table32[[#This Row],[CLM $ Collected ]]/'1.) CLM Reference'!$B$4</f>
        <v>8.7598192227562898E-4</v>
      </c>
      <c r="F151" s="56">
        <f>Table32[[#This Row],[Residential Incentive Disbursements]]+Table32[[#This Row],[C&amp;I Incentive Disbursements]]</f>
        <v>132887.5</v>
      </c>
      <c r="G151" s="55">
        <f>Table32[[#This Row],[Incentive Disbursements]]/'1.) CLM Reference'!$B$5</f>
        <v>1.4986684734327887E-3</v>
      </c>
      <c r="H151" s="56">
        <v>0</v>
      </c>
      <c r="I151" s="55">
        <f>Table32[[#This Row],[Residential CLM $ Collected]]/'1.) CLM Reference'!$B$4</f>
        <v>0</v>
      </c>
      <c r="J151" s="56">
        <v>0</v>
      </c>
      <c r="K151" s="55">
        <f>Table32[[#This Row],[Residential Incentive Disbursements]]/'1.) CLM Reference'!$B$5</f>
        <v>0</v>
      </c>
      <c r="L151" s="56">
        <v>92719.921833</v>
      </c>
      <c r="M151" s="55">
        <f>Table32[[#This Row],[C&amp;I CLM $ Collected]]/'1.) CLM Reference'!$B$4</f>
        <v>8.7598192227562898E-4</v>
      </c>
      <c r="N151" s="56">
        <v>132887.5</v>
      </c>
      <c r="O151" s="78">
        <f>Table32[[#This Row],[C&amp;I Incentive Disbursements]]/'1.) CLM Reference'!$B$5</f>
        <v>1.4986684734327887E-3</v>
      </c>
    </row>
    <row r="152" spans="1:15">
      <c r="A152" s="83">
        <v>9015907100</v>
      </c>
      <c r="B152" s="1" t="s">
        <v>141</v>
      </c>
      <c r="C152" s="1" t="s">
        <v>46</v>
      </c>
      <c r="D152" s="54">
        <f>Table32[[#This Row],[Residential CLM $ Collected]]+Table32[[#This Row],[C&amp;I CLM $ Collected]]</f>
        <v>172226.05325099942</v>
      </c>
      <c r="E152" s="55">
        <f>Table32[[#This Row],[CLM $ Collected ]]/'1.) CLM Reference'!$B$4</f>
        <v>1.6271250688119131E-3</v>
      </c>
      <c r="F152" s="56">
        <f>Table32[[#This Row],[Residential Incentive Disbursements]]+Table32[[#This Row],[C&amp;I Incentive Disbursements]]</f>
        <v>9240.25</v>
      </c>
      <c r="G152" s="55">
        <f>Table32[[#This Row],[Incentive Disbursements]]/'1.) CLM Reference'!$B$5</f>
        <v>1.0420898400253844E-4</v>
      </c>
      <c r="H152" s="56">
        <v>0</v>
      </c>
      <c r="I152" s="55">
        <f>Table32[[#This Row],[Residential CLM $ Collected]]/'1.) CLM Reference'!$B$4</f>
        <v>0</v>
      </c>
      <c r="J152" s="56">
        <v>0</v>
      </c>
      <c r="K152" s="55">
        <f>Table32[[#This Row],[Residential Incentive Disbursements]]/'1.) CLM Reference'!$B$5</f>
        <v>0</v>
      </c>
      <c r="L152" s="56">
        <v>172226.05325099942</v>
      </c>
      <c r="M152" s="55">
        <f>Table32[[#This Row],[C&amp;I CLM $ Collected]]/'1.) CLM Reference'!$B$4</f>
        <v>1.6271250688119131E-3</v>
      </c>
      <c r="N152" s="56">
        <v>9240.25</v>
      </c>
      <c r="O152" s="78">
        <f>Table32[[#This Row],[C&amp;I Incentive Disbursements]]/'1.) CLM Reference'!$B$5</f>
        <v>1.0420898400253844E-4</v>
      </c>
    </row>
    <row r="153" spans="1:15">
      <c r="A153" s="83">
        <v>9015907300</v>
      </c>
      <c r="B153" s="1" t="s">
        <v>141</v>
      </c>
      <c r="C153" s="1" t="s">
        <v>46</v>
      </c>
      <c r="D153" s="54">
        <f>Table32[[#This Row],[Residential CLM $ Collected]]+Table32[[#This Row],[C&amp;I CLM $ Collected]]</f>
        <v>165662.052444</v>
      </c>
      <c r="E153" s="55">
        <f>Table32[[#This Row],[CLM $ Collected ]]/'1.) CLM Reference'!$B$4</f>
        <v>1.5651109306303636E-3</v>
      </c>
      <c r="F153" s="56">
        <f>Table32[[#This Row],[Residential Incentive Disbursements]]+Table32[[#This Row],[C&amp;I Incentive Disbursements]]</f>
        <v>325920.06160000002</v>
      </c>
      <c r="G153" s="55">
        <f>Table32[[#This Row],[Incentive Disbursements]]/'1.) CLM Reference'!$B$5</f>
        <v>3.6756363177815258E-3</v>
      </c>
      <c r="H153" s="56">
        <v>0</v>
      </c>
      <c r="I153" s="55">
        <f>Table32[[#This Row],[Residential CLM $ Collected]]/'1.) CLM Reference'!$B$4</f>
        <v>0</v>
      </c>
      <c r="J153" s="56">
        <v>0</v>
      </c>
      <c r="K153" s="55">
        <f>Table32[[#This Row],[Residential Incentive Disbursements]]/'1.) CLM Reference'!$B$5</f>
        <v>0</v>
      </c>
      <c r="L153" s="56">
        <v>165662.052444</v>
      </c>
      <c r="M153" s="55">
        <f>Table32[[#This Row],[C&amp;I CLM $ Collected]]/'1.) CLM Reference'!$B$4</f>
        <v>1.5651109306303636E-3</v>
      </c>
      <c r="N153" s="56">
        <v>325920.06160000002</v>
      </c>
      <c r="O153" s="78">
        <f>Table32[[#This Row],[C&amp;I Incentive Disbursements]]/'1.) CLM Reference'!$B$5</f>
        <v>3.6756363177815258E-3</v>
      </c>
    </row>
    <row r="154" spans="1:15">
      <c r="A154" s="83">
        <v>9003420600</v>
      </c>
      <c r="B154" s="1" t="s">
        <v>142</v>
      </c>
      <c r="C154" s="1" t="s">
        <v>46</v>
      </c>
      <c r="D154" s="54">
        <f>Table32[[#This Row],[Residential CLM $ Collected]]+Table32[[#This Row],[C&amp;I CLM $ Collected]]</f>
        <v>251629.061544</v>
      </c>
      <c r="E154" s="55">
        <f>Table32[[#This Row],[CLM $ Collected ]]/'1.) CLM Reference'!$B$4</f>
        <v>2.3772939479903116E-3</v>
      </c>
      <c r="F154" s="56">
        <f>Table32[[#This Row],[Residential Incentive Disbursements]]+Table32[[#This Row],[C&amp;I Incentive Disbursements]]</f>
        <v>179420.45</v>
      </c>
      <c r="G154" s="55">
        <f>Table32[[#This Row],[Incentive Disbursements]]/'1.) CLM Reference'!$B$5</f>
        <v>2.0234542143100294E-3</v>
      </c>
      <c r="H154" s="56">
        <v>0</v>
      </c>
      <c r="I154" s="55">
        <f>Table32[[#This Row],[Residential CLM $ Collected]]/'1.) CLM Reference'!$B$4</f>
        <v>0</v>
      </c>
      <c r="J154" s="56">
        <v>0</v>
      </c>
      <c r="K154" s="55">
        <f>Table32[[#This Row],[Residential Incentive Disbursements]]/'1.) CLM Reference'!$B$5</f>
        <v>0</v>
      </c>
      <c r="L154" s="56">
        <v>251629.061544</v>
      </c>
      <c r="M154" s="55">
        <f>Table32[[#This Row],[C&amp;I CLM $ Collected]]/'1.) CLM Reference'!$B$4</f>
        <v>2.3772939479903116E-3</v>
      </c>
      <c r="N154" s="56">
        <v>179420.45</v>
      </c>
      <c r="O154" s="78">
        <f>Table32[[#This Row],[C&amp;I Incentive Disbursements]]/'1.) CLM Reference'!$B$5</f>
        <v>2.0234542143100294E-3</v>
      </c>
    </row>
    <row r="155" spans="1:15">
      <c r="A155" s="83">
        <v>9005425400</v>
      </c>
      <c r="B155" s="1" t="s">
        <v>143</v>
      </c>
      <c r="C155" s="1" t="s">
        <v>46</v>
      </c>
      <c r="D155" s="54">
        <f>Table32[[#This Row],[Residential CLM $ Collected]]+Table32[[#This Row],[C&amp;I CLM $ Collected]]</f>
        <v>29162.800736999998</v>
      </c>
      <c r="E155" s="55">
        <f>Table32[[#This Row],[CLM $ Collected ]]/'1.) CLM Reference'!$B$4</f>
        <v>2.7551885014042652E-4</v>
      </c>
      <c r="F155" s="56">
        <f>Table32[[#This Row],[Residential Incentive Disbursements]]+Table32[[#This Row],[C&amp;I Incentive Disbursements]]</f>
        <v>25195.5</v>
      </c>
      <c r="G155" s="55">
        <f>Table32[[#This Row],[Incentive Disbursements]]/'1.) CLM Reference'!$B$5</f>
        <v>2.8414788089455993E-4</v>
      </c>
      <c r="H155" s="56">
        <v>0</v>
      </c>
      <c r="I155" s="55">
        <f>Table32[[#This Row],[Residential CLM $ Collected]]/'1.) CLM Reference'!$B$4</f>
        <v>0</v>
      </c>
      <c r="J155" s="56">
        <v>0</v>
      </c>
      <c r="K155" s="55">
        <f>Table32[[#This Row],[Residential Incentive Disbursements]]/'1.) CLM Reference'!$B$5</f>
        <v>0</v>
      </c>
      <c r="L155" s="56">
        <v>29162.800736999998</v>
      </c>
      <c r="M155" s="55">
        <f>Table32[[#This Row],[C&amp;I CLM $ Collected]]/'1.) CLM Reference'!$B$4</f>
        <v>2.7551885014042652E-4</v>
      </c>
      <c r="N155" s="56">
        <v>25195.5</v>
      </c>
      <c r="O155" s="78">
        <f>Table32[[#This Row],[C&amp;I Incentive Disbursements]]/'1.) CLM Reference'!$B$5</f>
        <v>2.8414788089455993E-4</v>
      </c>
    </row>
    <row r="156" spans="1:15">
      <c r="A156" s="83">
        <v>9015902500</v>
      </c>
      <c r="B156" s="1" t="s">
        <v>144</v>
      </c>
      <c r="C156" s="1" t="s">
        <v>46</v>
      </c>
      <c r="D156" s="54">
        <f>Table32[[#This Row],[Residential CLM $ Collected]]+Table32[[#This Row],[C&amp;I CLM $ Collected]]</f>
        <v>72589.913612999997</v>
      </c>
      <c r="E156" s="55">
        <f>Table32[[#This Row],[CLM $ Collected ]]/'1.) CLM Reference'!$B$4</f>
        <v>6.8580139852864009E-4</v>
      </c>
      <c r="F156" s="56">
        <f>Table32[[#This Row],[Residential Incentive Disbursements]]+Table32[[#This Row],[C&amp;I Incentive Disbursements]]</f>
        <v>22249.200000000001</v>
      </c>
      <c r="G156" s="55">
        <f>Table32[[#This Row],[Incentive Disbursements]]/'1.) CLM Reference'!$B$5</f>
        <v>2.5092032432772686E-4</v>
      </c>
      <c r="H156" s="56">
        <v>0</v>
      </c>
      <c r="I156" s="55">
        <f>Table32[[#This Row],[Residential CLM $ Collected]]/'1.) CLM Reference'!$B$4</f>
        <v>0</v>
      </c>
      <c r="J156" s="56">
        <v>0</v>
      </c>
      <c r="K156" s="55">
        <f>Table32[[#This Row],[Residential Incentive Disbursements]]/'1.) CLM Reference'!$B$5</f>
        <v>0</v>
      </c>
      <c r="L156" s="56">
        <v>72589.913612999997</v>
      </c>
      <c r="M156" s="55">
        <f>Table32[[#This Row],[C&amp;I CLM $ Collected]]/'1.) CLM Reference'!$B$4</f>
        <v>6.8580139852864009E-4</v>
      </c>
      <c r="N156" s="56">
        <v>22249.200000000001</v>
      </c>
      <c r="O156" s="78">
        <f>Table32[[#This Row],[C&amp;I Incentive Disbursements]]/'1.) CLM Reference'!$B$5</f>
        <v>2.5092032432772686E-4</v>
      </c>
    </row>
    <row r="157" spans="1:15">
      <c r="A157" s="83">
        <v>9007560100</v>
      </c>
      <c r="B157" s="1" t="s">
        <v>145</v>
      </c>
      <c r="C157" s="1" t="s">
        <v>46</v>
      </c>
      <c r="D157" s="54">
        <f>Table32[[#This Row],[Residential CLM $ Collected]]+Table32[[#This Row],[C&amp;I CLM $ Collected]]</f>
        <v>69700.411871999997</v>
      </c>
      <c r="E157" s="55">
        <f>Table32[[#This Row],[CLM $ Collected ]]/'1.) CLM Reference'!$B$4</f>
        <v>6.5850250483394011E-4</v>
      </c>
      <c r="F157" s="56">
        <f>Table32[[#This Row],[Residential Incentive Disbursements]]+Table32[[#This Row],[C&amp;I Incentive Disbursements]]</f>
        <v>74004.949999999895</v>
      </c>
      <c r="G157" s="55">
        <f>Table32[[#This Row],[Incentive Disbursements]]/'1.) CLM Reference'!$B$5</f>
        <v>8.3460735917952934E-4</v>
      </c>
      <c r="H157" s="56">
        <v>0</v>
      </c>
      <c r="I157" s="55">
        <f>Table32[[#This Row],[Residential CLM $ Collected]]/'1.) CLM Reference'!$B$4</f>
        <v>0</v>
      </c>
      <c r="J157" s="56">
        <v>0</v>
      </c>
      <c r="K157" s="55">
        <f>Table32[[#This Row],[Residential Incentive Disbursements]]/'1.) CLM Reference'!$B$5</f>
        <v>0</v>
      </c>
      <c r="L157" s="56">
        <v>69700.411871999997</v>
      </c>
      <c r="M157" s="55">
        <f>Table32[[#This Row],[C&amp;I CLM $ Collected]]/'1.) CLM Reference'!$B$4</f>
        <v>6.5850250483394011E-4</v>
      </c>
      <c r="N157" s="56">
        <v>74004.949999999895</v>
      </c>
      <c r="O157" s="78">
        <f>Table32[[#This Row],[C&amp;I Incentive Disbursements]]/'1.) CLM Reference'!$B$5</f>
        <v>8.3460735917952934E-4</v>
      </c>
    </row>
    <row r="158" spans="1:15">
      <c r="A158" s="83">
        <v>9011700100</v>
      </c>
      <c r="B158" s="1" t="s">
        <v>146</v>
      </c>
      <c r="C158" s="1" t="s">
        <v>46</v>
      </c>
      <c r="D158" s="54">
        <f>Table32[[#This Row],[Residential CLM $ Collected]]+Table32[[#This Row],[C&amp;I CLM $ Collected]]</f>
        <v>10735.945982999941</v>
      </c>
      <c r="E158" s="55">
        <f>Table32[[#This Row],[CLM $ Collected ]]/'1.) CLM Reference'!$B$4</f>
        <v>1.0142906091502385E-4</v>
      </c>
      <c r="F158" s="56">
        <f>Table32[[#This Row],[Residential Incentive Disbursements]]+Table32[[#This Row],[C&amp;I Incentive Disbursements]]</f>
        <v>1549.3</v>
      </c>
      <c r="G158" s="55">
        <f>Table32[[#This Row],[Incentive Disbursements]]/'1.) CLM Reference'!$B$5</f>
        <v>1.7472576923257792E-5</v>
      </c>
      <c r="H158" s="56">
        <v>0</v>
      </c>
      <c r="I158" s="55">
        <f>Table32[[#This Row],[Residential CLM $ Collected]]/'1.) CLM Reference'!$B$4</f>
        <v>0</v>
      </c>
      <c r="J158" s="56">
        <v>0</v>
      </c>
      <c r="K158" s="55">
        <f>Table32[[#This Row],[Residential Incentive Disbursements]]/'1.) CLM Reference'!$B$5</f>
        <v>0</v>
      </c>
      <c r="L158" s="56">
        <v>10735.945982999941</v>
      </c>
      <c r="M158" s="55">
        <f>Table32[[#This Row],[C&amp;I CLM $ Collected]]/'1.) CLM Reference'!$B$4</f>
        <v>1.0142906091502385E-4</v>
      </c>
      <c r="N158" s="56">
        <v>1549.3</v>
      </c>
      <c r="O158" s="78">
        <f>Table32[[#This Row],[C&amp;I Incentive Disbursements]]/'1.) CLM Reference'!$B$5</f>
        <v>1.7472576923257792E-5</v>
      </c>
    </row>
    <row r="159" spans="1:15">
      <c r="A159" s="83">
        <v>9009347100</v>
      </c>
      <c r="B159" s="1" t="s">
        <v>147</v>
      </c>
      <c r="C159" s="1" t="s">
        <v>46</v>
      </c>
      <c r="D159" s="54">
        <f>Table32[[#This Row],[Residential CLM $ Collected]]+Table32[[#This Row],[C&amp;I CLM $ Collected]]</f>
        <v>28571.950449</v>
      </c>
      <c r="E159" s="55">
        <f>Table32[[#This Row],[CLM $ Collected ]]/'1.) CLM Reference'!$B$4</f>
        <v>2.6993672538420032E-4</v>
      </c>
      <c r="F159" s="56">
        <f>Table32[[#This Row],[Residential Incentive Disbursements]]+Table32[[#This Row],[C&amp;I Incentive Disbursements]]</f>
        <v>91518.5</v>
      </c>
      <c r="G159" s="55">
        <f>Table32[[#This Row],[Incentive Disbursements]]/'1.) CLM Reference'!$B$5</f>
        <v>1.0321203325057563E-3</v>
      </c>
      <c r="H159" s="56">
        <v>0</v>
      </c>
      <c r="I159" s="55">
        <f>Table32[[#This Row],[Residential CLM $ Collected]]/'1.) CLM Reference'!$B$4</f>
        <v>0</v>
      </c>
      <c r="J159" s="56">
        <v>0</v>
      </c>
      <c r="K159" s="55">
        <f>Table32[[#This Row],[Residential Incentive Disbursements]]/'1.) CLM Reference'!$B$5</f>
        <v>0</v>
      </c>
      <c r="L159" s="56">
        <v>28571.950449</v>
      </c>
      <c r="M159" s="55">
        <f>Table32[[#This Row],[C&amp;I CLM $ Collected]]/'1.) CLM Reference'!$B$4</f>
        <v>2.6993672538420032E-4</v>
      </c>
      <c r="N159" s="56">
        <v>91518.5</v>
      </c>
      <c r="O159" s="78">
        <f>Table32[[#This Row],[C&amp;I Incentive Disbursements]]/'1.) CLM Reference'!$B$5</f>
        <v>1.0321203325057563E-3</v>
      </c>
    </row>
    <row r="160" spans="1:15">
      <c r="A160" s="83">
        <v>9015903100</v>
      </c>
      <c r="B160" s="1" t="s">
        <v>148</v>
      </c>
      <c r="C160" s="1" t="s">
        <v>46</v>
      </c>
      <c r="D160" s="54">
        <f>Table32[[#This Row],[Residential CLM $ Collected]]+Table32[[#This Row],[C&amp;I CLM $ Collected]]</f>
        <v>277422.25612499996</v>
      </c>
      <c r="E160" s="55">
        <f>Table32[[#This Row],[CLM $ Collected ]]/'1.) CLM Reference'!$B$4</f>
        <v>2.6209780638094442E-3</v>
      </c>
      <c r="F160" s="56">
        <f>Table32[[#This Row],[Residential Incentive Disbursements]]+Table32[[#This Row],[C&amp;I Incentive Disbursements]]</f>
        <v>52831.059999999903</v>
      </c>
      <c r="G160" s="55">
        <f>Table32[[#This Row],[Incentive Disbursements]]/'1.) CLM Reference'!$B$5</f>
        <v>5.9581408364244883E-4</v>
      </c>
      <c r="H160" s="56">
        <v>0</v>
      </c>
      <c r="I160" s="55">
        <f>Table32[[#This Row],[Residential CLM $ Collected]]/'1.) CLM Reference'!$B$4</f>
        <v>0</v>
      </c>
      <c r="J160" s="56">
        <v>0</v>
      </c>
      <c r="K160" s="55">
        <f>Table32[[#This Row],[Residential Incentive Disbursements]]/'1.) CLM Reference'!$B$5</f>
        <v>0</v>
      </c>
      <c r="L160" s="56">
        <v>277422.25612499996</v>
      </c>
      <c r="M160" s="55">
        <f>Table32[[#This Row],[C&amp;I CLM $ Collected]]/'1.) CLM Reference'!$B$4</f>
        <v>2.6209780638094442E-3</v>
      </c>
      <c r="N160" s="56">
        <v>52831.059999999903</v>
      </c>
      <c r="O160" s="78">
        <f>Table32[[#This Row],[C&amp;I Incentive Disbursements]]/'1.) CLM Reference'!$B$5</f>
        <v>5.9581408364244883E-4</v>
      </c>
    </row>
    <row r="161" spans="1:15">
      <c r="A161" s="83">
        <v>9015903200</v>
      </c>
      <c r="B161" s="1" t="s">
        <v>148</v>
      </c>
      <c r="C161" s="1" t="s">
        <v>46</v>
      </c>
      <c r="D161" s="54">
        <f>Table32[[#This Row],[Residential CLM $ Collected]]+Table32[[#This Row],[C&amp;I CLM $ Collected]]</f>
        <v>1.8455849999999998</v>
      </c>
      <c r="E161" s="55">
        <f>Table32[[#This Row],[CLM $ Collected ]]/'1.) CLM Reference'!$B$4</f>
        <v>1.7436372508326105E-8</v>
      </c>
      <c r="F161" s="56">
        <f>Table32[[#This Row],[Residential Incentive Disbursements]]+Table32[[#This Row],[C&amp;I Incentive Disbursements]]</f>
        <v>0</v>
      </c>
      <c r="G161" s="55">
        <f>Table32[[#This Row],[Incentive Disbursements]]/'1.) CLM Reference'!$B$5</f>
        <v>0</v>
      </c>
      <c r="H161" s="56">
        <v>0</v>
      </c>
      <c r="I161" s="55">
        <f>Table32[[#This Row],[Residential CLM $ Collected]]/'1.) CLM Reference'!$B$4</f>
        <v>0</v>
      </c>
      <c r="J161" s="56">
        <v>0</v>
      </c>
      <c r="K161" s="55">
        <f>Table32[[#This Row],[Residential Incentive Disbursements]]/'1.) CLM Reference'!$B$5</f>
        <v>0</v>
      </c>
      <c r="L161" s="56">
        <v>1.8455849999999998</v>
      </c>
      <c r="M161" s="55">
        <f>Table32[[#This Row],[C&amp;I CLM $ Collected]]/'1.) CLM Reference'!$B$4</f>
        <v>1.7436372508326105E-8</v>
      </c>
      <c r="N161" s="56">
        <v>0</v>
      </c>
      <c r="O161" s="78">
        <f>Table32[[#This Row],[C&amp;I Incentive Disbursements]]/'1.) CLM Reference'!$B$5</f>
        <v>0</v>
      </c>
    </row>
    <row r="162" spans="1:15">
      <c r="A162" s="83">
        <v>9001240200</v>
      </c>
      <c r="B162" s="1" t="s">
        <v>149</v>
      </c>
      <c r="C162" s="1" t="s">
        <v>46</v>
      </c>
      <c r="D162" s="54">
        <f>Table32[[#This Row],[Residential CLM $ Collected]]+Table32[[#This Row],[C&amp;I CLM $ Collected]]</f>
        <v>48038.755211999945</v>
      </c>
      <c r="E162" s="55">
        <f>Table32[[#This Row],[CLM $ Collected ]]/'1.) CLM Reference'!$B$4</f>
        <v>4.5385155964787499E-4</v>
      </c>
      <c r="F162" s="56">
        <f>Table32[[#This Row],[Residential Incentive Disbursements]]+Table32[[#This Row],[C&amp;I Incentive Disbursements]]</f>
        <v>4440.6999999999898</v>
      </c>
      <c r="G162" s="55">
        <f>Table32[[#This Row],[Incentive Disbursements]]/'1.) CLM Reference'!$B$5</f>
        <v>5.0080986473317429E-5</v>
      </c>
      <c r="H162" s="56">
        <v>0</v>
      </c>
      <c r="I162" s="55">
        <f>Table32[[#This Row],[Residential CLM $ Collected]]/'1.) CLM Reference'!$B$4</f>
        <v>0</v>
      </c>
      <c r="J162" s="56">
        <v>0</v>
      </c>
      <c r="K162" s="55">
        <f>Table32[[#This Row],[Residential Incentive Disbursements]]/'1.) CLM Reference'!$B$5</f>
        <v>0</v>
      </c>
      <c r="L162" s="56">
        <v>48038.755211999945</v>
      </c>
      <c r="M162" s="55">
        <f>Table32[[#This Row],[C&amp;I CLM $ Collected]]/'1.) CLM Reference'!$B$4</f>
        <v>4.5385155964787499E-4</v>
      </c>
      <c r="N162" s="56">
        <v>4440.6999999999898</v>
      </c>
      <c r="O162" s="78">
        <f>Table32[[#This Row],[C&amp;I Incentive Disbursements]]/'1.) CLM Reference'!$B$5</f>
        <v>5.0080986473317429E-5</v>
      </c>
    </row>
    <row r="163" spans="1:15">
      <c r="A163" s="83">
        <v>9001245600</v>
      </c>
      <c r="B163" s="1" t="s">
        <v>150</v>
      </c>
      <c r="C163" s="1" t="s">
        <v>46</v>
      </c>
      <c r="D163" s="54">
        <f>Table32[[#This Row],[Residential CLM $ Collected]]+Table32[[#This Row],[C&amp;I CLM $ Collected]]</f>
        <v>403933.99844699993</v>
      </c>
      <c r="E163" s="55">
        <f>Table32[[#This Row],[CLM $ Collected ]]/'1.) CLM Reference'!$B$4</f>
        <v>3.8162120225833595E-3</v>
      </c>
      <c r="F163" s="56">
        <f>Table32[[#This Row],[Residential Incentive Disbursements]]+Table32[[#This Row],[C&amp;I Incentive Disbursements]]</f>
        <v>81285.347999999896</v>
      </c>
      <c r="G163" s="55">
        <f>Table32[[#This Row],[Incentive Disbursements]]/'1.) CLM Reference'!$B$5</f>
        <v>9.1671367434568963E-4</v>
      </c>
      <c r="H163" s="56">
        <v>0</v>
      </c>
      <c r="I163" s="55">
        <f>Table32[[#This Row],[Residential CLM $ Collected]]/'1.) CLM Reference'!$B$4</f>
        <v>0</v>
      </c>
      <c r="J163" s="56">
        <v>0</v>
      </c>
      <c r="K163" s="55">
        <f>Table32[[#This Row],[Residential Incentive Disbursements]]/'1.) CLM Reference'!$B$5</f>
        <v>0</v>
      </c>
      <c r="L163" s="56">
        <v>403933.99844699993</v>
      </c>
      <c r="M163" s="55">
        <f>Table32[[#This Row],[C&amp;I CLM $ Collected]]/'1.) CLM Reference'!$B$4</f>
        <v>3.8162120225833595E-3</v>
      </c>
      <c r="N163" s="56">
        <v>81285.347999999896</v>
      </c>
      <c r="O163" s="78">
        <f>Table32[[#This Row],[C&amp;I Incentive Disbursements]]/'1.) CLM Reference'!$B$5</f>
        <v>9.1671367434568963E-4</v>
      </c>
    </row>
    <row r="164" spans="1:15">
      <c r="A164" s="83">
        <v>9003490302</v>
      </c>
      <c r="B164" s="1" t="s">
        <v>151</v>
      </c>
      <c r="C164" s="1" t="s">
        <v>46</v>
      </c>
      <c r="D164" s="54">
        <f>Table32[[#This Row],[Residential CLM $ Collected]]+Table32[[#This Row],[C&amp;I CLM $ Collected]]</f>
        <v>431429.74490699946</v>
      </c>
      <c r="E164" s="55">
        <f>Table32[[#This Row],[CLM $ Collected ]]/'1.) CLM Reference'!$B$4</f>
        <v>4.0759811893630203E-3</v>
      </c>
      <c r="F164" s="56">
        <f>Table32[[#This Row],[Residential Incentive Disbursements]]+Table32[[#This Row],[C&amp;I Incentive Disbursements]]</f>
        <v>300673.78720000002</v>
      </c>
      <c r="G164" s="55">
        <f>Table32[[#This Row],[Incentive Disbursements]]/'1.) CLM Reference'!$B$5</f>
        <v>3.3909158172460104E-3</v>
      </c>
      <c r="H164" s="56">
        <v>0</v>
      </c>
      <c r="I164" s="55">
        <f>Table32[[#This Row],[Residential CLM $ Collected]]/'1.) CLM Reference'!$B$4</f>
        <v>0</v>
      </c>
      <c r="J164" s="56">
        <v>0</v>
      </c>
      <c r="K164" s="55">
        <f>Table32[[#This Row],[Residential Incentive Disbursements]]/'1.) CLM Reference'!$B$5</f>
        <v>0</v>
      </c>
      <c r="L164" s="56">
        <v>431429.74490699946</v>
      </c>
      <c r="M164" s="55">
        <f>Table32[[#This Row],[C&amp;I CLM $ Collected]]/'1.) CLM Reference'!$B$4</f>
        <v>4.0759811893630203E-3</v>
      </c>
      <c r="N164" s="56">
        <v>300673.78720000002</v>
      </c>
      <c r="O164" s="78">
        <f>Table32[[#This Row],[C&amp;I Incentive Disbursements]]/'1.) CLM Reference'!$B$5</f>
        <v>3.3909158172460104E-3</v>
      </c>
    </row>
    <row r="165" spans="1:15">
      <c r="A165" s="83">
        <v>9003524200</v>
      </c>
      <c r="B165" s="1" t="s">
        <v>151</v>
      </c>
      <c r="C165" s="1" t="s">
        <v>46</v>
      </c>
      <c r="D165" s="54">
        <f>Table32[[#This Row],[Residential CLM $ Collected]]+Table32[[#This Row],[C&amp;I CLM $ Collected]]</f>
        <v>1666.6698509999942</v>
      </c>
      <c r="E165" s="55">
        <f>Table32[[#This Row],[CLM $ Collected ]]/'1.) CLM Reference'!$B$4</f>
        <v>1.574605145275469E-5</v>
      </c>
      <c r="F165" s="56">
        <f>Table32[[#This Row],[Residential Incentive Disbursements]]+Table32[[#This Row],[C&amp;I Incentive Disbursements]]</f>
        <v>0</v>
      </c>
      <c r="G165" s="55">
        <f>Table32[[#This Row],[Incentive Disbursements]]/'1.) CLM Reference'!$B$5</f>
        <v>0</v>
      </c>
      <c r="H165" s="56">
        <v>0</v>
      </c>
      <c r="I165" s="55">
        <f>Table32[[#This Row],[Residential CLM $ Collected]]/'1.) CLM Reference'!$B$4</f>
        <v>0</v>
      </c>
      <c r="J165" s="56">
        <v>0</v>
      </c>
      <c r="K165" s="55">
        <f>Table32[[#This Row],[Residential Incentive Disbursements]]/'1.) CLM Reference'!$B$5</f>
        <v>0</v>
      </c>
      <c r="L165" s="56">
        <v>1666.6698509999942</v>
      </c>
      <c r="M165" s="55">
        <f>Table32[[#This Row],[C&amp;I CLM $ Collected]]/'1.) CLM Reference'!$B$4</f>
        <v>1.574605145275469E-5</v>
      </c>
      <c r="N165" s="56">
        <v>0</v>
      </c>
      <c r="O165" s="78">
        <f>Table32[[#This Row],[C&amp;I Incentive Disbursements]]/'1.) CLM Reference'!$B$5</f>
        <v>0</v>
      </c>
    </row>
    <row r="166" spans="1:15">
      <c r="A166" s="83">
        <v>9005268100</v>
      </c>
      <c r="B166" s="1" t="s">
        <v>152</v>
      </c>
      <c r="C166" s="1" t="s">
        <v>46</v>
      </c>
      <c r="D166" s="54">
        <f>Table32[[#This Row],[Residential CLM $ Collected]]+Table32[[#This Row],[C&amp;I CLM $ Collected]]</f>
        <v>540.92310299999997</v>
      </c>
      <c r="E166" s="55">
        <f>Table32[[#This Row],[CLM $ Collected ]]/'1.) CLM Reference'!$B$4</f>
        <v>5.1104320431015911E-6</v>
      </c>
      <c r="F166" s="56">
        <f>Table32[[#This Row],[Residential Incentive Disbursements]]+Table32[[#This Row],[C&amp;I Incentive Disbursements]]</f>
        <v>0</v>
      </c>
      <c r="G166" s="55">
        <f>Table32[[#This Row],[Incentive Disbursements]]/'1.) CLM Reference'!$B$5</f>
        <v>0</v>
      </c>
      <c r="H166" s="56">
        <v>0</v>
      </c>
      <c r="I166" s="55">
        <f>Table32[[#This Row],[Residential CLM $ Collected]]/'1.) CLM Reference'!$B$4</f>
        <v>0</v>
      </c>
      <c r="J166" s="56">
        <v>0</v>
      </c>
      <c r="K166" s="55">
        <f>Table32[[#This Row],[Residential Incentive Disbursements]]/'1.) CLM Reference'!$B$5</f>
        <v>0</v>
      </c>
      <c r="L166" s="56">
        <v>540.92310299999997</v>
      </c>
      <c r="M166" s="55">
        <f>Table32[[#This Row],[C&amp;I CLM $ Collected]]/'1.) CLM Reference'!$B$4</f>
        <v>5.1104320431015911E-6</v>
      </c>
      <c r="N166" s="56">
        <v>0</v>
      </c>
      <c r="O166" s="78">
        <f>Table32[[#This Row],[C&amp;I Incentive Disbursements]]/'1.) CLM Reference'!$B$5</f>
        <v>0</v>
      </c>
    </row>
    <row r="167" spans="1:15">
      <c r="A167" s="83">
        <v>9011715100</v>
      </c>
      <c r="B167" s="1" t="s">
        <v>153</v>
      </c>
      <c r="C167" s="1" t="s">
        <v>46</v>
      </c>
      <c r="D167" s="54">
        <f>Table32[[#This Row],[Residential CLM $ Collected]]+Table32[[#This Row],[C&amp;I CLM $ Collected]]</f>
        <v>5996.5250939999996</v>
      </c>
      <c r="E167" s="55">
        <f>Table32[[#This Row],[CLM $ Collected ]]/'1.) CLM Reference'!$B$4</f>
        <v>5.6652847359785223E-5</v>
      </c>
      <c r="F167" s="56">
        <f>Table32[[#This Row],[Residential Incentive Disbursements]]+Table32[[#This Row],[C&amp;I Incentive Disbursements]]</f>
        <v>10097.42</v>
      </c>
      <c r="G167" s="55">
        <f>Table32[[#This Row],[Incentive Disbursements]]/'1.) CLM Reference'!$B$5</f>
        <v>1.1387591020231181E-4</v>
      </c>
      <c r="H167" s="56">
        <v>0</v>
      </c>
      <c r="I167" s="55">
        <f>Table32[[#This Row],[Residential CLM $ Collected]]/'1.) CLM Reference'!$B$4</f>
        <v>0</v>
      </c>
      <c r="J167" s="56">
        <v>0</v>
      </c>
      <c r="K167" s="55">
        <f>Table32[[#This Row],[Residential Incentive Disbursements]]/'1.) CLM Reference'!$B$5</f>
        <v>0</v>
      </c>
      <c r="L167" s="56">
        <v>5996.5250939999996</v>
      </c>
      <c r="M167" s="55">
        <f>Table32[[#This Row],[C&amp;I CLM $ Collected]]/'1.) CLM Reference'!$B$4</f>
        <v>5.6652847359785223E-5</v>
      </c>
      <c r="N167" s="56">
        <v>10097.42</v>
      </c>
      <c r="O167" s="78">
        <f>Table32[[#This Row],[C&amp;I Incentive Disbursements]]/'1.) CLM Reference'!$B$5</f>
        <v>1.1387591020231181E-4</v>
      </c>
    </row>
    <row r="168" spans="1:15">
      <c r="A168" s="83">
        <v>9005261100</v>
      </c>
      <c r="B168" s="1" t="s">
        <v>154</v>
      </c>
      <c r="C168" s="1" t="s">
        <v>46</v>
      </c>
      <c r="D168" s="54">
        <f>Table32[[#This Row],[Residential CLM $ Collected]]+Table32[[#This Row],[C&amp;I CLM $ Collected]]</f>
        <v>55259.948141999943</v>
      </c>
      <c r="E168" s="55">
        <f>Table32[[#This Row],[CLM $ Collected ]]/'1.) CLM Reference'!$B$4</f>
        <v>5.2207459455657376E-4</v>
      </c>
      <c r="F168" s="56">
        <f>Table32[[#This Row],[Residential Incentive Disbursements]]+Table32[[#This Row],[C&amp;I Incentive Disbursements]]</f>
        <v>14077.0999999999</v>
      </c>
      <c r="G168" s="55">
        <f>Table32[[#This Row],[Incentive Disbursements]]/'1.) CLM Reference'!$B$5</f>
        <v>1.58757640616014E-4</v>
      </c>
      <c r="H168" s="56">
        <v>0</v>
      </c>
      <c r="I168" s="55">
        <f>Table32[[#This Row],[Residential CLM $ Collected]]/'1.) CLM Reference'!$B$4</f>
        <v>0</v>
      </c>
      <c r="J168" s="56">
        <v>0</v>
      </c>
      <c r="K168" s="55">
        <f>Table32[[#This Row],[Residential Incentive Disbursements]]/'1.) CLM Reference'!$B$5</f>
        <v>0</v>
      </c>
      <c r="L168" s="56">
        <v>55259.948141999943</v>
      </c>
      <c r="M168" s="55">
        <f>Table32[[#This Row],[C&amp;I CLM $ Collected]]/'1.) CLM Reference'!$B$4</f>
        <v>5.2207459455657376E-4</v>
      </c>
      <c r="N168" s="56">
        <v>14077.0999999999</v>
      </c>
      <c r="O168" s="78">
        <f>Table32[[#This Row],[C&amp;I Incentive Disbursements]]/'1.) CLM Reference'!$B$5</f>
        <v>1.58757640616014E-4</v>
      </c>
    </row>
    <row r="169" spans="1:15">
      <c r="A169" s="83">
        <v>9015825000</v>
      </c>
      <c r="B169" s="1" t="s">
        <v>155</v>
      </c>
      <c r="C169" s="1" t="s">
        <v>46</v>
      </c>
      <c r="D169" s="54">
        <f>Table32[[#This Row],[Residential CLM $ Collected]]+Table32[[#This Row],[C&amp;I CLM $ Collected]]</f>
        <v>2548.7432459999941</v>
      </c>
      <c r="E169" s="55">
        <f>Table32[[#This Row],[CLM $ Collected ]]/'1.) CLM Reference'!$B$4</f>
        <v>2.4079539368458314E-5</v>
      </c>
      <c r="F169" s="56">
        <f>Table32[[#This Row],[Residential Incentive Disbursements]]+Table32[[#This Row],[C&amp;I Incentive Disbursements]]</f>
        <v>0</v>
      </c>
      <c r="G169" s="55">
        <f>Table32[[#This Row],[Incentive Disbursements]]/'1.) CLM Reference'!$B$5</f>
        <v>0</v>
      </c>
      <c r="H169" s="56">
        <v>0</v>
      </c>
      <c r="I169" s="55">
        <f>Table32[[#This Row],[Residential CLM $ Collected]]/'1.) CLM Reference'!$B$4</f>
        <v>0</v>
      </c>
      <c r="J169" s="56">
        <v>0</v>
      </c>
      <c r="K169" s="55">
        <f>Table32[[#This Row],[Residential Incentive Disbursements]]/'1.) CLM Reference'!$B$5</f>
        <v>0</v>
      </c>
      <c r="L169" s="56">
        <v>2548.7432459999941</v>
      </c>
      <c r="M169" s="55">
        <f>Table32[[#This Row],[C&amp;I CLM $ Collected]]/'1.) CLM Reference'!$B$4</f>
        <v>2.4079539368458314E-5</v>
      </c>
      <c r="N169" s="56">
        <v>0</v>
      </c>
      <c r="O169" s="78">
        <f>Table32[[#This Row],[C&amp;I Incentive Disbursements]]/'1.) CLM Reference'!$B$5</f>
        <v>0</v>
      </c>
    </row>
    <row r="170" spans="1:15">
      <c r="A170" s="83">
        <v>9009130102</v>
      </c>
      <c r="B170" s="1" t="s">
        <v>156</v>
      </c>
      <c r="C170" s="1" t="s">
        <v>46</v>
      </c>
      <c r="D170" s="54">
        <f>Table32[[#This Row],[Residential CLM $ Collected]]+Table32[[#This Row],[C&amp;I CLM $ Collected]]</f>
        <v>26.299727999999941</v>
      </c>
      <c r="E170" s="55">
        <f>Table32[[#This Row],[CLM $ Collected ]]/'1.) CLM Reference'!$B$4</f>
        <v>2.4846964744276386E-7</v>
      </c>
      <c r="F170" s="56">
        <f>Table32[[#This Row],[Residential Incentive Disbursements]]+Table32[[#This Row],[C&amp;I Incentive Disbursements]]</f>
        <v>0</v>
      </c>
      <c r="G170" s="55">
        <f>Table32[[#This Row],[Incentive Disbursements]]/'1.) CLM Reference'!$B$5</f>
        <v>0</v>
      </c>
      <c r="H170" s="56">
        <v>0</v>
      </c>
      <c r="I170" s="55">
        <f>Table32[[#This Row],[Residential CLM $ Collected]]/'1.) CLM Reference'!$B$4</f>
        <v>0</v>
      </c>
      <c r="J170" s="56">
        <v>0</v>
      </c>
      <c r="K170" s="55">
        <f>Table32[[#This Row],[Residential Incentive Disbursements]]/'1.) CLM Reference'!$B$5</f>
        <v>0</v>
      </c>
      <c r="L170" s="56">
        <v>26.299727999999941</v>
      </c>
      <c r="M170" s="55">
        <f>Table32[[#This Row],[C&amp;I CLM $ Collected]]/'1.) CLM Reference'!$B$4</f>
        <v>2.4846964744276386E-7</v>
      </c>
      <c r="N170" s="56">
        <v>0</v>
      </c>
      <c r="O170" s="78">
        <f>Table32[[#This Row],[C&amp;I Incentive Disbursements]]/'1.) CLM Reference'!$B$5</f>
        <v>0</v>
      </c>
    </row>
    <row r="171" spans="1:15">
      <c r="A171" s="83">
        <v>9009130200</v>
      </c>
      <c r="B171" s="1" t="s">
        <v>156</v>
      </c>
      <c r="C171" s="1" t="s">
        <v>46</v>
      </c>
      <c r="D171" s="54">
        <f>Table32[[#This Row],[Residential CLM $ Collected]]+Table32[[#This Row],[C&amp;I CLM $ Collected]]</f>
        <v>162860.92502399941</v>
      </c>
      <c r="E171" s="55">
        <f>Table32[[#This Row],[CLM $ Collected ]]/'1.) CLM Reference'!$B$4</f>
        <v>1.5386469633037886E-3</v>
      </c>
      <c r="F171" s="56">
        <f>Table32[[#This Row],[Residential Incentive Disbursements]]+Table32[[#This Row],[C&amp;I Incentive Disbursements]]</f>
        <v>18202.399999999991</v>
      </c>
      <c r="G171" s="55">
        <f>Table32[[#This Row],[Incentive Disbursements]]/'1.) CLM Reference'!$B$5</f>
        <v>2.0528163311683175E-4</v>
      </c>
      <c r="H171" s="56">
        <v>0</v>
      </c>
      <c r="I171" s="55">
        <f>Table32[[#This Row],[Residential CLM $ Collected]]/'1.) CLM Reference'!$B$4</f>
        <v>0</v>
      </c>
      <c r="J171" s="56">
        <v>0</v>
      </c>
      <c r="K171" s="55">
        <f>Table32[[#This Row],[Residential Incentive Disbursements]]/'1.) CLM Reference'!$B$5</f>
        <v>0</v>
      </c>
      <c r="L171" s="56">
        <v>162860.92502399941</v>
      </c>
      <c r="M171" s="55">
        <f>Table32[[#This Row],[C&amp;I CLM $ Collected]]/'1.) CLM Reference'!$B$4</f>
        <v>1.5386469633037886E-3</v>
      </c>
      <c r="N171" s="56">
        <v>18202.399999999991</v>
      </c>
      <c r="O171" s="78">
        <f>Table32[[#This Row],[C&amp;I Incentive Disbursements]]/'1.) CLM Reference'!$B$5</f>
        <v>2.0528163311683175E-4</v>
      </c>
    </row>
    <row r="172" spans="1:15">
      <c r="A172" s="83">
        <v>9005262100</v>
      </c>
      <c r="B172" s="1" t="s">
        <v>157</v>
      </c>
      <c r="C172" s="1" t="s">
        <v>46</v>
      </c>
      <c r="D172" s="54">
        <f>Table32[[#This Row],[Residential CLM $ Collected]]+Table32[[#This Row],[C&amp;I CLM $ Collected]]</f>
        <v>35925.041753999998</v>
      </c>
      <c r="E172" s="55">
        <f>Table32[[#This Row],[CLM $ Collected ]]/'1.) CLM Reference'!$B$4</f>
        <v>3.3940588507162394E-4</v>
      </c>
      <c r="F172" s="56">
        <f>Table32[[#This Row],[Residential Incentive Disbursements]]+Table32[[#This Row],[C&amp;I Incentive Disbursements]]</f>
        <v>1875</v>
      </c>
      <c r="G172" s="55">
        <f>Table32[[#This Row],[Incentive Disbursements]]/'1.) CLM Reference'!$B$5</f>
        <v>2.1145731447175084E-5</v>
      </c>
      <c r="H172" s="56">
        <v>0</v>
      </c>
      <c r="I172" s="55">
        <f>Table32[[#This Row],[Residential CLM $ Collected]]/'1.) CLM Reference'!$B$4</f>
        <v>0</v>
      </c>
      <c r="J172" s="56">
        <v>0</v>
      </c>
      <c r="K172" s="55">
        <f>Table32[[#This Row],[Residential Incentive Disbursements]]/'1.) CLM Reference'!$B$5</f>
        <v>0</v>
      </c>
      <c r="L172" s="56">
        <v>35925.041753999998</v>
      </c>
      <c r="M172" s="55">
        <f>Table32[[#This Row],[C&amp;I CLM $ Collected]]/'1.) CLM Reference'!$B$4</f>
        <v>3.3940588507162394E-4</v>
      </c>
      <c r="N172" s="56">
        <v>1875</v>
      </c>
      <c r="O172" s="78">
        <f>Table32[[#This Row],[C&amp;I Incentive Disbursements]]/'1.) CLM Reference'!$B$5</f>
        <v>2.1145731447175084E-5</v>
      </c>
    </row>
    <row r="173" spans="1:15">
      <c r="A173" s="83">
        <v>9001257100</v>
      </c>
      <c r="B173" s="1" t="s">
        <v>158</v>
      </c>
      <c r="C173" s="1" t="s">
        <v>46</v>
      </c>
      <c r="D173" s="54">
        <f>Table32[[#This Row],[Residential CLM $ Collected]]+Table32[[#This Row],[C&amp;I CLM $ Collected]]</f>
        <v>2995.3612079999998</v>
      </c>
      <c r="E173" s="55">
        <f>Table32[[#This Row],[CLM $ Collected ]]/'1.) CLM Reference'!$B$4</f>
        <v>2.8299012952358019E-5</v>
      </c>
      <c r="F173" s="56">
        <f>Table32[[#This Row],[Residential Incentive Disbursements]]+Table32[[#This Row],[C&amp;I Incentive Disbursements]]</f>
        <v>8450</v>
      </c>
      <c r="G173" s="55">
        <f>Table32[[#This Row],[Incentive Disbursements]]/'1.) CLM Reference'!$B$5</f>
        <v>9.529676305526904E-5</v>
      </c>
      <c r="H173" s="56">
        <v>0</v>
      </c>
      <c r="I173" s="55">
        <f>Table32[[#This Row],[Residential CLM $ Collected]]/'1.) CLM Reference'!$B$4</f>
        <v>0</v>
      </c>
      <c r="J173" s="56">
        <v>0</v>
      </c>
      <c r="K173" s="55">
        <f>Table32[[#This Row],[Residential Incentive Disbursements]]/'1.) CLM Reference'!$B$5</f>
        <v>0</v>
      </c>
      <c r="L173" s="56">
        <v>2995.3612079999998</v>
      </c>
      <c r="M173" s="55">
        <f>Table32[[#This Row],[C&amp;I CLM $ Collected]]/'1.) CLM Reference'!$B$4</f>
        <v>2.8299012952358019E-5</v>
      </c>
      <c r="N173" s="56">
        <v>8450</v>
      </c>
      <c r="O173" s="78">
        <f>Table32[[#This Row],[C&amp;I Incentive Disbursements]]/'1.) CLM Reference'!$B$5</f>
        <v>9.529676305526904E-5</v>
      </c>
    </row>
    <row r="174" spans="1:15">
      <c r="A174" s="83">
        <v>9003466102</v>
      </c>
      <c r="B174" s="1" t="s">
        <v>159</v>
      </c>
      <c r="C174" s="1" t="s">
        <v>46</v>
      </c>
      <c r="D174" s="54">
        <f>Table32[[#This Row],[Residential CLM $ Collected]]+Table32[[#This Row],[C&amp;I CLM $ Collected]]</f>
        <v>268527.20151599945</v>
      </c>
      <c r="E174" s="55">
        <f>Table32[[#This Row],[CLM $ Collected ]]/'1.) CLM Reference'!$B$4</f>
        <v>2.5369410318415663E-3</v>
      </c>
      <c r="F174" s="56">
        <f>Table32[[#This Row],[Residential Incentive Disbursements]]+Table32[[#This Row],[C&amp;I Incentive Disbursements]]</f>
        <v>264572.13199999899</v>
      </c>
      <c r="G174" s="55">
        <f>Table32[[#This Row],[Incentive Disbursements]]/'1.) CLM Reference'!$B$5</f>
        <v>2.9837713342285525E-3</v>
      </c>
      <c r="H174" s="56">
        <v>0</v>
      </c>
      <c r="I174" s="55">
        <f>Table32[[#This Row],[Residential CLM $ Collected]]/'1.) CLM Reference'!$B$4</f>
        <v>0</v>
      </c>
      <c r="J174" s="56">
        <v>0</v>
      </c>
      <c r="K174" s="55">
        <f>Table32[[#This Row],[Residential Incentive Disbursements]]/'1.) CLM Reference'!$B$5</f>
        <v>0</v>
      </c>
      <c r="L174" s="56">
        <v>268527.20151599945</v>
      </c>
      <c r="M174" s="55">
        <f>Table32[[#This Row],[C&amp;I CLM $ Collected]]/'1.) CLM Reference'!$B$4</f>
        <v>2.5369410318415663E-3</v>
      </c>
      <c r="N174" s="56">
        <v>264572.13199999899</v>
      </c>
      <c r="O174" s="78">
        <f>Table32[[#This Row],[C&amp;I Incentive Disbursements]]/'1.) CLM Reference'!$B$5</f>
        <v>2.9837713342285525E-3</v>
      </c>
    </row>
    <row r="175" spans="1:15">
      <c r="A175" s="83">
        <v>9003466300</v>
      </c>
      <c r="B175" s="1" t="s">
        <v>159</v>
      </c>
      <c r="C175" s="1" t="s">
        <v>46</v>
      </c>
      <c r="D175" s="54">
        <f>Table32[[#This Row],[Residential CLM $ Collected]]+Table32[[#This Row],[C&amp;I CLM $ Collected]]</f>
        <v>536.08035599999994</v>
      </c>
      <c r="E175" s="55">
        <f>Table32[[#This Row],[CLM $ Collected ]]/'1.) CLM Reference'!$B$4</f>
        <v>5.0646796444553194E-6</v>
      </c>
      <c r="F175" s="56">
        <f>Table32[[#This Row],[Residential Incentive Disbursements]]+Table32[[#This Row],[C&amp;I Incentive Disbursements]]</f>
        <v>0</v>
      </c>
      <c r="G175" s="55">
        <f>Table32[[#This Row],[Incentive Disbursements]]/'1.) CLM Reference'!$B$5</f>
        <v>0</v>
      </c>
      <c r="H175" s="56">
        <v>0</v>
      </c>
      <c r="I175" s="55">
        <f>Table32[[#This Row],[Residential CLM $ Collected]]/'1.) CLM Reference'!$B$4</f>
        <v>0</v>
      </c>
      <c r="J175" s="56">
        <v>0</v>
      </c>
      <c r="K175" s="55">
        <f>Table32[[#This Row],[Residential Incentive Disbursements]]/'1.) CLM Reference'!$B$5</f>
        <v>0</v>
      </c>
      <c r="L175" s="56">
        <v>536.08035599999994</v>
      </c>
      <c r="M175" s="55">
        <f>Table32[[#This Row],[C&amp;I CLM $ Collected]]/'1.) CLM Reference'!$B$4</f>
        <v>5.0646796444553194E-6</v>
      </c>
      <c r="N175" s="56">
        <v>0</v>
      </c>
      <c r="O175" s="78">
        <f>Table32[[#This Row],[C&amp;I Incentive Disbursements]]/'1.) CLM Reference'!$B$5</f>
        <v>0</v>
      </c>
    </row>
    <row r="176" spans="1:15">
      <c r="A176" s="83">
        <v>9013538201</v>
      </c>
      <c r="B176" s="1" t="s">
        <v>160</v>
      </c>
      <c r="C176" s="1" t="s">
        <v>46</v>
      </c>
      <c r="D176" s="54">
        <f>Table32[[#This Row],[Residential CLM $ Collected]]+Table32[[#This Row],[C&amp;I CLM $ Collected]]</f>
        <v>81140.346188999436</v>
      </c>
      <c r="E176" s="55">
        <f>Table32[[#This Row],[CLM $ Collected ]]/'1.) CLM Reference'!$B$4</f>
        <v>7.6658257495912287E-4</v>
      </c>
      <c r="F176" s="56">
        <f>Table32[[#This Row],[Residential Incentive Disbursements]]+Table32[[#This Row],[C&amp;I Incentive Disbursements]]</f>
        <v>362135.03799999901</v>
      </c>
      <c r="G176" s="55">
        <f>Table32[[#This Row],[Incentive Disbursements]]/'1.) CLM Reference'!$B$5</f>
        <v>4.0840588059522787E-3</v>
      </c>
      <c r="H176" s="56">
        <v>0</v>
      </c>
      <c r="I176" s="55">
        <f>Table32[[#This Row],[Residential CLM $ Collected]]/'1.) CLM Reference'!$B$4</f>
        <v>0</v>
      </c>
      <c r="J176" s="56">
        <v>0</v>
      </c>
      <c r="K176" s="55">
        <f>Table32[[#This Row],[Residential Incentive Disbursements]]/'1.) CLM Reference'!$B$5</f>
        <v>0</v>
      </c>
      <c r="L176" s="56">
        <v>81140.346188999436</v>
      </c>
      <c r="M176" s="55">
        <f>Table32[[#This Row],[C&amp;I CLM $ Collected]]/'1.) CLM Reference'!$B$4</f>
        <v>7.6658257495912287E-4</v>
      </c>
      <c r="N176" s="56">
        <v>362135.03799999901</v>
      </c>
      <c r="O176" s="78">
        <f>Table32[[#This Row],[C&amp;I Incentive Disbursements]]/'1.) CLM Reference'!$B$5</f>
        <v>4.0840588059522787E-3</v>
      </c>
    </row>
    <row r="177" spans="1:15">
      <c r="A177" s="83">
        <v>9003487500</v>
      </c>
      <c r="B177" s="1" t="s">
        <v>161</v>
      </c>
      <c r="C177" s="1" t="s">
        <v>46</v>
      </c>
      <c r="D177" s="54">
        <f>Table32[[#This Row],[Residential CLM $ Collected]]+Table32[[#This Row],[C&amp;I CLM $ Collected]]</f>
        <v>528398.03954699996</v>
      </c>
      <c r="E177" s="55">
        <f>Table32[[#This Row],[CLM $ Collected ]]/'1.) CLM Reference'!$B$4</f>
        <v>4.9921000930386412E-3</v>
      </c>
      <c r="F177" s="56">
        <f>Table32[[#This Row],[Residential Incentive Disbursements]]+Table32[[#This Row],[C&amp;I Incentive Disbursements]]</f>
        <v>589606.17700000003</v>
      </c>
      <c r="G177" s="55">
        <f>Table32[[#This Row],[Incentive Disbursements]]/'1.) CLM Reference'!$B$5</f>
        <v>6.6494154018333753E-3</v>
      </c>
      <c r="H177" s="56">
        <v>0</v>
      </c>
      <c r="I177" s="55">
        <f>Table32[[#This Row],[Residential CLM $ Collected]]/'1.) CLM Reference'!$B$4</f>
        <v>0</v>
      </c>
      <c r="J177" s="56">
        <v>0</v>
      </c>
      <c r="K177" s="55">
        <f>Table32[[#This Row],[Residential Incentive Disbursements]]/'1.) CLM Reference'!$B$5</f>
        <v>0</v>
      </c>
      <c r="L177" s="56">
        <v>528398.03954699996</v>
      </c>
      <c r="M177" s="55">
        <f>Table32[[#This Row],[C&amp;I CLM $ Collected]]/'1.) CLM Reference'!$B$4</f>
        <v>4.9921000930386412E-3</v>
      </c>
      <c r="N177" s="56">
        <v>589606.17700000003</v>
      </c>
      <c r="O177" s="78">
        <f>Table32[[#This Row],[C&amp;I Incentive Disbursements]]/'1.) CLM Reference'!$B$5</f>
        <v>6.6494154018333753E-3</v>
      </c>
    </row>
    <row r="178" spans="1:15">
      <c r="A178" s="83">
        <v>9009348124</v>
      </c>
      <c r="B178" s="1" t="s">
        <v>162</v>
      </c>
      <c r="C178" s="1" t="s">
        <v>46</v>
      </c>
      <c r="D178" s="54">
        <f>Table32[[#This Row],[Residential CLM $ Collected]]+Table32[[#This Row],[C&amp;I CLM $ Collected]]</f>
        <v>266567.20725599944</v>
      </c>
      <c r="E178" s="55">
        <f>Table32[[#This Row],[CLM $ Collected ]]/'1.) CLM Reference'!$B$4</f>
        <v>2.518423764941618E-3</v>
      </c>
      <c r="F178" s="56">
        <f>Table32[[#This Row],[Residential Incentive Disbursements]]+Table32[[#This Row],[C&amp;I Incentive Disbursements]]</f>
        <v>144682.6874</v>
      </c>
      <c r="G178" s="55">
        <f>Table32[[#This Row],[Incentive Disbursements]]/'1.) CLM Reference'!$B$5</f>
        <v>1.6316913348351906E-3</v>
      </c>
      <c r="H178" s="56">
        <v>0</v>
      </c>
      <c r="I178" s="55">
        <f>Table32[[#This Row],[Residential CLM $ Collected]]/'1.) CLM Reference'!$B$4</f>
        <v>0</v>
      </c>
      <c r="J178" s="56">
        <v>0</v>
      </c>
      <c r="K178" s="55">
        <f>Table32[[#This Row],[Residential Incentive Disbursements]]/'1.) CLM Reference'!$B$5</f>
        <v>0</v>
      </c>
      <c r="L178" s="56">
        <v>266567.20725599944</v>
      </c>
      <c r="M178" s="55">
        <f>Table32[[#This Row],[C&amp;I CLM $ Collected]]/'1.) CLM Reference'!$B$4</f>
        <v>2.518423764941618E-3</v>
      </c>
      <c r="N178" s="56">
        <v>144682.6874</v>
      </c>
      <c r="O178" s="78">
        <f>Table32[[#This Row],[C&amp;I Incentive Disbursements]]/'1.) CLM Reference'!$B$5</f>
        <v>1.6316913348351906E-3</v>
      </c>
    </row>
    <row r="179" spans="1:15">
      <c r="A179" s="83">
        <v>9003430203</v>
      </c>
      <c r="B179" s="1" t="s">
        <v>163</v>
      </c>
      <c r="C179" s="1" t="s">
        <v>46</v>
      </c>
      <c r="D179" s="54">
        <f>Table32[[#This Row],[Residential CLM $ Collected]]+Table32[[#This Row],[C&amp;I CLM $ Collected]]</f>
        <v>12.806261999999942</v>
      </c>
      <c r="E179" s="55">
        <f>Table32[[#This Row],[CLM $ Collected ]]/'1.) CLM Reference'!$B$4</f>
        <v>1.2098860506084536E-7</v>
      </c>
      <c r="F179" s="56">
        <f>Table32[[#This Row],[Residential Incentive Disbursements]]+Table32[[#This Row],[C&amp;I Incentive Disbursements]]</f>
        <v>0</v>
      </c>
      <c r="G179" s="55">
        <f>Table32[[#This Row],[Incentive Disbursements]]/'1.) CLM Reference'!$B$5</f>
        <v>0</v>
      </c>
      <c r="H179" s="56">
        <v>0</v>
      </c>
      <c r="I179" s="55">
        <f>Table32[[#This Row],[Residential CLM $ Collected]]/'1.) CLM Reference'!$B$4</f>
        <v>0</v>
      </c>
      <c r="J179" s="56">
        <v>0</v>
      </c>
      <c r="K179" s="55">
        <f>Table32[[#This Row],[Residential Incentive Disbursements]]/'1.) CLM Reference'!$B$5</f>
        <v>0</v>
      </c>
      <c r="L179" s="56">
        <v>12.806261999999942</v>
      </c>
      <c r="M179" s="55">
        <f>Table32[[#This Row],[C&amp;I CLM $ Collected]]/'1.) CLM Reference'!$B$4</f>
        <v>1.2098860506084536E-7</v>
      </c>
      <c r="N179" s="56">
        <v>0</v>
      </c>
      <c r="O179" s="78">
        <f>Table32[[#This Row],[C&amp;I Incentive Disbursements]]/'1.) CLM Reference'!$B$5</f>
        <v>0</v>
      </c>
    </row>
    <row r="180" spans="1:15">
      <c r="A180" s="83">
        <v>9003430500</v>
      </c>
      <c r="B180" s="1" t="s">
        <v>163</v>
      </c>
      <c r="C180" s="1" t="s">
        <v>46</v>
      </c>
      <c r="D180" s="54">
        <f>Table32[[#This Row],[Residential CLM $ Collected]]+Table32[[#This Row],[C&amp;I CLM $ Collected]]</f>
        <v>546003.82840499992</v>
      </c>
      <c r="E180" s="55">
        <f>Table32[[#This Row],[CLM $ Collected ]]/'1.) CLM Reference'!$B$4</f>
        <v>5.1584327695780715E-3</v>
      </c>
      <c r="F180" s="56">
        <f>Table32[[#This Row],[Residential Incentive Disbursements]]+Table32[[#This Row],[C&amp;I Incentive Disbursements]]</f>
        <v>1218853.861</v>
      </c>
      <c r="G180" s="55">
        <f>Table32[[#This Row],[Incentive Disbursements]]/'1.) CLM Reference'!$B$5</f>
        <v>1.374589675629785E-2</v>
      </c>
      <c r="H180" s="56">
        <v>0</v>
      </c>
      <c r="I180" s="55">
        <f>Table32[[#This Row],[Residential CLM $ Collected]]/'1.) CLM Reference'!$B$4</f>
        <v>0</v>
      </c>
      <c r="J180" s="56">
        <v>0</v>
      </c>
      <c r="K180" s="55">
        <f>Table32[[#This Row],[Residential Incentive Disbursements]]/'1.) CLM Reference'!$B$5</f>
        <v>0</v>
      </c>
      <c r="L180" s="56">
        <v>546003.82840499992</v>
      </c>
      <c r="M180" s="55">
        <f>Table32[[#This Row],[C&amp;I CLM $ Collected]]/'1.) CLM Reference'!$B$4</f>
        <v>5.1584327695780715E-3</v>
      </c>
      <c r="N180" s="56">
        <v>1218853.861</v>
      </c>
      <c r="O180" s="78">
        <f>Table32[[#This Row],[C&amp;I Incentive Disbursements]]/'1.) CLM Reference'!$B$5</f>
        <v>1.374589675629785E-2</v>
      </c>
    </row>
    <row r="181" spans="1:15">
      <c r="A181" s="83">
        <v>9003430601</v>
      </c>
      <c r="B181" s="1" t="s">
        <v>163</v>
      </c>
      <c r="C181" s="1" t="s">
        <v>46</v>
      </c>
      <c r="D181" s="54">
        <f>Table32[[#This Row],[Residential CLM $ Collected]]+Table32[[#This Row],[C&amp;I CLM $ Collected]]</f>
        <v>14.332625999999999</v>
      </c>
      <c r="E181" s="55">
        <f>Table32[[#This Row],[CLM $ Collected ]]/'1.) CLM Reference'!$B$4</f>
        <v>1.354091011568256E-7</v>
      </c>
      <c r="F181" s="56">
        <f>Table32[[#This Row],[Residential Incentive Disbursements]]+Table32[[#This Row],[C&amp;I Incentive Disbursements]]</f>
        <v>0</v>
      </c>
      <c r="G181" s="55">
        <f>Table32[[#This Row],[Incentive Disbursements]]/'1.) CLM Reference'!$B$5</f>
        <v>0</v>
      </c>
      <c r="H181" s="56">
        <v>0</v>
      </c>
      <c r="I181" s="55">
        <f>Table32[[#This Row],[Residential CLM $ Collected]]/'1.) CLM Reference'!$B$4</f>
        <v>0</v>
      </c>
      <c r="J181" s="56">
        <v>0</v>
      </c>
      <c r="K181" s="55">
        <f>Table32[[#This Row],[Residential Incentive Disbursements]]/'1.) CLM Reference'!$B$5</f>
        <v>0</v>
      </c>
      <c r="L181" s="56">
        <v>14.332625999999999</v>
      </c>
      <c r="M181" s="55">
        <f>Table32[[#This Row],[C&amp;I CLM $ Collected]]/'1.) CLM Reference'!$B$4</f>
        <v>1.354091011568256E-7</v>
      </c>
      <c r="N181" s="56">
        <v>0</v>
      </c>
      <c r="O181" s="78">
        <f>Table32[[#This Row],[C&amp;I Incentive Disbursements]]/'1.) CLM Reference'!$B$5</f>
        <v>0</v>
      </c>
    </row>
    <row r="182" spans="1:15">
      <c r="A182" s="83">
        <v>9011711100</v>
      </c>
      <c r="B182" s="1" t="s">
        <v>164</v>
      </c>
      <c r="C182" s="1" t="s">
        <v>46</v>
      </c>
      <c r="D182" s="54">
        <f>Table32[[#This Row],[Residential CLM $ Collected]]+Table32[[#This Row],[C&amp;I CLM $ Collected]]</f>
        <v>15067.505627999943</v>
      </c>
      <c r="E182" s="55">
        <f>Table32[[#This Row],[CLM $ Collected ]]/'1.) CLM Reference'!$B$4</f>
        <v>1.4235195935224175E-4</v>
      </c>
      <c r="F182" s="56">
        <f>Table32[[#This Row],[Residential Incentive Disbursements]]+Table32[[#This Row],[C&amp;I Incentive Disbursements]]</f>
        <v>13079.5</v>
      </c>
      <c r="G182" s="55">
        <f>Table32[[#This Row],[Incentive Disbursements]]/'1.) CLM Reference'!$B$5</f>
        <v>1.4750698371377414E-4</v>
      </c>
      <c r="H182" s="56">
        <v>0</v>
      </c>
      <c r="I182" s="55">
        <f>Table32[[#This Row],[Residential CLM $ Collected]]/'1.) CLM Reference'!$B$4</f>
        <v>0</v>
      </c>
      <c r="J182" s="56">
        <v>0</v>
      </c>
      <c r="K182" s="55">
        <f>Table32[[#This Row],[Residential Incentive Disbursements]]/'1.) CLM Reference'!$B$5</f>
        <v>0</v>
      </c>
      <c r="L182" s="56">
        <v>15067.505627999943</v>
      </c>
      <c r="M182" s="55">
        <f>Table32[[#This Row],[C&amp;I CLM $ Collected]]/'1.) CLM Reference'!$B$4</f>
        <v>1.4235195935224175E-4</v>
      </c>
      <c r="N182" s="56">
        <v>13079.5</v>
      </c>
      <c r="O182" s="78">
        <f>Table32[[#This Row],[C&amp;I Incentive Disbursements]]/'1.) CLM Reference'!$B$5</f>
        <v>1.4750698371377414E-4</v>
      </c>
    </row>
    <row r="183" spans="1:15">
      <c r="A183" s="83">
        <v>9013890100</v>
      </c>
      <c r="B183" s="1" t="s">
        <v>165</v>
      </c>
      <c r="C183" s="1" t="s">
        <v>46</v>
      </c>
      <c r="D183" s="54">
        <f>Table32[[#This Row],[Residential CLM $ Collected]]+Table32[[#This Row],[C&amp;I CLM $ Collected]]</f>
        <v>9.5176619999999428</v>
      </c>
      <c r="E183" s="55">
        <f>Table32[[#This Row],[CLM $ Collected ]]/'1.) CLM Reference'!$B$4</f>
        <v>8.991918553756076E-8</v>
      </c>
      <c r="F183" s="56">
        <f>Table32[[#This Row],[Residential Incentive Disbursements]]+Table32[[#This Row],[C&amp;I Incentive Disbursements]]</f>
        <v>0</v>
      </c>
      <c r="G183" s="55">
        <f>Table32[[#This Row],[Incentive Disbursements]]/'1.) CLM Reference'!$B$5</f>
        <v>0</v>
      </c>
      <c r="H183" s="56">
        <v>0</v>
      </c>
      <c r="I183" s="55">
        <f>Table32[[#This Row],[Residential CLM $ Collected]]/'1.) CLM Reference'!$B$4</f>
        <v>0</v>
      </c>
      <c r="J183" s="56">
        <v>0</v>
      </c>
      <c r="K183" s="55">
        <f>Table32[[#This Row],[Residential Incentive Disbursements]]/'1.) CLM Reference'!$B$5</f>
        <v>0</v>
      </c>
      <c r="L183" s="56">
        <v>9.5176619999999428</v>
      </c>
      <c r="M183" s="55">
        <f>Table32[[#This Row],[C&amp;I CLM $ Collected]]/'1.) CLM Reference'!$B$4</f>
        <v>8.991918553756076E-8</v>
      </c>
      <c r="N183" s="56">
        <v>0</v>
      </c>
      <c r="O183" s="78">
        <f>Table32[[#This Row],[C&amp;I Incentive Disbursements]]/'1.) CLM Reference'!$B$5</f>
        <v>0</v>
      </c>
    </row>
    <row r="184" spans="1:15">
      <c r="A184" s="83">
        <v>9013890202</v>
      </c>
      <c r="B184" s="1" t="s">
        <v>165</v>
      </c>
      <c r="C184" s="1" t="s">
        <v>46</v>
      </c>
      <c r="D184" s="54">
        <f>Table32[[#This Row],[Residential CLM $ Collected]]+Table32[[#This Row],[C&amp;I CLM $ Collected]]</f>
        <v>177275.21660099941</v>
      </c>
      <c r="E184" s="55">
        <f>Table32[[#This Row],[CLM $ Collected ]]/'1.) CLM Reference'!$B$4</f>
        <v>1.6748276092129174E-3</v>
      </c>
      <c r="F184" s="56">
        <f>Table32[[#This Row],[Residential Incentive Disbursements]]+Table32[[#This Row],[C&amp;I Incentive Disbursements]]</f>
        <v>122228.53</v>
      </c>
      <c r="G184" s="55">
        <f>Table32[[#This Row],[Incentive Disbursements]]/'1.) CLM Reference'!$B$5</f>
        <v>1.3784595576335911E-3</v>
      </c>
      <c r="H184" s="56">
        <v>0</v>
      </c>
      <c r="I184" s="55">
        <f>Table32[[#This Row],[Residential CLM $ Collected]]/'1.) CLM Reference'!$B$4</f>
        <v>0</v>
      </c>
      <c r="J184" s="56">
        <v>0</v>
      </c>
      <c r="K184" s="55">
        <f>Table32[[#This Row],[Residential Incentive Disbursements]]/'1.) CLM Reference'!$B$5</f>
        <v>0</v>
      </c>
      <c r="L184" s="56">
        <v>177275.21660099941</v>
      </c>
      <c r="M184" s="55">
        <f>Table32[[#This Row],[C&amp;I CLM $ Collected]]/'1.) CLM Reference'!$B$4</f>
        <v>1.6748276092129174E-3</v>
      </c>
      <c r="N184" s="56">
        <v>122228.53</v>
      </c>
      <c r="O184" s="78">
        <f>Table32[[#This Row],[C&amp;I Incentive Disbursements]]/'1.) CLM Reference'!$B$5</f>
        <v>1.3784595576335911E-3</v>
      </c>
    </row>
    <row r="185" spans="1:15">
      <c r="A185" s="83">
        <v>9001020100</v>
      </c>
      <c r="B185" s="1" t="s">
        <v>166</v>
      </c>
      <c r="C185" s="1" t="s">
        <v>102</v>
      </c>
      <c r="D185" s="54">
        <f>Table32[[#This Row],[Residential CLM $ Collected]]+Table32[[#This Row],[C&amp;I CLM $ Collected]]</f>
        <v>52.892595</v>
      </c>
      <c r="E185" s="55">
        <f>Table32[[#This Row],[CLM $ Collected ]]/'1.) CLM Reference'!$B$4</f>
        <v>4.9970875866027675E-7</v>
      </c>
      <c r="F185" s="56">
        <f>Table32[[#This Row],[Residential Incentive Disbursements]]+Table32[[#This Row],[C&amp;I Incentive Disbursements]]</f>
        <v>0</v>
      </c>
      <c r="G185" s="55">
        <f>Table32[[#This Row],[Incentive Disbursements]]/'1.) CLM Reference'!$B$5</f>
        <v>0</v>
      </c>
      <c r="H185" s="56">
        <v>0</v>
      </c>
      <c r="I185" s="55">
        <f>Table32[[#This Row],[Residential CLM $ Collected]]/'1.) CLM Reference'!$B$4</f>
        <v>0</v>
      </c>
      <c r="J185" s="56">
        <v>0</v>
      </c>
      <c r="K185" s="55">
        <f>Table32[[#This Row],[Residential Incentive Disbursements]]/'1.) CLM Reference'!$B$5</f>
        <v>0</v>
      </c>
      <c r="L185" s="56">
        <v>52.892595</v>
      </c>
      <c r="M185" s="55">
        <f>Table32[[#This Row],[C&amp;I CLM $ Collected]]/'1.) CLM Reference'!$B$4</f>
        <v>4.9970875866027675E-7</v>
      </c>
      <c r="N185" s="56">
        <v>0</v>
      </c>
      <c r="O185" s="78">
        <f>Table32[[#This Row],[C&amp;I Incentive Disbursements]]/'1.) CLM Reference'!$B$5</f>
        <v>0</v>
      </c>
    </row>
    <row r="186" spans="1:15">
      <c r="A186" s="83">
        <v>9001020300</v>
      </c>
      <c r="B186" s="1" t="s">
        <v>166</v>
      </c>
      <c r="C186" s="1" t="s">
        <v>46</v>
      </c>
      <c r="D186" s="54">
        <f>Table32[[#This Row],[Residential CLM $ Collected]]+Table32[[#This Row],[C&amp;I CLM $ Collected]]</f>
        <v>2931020.7168689938</v>
      </c>
      <c r="E186" s="55">
        <f>Table32[[#This Row],[CLM $ Collected ]]/'1.) CLM Reference'!$B$4</f>
        <v>2.7691148903436474E-2</v>
      </c>
      <c r="F186" s="56">
        <f>Table32[[#This Row],[Residential Incentive Disbursements]]+Table32[[#This Row],[C&amp;I Incentive Disbursements]]</f>
        <v>1161902.8089999999</v>
      </c>
      <c r="G186" s="55">
        <f>Table32[[#This Row],[Incentive Disbursements]]/'1.) CLM Reference'!$B$5</f>
        <v>1.3103618542310593E-2</v>
      </c>
      <c r="H186" s="56">
        <v>860.02559999999994</v>
      </c>
      <c r="I186" s="55">
        <f>Table32[[#This Row],[Residential CLM $ Collected]]/'1.) CLM Reference'!$B$4</f>
        <v>8.1251888849858799E-6</v>
      </c>
      <c r="J186" s="56">
        <v>0</v>
      </c>
      <c r="K186" s="55">
        <f>Table32[[#This Row],[Residential Incentive Disbursements]]/'1.) CLM Reference'!$B$5</f>
        <v>0</v>
      </c>
      <c r="L186" s="56">
        <v>2930160.691268994</v>
      </c>
      <c r="M186" s="55">
        <f>Table32[[#This Row],[C&amp;I CLM $ Collected]]/'1.) CLM Reference'!$B$4</f>
        <v>2.7683023714551488E-2</v>
      </c>
      <c r="N186" s="56">
        <v>1161902.8089999999</v>
      </c>
      <c r="O186" s="78">
        <f>Table32[[#This Row],[C&amp;I Incentive Disbursements]]/'1.) CLM Reference'!$B$5</f>
        <v>1.3103618542310593E-2</v>
      </c>
    </row>
    <row r="187" spans="1:15">
      <c r="A187" s="83">
        <v>9001021500</v>
      </c>
      <c r="B187" s="1" t="s">
        <v>166</v>
      </c>
      <c r="C187" s="1" t="s">
        <v>46</v>
      </c>
      <c r="D187" s="54">
        <f>Table32[[#This Row],[Residential CLM $ Collected]]+Table32[[#This Row],[C&amp;I CLM $ Collected]]</f>
        <v>10.389708000000001</v>
      </c>
      <c r="E187" s="55">
        <f>Table32[[#This Row],[CLM $ Collected ]]/'1.) CLM Reference'!$B$4</f>
        <v>9.8157938507701263E-8</v>
      </c>
      <c r="F187" s="56">
        <f>Table32[[#This Row],[Residential Incentive Disbursements]]+Table32[[#This Row],[C&amp;I Incentive Disbursements]]</f>
        <v>0</v>
      </c>
      <c r="G187" s="55">
        <f>Table32[[#This Row],[Incentive Disbursements]]/'1.) CLM Reference'!$B$5</f>
        <v>0</v>
      </c>
      <c r="H187" s="56">
        <v>0</v>
      </c>
      <c r="I187" s="55">
        <f>Table32[[#This Row],[Residential CLM $ Collected]]/'1.) CLM Reference'!$B$4</f>
        <v>0</v>
      </c>
      <c r="J187" s="56">
        <v>0</v>
      </c>
      <c r="K187" s="55">
        <f>Table32[[#This Row],[Residential Incentive Disbursements]]/'1.) CLM Reference'!$B$5</f>
        <v>0</v>
      </c>
      <c r="L187" s="56">
        <v>10.389708000000001</v>
      </c>
      <c r="M187" s="55">
        <f>Table32[[#This Row],[C&amp;I CLM $ Collected]]/'1.) CLM Reference'!$B$4</f>
        <v>9.8157938507701263E-8</v>
      </c>
      <c r="N187" s="56">
        <v>0</v>
      </c>
      <c r="O187" s="78">
        <f>Table32[[#This Row],[C&amp;I Incentive Disbursements]]/'1.) CLM Reference'!$B$5</f>
        <v>0</v>
      </c>
    </row>
    <row r="188" spans="1:15">
      <c r="A188" s="83">
        <v>9001021700</v>
      </c>
      <c r="B188" s="1" t="s">
        <v>166</v>
      </c>
      <c r="C188" s="1" t="s">
        <v>46</v>
      </c>
      <c r="D188" s="54">
        <f>Table32[[#This Row],[Residential CLM $ Collected]]+Table32[[#This Row],[C&amp;I CLM $ Collected]]</f>
        <v>10087.6104</v>
      </c>
      <c r="E188" s="55">
        <f>Table32[[#This Row],[CLM $ Collected ]]/'1.) CLM Reference'!$B$4</f>
        <v>9.5303837348734694E-5</v>
      </c>
      <c r="F188" s="56">
        <f>Table32[[#This Row],[Residential Incentive Disbursements]]+Table32[[#This Row],[C&amp;I Incentive Disbursements]]</f>
        <v>0</v>
      </c>
      <c r="G188" s="55">
        <f>Table32[[#This Row],[Incentive Disbursements]]/'1.) CLM Reference'!$B$5</f>
        <v>0</v>
      </c>
      <c r="H188" s="56">
        <v>10087.6104</v>
      </c>
      <c r="I188" s="55">
        <f>Table32[[#This Row],[Residential CLM $ Collected]]/'1.) CLM Reference'!$B$4</f>
        <v>9.5303837348734694E-5</v>
      </c>
      <c r="J188" s="56">
        <v>0</v>
      </c>
      <c r="K188" s="55">
        <f>Table32[[#This Row],[Residential Incentive Disbursements]]/'1.) CLM Reference'!$B$5</f>
        <v>0</v>
      </c>
      <c r="L188" s="56">
        <v>0</v>
      </c>
      <c r="M188" s="55">
        <f>Table32[[#This Row],[C&amp;I CLM $ Collected]]/'1.) CLM Reference'!$B$4</f>
        <v>0</v>
      </c>
      <c r="N188" s="56">
        <v>0</v>
      </c>
      <c r="O188" s="78">
        <f>Table32[[#This Row],[C&amp;I Incentive Disbursements]]/'1.) CLM Reference'!$B$5</f>
        <v>0</v>
      </c>
    </row>
    <row r="189" spans="1:15">
      <c r="A189" s="83">
        <v>9015908100</v>
      </c>
      <c r="B189" s="1" t="s">
        <v>167</v>
      </c>
      <c r="C189" s="1" t="s">
        <v>46</v>
      </c>
      <c r="D189" s="54">
        <f>Table32[[#This Row],[Residential CLM $ Collected]]+Table32[[#This Row],[C&amp;I CLM $ Collected]]</f>
        <v>3494.9403719999946</v>
      </c>
      <c r="E189" s="55">
        <f>Table32[[#This Row],[CLM $ Collected ]]/'1.) CLM Reference'!$B$4</f>
        <v>3.301884346729071E-5</v>
      </c>
      <c r="F189" s="56">
        <f>Table32[[#This Row],[Residential Incentive Disbursements]]+Table32[[#This Row],[C&amp;I Incentive Disbursements]]</f>
        <v>2310</v>
      </c>
      <c r="G189" s="55">
        <f>Table32[[#This Row],[Incentive Disbursements]]/'1.) CLM Reference'!$B$5</f>
        <v>2.6051541142919705E-5</v>
      </c>
      <c r="H189" s="56">
        <v>0</v>
      </c>
      <c r="I189" s="55">
        <f>Table32[[#This Row],[Residential CLM $ Collected]]/'1.) CLM Reference'!$B$4</f>
        <v>0</v>
      </c>
      <c r="J189" s="56">
        <v>0</v>
      </c>
      <c r="K189" s="55">
        <f>Table32[[#This Row],[Residential Incentive Disbursements]]/'1.) CLM Reference'!$B$5</f>
        <v>0</v>
      </c>
      <c r="L189" s="56">
        <v>3494.9403719999946</v>
      </c>
      <c r="M189" s="55">
        <f>Table32[[#This Row],[C&amp;I CLM $ Collected]]/'1.) CLM Reference'!$B$4</f>
        <v>3.301884346729071E-5</v>
      </c>
      <c r="N189" s="56">
        <v>2310</v>
      </c>
      <c r="O189" s="78">
        <f>Table32[[#This Row],[C&amp;I Incentive Disbursements]]/'1.) CLM Reference'!$B$5</f>
        <v>2.6051541142919705E-5</v>
      </c>
    </row>
    <row r="190" spans="1:15">
      <c r="A190" s="83">
        <v>9011703000</v>
      </c>
      <c r="B190" s="1" t="s">
        <v>168</v>
      </c>
      <c r="C190" s="1" t="s">
        <v>46</v>
      </c>
      <c r="D190" s="54">
        <f>Table32[[#This Row],[Residential CLM $ Collected]]+Table32[[#This Row],[C&amp;I CLM $ Collected]]</f>
        <v>2.1494970000000002</v>
      </c>
      <c r="E190" s="55">
        <f>Table32[[#This Row],[CLM $ Collected ]]/'1.) CLM Reference'!$B$4</f>
        <v>2.030761541599517E-8</v>
      </c>
      <c r="F190" s="56">
        <f>Table32[[#This Row],[Residential Incentive Disbursements]]+Table32[[#This Row],[C&amp;I Incentive Disbursements]]</f>
        <v>0</v>
      </c>
      <c r="G190" s="55">
        <f>Table32[[#This Row],[Incentive Disbursements]]/'1.) CLM Reference'!$B$5</f>
        <v>0</v>
      </c>
      <c r="H190" s="56">
        <v>0</v>
      </c>
      <c r="I190" s="55">
        <f>Table32[[#This Row],[Residential CLM $ Collected]]/'1.) CLM Reference'!$B$4</f>
        <v>0</v>
      </c>
      <c r="J190" s="56">
        <v>0</v>
      </c>
      <c r="K190" s="55">
        <f>Table32[[#This Row],[Residential Incentive Disbursements]]/'1.) CLM Reference'!$B$5</f>
        <v>0</v>
      </c>
      <c r="L190" s="56">
        <v>2.1494970000000002</v>
      </c>
      <c r="M190" s="55">
        <f>Table32[[#This Row],[C&amp;I CLM $ Collected]]/'1.) CLM Reference'!$B$4</f>
        <v>2.030761541599517E-8</v>
      </c>
      <c r="N190" s="56">
        <v>0</v>
      </c>
      <c r="O190" s="78">
        <f>Table32[[#This Row],[C&amp;I Incentive Disbursements]]/'1.) CLM Reference'!$B$5</f>
        <v>0</v>
      </c>
    </row>
    <row r="191" spans="1:15">
      <c r="A191" s="83">
        <v>9011705102</v>
      </c>
      <c r="B191" s="1" t="s">
        <v>168</v>
      </c>
      <c r="C191" s="1" t="s">
        <v>46</v>
      </c>
      <c r="D191" s="54">
        <f>Table32[[#This Row],[Residential CLM $ Collected]]+Table32[[#This Row],[C&amp;I CLM $ Collected]]</f>
        <v>2046.9510809999942</v>
      </c>
      <c r="E191" s="55">
        <f>Table32[[#This Row],[CLM $ Collected ]]/'1.) CLM Reference'!$B$4</f>
        <v>1.9338801276904996E-5</v>
      </c>
      <c r="F191" s="56">
        <f>Table32[[#This Row],[Residential Incentive Disbursements]]+Table32[[#This Row],[C&amp;I Incentive Disbursements]]</f>
        <v>0</v>
      </c>
      <c r="G191" s="55">
        <f>Table32[[#This Row],[Incentive Disbursements]]/'1.) CLM Reference'!$B$5</f>
        <v>0</v>
      </c>
      <c r="H191" s="56">
        <v>0</v>
      </c>
      <c r="I191" s="55">
        <f>Table32[[#This Row],[Residential CLM $ Collected]]/'1.) CLM Reference'!$B$4</f>
        <v>0</v>
      </c>
      <c r="J191" s="56">
        <v>0</v>
      </c>
      <c r="K191" s="55">
        <f>Table32[[#This Row],[Residential Incentive Disbursements]]/'1.) CLM Reference'!$B$5</f>
        <v>0</v>
      </c>
      <c r="L191" s="56">
        <v>2046.9510809999942</v>
      </c>
      <c r="M191" s="55">
        <f>Table32[[#This Row],[C&amp;I CLM $ Collected]]/'1.) CLM Reference'!$B$4</f>
        <v>1.9338801276904996E-5</v>
      </c>
      <c r="N191" s="56">
        <v>0</v>
      </c>
      <c r="O191" s="78">
        <f>Table32[[#This Row],[C&amp;I Incentive Disbursements]]/'1.) CLM Reference'!$B$5</f>
        <v>0</v>
      </c>
    </row>
    <row r="192" spans="1:15">
      <c r="A192" s="83">
        <v>9011705200</v>
      </c>
      <c r="B192" s="1" t="s">
        <v>168</v>
      </c>
      <c r="C192" s="1" t="s">
        <v>46</v>
      </c>
      <c r="D192" s="54">
        <f>Table32[[#This Row],[Residential CLM $ Collected]]+Table32[[#This Row],[C&amp;I CLM $ Collected]]</f>
        <v>292284.39662099944</v>
      </c>
      <c r="E192" s="55">
        <f>Table32[[#This Row],[CLM $ Collected ]]/'1.) CLM Reference'!$B$4</f>
        <v>2.7613898129076032E-3</v>
      </c>
      <c r="F192" s="56">
        <f>Table32[[#This Row],[Residential Incentive Disbursements]]+Table32[[#This Row],[C&amp;I Incentive Disbursements]]</f>
        <v>135932.08199999999</v>
      </c>
      <c r="G192" s="55">
        <f>Table32[[#This Row],[Incentive Disbursements]]/'1.) CLM Reference'!$B$5</f>
        <v>1.5330044272146037E-3</v>
      </c>
      <c r="H192" s="56">
        <v>0</v>
      </c>
      <c r="I192" s="55">
        <f>Table32[[#This Row],[Residential CLM $ Collected]]/'1.) CLM Reference'!$B$4</f>
        <v>0</v>
      </c>
      <c r="J192" s="56">
        <v>0</v>
      </c>
      <c r="K192" s="55">
        <f>Table32[[#This Row],[Residential Incentive Disbursements]]/'1.) CLM Reference'!$B$5</f>
        <v>0</v>
      </c>
      <c r="L192" s="56">
        <v>292284.39662099944</v>
      </c>
      <c r="M192" s="55">
        <f>Table32[[#This Row],[C&amp;I CLM $ Collected]]/'1.) CLM Reference'!$B$4</f>
        <v>2.7613898129076032E-3</v>
      </c>
      <c r="N192" s="56">
        <v>135932.08199999999</v>
      </c>
      <c r="O192" s="78">
        <f>Table32[[#This Row],[C&amp;I Incentive Disbursements]]/'1.) CLM Reference'!$B$5</f>
        <v>1.5330044272146037E-3</v>
      </c>
    </row>
    <row r="193" spans="1:15">
      <c r="A193" s="83">
        <v>9003477101</v>
      </c>
      <c r="B193" s="1" t="s">
        <v>169</v>
      </c>
      <c r="C193" s="1" t="s">
        <v>46</v>
      </c>
      <c r="D193" s="54">
        <f>Table32[[#This Row],[Residential CLM $ Collected]]+Table32[[#This Row],[C&amp;I CLM $ Collected]]</f>
        <v>1510.1914589999944</v>
      </c>
      <c r="E193" s="55">
        <f>Table32[[#This Row],[CLM $ Collected ]]/'1.) CLM Reference'!$B$4</f>
        <v>1.4267704190279177E-5</v>
      </c>
      <c r="F193" s="56">
        <f>Table32[[#This Row],[Residential Incentive Disbursements]]+Table32[[#This Row],[C&amp;I Incentive Disbursements]]</f>
        <v>0</v>
      </c>
      <c r="G193" s="55">
        <f>Table32[[#This Row],[Incentive Disbursements]]/'1.) CLM Reference'!$B$5</f>
        <v>0</v>
      </c>
      <c r="H193" s="56">
        <v>0</v>
      </c>
      <c r="I193" s="55">
        <f>Table32[[#This Row],[Residential CLM $ Collected]]/'1.) CLM Reference'!$B$4</f>
        <v>0</v>
      </c>
      <c r="J193" s="56">
        <v>0</v>
      </c>
      <c r="K193" s="55">
        <f>Table32[[#This Row],[Residential Incentive Disbursements]]/'1.) CLM Reference'!$B$5</f>
        <v>0</v>
      </c>
      <c r="L193" s="56">
        <v>1510.1914589999944</v>
      </c>
      <c r="M193" s="55">
        <f>Table32[[#This Row],[C&amp;I CLM $ Collected]]/'1.) CLM Reference'!$B$4</f>
        <v>1.4267704190279177E-5</v>
      </c>
      <c r="N193" s="56">
        <v>0</v>
      </c>
      <c r="O193" s="78">
        <f>Table32[[#This Row],[C&amp;I Incentive Disbursements]]/'1.) CLM Reference'!$B$5</f>
        <v>0</v>
      </c>
    </row>
    <row r="194" spans="1:15">
      <c r="A194" s="83">
        <v>9003477102</v>
      </c>
      <c r="B194" s="1" t="s">
        <v>169</v>
      </c>
      <c r="C194" s="1" t="s">
        <v>46</v>
      </c>
      <c r="D194" s="54">
        <f>Table32[[#This Row],[Residential CLM $ Collected]]+Table32[[#This Row],[C&amp;I CLM $ Collected]]</f>
        <v>248450.19021900001</v>
      </c>
      <c r="E194" s="55">
        <f>Table32[[#This Row],[CLM $ Collected ]]/'1.) CLM Reference'!$B$4</f>
        <v>2.3472612025037935E-3</v>
      </c>
      <c r="F194" s="56">
        <f>Table32[[#This Row],[Residential Incentive Disbursements]]+Table32[[#This Row],[C&amp;I Incentive Disbursements]]</f>
        <v>727570.79059999902</v>
      </c>
      <c r="G194" s="55">
        <f>Table32[[#This Row],[Incentive Disbursements]]/'1.) CLM Reference'!$B$5</f>
        <v>8.2053421583127666E-3</v>
      </c>
      <c r="H194" s="56">
        <v>0</v>
      </c>
      <c r="I194" s="55">
        <f>Table32[[#This Row],[Residential CLM $ Collected]]/'1.) CLM Reference'!$B$4</f>
        <v>0</v>
      </c>
      <c r="J194" s="56">
        <v>0</v>
      </c>
      <c r="K194" s="55">
        <f>Table32[[#This Row],[Residential Incentive Disbursements]]/'1.) CLM Reference'!$B$5</f>
        <v>0</v>
      </c>
      <c r="L194" s="56">
        <v>248450.19021900001</v>
      </c>
      <c r="M194" s="55">
        <f>Table32[[#This Row],[C&amp;I CLM $ Collected]]/'1.) CLM Reference'!$B$4</f>
        <v>2.3472612025037935E-3</v>
      </c>
      <c r="N194" s="56">
        <v>727570.79059999902</v>
      </c>
      <c r="O194" s="78">
        <f>Table32[[#This Row],[C&amp;I Incentive Disbursements]]/'1.) CLM Reference'!$B$5</f>
        <v>8.2053421583127666E-3</v>
      </c>
    </row>
    <row r="195" spans="1:15">
      <c r="A195" s="83">
        <v>9005349100</v>
      </c>
      <c r="B195" s="1" t="s">
        <v>170</v>
      </c>
      <c r="C195" s="1" t="s">
        <v>46</v>
      </c>
      <c r="D195" s="54">
        <f>Table32[[#This Row],[Residential CLM $ Collected]]+Table32[[#This Row],[C&amp;I CLM $ Collected]]</f>
        <v>134664.26847299942</v>
      </c>
      <c r="E195" s="55">
        <f>Table32[[#This Row],[CLM $ Collected ]]/'1.) CLM Reference'!$B$4</f>
        <v>1.2722558693619927E-3</v>
      </c>
      <c r="F195" s="56">
        <f>Table32[[#This Row],[Residential Incentive Disbursements]]+Table32[[#This Row],[C&amp;I Incentive Disbursements]]</f>
        <v>74033.759999999995</v>
      </c>
      <c r="G195" s="55">
        <f>Table32[[#This Row],[Incentive Disbursements]]/'1.) CLM Reference'!$B$5</f>
        <v>8.3493227039179341E-4</v>
      </c>
      <c r="H195" s="56">
        <v>0</v>
      </c>
      <c r="I195" s="55">
        <f>Table32[[#This Row],[Residential CLM $ Collected]]/'1.) CLM Reference'!$B$4</f>
        <v>0</v>
      </c>
      <c r="J195" s="56">
        <v>0</v>
      </c>
      <c r="K195" s="55">
        <f>Table32[[#This Row],[Residential Incentive Disbursements]]/'1.) CLM Reference'!$B$5</f>
        <v>0</v>
      </c>
      <c r="L195" s="56">
        <v>134664.26847299942</v>
      </c>
      <c r="M195" s="55">
        <f>Table32[[#This Row],[C&amp;I CLM $ Collected]]/'1.) CLM Reference'!$B$4</f>
        <v>1.2722558693619927E-3</v>
      </c>
      <c r="N195" s="56">
        <v>74033.759999999995</v>
      </c>
      <c r="O195" s="78">
        <f>Table32[[#This Row],[C&amp;I Incentive Disbursements]]/'1.) CLM Reference'!$B$5</f>
        <v>8.3493227039179341E-4</v>
      </c>
    </row>
    <row r="196" spans="1:15">
      <c r="A196" s="83">
        <v>9015900100</v>
      </c>
      <c r="B196" s="1" t="s">
        <v>171</v>
      </c>
      <c r="C196" s="1" t="s">
        <v>46</v>
      </c>
      <c r="D196" s="54">
        <f>Table32[[#This Row],[Residential CLM $ Collected]]+Table32[[#This Row],[C&amp;I CLM $ Collected]]</f>
        <v>7177.5191879999993</v>
      </c>
      <c r="E196" s="55">
        <f>Table32[[#This Row],[CLM $ Collected ]]/'1.) CLM Reference'!$B$4</f>
        <v>6.7810422303836624E-5</v>
      </c>
      <c r="F196" s="56">
        <f>Table32[[#This Row],[Residential Incentive Disbursements]]+Table32[[#This Row],[C&amp;I Incentive Disbursements]]</f>
        <v>6476.6</v>
      </c>
      <c r="G196" s="55">
        <f>Table32[[#This Row],[Incentive Disbursements]]/'1.) CLM Reference'!$B$5</f>
        <v>7.3041303621746215E-5</v>
      </c>
      <c r="H196" s="56">
        <v>0</v>
      </c>
      <c r="I196" s="55">
        <f>Table32[[#This Row],[Residential CLM $ Collected]]/'1.) CLM Reference'!$B$4</f>
        <v>0</v>
      </c>
      <c r="J196" s="56">
        <v>0</v>
      </c>
      <c r="K196" s="55">
        <f>Table32[[#This Row],[Residential Incentive Disbursements]]/'1.) CLM Reference'!$B$5</f>
        <v>0</v>
      </c>
      <c r="L196" s="56">
        <v>7177.5191879999993</v>
      </c>
      <c r="M196" s="55">
        <f>Table32[[#This Row],[C&amp;I CLM $ Collected]]/'1.) CLM Reference'!$B$4</f>
        <v>6.7810422303836624E-5</v>
      </c>
      <c r="N196" s="56">
        <v>6476.6</v>
      </c>
      <c r="O196" s="78">
        <f>Table32[[#This Row],[C&amp;I Incentive Disbursements]]/'1.) CLM Reference'!$B$5</f>
        <v>7.3041303621746215E-5</v>
      </c>
    </row>
    <row r="197" spans="1:15">
      <c r="A197" s="83">
        <v>9013533101</v>
      </c>
      <c r="B197" s="1" t="s">
        <v>172</v>
      </c>
      <c r="C197" s="1" t="s">
        <v>46</v>
      </c>
      <c r="D197" s="54">
        <f>Table32[[#This Row],[Residential CLM $ Collected]]+Table32[[#This Row],[C&amp;I CLM $ Collected]]</f>
        <v>70718.517071999435</v>
      </c>
      <c r="E197" s="55">
        <f>Table32[[#This Row],[CLM $ Collected ]]/'1.) CLM Reference'!$B$4</f>
        <v>6.6812116857462619E-4</v>
      </c>
      <c r="F197" s="56">
        <f>Table32[[#This Row],[Residential Incentive Disbursements]]+Table32[[#This Row],[C&amp;I Incentive Disbursements]]</f>
        <v>96608.211599999893</v>
      </c>
      <c r="G197" s="55">
        <f>Table32[[#This Row],[Incentive Disbursements]]/'1.) CLM Reference'!$B$5</f>
        <v>1.0895206923122467E-3</v>
      </c>
      <c r="H197" s="56">
        <v>0</v>
      </c>
      <c r="I197" s="55">
        <f>Table32[[#This Row],[Residential CLM $ Collected]]/'1.) CLM Reference'!$B$4</f>
        <v>0</v>
      </c>
      <c r="J197" s="56">
        <v>0</v>
      </c>
      <c r="K197" s="55">
        <f>Table32[[#This Row],[Residential Incentive Disbursements]]/'1.) CLM Reference'!$B$5</f>
        <v>0</v>
      </c>
      <c r="L197" s="56">
        <v>70718.517071999435</v>
      </c>
      <c r="M197" s="55">
        <f>Table32[[#This Row],[C&amp;I CLM $ Collected]]/'1.) CLM Reference'!$B$4</f>
        <v>6.6812116857462619E-4</v>
      </c>
      <c r="N197" s="56">
        <v>96608.211599999893</v>
      </c>
      <c r="O197" s="78">
        <f>Table32[[#This Row],[C&amp;I Incentive Disbursements]]/'1.) CLM Reference'!$B$5</f>
        <v>1.0895206923122467E-3</v>
      </c>
    </row>
    <row r="198" spans="1:15">
      <c r="A198" s="83">
        <v>9005310100</v>
      </c>
      <c r="B198" s="1" t="s">
        <v>173</v>
      </c>
      <c r="C198" s="1" t="s">
        <v>46</v>
      </c>
      <c r="D198" s="54">
        <f>Table32[[#This Row],[Residential CLM $ Collected]]+Table32[[#This Row],[C&amp;I CLM $ Collected]]</f>
        <v>31.529736</v>
      </c>
      <c r="E198" s="55">
        <f>Table32[[#This Row],[CLM $ Collected ]]/'1.) CLM Reference'!$B$4</f>
        <v>2.9788073807772601E-7</v>
      </c>
      <c r="F198" s="56">
        <f>Table32[[#This Row],[Residential Incentive Disbursements]]+Table32[[#This Row],[C&amp;I Incentive Disbursements]]</f>
        <v>0</v>
      </c>
      <c r="G198" s="55">
        <f>Table32[[#This Row],[Incentive Disbursements]]/'1.) CLM Reference'!$B$5</f>
        <v>0</v>
      </c>
      <c r="H198" s="56">
        <v>0</v>
      </c>
      <c r="I198" s="55">
        <f>Table32[[#This Row],[Residential CLM $ Collected]]/'1.) CLM Reference'!$B$4</f>
        <v>0</v>
      </c>
      <c r="J198" s="56">
        <v>0</v>
      </c>
      <c r="K198" s="55">
        <f>Table32[[#This Row],[Residential Incentive Disbursements]]/'1.) CLM Reference'!$B$5</f>
        <v>0</v>
      </c>
      <c r="L198" s="56">
        <v>31.529736</v>
      </c>
      <c r="M198" s="55">
        <f>Table32[[#This Row],[C&amp;I CLM $ Collected]]/'1.) CLM Reference'!$B$4</f>
        <v>2.9788073807772601E-7</v>
      </c>
      <c r="N198" s="56">
        <v>0</v>
      </c>
      <c r="O198" s="78">
        <f>Table32[[#This Row],[C&amp;I Incentive Disbursements]]/'1.) CLM Reference'!$B$5</f>
        <v>0</v>
      </c>
    </row>
    <row r="199" spans="1:15">
      <c r="A199" s="83">
        <v>9005310700</v>
      </c>
      <c r="B199" s="1" t="s">
        <v>173</v>
      </c>
      <c r="C199" s="1" t="s">
        <v>46</v>
      </c>
      <c r="D199" s="54">
        <f>Table32[[#This Row],[Residential CLM $ Collected]]+Table32[[#This Row],[C&amp;I CLM $ Collected]]</f>
        <v>796793.85298800003</v>
      </c>
      <c r="E199" s="55">
        <f>Table32[[#This Row],[CLM $ Collected ]]/'1.) CLM Reference'!$B$4</f>
        <v>7.5277998212183112E-3</v>
      </c>
      <c r="F199" s="56">
        <f>Table32[[#This Row],[Residential Incentive Disbursements]]+Table32[[#This Row],[C&amp;I Incentive Disbursements]]</f>
        <v>288698.08</v>
      </c>
      <c r="G199" s="55">
        <f>Table32[[#This Row],[Incentive Disbursements]]/'1.) CLM Reference'!$B$5</f>
        <v>3.2558571034640364E-3</v>
      </c>
      <c r="H199" s="56">
        <v>0</v>
      </c>
      <c r="I199" s="55">
        <f>Table32[[#This Row],[Residential CLM $ Collected]]/'1.) CLM Reference'!$B$4</f>
        <v>0</v>
      </c>
      <c r="J199" s="56">
        <v>0</v>
      </c>
      <c r="K199" s="55">
        <f>Table32[[#This Row],[Residential Incentive Disbursements]]/'1.) CLM Reference'!$B$5</f>
        <v>0</v>
      </c>
      <c r="L199" s="56">
        <v>796793.85298800003</v>
      </c>
      <c r="M199" s="55">
        <f>Table32[[#This Row],[C&amp;I CLM $ Collected]]/'1.) CLM Reference'!$B$4</f>
        <v>7.5277998212183112E-3</v>
      </c>
      <c r="N199" s="56">
        <v>288698.08</v>
      </c>
      <c r="O199" s="78">
        <f>Table32[[#This Row],[C&amp;I Incentive Disbursements]]/'1.) CLM Reference'!$B$5</f>
        <v>3.2558571034640364E-3</v>
      </c>
    </row>
    <row r="200" spans="1:15">
      <c r="A200" s="83">
        <v>9005310803</v>
      </c>
      <c r="B200" s="1" t="s">
        <v>173</v>
      </c>
      <c r="C200" s="1" t="s">
        <v>46</v>
      </c>
      <c r="D200" s="54">
        <f>Table32[[#This Row],[Residential CLM $ Collected]]+Table32[[#This Row],[C&amp;I CLM $ Collected]]</f>
        <v>9889.7483789999987</v>
      </c>
      <c r="E200" s="55">
        <f>Table32[[#This Row],[CLM $ Collected ]]/'1.) CLM Reference'!$B$4</f>
        <v>9.3434513582337452E-5</v>
      </c>
      <c r="F200" s="56">
        <f>Table32[[#This Row],[Residential Incentive Disbursements]]+Table32[[#This Row],[C&amp;I Incentive Disbursements]]</f>
        <v>0</v>
      </c>
      <c r="G200" s="55">
        <f>Table32[[#This Row],[Incentive Disbursements]]/'1.) CLM Reference'!$B$5</f>
        <v>0</v>
      </c>
      <c r="H200" s="56">
        <v>9889.7483789999987</v>
      </c>
      <c r="I200" s="55">
        <f>Table32[[#This Row],[Residential CLM $ Collected]]/'1.) CLM Reference'!$B$4</f>
        <v>9.3434513582337452E-5</v>
      </c>
      <c r="J200" s="56">
        <v>0</v>
      </c>
      <c r="K200" s="55">
        <f>Table32[[#This Row],[Residential Incentive Disbursements]]/'1.) CLM Reference'!$B$5</f>
        <v>0</v>
      </c>
      <c r="L200" s="56">
        <v>0</v>
      </c>
      <c r="M200" s="55">
        <f>Table32[[#This Row],[C&amp;I CLM $ Collected]]/'1.) CLM Reference'!$B$4</f>
        <v>0</v>
      </c>
      <c r="N200" s="56">
        <v>0</v>
      </c>
      <c r="O200" s="78">
        <f>Table32[[#This Row],[C&amp;I Incentive Disbursements]]/'1.) CLM Reference'!$B$5</f>
        <v>0</v>
      </c>
    </row>
    <row r="201" spans="1:15">
      <c r="A201" s="83">
        <v>9001010101</v>
      </c>
      <c r="B201" s="1" t="s">
        <v>174</v>
      </c>
      <c r="C201" s="1" t="s">
        <v>46</v>
      </c>
      <c r="D201" s="54">
        <f>Table32[[#This Row],[Residential CLM $ Collected]]+Table32[[#This Row],[C&amp;I CLM $ Collected]]</f>
        <v>97.321014000000005</v>
      </c>
      <c r="E201" s="55">
        <f>Table32[[#This Row],[CLM $ Collected ]]/'1.) CLM Reference'!$B$4</f>
        <v>9.1945125962338243E-7</v>
      </c>
      <c r="F201" s="56">
        <f>Table32[[#This Row],[Residential Incentive Disbursements]]+Table32[[#This Row],[C&amp;I Incentive Disbursements]]</f>
        <v>0</v>
      </c>
      <c r="G201" s="55">
        <f>Table32[[#This Row],[Incentive Disbursements]]/'1.) CLM Reference'!$B$5</f>
        <v>0</v>
      </c>
      <c r="H201" s="56">
        <v>0</v>
      </c>
      <c r="I201" s="55">
        <f>Table32[[#This Row],[Residential CLM $ Collected]]/'1.) CLM Reference'!$B$4</f>
        <v>0</v>
      </c>
      <c r="J201" s="56">
        <v>0</v>
      </c>
      <c r="K201" s="55">
        <f>Table32[[#This Row],[Residential Incentive Disbursements]]/'1.) CLM Reference'!$B$5</f>
        <v>0</v>
      </c>
      <c r="L201" s="56">
        <v>97.321014000000005</v>
      </c>
      <c r="M201" s="55">
        <f>Table32[[#This Row],[C&amp;I CLM $ Collected]]/'1.) CLM Reference'!$B$4</f>
        <v>9.1945125962338243E-7</v>
      </c>
      <c r="N201" s="56">
        <v>0</v>
      </c>
      <c r="O201" s="78">
        <f>Table32[[#This Row],[C&amp;I Incentive Disbursements]]/'1.) CLM Reference'!$B$5</f>
        <v>0</v>
      </c>
    </row>
    <row r="202" spans="1:15">
      <c r="A202" s="83">
        <v>9013890201</v>
      </c>
      <c r="B202" s="1" t="s">
        <v>174</v>
      </c>
      <c r="C202" s="1" t="s">
        <v>46</v>
      </c>
      <c r="D202" s="54">
        <f>Table32[[#This Row],[Residential CLM $ Collected]]+Table32[[#This Row],[C&amp;I CLM $ Collected]]</f>
        <v>734.99359499999423</v>
      </c>
      <c r="E202" s="55">
        <f>Table32[[#This Row],[CLM $ Collected ]]/'1.) CLM Reference'!$B$4</f>
        <v>6.9439349115070134E-6</v>
      </c>
      <c r="F202" s="56">
        <f>Table32[[#This Row],[Residential Incentive Disbursements]]+Table32[[#This Row],[C&amp;I Incentive Disbursements]]</f>
        <v>736.6</v>
      </c>
      <c r="G202" s="55">
        <f>Table32[[#This Row],[Incentive Disbursements]]/'1.) CLM Reference'!$B$5</f>
        <v>8.3071710847942234E-6</v>
      </c>
      <c r="H202" s="56">
        <v>0</v>
      </c>
      <c r="I202" s="55">
        <f>Table32[[#This Row],[Residential CLM $ Collected]]/'1.) CLM Reference'!$B$4</f>
        <v>0</v>
      </c>
      <c r="J202" s="56">
        <v>0</v>
      </c>
      <c r="K202" s="55">
        <f>Table32[[#This Row],[Residential Incentive Disbursements]]/'1.) CLM Reference'!$B$5</f>
        <v>0</v>
      </c>
      <c r="L202" s="56">
        <v>734.99359499999423</v>
      </c>
      <c r="M202" s="55">
        <f>Table32[[#This Row],[C&amp;I CLM $ Collected]]/'1.) CLM Reference'!$B$4</f>
        <v>6.9439349115070134E-6</v>
      </c>
      <c r="N202" s="56">
        <v>736.6</v>
      </c>
      <c r="O202" s="78">
        <f>Table32[[#This Row],[C&amp;I Incentive Disbursements]]/'1.) CLM Reference'!$B$5</f>
        <v>8.3071710847942234E-6</v>
      </c>
    </row>
    <row r="203" spans="1:15">
      <c r="A203" s="83">
        <v>9013530200</v>
      </c>
      <c r="B203" s="1" t="s">
        <v>175</v>
      </c>
      <c r="C203" s="1" t="s">
        <v>46</v>
      </c>
      <c r="D203" s="54">
        <f>Table32[[#This Row],[Residential CLM $ Collected]]+Table32[[#This Row],[C&amp;I CLM $ Collected]]</f>
        <v>1222.6028220000001</v>
      </c>
      <c r="E203" s="55">
        <f>Table32[[#This Row],[CLM $ Collected ]]/'1.) CLM Reference'!$B$4</f>
        <v>1.1550678096171522E-5</v>
      </c>
      <c r="F203" s="56">
        <f>Table32[[#This Row],[Residential Incentive Disbursements]]+Table32[[#This Row],[C&amp;I Incentive Disbursements]]</f>
        <v>0</v>
      </c>
      <c r="G203" s="55">
        <f>Table32[[#This Row],[Incentive Disbursements]]/'1.) CLM Reference'!$B$5</f>
        <v>0</v>
      </c>
      <c r="H203" s="56">
        <v>0</v>
      </c>
      <c r="I203" s="55">
        <f>Table32[[#This Row],[Residential CLM $ Collected]]/'1.) CLM Reference'!$B$4</f>
        <v>0</v>
      </c>
      <c r="J203" s="56">
        <v>0</v>
      </c>
      <c r="K203" s="55">
        <f>Table32[[#This Row],[Residential Incentive Disbursements]]/'1.) CLM Reference'!$B$5</f>
        <v>0</v>
      </c>
      <c r="L203" s="56">
        <v>1222.6028220000001</v>
      </c>
      <c r="M203" s="55">
        <f>Table32[[#This Row],[C&amp;I CLM $ Collected]]/'1.) CLM Reference'!$B$4</f>
        <v>1.1550678096171522E-5</v>
      </c>
      <c r="N203" s="56">
        <v>0</v>
      </c>
      <c r="O203" s="78">
        <f>Table32[[#This Row],[C&amp;I Incentive Disbursements]]/'1.) CLM Reference'!$B$5</f>
        <v>0</v>
      </c>
    </row>
    <row r="204" spans="1:15">
      <c r="A204" s="83">
        <v>9013530302</v>
      </c>
      <c r="B204" s="1" t="s">
        <v>175</v>
      </c>
      <c r="C204" s="1" t="s">
        <v>46</v>
      </c>
      <c r="D204" s="54">
        <f>Table32[[#This Row],[Residential CLM $ Collected]]+Table32[[#This Row],[C&amp;I CLM $ Collected]]</f>
        <v>178197.51807899997</v>
      </c>
      <c r="E204" s="55">
        <f>Table32[[#This Row],[CLM $ Collected ]]/'1.) CLM Reference'!$B$4</f>
        <v>1.6835411564813431E-3</v>
      </c>
      <c r="F204" s="56">
        <f>Table32[[#This Row],[Residential Incentive Disbursements]]+Table32[[#This Row],[C&amp;I Incentive Disbursements]]</f>
        <v>123870.53</v>
      </c>
      <c r="G204" s="55">
        <f>Table32[[#This Row],[Incentive Disbursements]]/'1.) CLM Reference'!$B$5</f>
        <v>1.3969775795195972E-3</v>
      </c>
      <c r="H204" s="56">
        <v>0</v>
      </c>
      <c r="I204" s="55">
        <f>Table32[[#This Row],[Residential CLM $ Collected]]/'1.) CLM Reference'!$B$4</f>
        <v>0</v>
      </c>
      <c r="J204" s="56">
        <v>0</v>
      </c>
      <c r="K204" s="55">
        <f>Table32[[#This Row],[Residential Incentive Disbursements]]/'1.) CLM Reference'!$B$5</f>
        <v>0</v>
      </c>
      <c r="L204" s="56">
        <v>178197.51807899997</v>
      </c>
      <c r="M204" s="55">
        <f>Table32[[#This Row],[C&amp;I CLM $ Collected]]/'1.) CLM Reference'!$B$4</f>
        <v>1.6835411564813431E-3</v>
      </c>
      <c r="N204" s="56">
        <v>123870.53</v>
      </c>
      <c r="O204" s="78">
        <f>Table32[[#This Row],[C&amp;I Incentive Disbursements]]/'1.) CLM Reference'!$B$5</f>
        <v>1.3969775795195972E-3</v>
      </c>
    </row>
    <row r="205" spans="1:15">
      <c r="A205" s="83">
        <v>9011708100</v>
      </c>
      <c r="B205" s="1" t="s">
        <v>176</v>
      </c>
      <c r="C205" s="1" t="s">
        <v>46</v>
      </c>
      <c r="D205" s="54">
        <f>Table32[[#This Row],[Residential CLM $ Collected]]+Table32[[#This Row],[C&amp;I CLM $ Collected]]</f>
        <v>795.90753900000004</v>
      </c>
      <c r="E205" s="55">
        <f>Table32[[#This Row],[CLM $ Collected ]]/'1.) CLM Reference'!$B$4</f>
        <v>7.5194262698218124E-6</v>
      </c>
      <c r="F205" s="56">
        <f>Table32[[#This Row],[Residential Incentive Disbursements]]+Table32[[#This Row],[C&amp;I Incentive Disbursements]]</f>
        <v>179.8</v>
      </c>
      <c r="G205" s="55">
        <f>Table32[[#This Row],[Incentive Disbursements]]/'1.) CLM Reference'!$B$5</f>
        <v>2.0277346742411095E-6</v>
      </c>
      <c r="H205" s="56">
        <v>0</v>
      </c>
      <c r="I205" s="55">
        <f>Table32[[#This Row],[Residential CLM $ Collected]]/'1.) CLM Reference'!$B$4</f>
        <v>0</v>
      </c>
      <c r="J205" s="56">
        <v>0</v>
      </c>
      <c r="K205" s="55">
        <f>Table32[[#This Row],[Residential Incentive Disbursements]]/'1.) CLM Reference'!$B$5</f>
        <v>0</v>
      </c>
      <c r="L205" s="56">
        <v>795.90753900000004</v>
      </c>
      <c r="M205" s="55">
        <f>Table32[[#This Row],[C&amp;I CLM $ Collected]]/'1.) CLM Reference'!$B$4</f>
        <v>7.5194262698218124E-6</v>
      </c>
      <c r="N205" s="56">
        <v>179.8</v>
      </c>
      <c r="O205" s="78">
        <f>Table32[[#This Row],[C&amp;I Incentive Disbursements]]/'1.) CLM Reference'!$B$5</f>
        <v>2.0277346742411095E-6</v>
      </c>
    </row>
    <row r="206" spans="1:15">
      <c r="A206" s="83">
        <v>9001010101</v>
      </c>
      <c r="B206" s="1" t="s">
        <v>177</v>
      </c>
      <c r="C206" s="1" t="s">
        <v>46</v>
      </c>
      <c r="D206" s="54">
        <f>Table32[[#This Row],[Residential CLM $ Collected]]+Table32[[#This Row],[C&amp;I CLM $ Collected]]</f>
        <v>142.96961699999997</v>
      </c>
      <c r="E206" s="55">
        <f>Table32[[#This Row],[CLM $ Collected ]]/'1.) CLM Reference'!$B$4</f>
        <v>1.3507215865889202E-6</v>
      </c>
      <c r="F206" s="56">
        <f>Table32[[#This Row],[Residential Incentive Disbursements]]+Table32[[#This Row],[C&amp;I Incentive Disbursements]]</f>
        <v>0</v>
      </c>
      <c r="G206" s="55">
        <f>Table32[[#This Row],[Incentive Disbursements]]/'1.) CLM Reference'!$B$5</f>
        <v>0</v>
      </c>
      <c r="H206" s="56">
        <v>0</v>
      </c>
      <c r="I206" s="55">
        <f>Table32[[#This Row],[Residential CLM $ Collected]]/'1.) CLM Reference'!$B$4</f>
        <v>0</v>
      </c>
      <c r="J206" s="56">
        <v>0</v>
      </c>
      <c r="K206" s="55">
        <f>Table32[[#This Row],[Residential Incentive Disbursements]]/'1.) CLM Reference'!$B$5</f>
        <v>0</v>
      </c>
      <c r="L206" s="56">
        <v>142.96961699999997</v>
      </c>
      <c r="M206" s="55">
        <f>Table32[[#This Row],[C&amp;I CLM $ Collected]]/'1.) CLM Reference'!$B$4</f>
        <v>1.3507215865889202E-6</v>
      </c>
      <c r="N206" s="56">
        <v>0</v>
      </c>
      <c r="O206" s="78">
        <f>Table32[[#This Row],[C&amp;I Incentive Disbursements]]/'1.) CLM Reference'!$B$5</f>
        <v>0</v>
      </c>
    </row>
    <row r="207" spans="1:15">
      <c r="A207" s="83">
        <v>9005265100</v>
      </c>
      <c r="B207" s="1" t="s">
        <v>177</v>
      </c>
      <c r="C207" s="1" t="s">
        <v>46</v>
      </c>
      <c r="D207" s="54">
        <f>Table32[[#This Row],[Residential CLM $ Collected]]+Table32[[#This Row],[C&amp;I CLM $ Collected]]</f>
        <v>28.795662</v>
      </c>
      <c r="E207" s="55">
        <f>Table32[[#This Row],[CLM $ Collected ]]/'1.) CLM Reference'!$B$4</f>
        <v>2.7205026550164352E-7</v>
      </c>
      <c r="F207" s="56">
        <f>Table32[[#This Row],[Residential Incentive Disbursements]]+Table32[[#This Row],[C&amp;I Incentive Disbursements]]</f>
        <v>0</v>
      </c>
      <c r="G207" s="55">
        <f>Table32[[#This Row],[Incentive Disbursements]]/'1.) CLM Reference'!$B$5</f>
        <v>0</v>
      </c>
      <c r="H207" s="56">
        <v>0</v>
      </c>
      <c r="I207" s="55">
        <f>Table32[[#This Row],[Residential CLM $ Collected]]/'1.) CLM Reference'!$B$4</f>
        <v>0</v>
      </c>
      <c r="J207" s="56">
        <v>0</v>
      </c>
      <c r="K207" s="55">
        <f>Table32[[#This Row],[Residential Incentive Disbursements]]/'1.) CLM Reference'!$B$5</f>
        <v>0</v>
      </c>
      <c r="L207" s="56">
        <v>28.795662</v>
      </c>
      <c r="M207" s="55">
        <f>Table32[[#This Row],[C&amp;I CLM $ Collected]]/'1.) CLM Reference'!$B$4</f>
        <v>2.7205026550164352E-7</v>
      </c>
      <c r="N207" s="56">
        <v>0</v>
      </c>
      <c r="O207" s="78">
        <f>Table32[[#This Row],[C&amp;I Incentive Disbursements]]/'1.) CLM Reference'!$B$5</f>
        <v>0</v>
      </c>
    </row>
    <row r="208" spans="1:15">
      <c r="A208" s="83">
        <v>9005267100</v>
      </c>
      <c r="B208" s="1" t="s">
        <v>178</v>
      </c>
      <c r="C208" s="1" t="s">
        <v>46</v>
      </c>
      <c r="D208" s="54">
        <f>Table32[[#This Row],[Residential CLM $ Collected]]+Table32[[#This Row],[C&amp;I CLM $ Collected]]</f>
        <v>22846.509755999999</v>
      </c>
      <c r="E208" s="55">
        <f>Table32[[#This Row],[CLM $ Collected ]]/'1.) CLM Reference'!$B$4</f>
        <v>2.1584497848688768E-4</v>
      </c>
      <c r="F208" s="56">
        <f>Table32[[#This Row],[Residential Incentive Disbursements]]+Table32[[#This Row],[C&amp;I Incentive Disbursements]]</f>
        <v>84095.809999999896</v>
      </c>
      <c r="G208" s="55">
        <f>Table32[[#This Row],[Incentive Disbursements]]/'1.) CLM Reference'!$B$5</f>
        <v>9.4840928751608461E-4</v>
      </c>
      <c r="H208" s="56">
        <v>0</v>
      </c>
      <c r="I208" s="55">
        <f>Table32[[#This Row],[Residential CLM $ Collected]]/'1.) CLM Reference'!$B$4</f>
        <v>0</v>
      </c>
      <c r="J208" s="56">
        <v>0</v>
      </c>
      <c r="K208" s="55">
        <f>Table32[[#This Row],[Residential Incentive Disbursements]]/'1.) CLM Reference'!$B$5</f>
        <v>0</v>
      </c>
      <c r="L208" s="56">
        <v>22846.509755999999</v>
      </c>
      <c r="M208" s="55">
        <f>Table32[[#This Row],[C&amp;I CLM $ Collected]]/'1.) CLM Reference'!$B$4</f>
        <v>2.1584497848688768E-4</v>
      </c>
      <c r="N208" s="56">
        <v>84095.809999999896</v>
      </c>
      <c r="O208" s="78">
        <f>Table32[[#This Row],[C&amp;I Incentive Disbursements]]/'1.) CLM Reference'!$B$5</f>
        <v>9.4840928751608461E-4</v>
      </c>
    </row>
    <row r="209" spans="1:15">
      <c r="A209" s="83">
        <v>9009350800</v>
      </c>
      <c r="B209" s="1" t="s">
        <v>179</v>
      </c>
      <c r="C209" s="1" t="s">
        <v>46</v>
      </c>
      <c r="D209" s="54">
        <f>Table32[[#This Row],[Residential CLM $ Collected]]+Table32[[#This Row],[C&amp;I CLM $ Collected]]</f>
        <v>12364.106327999998</v>
      </c>
      <c r="E209" s="55">
        <f>Table32[[#This Row],[CLM $ Collected ]]/'1.) CLM Reference'!$B$4</f>
        <v>1.1681128946516147E-4</v>
      </c>
      <c r="F209" s="56">
        <f>Table32[[#This Row],[Residential Incentive Disbursements]]+Table32[[#This Row],[C&amp;I Incentive Disbursements]]</f>
        <v>0</v>
      </c>
      <c r="G209" s="55">
        <f>Table32[[#This Row],[Incentive Disbursements]]/'1.) CLM Reference'!$B$5</f>
        <v>0</v>
      </c>
      <c r="H209" s="56">
        <v>0</v>
      </c>
      <c r="I209" s="55">
        <f>Table32[[#This Row],[Residential CLM $ Collected]]/'1.) CLM Reference'!$B$4</f>
        <v>0</v>
      </c>
      <c r="J209" s="56">
        <v>0</v>
      </c>
      <c r="K209" s="55">
        <f>Table32[[#This Row],[Residential Incentive Disbursements]]/'1.) CLM Reference'!$B$5</f>
        <v>0</v>
      </c>
      <c r="L209" s="56">
        <v>12364.106327999998</v>
      </c>
      <c r="M209" s="55">
        <f>Table32[[#This Row],[C&amp;I CLM $ Collected]]/'1.) CLM Reference'!$B$4</f>
        <v>1.1681128946516147E-4</v>
      </c>
      <c r="N209" s="56">
        <v>0</v>
      </c>
      <c r="O209" s="78">
        <f>Table32[[#This Row],[C&amp;I Incentive Disbursements]]/'1.) CLM Reference'!$B$5</f>
        <v>0</v>
      </c>
    </row>
    <row r="210" spans="1:15">
      <c r="A210" s="83">
        <v>9009351000</v>
      </c>
      <c r="B210" s="1" t="s">
        <v>179</v>
      </c>
      <c r="C210" s="1" t="s">
        <v>46</v>
      </c>
      <c r="D210" s="54">
        <f>Table32[[#This Row],[Residential CLM $ Collected]]+Table32[[#This Row],[C&amp;I CLM $ Collected]]</f>
        <v>1.9397070000000001</v>
      </c>
      <c r="E210" s="55">
        <f>Table32[[#This Row],[CLM $ Collected ]]/'1.) CLM Reference'!$B$4</f>
        <v>1.8325600722268392E-8</v>
      </c>
      <c r="F210" s="56">
        <f>Table32[[#This Row],[Residential Incentive Disbursements]]+Table32[[#This Row],[C&amp;I Incentive Disbursements]]</f>
        <v>0</v>
      </c>
      <c r="G210" s="55">
        <f>Table32[[#This Row],[Incentive Disbursements]]/'1.) CLM Reference'!$B$5</f>
        <v>0</v>
      </c>
      <c r="H210" s="56">
        <v>0</v>
      </c>
      <c r="I210" s="55">
        <f>Table32[[#This Row],[Residential CLM $ Collected]]/'1.) CLM Reference'!$B$4</f>
        <v>0</v>
      </c>
      <c r="J210" s="56">
        <v>0</v>
      </c>
      <c r="K210" s="55">
        <f>Table32[[#This Row],[Residential Incentive Disbursements]]/'1.) CLM Reference'!$B$5</f>
        <v>0</v>
      </c>
      <c r="L210" s="56">
        <v>1.9397070000000001</v>
      </c>
      <c r="M210" s="55">
        <f>Table32[[#This Row],[C&amp;I CLM $ Collected]]/'1.) CLM Reference'!$B$4</f>
        <v>1.8325600722268392E-8</v>
      </c>
      <c r="N210" s="56">
        <v>0</v>
      </c>
      <c r="O210" s="78">
        <f>Table32[[#This Row],[C&amp;I Incentive Disbursements]]/'1.) CLM Reference'!$B$5</f>
        <v>0</v>
      </c>
    </row>
    <row r="211" spans="1:15">
      <c r="A211" s="83">
        <v>9009351602</v>
      </c>
      <c r="B211" s="1" t="s">
        <v>179</v>
      </c>
      <c r="C211" s="1" t="s">
        <v>46</v>
      </c>
      <c r="D211" s="54">
        <f>Table32[[#This Row],[Residential CLM $ Collected]]+Table32[[#This Row],[C&amp;I CLM $ Collected]]</f>
        <v>1254111.7689449999</v>
      </c>
      <c r="E211" s="55">
        <f>Table32[[#This Row],[CLM $ Collected ]]/'1.) CLM Reference'!$B$4</f>
        <v>1.1848362427306691E-2</v>
      </c>
      <c r="F211" s="56">
        <f>Table32[[#This Row],[Residential Incentive Disbursements]]+Table32[[#This Row],[C&amp;I Incentive Disbursements]]</f>
        <v>735453.40399999905</v>
      </c>
      <c r="G211" s="55">
        <f>Table32[[#This Row],[Incentive Disbursements]]/'1.) CLM Reference'!$B$5</f>
        <v>8.2942400922105287E-3</v>
      </c>
      <c r="H211" s="56">
        <v>0</v>
      </c>
      <c r="I211" s="55">
        <f>Table32[[#This Row],[Residential CLM $ Collected]]/'1.) CLM Reference'!$B$4</f>
        <v>0</v>
      </c>
      <c r="J211" s="56">
        <v>0</v>
      </c>
      <c r="K211" s="55">
        <f>Table32[[#This Row],[Residential Incentive Disbursements]]/'1.) CLM Reference'!$B$5</f>
        <v>0</v>
      </c>
      <c r="L211" s="56">
        <v>1254111.7689449999</v>
      </c>
      <c r="M211" s="55">
        <f>Table32[[#This Row],[C&amp;I CLM $ Collected]]/'1.) CLM Reference'!$B$4</f>
        <v>1.1848362427306691E-2</v>
      </c>
      <c r="N211" s="56">
        <v>735453.40399999905</v>
      </c>
      <c r="O211" s="78">
        <f>Table32[[#This Row],[C&amp;I Incentive Disbursements]]/'1.) CLM Reference'!$B$5</f>
        <v>8.2942400922105287E-3</v>
      </c>
    </row>
    <row r="212" spans="1:15">
      <c r="A212" s="83">
        <v>9009351700</v>
      </c>
      <c r="B212" s="1" t="s">
        <v>179</v>
      </c>
      <c r="C212" s="1" t="s">
        <v>46</v>
      </c>
      <c r="D212" s="54">
        <f>Table32[[#This Row],[Residential CLM $ Collected]]+Table32[[#This Row],[C&amp;I CLM $ Collected]]</f>
        <v>4.5257940000000003</v>
      </c>
      <c r="E212" s="55">
        <f>Table32[[#This Row],[CLM $ Collected ]]/'1.) CLM Reference'!$B$4</f>
        <v>4.2757949419803073E-8</v>
      </c>
      <c r="F212" s="56">
        <f>Table32[[#This Row],[Residential Incentive Disbursements]]+Table32[[#This Row],[C&amp;I Incentive Disbursements]]</f>
        <v>0</v>
      </c>
      <c r="G212" s="55">
        <f>Table32[[#This Row],[Incentive Disbursements]]/'1.) CLM Reference'!$B$5</f>
        <v>0</v>
      </c>
      <c r="H212" s="56">
        <v>0</v>
      </c>
      <c r="I212" s="55">
        <f>Table32[[#This Row],[Residential CLM $ Collected]]/'1.) CLM Reference'!$B$4</f>
        <v>0</v>
      </c>
      <c r="J212" s="56">
        <v>0</v>
      </c>
      <c r="K212" s="55">
        <f>Table32[[#This Row],[Residential Incentive Disbursements]]/'1.) CLM Reference'!$B$5</f>
        <v>0</v>
      </c>
      <c r="L212" s="56">
        <v>4.5257940000000003</v>
      </c>
      <c r="M212" s="55">
        <f>Table32[[#This Row],[C&amp;I CLM $ Collected]]/'1.) CLM Reference'!$B$4</f>
        <v>4.2757949419803073E-8</v>
      </c>
      <c r="N212" s="56">
        <v>0</v>
      </c>
      <c r="O212" s="78">
        <f>Table32[[#This Row],[C&amp;I Incentive Disbursements]]/'1.) CLM Reference'!$B$5</f>
        <v>0</v>
      </c>
    </row>
    <row r="213" spans="1:15">
      <c r="A213" s="83">
        <v>9009352300</v>
      </c>
      <c r="B213" s="1" t="s">
        <v>179</v>
      </c>
      <c r="C213" s="1" t="s">
        <v>46</v>
      </c>
      <c r="D213" s="54">
        <f>Table32[[#This Row],[Residential CLM $ Collected]]+Table32[[#This Row],[C&amp;I CLM $ Collected]]</f>
        <v>42.582833999999941</v>
      </c>
      <c r="E213" s="55">
        <f>Table32[[#This Row],[CLM $ Collected ]]/'1.) CLM Reference'!$B$4</f>
        <v>4.0230612845477897E-7</v>
      </c>
      <c r="F213" s="56">
        <f>Table32[[#This Row],[Residential Incentive Disbursements]]+Table32[[#This Row],[C&amp;I Incentive Disbursements]]</f>
        <v>0</v>
      </c>
      <c r="G213" s="55">
        <f>Table32[[#This Row],[Incentive Disbursements]]/'1.) CLM Reference'!$B$5</f>
        <v>0</v>
      </c>
      <c r="H213" s="56">
        <v>0</v>
      </c>
      <c r="I213" s="55">
        <f>Table32[[#This Row],[Residential CLM $ Collected]]/'1.) CLM Reference'!$B$4</f>
        <v>0</v>
      </c>
      <c r="J213" s="56">
        <v>0</v>
      </c>
      <c r="K213" s="55">
        <f>Table32[[#This Row],[Residential Incentive Disbursements]]/'1.) CLM Reference'!$B$5</f>
        <v>0</v>
      </c>
      <c r="L213" s="56">
        <v>42.582833999999941</v>
      </c>
      <c r="M213" s="55">
        <f>Table32[[#This Row],[C&amp;I CLM $ Collected]]/'1.) CLM Reference'!$B$4</f>
        <v>4.0230612845477897E-7</v>
      </c>
      <c r="N213" s="56">
        <v>0</v>
      </c>
      <c r="O213" s="78">
        <f>Table32[[#This Row],[C&amp;I Incentive Disbursements]]/'1.) CLM Reference'!$B$5</f>
        <v>0</v>
      </c>
    </row>
    <row r="214" spans="1:15">
      <c r="A214" s="83">
        <v>9009352702</v>
      </c>
      <c r="B214" s="1" t="s">
        <v>179</v>
      </c>
      <c r="C214" s="1" t="s">
        <v>46</v>
      </c>
      <c r="D214" s="54">
        <f>Table32[[#This Row],[Residential CLM $ Collected]]+Table32[[#This Row],[C&amp;I CLM $ Collected]]</f>
        <v>1.115856</v>
      </c>
      <c r="E214" s="55">
        <f>Table32[[#This Row],[CLM $ Collected ]]/'1.) CLM Reference'!$B$4</f>
        <v>1.0542175452038641E-8</v>
      </c>
      <c r="F214" s="56">
        <f>Table32[[#This Row],[Residential Incentive Disbursements]]+Table32[[#This Row],[C&amp;I Incentive Disbursements]]</f>
        <v>0</v>
      </c>
      <c r="G214" s="55">
        <f>Table32[[#This Row],[Incentive Disbursements]]/'1.) CLM Reference'!$B$5</f>
        <v>0</v>
      </c>
      <c r="H214" s="56">
        <v>0</v>
      </c>
      <c r="I214" s="55">
        <f>Table32[[#This Row],[Residential CLM $ Collected]]/'1.) CLM Reference'!$B$4</f>
        <v>0</v>
      </c>
      <c r="J214" s="56">
        <v>0</v>
      </c>
      <c r="K214" s="55">
        <f>Table32[[#This Row],[Residential Incentive Disbursements]]/'1.) CLM Reference'!$B$5</f>
        <v>0</v>
      </c>
      <c r="L214" s="56">
        <v>1.115856</v>
      </c>
      <c r="M214" s="55">
        <f>Table32[[#This Row],[C&amp;I CLM $ Collected]]/'1.) CLM Reference'!$B$4</f>
        <v>1.0542175452038641E-8</v>
      </c>
      <c r="N214" s="56">
        <v>0</v>
      </c>
      <c r="O214" s="78">
        <f>Table32[[#This Row],[C&amp;I Incentive Disbursements]]/'1.) CLM Reference'!$B$5</f>
        <v>0</v>
      </c>
    </row>
    <row r="215" spans="1:15">
      <c r="A215" s="83">
        <v>9011693300</v>
      </c>
      <c r="B215" s="1" t="s">
        <v>180</v>
      </c>
      <c r="C215" s="1" t="s">
        <v>46</v>
      </c>
      <c r="D215" s="54">
        <f>Table32[[#This Row],[Residential CLM $ Collected]]+Table32[[#This Row],[C&amp;I CLM $ Collected]]</f>
        <v>311182.24750200001</v>
      </c>
      <c r="E215" s="55">
        <f>Table32[[#This Row],[CLM $ Collected ]]/'1.) CLM Reference'!$B$4</f>
        <v>2.9399293911811179E-3</v>
      </c>
      <c r="F215" s="56">
        <f>Table32[[#This Row],[Residential Incentive Disbursements]]+Table32[[#This Row],[C&amp;I Incentive Disbursements]]</f>
        <v>199193.3848</v>
      </c>
      <c r="G215" s="55">
        <f>Table32[[#This Row],[Incentive Disbursements]]/'1.) CLM Reference'!$B$5</f>
        <v>2.2464479045517906E-3</v>
      </c>
      <c r="H215" s="56">
        <v>0</v>
      </c>
      <c r="I215" s="55">
        <f>Table32[[#This Row],[Residential CLM $ Collected]]/'1.) CLM Reference'!$B$4</f>
        <v>0</v>
      </c>
      <c r="J215" s="56">
        <v>0</v>
      </c>
      <c r="K215" s="55">
        <f>Table32[[#This Row],[Residential Incentive Disbursements]]/'1.) CLM Reference'!$B$5</f>
        <v>0</v>
      </c>
      <c r="L215" s="56">
        <v>311182.24750200001</v>
      </c>
      <c r="M215" s="55">
        <f>Table32[[#This Row],[C&amp;I CLM $ Collected]]/'1.) CLM Reference'!$B$4</f>
        <v>2.9399293911811179E-3</v>
      </c>
      <c r="N215" s="56">
        <v>199193.3848</v>
      </c>
      <c r="O215" s="78">
        <f>Table32[[#This Row],[C&amp;I Incentive Disbursements]]/'1.) CLM Reference'!$B$5</f>
        <v>2.2464479045517906E-3</v>
      </c>
    </row>
    <row r="216" spans="1:15">
      <c r="A216" s="83">
        <v>9005360200</v>
      </c>
      <c r="B216" s="1" t="s">
        <v>181</v>
      </c>
      <c r="C216" s="1" t="s">
        <v>46</v>
      </c>
      <c r="D216" s="54">
        <f>Table32[[#This Row],[Residential CLM $ Collected]]+Table32[[#This Row],[C&amp;I CLM $ Collected]]</f>
        <v>391512.57975899999</v>
      </c>
      <c r="E216" s="55">
        <f>Table32[[#This Row],[CLM $ Collected ]]/'1.) CLM Reference'!$B$4</f>
        <v>3.6988592681310582E-3</v>
      </c>
      <c r="F216" s="56">
        <f>Table32[[#This Row],[Residential Incentive Disbursements]]+Table32[[#This Row],[C&amp;I Incentive Disbursements]]</f>
        <v>573155.60959999997</v>
      </c>
      <c r="G216" s="55">
        <f>Table32[[#This Row],[Incentive Disbursements]]/'1.) CLM Reference'!$B$5</f>
        <v>6.4638904522898799E-3</v>
      </c>
      <c r="H216" s="56">
        <v>0</v>
      </c>
      <c r="I216" s="55">
        <f>Table32[[#This Row],[Residential CLM $ Collected]]/'1.) CLM Reference'!$B$4</f>
        <v>0</v>
      </c>
      <c r="J216" s="56">
        <v>0</v>
      </c>
      <c r="K216" s="55">
        <f>Table32[[#This Row],[Residential Incentive Disbursements]]/'1.) CLM Reference'!$B$5</f>
        <v>0</v>
      </c>
      <c r="L216" s="56">
        <v>391512.57975899999</v>
      </c>
      <c r="M216" s="55">
        <f>Table32[[#This Row],[C&amp;I CLM $ Collected]]/'1.) CLM Reference'!$B$4</f>
        <v>3.6988592681310582E-3</v>
      </c>
      <c r="N216" s="56">
        <v>573155.60959999997</v>
      </c>
      <c r="O216" s="78">
        <f>Table32[[#This Row],[C&amp;I Incentive Disbursements]]/'1.) CLM Reference'!$B$5</f>
        <v>6.4638904522898799E-3</v>
      </c>
    </row>
    <row r="217" spans="1:15">
      <c r="A217" s="83">
        <v>9005360300</v>
      </c>
      <c r="B217" s="1" t="s">
        <v>181</v>
      </c>
      <c r="C217" s="1" t="s">
        <v>46</v>
      </c>
      <c r="D217" s="54">
        <f>Table32[[#This Row],[Residential CLM $ Collected]]+Table32[[#This Row],[C&amp;I CLM $ Collected]]</f>
        <v>1.1776589999999942</v>
      </c>
      <c r="E217" s="55">
        <f>Table32[[#This Row],[CLM $ Collected ]]/'1.) CLM Reference'!$B$4</f>
        <v>1.1126066267217556E-8</v>
      </c>
      <c r="F217" s="56">
        <f>Table32[[#This Row],[Residential Incentive Disbursements]]+Table32[[#This Row],[C&amp;I Incentive Disbursements]]</f>
        <v>0</v>
      </c>
      <c r="G217" s="55">
        <f>Table32[[#This Row],[Incentive Disbursements]]/'1.) CLM Reference'!$B$5</f>
        <v>0</v>
      </c>
      <c r="H217" s="56">
        <v>0</v>
      </c>
      <c r="I217" s="55">
        <f>Table32[[#This Row],[Residential CLM $ Collected]]/'1.) CLM Reference'!$B$4</f>
        <v>0</v>
      </c>
      <c r="J217" s="56">
        <v>0</v>
      </c>
      <c r="K217" s="55">
        <f>Table32[[#This Row],[Residential Incentive Disbursements]]/'1.) CLM Reference'!$B$5</f>
        <v>0</v>
      </c>
      <c r="L217" s="56">
        <v>1.1776589999999942</v>
      </c>
      <c r="M217" s="55">
        <f>Table32[[#This Row],[C&amp;I CLM $ Collected]]/'1.) CLM Reference'!$B$4</f>
        <v>1.1126066267217556E-8</v>
      </c>
      <c r="N217" s="56">
        <v>0</v>
      </c>
      <c r="O217" s="78">
        <f>Table32[[#This Row],[C&amp;I Incentive Disbursements]]/'1.) CLM Reference'!$B$5</f>
        <v>0</v>
      </c>
    </row>
    <row r="218" spans="1:15">
      <c r="A218" s="83">
        <v>9003496200</v>
      </c>
      <c r="B218" s="1" t="s">
        <v>182</v>
      </c>
      <c r="C218" s="1" t="s">
        <v>46</v>
      </c>
      <c r="D218" s="54">
        <f>Table32[[#This Row],[Residential CLM $ Collected]]+Table32[[#This Row],[C&amp;I CLM $ Collected]]</f>
        <v>1.1493089999999941</v>
      </c>
      <c r="E218" s="55">
        <f>Table32[[#This Row],[CLM $ Collected ]]/'1.) CLM Reference'!$B$4</f>
        <v>1.0858226443740965E-8</v>
      </c>
      <c r="F218" s="56">
        <f>Table32[[#This Row],[Residential Incentive Disbursements]]+Table32[[#This Row],[C&amp;I Incentive Disbursements]]</f>
        <v>0</v>
      </c>
      <c r="G218" s="55">
        <f>Table32[[#This Row],[Incentive Disbursements]]/'1.) CLM Reference'!$B$5</f>
        <v>0</v>
      </c>
      <c r="H218" s="56">
        <v>0</v>
      </c>
      <c r="I218" s="55">
        <f>Table32[[#This Row],[Residential CLM $ Collected]]/'1.) CLM Reference'!$B$4</f>
        <v>0</v>
      </c>
      <c r="J218" s="56">
        <v>0</v>
      </c>
      <c r="K218" s="55">
        <f>Table32[[#This Row],[Residential Incentive Disbursements]]/'1.) CLM Reference'!$B$5</f>
        <v>0</v>
      </c>
      <c r="L218" s="56">
        <v>1.1493089999999941</v>
      </c>
      <c r="M218" s="55">
        <f>Table32[[#This Row],[C&amp;I CLM $ Collected]]/'1.) CLM Reference'!$B$4</f>
        <v>1.0858226443740965E-8</v>
      </c>
      <c r="N218" s="56">
        <v>0</v>
      </c>
      <c r="O218" s="78">
        <f>Table32[[#This Row],[C&amp;I Incentive Disbursements]]/'1.) CLM Reference'!$B$5</f>
        <v>0</v>
      </c>
    </row>
    <row r="219" spans="1:15">
      <c r="A219" s="83">
        <v>9003497700</v>
      </c>
      <c r="B219" s="1" t="s">
        <v>182</v>
      </c>
      <c r="C219" s="1" t="s">
        <v>46</v>
      </c>
      <c r="D219" s="54">
        <f>Table32[[#This Row],[Residential CLM $ Collected]]+Table32[[#This Row],[C&amp;I CLM $ Collected]]</f>
        <v>594273.02772599994</v>
      </c>
      <c r="E219" s="55">
        <f>Table32[[#This Row],[CLM $ Collected ]]/'1.) CLM Reference'!$B$4</f>
        <v>5.6144614759446702E-3</v>
      </c>
      <c r="F219" s="56">
        <f>Table32[[#This Row],[Residential Incentive Disbursements]]+Table32[[#This Row],[C&amp;I Incentive Disbursements]]</f>
        <v>373747.62339999998</v>
      </c>
      <c r="G219" s="55">
        <f>Table32[[#This Row],[Incentive Disbursements]]/'1.) CLM Reference'!$B$5</f>
        <v>4.2150223324993758E-3</v>
      </c>
      <c r="H219" s="56">
        <v>0</v>
      </c>
      <c r="I219" s="55">
        <f>Table32[[#This Row],[Residential CLM $ Collected]]/'1.) CLM Reference'!$B$4</f>
        <v>0</v>
      </c>
      <c r="J219" s="56">
        <v>0</v>
      </c>
      <c r="K219" s="55">
        <f>Table32[[#This Row],[Residential Incentive Disbursements]]/'1.) CLM Reference'!$B$5</f>
        <v>0</v>
      </c>
      <c r="L219" s="56">
        <v>594273.02772599994</v>
      </c>
      <c r="M219" s="55">
        <f>Table32[[#This Row],[C&amp;I CLM $ Collected]]/'1.) CLM Reference'!$B$4</f>
        <v>5.6144614759446702E-3</v>
      </c>
      <c r="N219" s="56">
        <v>373747.62339999998</v>
      </c>
      <c r="O219" s="78">
        <f>Table32[[#This Row],[C&amp;I Incentive Disbursements]]/'1.) CLM Reference'!$B$5</f>
        <v>4.2150223324993758E-3</v>
      </c>
    </row>
    <row r="220" spans="1:15">
      <c r="A220" s="83">
        <v>9007680100</v>
      </c>
      <c r="B220" s="1" t="s">
        <v>183</v>
      </c>
      <c r="C220" s="1" t="s">
        <v>46</v>
      </c>
      <c r="D220" s="54">
        <f>Table32[[#This Row],[Residential CLM $ Collected]]+Table32[[#This Row],[C&amp;I CLM $ Collected]]</f>
        <v>152309.37764699943</v>
      </c>
      <c r="E220" s="55">
        <f>Table32[[#This Row],[CLM $ Collected ]]/'1.) CLM Reference'!$B$4</f>
        <v>1.4389600290229925E-3</v>
      </c>
      <c r="F220" s="56">
        <f>Table32[[#This Row],[Residential Incentive Disbursements]]+Table32[[#This Row],[C&amp;I Incentive Disbursements]]</f>
        <v>94854.55</v>
      </c>
      <c r="G220" s="55">
        <f>Table32[[#This Row],[Incentive Disbursements]]/'1.) CLM Reference'!$B$5</f>
        <v>1.0697433817827421E-3</v>
      </c>
      <c r="H220" s="56">
        <v>0</v>
      </c>
      <c r="I220" s="55">
        <f>Table32[[#This Row],[Residential CLM $ Collected]]/'1.) CLM Reference'!$B$4</f>
        <v>0</v>
      </c>
      <c r="J220" s="56">
        <v>0</v>
      </c>
      <c r="K220" s="55">
        <f>Table32[[#This Row],[Residential Incentive Disbursements]]/'1.) CLM Reference'!$B$5</f>
        <v>0</v>
      </c>
      <c r="L220" s="56">
        <v>152309.37764699943</v>
      </c>
      <c r="M220" s="55">
        <f>Table32[[#This Row],[C&amp;I CLM $ Collected]]/'1.) CLM Reference'!$B$4</f>
        <v>1.4389600290229925E-3</v>
      </c>
      <c r="N220" s="56">
        <v>94854.55</v>
      </c>
      <c r="O220" s="78">
        <f>Table32[[#This Row],[C&amp;I Incentive Disbursements]]/'1.) CLM Reference'!$B$5</f>
        <v>1.0697433817827421E-3</v>
      </c>
    </row>
    <row r="221" spans="1:15">
      <c r="A221" s="83">
        <v>9001055100</v>
      </c>
      <c r="B221" s="1" t="s">
        <v>184</v>
      </c>
      <c r="C221" s="1" t="s">
        <v>46</v>
      </c>
      <c r="D221" s="54">
        <f>Table32[[#This Row],[Residential CLM $ Collected]]+Table32[[#This Row],[C&amp;I CLM $ Collected]]</f>
        <v>23833.731033</v>
      </c>
      <c r="E221" s="55">
        <f>Table32[[#This Row],[CLM $ Collected ]]/'1.) CLM Reference'!$B$4</f>
        <v>2.2517186288068011E-4</v>
      </c>
      <c r="F221" s="56">
        <f>Table32[[#This Row],[Residential Incentive Disbursements]]+Table32[[#This Row],[C&amp;I Incentive Disbursements]]</f>
        <v>2427.3000000000002</v>
      </c>
      <c r="G221" s="55">
        <f>Table32[[#This Row],[Incentive Disbursements]]/'1.) CLM Reference'!$B$5</f>
        <v>2.7374418102254979E-5</v>
      </c>
      <c r="H221" s="56">
        <v>0</v>
      </c>
      <c r="I221" s="55">
        <f>Table32[[#This Row],[Residential CLM $ Collected]]/'1.) CLM Reference'!$B$4</f>
        <v>0</v>
      </c>
      <c r="J221" s="56">
        <v>0</v>
      </c>
      <c r="K221" s="55">
        <f>Table32[[#This Row],[Residential Incentive Disbursements]]/'1.) CLM Reference'!$B$5</f>
        <v>0</v>
      </c>
      <c r="L221" s="56">
        <v>23833.731033</v>
      </c>
      <c r="M221" s="55">
        <f>Table32[[#This Row],[C&amp;I CLM $ Collected]]/'1.) CLM Reference'!$B$4</f>
        <v>2.2517186288068011E-4</v>
      </c>
      <c r="N221" s="56">
        <v>2427.3000000000002</v>
      </c>
      <c r="O221" s="78">
        <f>Table32[[#This Row],[C&amp;I Incentive Disbursements]]/'1.) CLM Reference'!$B$5</f>
        <v>2.7374418102254979E-5</v>
      </c>
    </row>
    <row r="222" spans="1:15">
      <c r="A222" s="83">
        <v>9001050200</v>
      </c>
      <c r="B222" s="1" t="s">
        <v>185</v>
      </c>
      <c r="C222" s="1" t="s">
        <v>46</v>
      </c>
      <c r="D222" s="54">
        <f>Table32[[#This Row],[Residential CLM $ Collected]]+Table32[[#This Row],[C&amp;I CLM $ Collected]]</f>
        <v>21.775634999999998</v>
      </c>
      <c r="E222" s="55">
        <f>Table32[[#This Row],[CLM $ Collected ]]/'1.) CLM Reference'!$B$4</f>
        <v>2.057277684123699E-7</v>
      </c>
      <c r="F222" s="56">
        <f>Table32[[#This Row],[Residential Incentive Disbursements]]+Table32[[#This Row],[C&amp;I Incentive Disbursements]]</f>
        <v>0</v>
      </c>
      <c r="G222" s="55">
        <f>Table32[[#This Row],[Incentive Disbursements]]/'1.) CLM Reference'!$B$5</f>
        <v>0</v>
      </c>
      <c r="H222" s="56">
        <v>0</v>
      </c>
      <c r="I222" s="55">
        <f>Table32[[#This Row],[Residential CLM $ Collected]]/'1.) CLM Reference'!$B$4</f>
        <v>0</v>
      </c>
      <c r="J222" s="56">
        <v>0</v>
      </c>
      <c r="K222" s="55">
        <f>Table32[[#This Row],[Residential Incentive Disbursements]]/'1.) CLM Reference'!$B$5</f>
        <v>0</v>
      </c>
      <c r="L222" s="56">
        <v>21.775634999999998</v>
      </c>
      <c r="M222" s="55">
        <f>Table32[[#This Row],[C&amp;I CLM $ Collected]]/'1.) CLM Reference'!$B$4</f>
        <v>2.057277684123699E-7</v>
      </c>
      <c r="N222" s="56">
        <v>0</v>
      </c>
      <c r="O222" s="78">
        <f>Table32[[#This Row],[C&amp;I Incentive Disbursements]]/'1.) CLM Reference'!$B$5</f>
        <v>0</v>
      </c>
    </row>
    <row r="223" spans="1:15">
      <c r="A223" s="83">
        <v>9001050300</v>
      </c>
      <c r="B223" s="1" t="s">
        <v>185</v>
      </c>
      <c r="C223" s="1" t="s">
        <v>46</v>
      </c>
      <c r="D223" s="54">
        <f>Table32[[#This Row],[Residential CLM $ Collected]]+Table32[[#This Row],[C&amp;I CLM $ Collected]]</f>
        <v>291949.59786299942</v>
      </c>
      <c r="E223" s="55">
        <f>Table32[[#This Row],[CLM $ Collected ]]/'1.) CLM Reference'!$B$4</f>
        <v>2.7582267638690526E-3</v>
      </c>
      <c r="F223" s="56">
        <f>Table32[[#This Row],[Residential Incentive Disbursements]]+Table32[[#This Row],[C&amp;I Incentive Disbursements]]</f>
        <v>352503.52</v>
      </c>
      <c r="G223" s="55">
        <f>Table32[[#This Row],[Incentive Disbursements]]/'1.) CLM Reference'!$B$5</f>
        <v>3.9754372096554198E-3</v>
      </c>
      <c r="H223" s="56">
        <v>3640.5935999999997</v>
      </c>
      <c r="I223" s="55">
        <f>Table32[[#This Row],[Residential CLM $ Collected]]/'1.) CLM Reference'!$B$4</f>
        <v>3.439491877156997E-5</v>
      </c>
      <c r="J223" s="56">
        <v>0</v>
      </c>
      <c r="K223" s="55">
        <f>Table32[[#This Row],[Residential Incentive Disbursements]]/'1.) CLM Reference'!$B$5</f>
        <v>0</v>
      </c>
      <c r="L223" s="56">
        <v>288309.0042629994</v>
      </c>
      <c r="M223" s="55">
        <f>Table32[[#This Row],[C&amp;I CLM $ Collected]]/'1.) CLM Reference'!$B$4</f>
        <v>2.7238318450974824E-3</v>
      </c>
      <c r="N223" s="56">
        <v>352503.52</v>
      </c>
      <c r="O223" s="78">
        <f>Table32[[#This Row],[C&amp;I Incentive Disbursements]]/'1.) CLM Reference'!$B$5</f>
        <v>3.9754372096554198E-3</v>
      </c>
    </row>
    <row r="224" spans="1:15">
      <c r="A224" s="83">
        <v>9003492500</v>
      </c>
      <c r="B224" s="1" t="s">
        <v>186</v>
      </c>
      <c r="C224" s="1" t="s">
        <v>46</v>
      </c>
      <c r="D224" s="54">
        <f>Table32[[#This Row],[Residential CLM $ Collected]]+Table32[[#This Row],[C&amp;I CLM $ Collected]]</f>
        <v>21.162140999999998</v>
      </c>
      <c r="E224" s="55">
        <f>Table32[[#This Row],[CLM $ Collected ]]/'1.) CLM Reference'!$B$4</f>
        <v>1.9993171463233647E-7</v>
      </c>
      <c r="F224" s="56">
        <f>Table32[[#This Row],[Residential Incentive Disbursements]]+Table32[[#This Row],[C&amp;I Incentive Disbursements]]</f>
        <v>0</v>
      </c>
      <c r="G224" s="55">
        <f>Table32[[#This Row],[Incentive Disbursements]]/'1.) CLM Reference'!$B$5</f>
        <v>0</v>
      </c>
      <c r="H224" s="56">
        <v>0</v>
      </c>
      <c r="I224" s="55">
        <f>Table32[[#This Row],[Residential CLM $ Collected]]/'1.) CLM Reference'!$B$4</f>
        <v>0</v>
      </c>
      <c r="J224" s="56">
        <v>0</v>
      </c>
      <c r="K224" s="55">
        <f>Table32[[#This Row],[Residential Incentive Disbursements]]/'1.) CLM Reference'!$B$5</f>
        <v>0</v>
      </c>
      <c r="L224" s="56">
        <v>21.162140999999998</v>
      </c>
      <c r="M224" s="55">
        <f>Table32[[#This Row],[C&amp;I CLM $ Collected]]/'1.) CLM Reference'!$B$4</f>
        <v>1.9993171463233647E-7</v>
      </c>
      <c r="N224" s="56">
        <v>0</v>
      </c>
      <c r="O224" s="78">
        <f>Table32[[#This Row],[C&amp;I Incentive Disbursements]]/'1.) CLM Reference'!$B$5</f>
        <v>0</v>
      </c>
    </row>
    <row r="225" spans="1:16">
      <c r="A225" s="83">
        <v>9003492600</v>
      </c>
      <c r="B225" s="1" t="s">
        <v>186</v>
      </c>
      <c r="C225" s="1" t="s">
        <v>46</v>
      </c>
      <c r="D225" s="54">
        <f>Table32[[#This Row],[Residential CLM $ Collected]]+Table32[[#This Row],[C&amp;I CLM $ Collected]]</f>
        <v>165425.42916899998</v>
      </c>
      <c r="E225" s="55">
        <f>Table32[[#This Row],[CLM $ Collected ]]/'1.) CLM Reference'!$B$4</f>
        <v>1.5628754055437158E-3</v>
      </c>
      <c r="F225" s="56">
        <f>Table32[[#This Row],[Residential Incentive Disbursements]]+Table32[[#This Row],[C&amp;I Incentive Disbursements]]</f>
        <v>43614.949999999903</v>
      </c>
      <c r="G225" s="55">
        <f>Table32[[#This Row],[Incentive Disbursements]]/'1.) CLM Reference'!$B$5</f>
        <v>4.9187734388371571E-4</v>
      </c>
      <c r="H225" s="56">
        <v>0</v>
      </c>
      <c r="I225" s="55">
        <f>Table32[[#This Row],[Residential CLM $ Collected]]/'1.) CLM Reference'!$B$4</f>
        <v>0</v>
      </c>
      <c r="J225" s="56">
        <v>0</v>
      </c>
      <c r="K225" s="55">
        <f>Table32[[#This Row],[Residential Incentive Disbursements]]/'1.) CLM Reference'!$B$5</f>
        <v>0</v>
      </c>
      <c r="L225" s="56">
        <v>165425.42916899998</v>
      </c>
      <c r="M225" s="55">
        <f>Table32[[#This Row],[C&amp;I CLM $ Collected]]/'1.) CLM Reference'!$B$4</f>
        <v>1.5628754055437158E-3</v>
      </c>
      <c r="N225" s="56">
        <v>43614.949999999903</v>
      </c>
      <c r="O225" s="78">
        <f>Table32[[#This Row],[C&amp;I Incentive Disbursements]]/'1.) CLM Reference'!$B$5</f>
        <v>4.9187734388371571E-4</v>
      </c>
    </row>
    <row r="226" spans="1:16">
      <c r="A226" s="83">
        <v>9013840100</v>
      </c>
      <c r="B226" s="1" t="s">
        <v>187</v>
      </c>
      <c r="C226" s="1" t="s">
        <v>46</v>
      </c>
      <c r="D226" s="54">
        <f>Table32[[#This Row],[Residential CLM $ Collected]]+Table32[[#This Row],[C&amp;I CLM $ Collected]]</f>
        <v>40833.631628999996</v>
      </c>
      <c r="E226" s="55">
        <f>Table32[[#This Row],[CLM $ Collected ]]/'1.) CLM Reference'!$B$4</f>
        <v>3.8578034170791967E-4</v>
      </c>
      <c r="F226" s="56">
        <f>Table32[[#This Row],[Residential Incentive Disbursements]]+Table32[[#This Row],[C&amp;I Incentive Disbursements]]</f>
        <v>2791.8</v>
      </c>
      <c r="G226" s="55">
        <f>Table32[[#This Row],[Incentive Disbursements]]/'1.) CLM Reference'!$B$5</f>
        <v>3.1485148295585814E-5</v>
      </c>
      <c r="H226" s="56">
        <v>0</v>
      </c>
      <c r="I226" s="55">
        <f>Table32[[#This Row],[Residential CLM $ Collected]]/'1.) CLM Reference'!$B$4</f>
        <v>0</v>
      </c>
      <c r="J226" s="56">
        <v>0</v>
      </c>
      <c r="K226" s="55">
        <f>Table32[[#This Row],[Residential Incentive Disbursements]]/'1.) CLM Reference'!$B$5</f>
        <v>0</v>
      </c>
      <c r="L226" s="56">
        <v>40833.631628999996</v>
      </c>
      <c r="M226" s="55">
        <f>Table32[[#This Row],[C&amp;I CLM $ Collected]]/'1.) CLM Reference'!$B$4</f>
        <v>3.8578034170791967E-4</v>
      </c>
      <c r="N226" s="56">
        <v>2791.8</v>
      </c>
      <c r="O226" s="78">
        <f>Table32[[#This Row],[C&amp;I Incentive Disbursements]]/'1.) CLM Reference'!$B$5</f>
        <v>3.1485148295585814E-5</v>
      </c>
    </row>
    <row r="227" spans="1:16">
      <c r="A227" s="83">
        <v>9001045102</v>
      </c>
      <c r="B227" s="1" t="s">
        <v>188</v>
      </c>
      <c r="C227" s="1" t="s">
        <v>46</v>
      </c>
      <c r="D227" s="54">
        <f>Table32[[#This Row],[Residential CLM $ Collected]]+Table32[[#This Row],[C&amp;I CLM $ Collected]]</f>
        <v>381790.50291899999</v>
      </c>
      <c r="E227" s="55">
        <f>Table32[[#This Row],[CLM $ Collected ]]/'1.) CLM Reference'!$B$4</f>
        <v>3.6070088503303015E-3</v>
      </c>
      <c r="F227" s="56">
        <f>Table32[[#This Row],[Residential Incentive Disbursements]]+Table32[[#This Row],[C&amp;I Incentive Disbursements]]</f>
        <v>5167.5</v>
      </c>
      <c r="G227" s="55">
        <f>Table32[[#This Row],[Incentive Disbursements]]/'1.) CLM Reference'!$B$5</f>
        <v>5.8277635868414534E-5</v>
      </c>
      <c r="H227" s="56">
        <v>0</v>
      </c>
      <c r="I227" s="55">
        <f>Table32[[#This Row],[Residential CLM $ Collected]]/'1.) CLM Reference'!$B$4</f>
        <v>0</v>
      </c>
      <c r="J227" s="56">
        <v>0</v>
      </c>
      <c r="K227" s="55">
        <f>Table32[[#This Row],[Residential Incentive Disbursements]]/'1.) CLM Reference'!$B$5</f>
        <v>0</v>
      </c>
      <c r="L227" s="56">
        <v>381790.50291899999</v>
      </c>
      <c r="M227" s="55">
        <f>Table32[[#This Row],[C&amp;I CLM $ Collected]]/'1.) CLM Reference'!$B$4</f>
        <v>3.6070088503303015E-3</v>
      </c>
      <c r="N227" s="56">
        <v>5167.5</v>
      </c>
      <c r="O227" s="78">
        <f>Table32[[#This Row],[C&amp;I Incentive Disbursements]]/'1.) CLM Reference'!$B$5</f>
        <v>5.8277635868414534E-5</v>
      </c>
    </row>
    <row r="228" spans="1:16">
      <c r="A228" s="83">
        <v>9005320100</v>
      </c>
      <c r="B228" s="1" t="s">
        <v>189</v>
      </c>
      <c r="C228" s="1" t="s">
        <v>46</v>
      </c>
      <c r="D228" s="54">
        <f>Table32[[#This Row],[Residential CLM $ Collected]]+Table32[[#This Row],[C&amp;I CLM $ Collected]]</f>
        <v>127626.6537</v>
      </c>
      <c r="E228" s="55">
        <f>Table32[[#This Row],[CLM $ Collected ]]/'1.) CLM Reference'!$B$4</f>
        <v>1.205767209803036E-3</v>
      </c>
      <c r="F228" s="56">
        <f>Table32[[#This Row],[Residential Incentive Disbursements]]+Table32[[#This Row],[C&amp;I Incentive Disbursements]]</f>
        <v>18484.400000000001</v>
      </c>
      <c r="G228" s="55">
        <f>Table32[[#This Row],[Incentive Disbursements]]/'1.) CLM Reference'!$B$5</f>
        <v>2.0846195112648701E-4</v>
      </c>
      <c r="H228" s="56">
        <v>0</v>
      </c>
      <c r="I228" s="55">
        <f>Table32[[#This Row],[Residential CLM $ Collected]]/'1.) CLM Reference'!$B$4</f>
        <v>0</v>
      </c>
      <c r="J228" s="56">
        <v>0</v>
      </c>
      <c r="K228" s="55">
        <f>Table32[[#This Row],[Residential Incentive Disbursements]]/'1.) CLM Reference'!$B$5</f>
        <v>0</v>
      </c>
      <c r="L228" s="56">
        <v>127626.6537</v>
      </c>
      <c r="M228" s="55">
        <f>Table32[[#This Row],[C&amp;I CLM $ Collected]]/'1.) CLM Reference'!$B$4</f>
        <v>1.205767209803036E-3</v>
      </c>
      <c r="N228" s="56">
        <v>18484.400000000001</v>
      </c>
      <c r="O228" s="78">
        <f>Table32[[#This Row],[C&amp;I Incentive Disbursements]]/'1.) CLM Reference'!$B$5</f>
        <v>2.0846195112648701E-4</v>
      </c>
    </row>
    <row r="229" spans="1:16">
      <c r="A229" s="83">
        <v>9015800500</v>
      </c>
      <c r="B229" s="1" t="s">
        <v>190</v>
      </c>
      <c r="C229" s="1" t="s">
        <v>46</v>
      </c>
      <c r="D229" s="54">
        <f>Table32[[#This Row],[Residential CLM $ Collected]]+Table32[[#This Row],[C&amp;I CLM $ Collected]]</f>
        <v>330012.67584599939</v>
      </c>
      <c r="E229" s="55">
        <f>Table32[[#This Row],[CLM $ Collected ]]/'1.) CLM Reference'!$B$4</f>
        <v>3.1178319874296326E-3</v>
      </c>
      <c r="F229" s="56">
        <f>Table32[[#This Row],[Residential Incentive Disbursements]]+Table32[[#This Row],[C&amp;I Incentive Disbursements]]</f>
        <v>1131296.6999999899</v>
      </c>
      <c r="G229" s="55">
        <f>Table32[[#This Row],[Incentive Disbursements]]/'1.) CLM Reference'!$B$5</f>
        <v>1.2758451309480098E-2</v>
      </c>
      <c r="H229" s="56">
        <v>0</v>
      </c>
      <c r="I229" s="55">
        <f>Table32[[#This Row],[Residential CLM $ Collected]]/'1.) CLM Reference'!$B$4</f>
        <v>0</v>
      </c>
      <c r="J229" s="56">
        <v>0</v>
      </c>
      <c r="K229" s="55">
        <f>Table32[[#This Row],[Residential Incentive Disbursements]]/'1.) CLM Reference'!$B$5</f>
        <v>0</v>
      </c>
      <c r="L229" s="56">
        <v>330012.67584599939</v>
      </c>
      <c r="M229" s="55">
        <f>Table32[[#This Row],[C&amp;I CLM $ Collected]]/'1.) CLM Reference'!$B$4</f>
        <v>3.1178319874296326E-3</v>
      </c>
      <c r="N229" s="56">
        <v>1131296.6999999899</v>
      </c>
      <c r="O229" s="78">
        <f>Table32[[#This Row],[C&amp;I Incentive Disbursements]]/'1.) CLM Reference'!$B$5</f>
        <v>1.2758451309480098E-2</v>
      </c>
    </row>
    <row r="230" spans="1:16">
      <c r="A230" s="83">
        <v>9003473100</v>
      </c>
      <c r="B230" s="1" t="s">
        <v>191</v>
      </c>
      <c r="C230" s="1" t="s">
        <v>46</v>
      </c>
      <c r="D230" s="54">
        <f>Table32[[#This Row],[Residential CLM $ Collected]]+Table32[[#This Row],[C&amp;I CLM $ Collected]]</f>
        <v>1244988.3624569944</v>
      </c>
      <c r="E230" s="55">
        <f>Table32[[#This Row],[CLM $ Collected ]]/'1.) CLM Reference'!$B$4</f>
        <v>1.1762168015199016E-2</v>
      </c>
      <c r="F230" s="56">
        <f>Table32[[#This Row],[Residential Incentive Disbursements]]+Table32[[#This Row],[C&amp;I Incentive Disbursements]]</f>
        <v>711267.32999999903</v>
      </c>
      <c r="G230" s="55">
        <f>Table32[[#This Row],[Incentive Disbursements]]/'1.) CLM Reference'!$B$5</f>
        <v>8.0214762385755929E-3</v>
      </c>
      <c r="H230" s="56">
        <v>0</v>
      </c>
      <c r="I230" s="55">
        <f>Table32[[#This Row],[Residential CLM $ Collected]]/'1.) CLM Reference'!$B$4</f>
        <v>0</v>
      </c>
      <c r="J230" s="56">
        <v>0</v>
      </c>
      <c r="K230" s="55">
        <f>Table32[[#This Row],[Residential Incentive Disbursements]]/'1.) CLM Reference'!$B$5</f>
        <v>0</v>
      </c>
      <c r="L230" s="56">
        <v>1244988.3624569944</v>
      </c>
      <c r="M230" s="55">
        <f>Table32[[#This Row],[C&amp;I CLM $ Collected]]/'1.) CLM Reference'!$B$4</f>
        <v>1.1762168015199016E-2</v>
      </c>
      <c r="N230" s="56">
        <v>711267.32999999903</v>
      </c>
      <c r="O230" s="78">
        <f>Table32[[#This Row],[C&amp;I Incentive Disbursements]]/'1.) CLM Reference'!$B$5</f>
        <v>8.0214762385755929E-3</v>
      </c>
    </row>
    <row r="231" spans="1:16">
      <c r="A231" s="83">
        <v>9003473501</v>
      </c>
      <c r="B231" s="1" t="s">
        <v>191</v>
      </c>
      <c r="C231" s="1" t="s">
        <v>46</v>
      </c>
      <c r="D231" s="54">
        <f>Table32[[#This Row],[Residential CLM $ Collected]]+Table32[[#This Row],[C&amp;I CLM $ Collected]]</f>
        <v>4.47363</v>
      </c>
      <c r="E231" s="55">
        <f>Table32[[#This Row],[CLM $ Collected ]]/'1.) CLM Reference'!$B$4</f>
        <v>4.2265124144606141E-8</v>
      </c>
      <c r="F231" s="56">
        <f>Table32[[#This Row],[Residential Incentive Disbursements]]+Table32[[#This Row],[C&amp;I Incentive Disbursements]]</f>
        <v>0</v>
      </c>
      <c r="G231" s="55">
        <f>Table32[[#This Row],[Incentive Disbursements]]/'1.) CLM Reference'!$B$5</f>
        <v>0</v>
      </c>
      <c r="H231" s="56">
        <v>0</v>
      </c>
      <c r="I231" s="55">
        <f>Table32[[#This Row],[Residential CLM $ Collected]]/'1.) CLM Reference'!$B$4</f>
        <v>0</v>
      </c>
      <c r="J231" s="56">
        <v>0</v>
      </c>
      <c r="K231" s="55">
        <f>Table32[[#This Row],[Residential Incentive Disbursements]]/'1.) CLM Reference'!$B$5</f>
        <v>0</v>
      </c>
      <c r="L231" s="56">
        <v>4.47363</v>
      </c>
      <c r="M231" s="55">
        <f>Table32[[#This Row],[C&amp;I CLM $ Collected]]/'1.) CLM Reference'!$B$4</f>
        <v>4.2265124144606141E-8</v>
      </c>
      <c r="N231" s="56">
        <v>0</v>
      </c>
      <c r="O231" s="78">
        <f>Table32[[#This Row],[C&amp;I Incentive Disbursements]]/'1.) CLM Reference'!$B$5</f>
        <v>0</v>
      </c>
    </row>
    <row r="232" spans="1:16">
      <c r="A232" s="83">
        <v>9003476300</v>
      </c>
      <c r="B232" s="1" t="s">
        <v>192</v>
      </c>
      <c r="C232" s="1" t="s">
        <v>46</v>
      </c>
      <c r="D232" s="54">
        <f>Table32[[#This Row],[Residential CLM $ Collected]]+Table32[[#This Row],[C&amp;I CLM $ Collected]]</f>
        <v>312913.05695999996</v>
      </c>
      <c r="E232" s="55">
        <f>Table32[[#This Row],[CLM $ Collected ]]/'1.) CLM Reference'!$B$4</f>
        <v>2.9562814088073021E-3</v>
      </c>
      <c r="F232" s="56">
        <f>Table32[[#This Row],[Residential Incentive Disbursements]]+Table32[[#This Row],[C&amp;I Incentive Disbursements]]</f>
        <v>138739.15400000001</v>
      </c>
      <c r="G232" s="55">
        <f>Table32[[#This Row],[Incentive Disbursements]]/'1.) CLM Reference'!$B$5</f>
        <v>1.5646618089025423E-3</v>
      </c>
      <c r="H232" s="56">
        <v>0</v>
      </c>
      <c r="I232" s="55">
        <f>Table32[[#This Row],[Residential CLM $ Collected]]/'1.) CLM Reference'!$B$4</f>
        <v>0</v>
      </c>
      <c r="J232" s="56">
        <v>0</v>
      </c>
      <c r="K232" s="55">
        <f>Table32[[#This Row],[Residential Incentive Disbursements]]/'1.) CLM Reference'!$B$5</f>
        <v>0</v>
      </c>
      <c r="L232" s="56">
        <v>312913.05695999996</v>
      </c>
      <c r="M232" s="55">
        <f>Table32[[#This Row],[C&amp;I CLM $ Collected]]/'1.) CLM Reference'!$B$4</f>
        <v>2.9562814088073021E-3</v>
      </c>
      <c r="N232" s="56">
        <v>138739.15400000001</v>
      </c>
      <c r="O232" s="78">
        <f>Table32[[#This Row],[C&amp;I Incentive Disbursements]]/'1.) CLM Reference'!$B$5</f>
        <v>1.5646618089025423E-3</v>
      </c>
    </row>
    <row r="233" spans="1:16">
      <c r="A233" s="83">
        <v>9009361100</v>
      </c>
      <c r="B233" s="1" t="s">
        <v>193</v>
      </c>
      <c r="C233" s="1" t="s">
        <v>46</v>
      </c>
      <c r="D233" s="54">
        <f>Table32[[#This Row],[Residential CLM $ Collected]]+Table32[[#This Row],[C&amp;I CLM $ Collected]]</f>
        <v>38462.142221999995</v>
      </c>
      <c r="E233" s="55">
        <f>Table32[[#This Row],[CLM $ Collected ]]/'1.) CLM Reference'!$B$4</f>
        <v>3.6337542798137694E-4</v>
      </c>
      <c r="F233" s="56">
        <f>Table32[[#This Row],[Residential Incentive Disbursements]]+Table32[[#This Row],[C&amp;I Incentive Disbursements]]</f>
        <v>27554.9</v>
      </c>
      <c r="G233" s="55">
        <f>Table32[[#This Row],[Incentive Disbursements]]/'1.) CLM Reference'!$B$5</f>
        <v>3.1075654157534119E-4</v>
      </c>
      <c r="H233" s="56">
        <v>0</v>
      </c>
      <c r="I233" s="55">
        <f>Table32[[#This Row],[Residential CLM $ Collected]]/'1.) CLM Reference'!$B$4</f>
        <v>0</v>
      </c>
      <c r="J233" s="56">
        <v>0</v>
      </c>
      <c r="K233" s="55">
        <f>Table32[[#This Row],[Residential Incentive Disbursements]]/'1.) CLM Reference'!$B$5</f>
        <v>0</v>
      </c>
      <c r="L233" s="56">
        <v>38462.142221999995</v>
      </c>
      <c r="M233" s="55">
        <f>Table32[[#This Row],[C&amp;I CLM $ Collected]]/'1.) CLM Reference'!$B$4</f>
        <v>3.6337542798137694E-4</v>
      </c>
      <c r="N233" s="56">
        <v>27554.9</v>
      </c>
      <c r="O233" s="78">
        <f>Table32[[#This Row],[C&amp;I Incentive Disbursements]]/'1.) CLM Reference'!$B$5</f>
        <v>3.1075654157534119E-4</v>
      </c>
    </row>
    <row r="234" spans="1:16">
      <c r="A234" s="83">
        <v>9005362102</v>
      </c>
      <c r="B234" s="1" t="s">
        <v>194</v>
      </c>
      <c r="C234" s="1" t="s">
        <v>46</v>
      </c>
      <c r="D234" s="54">
        <f>Table32[[#This Row],[Residential CLM $ Collected]]+Table32[[#This Row],[C&amp;I CLM $ Collected]]</f>
        <v>22993.47785699994</v>
      </c>
      <c r="E234" s="55">
        <f>Table32[[#This Row],[CLM $ Collected ]]/'1.) CLM Reference'!$B$4</f>
        <v>2.1723347620217917E-4</v>
      </c>
      <c r="F234" s="56">
        <f>Table32[[#This Row],[Residential Incentive Disbursements]]+Table32[[#This Row],[C&amp;I Incentive Disbursements]]</f>
        <v>68719.25</v>
      </c>
      <c r="G234" s="55">
        <f>Table32[[#This Row],[Incentive Disbursements]]/'1.) CLM Reference'!$B$5</f>
        <v>7.7499669640068605E-4</v>
      </c>
      <c r="H234" s="56">
        <v>0</v>
      </c>
      <c r="I234" s="55">
        <f>Table32[[#This Row],[Residential CLM $ Collected]]/'1.) CLM Reference'!$B$4</f>
        <v>0</v>
      </c>
      <c r="J234" s="56">
        <v>0</v>
      </c>
      <c r="K234" s="55">
        <f>Table32[[#This Row],[Residential Incentive Disbursements]]/'1.) CLM Reference'!$B$5</f>
        <v>0</v>
      </c>
      <c r="L234" s="56">
        <v>22993.47785699994</v>
      </c>
      <c r="M234" s="55">
        <f>Table32[[#This Row],[C&amp;I CLM $ Collected]]/'1.) CLM Reference'!$B$4</f>
        <v>2.1723347620217917E-4</v>
      </c>
      <c r="N234" s="56">
        <v>68719.25</v>
      </c>
      <c r="O234" s="78">
        <f>Table32[[#This Row],[C&amp;I Incentive Disbursements]]/'1.) CLM Reference'!$B$5</f>
        <v>7.7499669640068605E-4</v>
      </c>
    </row>
    <row r="235" spans="1:16">
      <c r="A235" s="83">
        <v>9015901100</v>
      </c>
      <c r="B235" s="1" t="s">
        <v>195</v>
      </c>
      <c r="C235" s="1" t="s">
        <v>46</v>
      </c>
      <c r="D235" s="54">
        <f>Table32[[#This Row],[Residential CLM $ Collected]]+Table32[[#This Row],[C&amp;I CLM $ Collected]]</f>
        <v>36078.441335999996</v>
      </c>
      <c r="E235" s="55">
        <f>Table32[[#This Row],[CLM $ Collected ]]/'1.) CLM Reference'!$B$4</f>
        <v>3.4085514492926985E-4</v>
      </c>
      <c r="F235" s="56">
        <f>Table32[[#This Row],[Residential Incentive Disbursements]]+Table32[[#This Row],[C&amp;I Incentive Disbursements]]</f>
        <v>26669.799999999901</v>
      </c>
      <c r="G235" s="55">
        <f>Table32[[#This Row],[Incentive Disbursements]]/'1.) CLM Reference'!$B$5</f>
        <v>3.007746285599296E-4</v>
      </c>
      <c r="H235" s="56">
        <v>0</v>
      </c>
      <c r="I235" s="55">
        <f>Table32[[#This Row],[Residential CLM $ Collected]]/'1.) CLM Reference'!$B$4</f>
        <v>0</v>
      </c>
      <c r="J235" s="56">
        <v>0</v>
      </c>
      <c r="K235" s="55">
        <f>Table32[[#This Row],[Residential Incentive Disbursements]]/'1.) CLM Reference'!$B$5</f>
        <v>0</v>
      </c>
      <c r="L235" s="56">
        <v>36078.441335999996</v>
      </c>
      <c r="M235" s="55">
        <f>Table32[[#This Row],[C&amp;I CLM $ Collected]]/'1.) CLM Reference'!$B$4</f>
        <v>3.4085514492926985E-4</v>
      </c>
      <c r="N235" s="56">
        <v>26669.799999999901</v>
      </c>
      <c r="O235" s="78">
        <f>Table32[[#This Row],[C&amp;I Incentive Disbursements]]/'1.) CLM Reference'!$B$5</f>
        <v>3.007746285599296E-4</v>
      </c>
    </row>
    <row r="236" spans="1:16">
      <c r="A236" s="68"/>
      <c r="B236" s="69"/>
      <c r="C236" s="70" t="s">
        <v>17</v>
      </c>
      <c r="D236" s="139">
        <f>SUBTOTAL(109,D6:D235)</f>
        <v>37283383.595240951</v>
      </c>
      <c r="E236" s="140">
        <f>Table32[[#This Row],[CLM $ Collected ]]/'1.) CLM Reference'!$B$4</f>
        <v>0.35223897286629219</v>
      </c>
      <c r="F236" s="71">
        <f>SUBTOTAL(109,F6:F235)</f>
        <v>32775390.240399953</v>
      </c>
      <c r="G236" s="140">
        <f>Table32[[#This Row],[Incentive Disbursements]]/'1.) CLM Reference'!$B$5</f>
        <v>0.36963178671992569</v>
      </c>
      <c r="H236" s="71">
        <f>SUBTOTAL(109,H6:H235)</f>
        <v>47306.631203999939</v>
      </c>
      <c r="I236" s="140">
        <f>Table32[[#This Row],[Residential CLM $ Collected]]/'1.) CLM Reference'!$B$4</f>
        <v>4.4693473548330014E-4</v>
      </c>
      <c r="J236" s="71">
        <f>SUBTOTAL(109,J6:J235)</f>
        <v>0</v>
      </c>
      <c r="K236" s="140">
        <f>Table32[[#This Row],[Residential Incentive Disbursements]]/'1.) CLM Reference'!$B$5</f>
        <v>0</v>
      </c>
      <c r="L236" s="71">
        <f>SUBTOTAL(109,L6:L235)</f>
        <v>37236076.964036956</v>
      </c>
      <c r="M236" s="140">
        <f>Table32[[#This Row],[C&amp;I CLM $ Collected]]/'1.) CLM Reference'!$B$4</f>
        <v>0.35179203813080895</v>
      </c>
      <c r="N236" s="71">
        <f>SUBTOTAL(109,N6:N235)</f>
        <v>32775390.240399953</v>
      </c>
      <c r="O236" s="141">
        <f>Table32[[#This Row],[C&amp;I Incentive Disbursements]]/'1.) CLM Reference'!$B$5</f>
        <v>0.36963178671992569</v>
      </c>
    </row>
    <row r="238" spans="1:16" s="36" customFormat="1">
      <c r="A238" s="35" t="s">
        <v>27</v>
      </c>
      <c r="C238" s="37"/>
      <c r="D238" s="37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</row>
    <row r="239" spans="1:16" s="36" customFormat="1">
      <c r="A239" s="35" t="s">
        <v>28</v>
      </c>
      <c r="C239" s="37"/>
      <c r="D239" s="37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</row>
  </sheetData>
  <mergeCells count="7">
    <mergeCell ref="A1:O2"/>
    <mergeCell ref="A3:C3"/>
    <mergeCell ref="D3:O3"/>
    <mergeCell ref="A4:C4"/>
    <mergeCell ref="D4:G4"/>
    <mergeCell ref="H4:K4"/>
    <mergeCell ref="L4:O4"/>
  </mergeCells>
  <pageMargins left="0.7" right="0.7" top="0.75" bottom="0.75" header="0.3" footer="0.3"/>
  <pageSetup paperSize="5" scale="52" fitToHeight="25"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S940"/>
  <sheetViews>
    <sheetView zoomScale="80" zoomScaleNormal="80" workbookViewId="0">
      <pane ySplit="5" topLeftCell="A903" activePane="bottomLeft" state="frozen"/>
      <selection pane="bottomLeft" activeCell="D936" sqref="D936"/>
    </sheetView>
  </sheetViews>
  <sheetFormatPr defaultColWidth="8.7109375" defaultRowHeight="15"/>
  <cols>
    <col min="1" max="1" width="15.7109375" style="1" customWidth="1"/>
    <col min="2" max="2" width="24" style="1" customWidth="1"/>
    <col min="3" max="3" width="15.7109375" style="1" customWidth="1"/>
    <col min="4" max="5" width="15.7109375" style="27" customWidth="1"/>
    <col min="6" max="16" width="15.7109375" style="1" customWidth="1"/>
    <col min="17" max="17" width="14.140625" style="1" customWidth="1"/>
    <col min="18" max="18" width="20.5703125" style="1" customWidth="1"/>
    <col min="19" max="19" width="14.140625" style="1" customWidth="1"/>
    <col min="20" max="16384" width="8.7109375" style="1"/>
  </cols>
  <sheetData>
    <row r="1" spans="1:19" ht="18.75" customHeight="1">
      <c r="A1" s="108" t="s">
        <v>29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10"/>
      <c r="P1" s="2"/>
      <c r="Q1" s="2"/>
      <c r="R1" s="2"/>
      <c r="S1" s="2"/>
    </row>
    <row r="2" spans="1:19" ht="15.75" customHeight="1" thickBot="1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3"/>
    </row>
    <row r="3" spans="1:19" ht="16.5" thickBot="1">
      <c r="A3" s="121" t="s">
        <v>16</v>
      </c>
      <c r="B3" s="122"/>
      <c r="C3" s="122"/>
      <c r="D3" s="105"/>
      <c r="E3" s="106"/>
      <c r="F3" s="126"/>
      <c r="G3" s="126"/>
      <c r="H3" s="126"/>
      <c r="I3" s="126"/>
      <c r="J3" s="126"/>
      <c r="K3" s="106"/>
      <c r="L3" s="106"/>
      <c r="M3" s="106"/>
      <c r="N3" s="106"/>
      <c r="O3" s="107"/>
    </row>
    <row r="4" spans="1:19" ht="15.75" thickBot="1">
      <c r="A4" s="130"/>
      <c r="B4" s="131"/>
      <c r="C4" s="131"/>
      <c r="D4" s="132" t="s">
        <v>197</v>
      </c>
      <c r="E4" s="133"/>
      <c r="F4" s="136" t="s">
        <v>198</v>
      </c>
      <c r="G4" s="137"/>
      <c r="H4" s="137"/>
      <c r="I4" s="137"/>
      <c r="J4" s="138"/>
      <c r="K4" s="134" t="s">
        <v>199</v>
      </c>
      <c r="L4" s="134"/>
      <c r="M4" s="134"/>
      <c r="N4" s="134"/>
      <c r="O4" s="135"/>
    </row>
    <row r="5" spans="1:19" ht="33.75">
      <c r="A5" s="10" t="s">
        <v>30</v>
      </c>
      <c r="B5" s="3" t="s">
        <v>31</v>
      </c>
      <c r="C5" s="76" t="s">
        <v>32</v>
      </c>
      <c r="D5" s="75" t="s">
        <v>33</v>
      </c>
      <c r="E5" s="28" t="s">
        <v>35</v>
      </c>
      <c r="F5" s="30" t="s">
        <v>200</v>
      </c>
      <c r="G5" s="31" t="s">
        <v>201</v>
      </c>
      <c r="H5" s="32" t="s">
        <v>202</v>
      </c>
      <c r="I5" s="32" t="s">
        <v>203</v>
      </c>
      <c r="J5" s="33" t="s">
        <v>204</v>
      </c>
      <c r="K5" s="34" t="s">
        <v>205</v>
      </c>
      <c r="L5" s="32" t="s">
        <v>206</v>
      </c>
      <c r="M5" s="32" t="s">
        <v>207</v>
      </c>
      <c r="N5" s="32" t="s">
        <v>208</v>
      </c>
      <c r="O5" s="31" t="s">
        <v>209</v>
      </c>
    </row>
    <row r="6" spans="1:19">
      <c r="A6" s="83">
        <v>9013528100</v>
      </c>
      <c r="B6" s="1" t="s">
        <v>45</v>
      </c>
      <c r="C6" s="84" t="s">
        <v>46</v>
      </c>
      <c r="D6" s="45">
        <v>66197.678084999992</v>
      </c>
      <c r="E6" s="45">
        <v>42721.169999999896</v>
      </c>
      <c r="F6" s="73">
        <f>Table323[[#This Row],[Single Family]]+Table323[[#This Row],[2-4 Units]]+Table323[[#This Row],[&gt;4 Units]]</f>
        <v>19</v>
      </c>
      <c r="G6" s="72">
        <v>19</v>
      </c>
      <c r="H6" s="72">
        <v>0</v>
      </c>
      <c r="I6" s="72">
        <v>0</v>
      </c>
      <c r="J6" s="47">
        <v>23199.5999999999</v>
      </c>
      <c r="K6" s="46">
        <f t="shared" ref="K6:K69" si="0">L6+M6+N6</f>
        <v>4</v>
      </c>
      <c r="L6" s="72">
        <v>4</v>
      </c>
      <c r="M6" s="72">
        <v>0</v>
      </c>
      <c r="N6" s="72">
        <v>0</v>
      </c>
      <c r="O6" s="47">
        <v>5482.02</v>
      </c>
    </row>
    <row r="7" spans="1:19">
      <c r="A7" s="83">
        <v>9013529100</v>
      </c>
      <c r="B7" s="1" t="s">
        <v>45</v>
      </c>
      <c r="C7" s="84" t="s">
        <v>46</v>
      </c>
      <c r="D7" s="45">
        <v>644.43518999999992</v>
      </c>
      <c r="E7" s="45">
        <v>0</v>
      </c>
      <c r="F7" s="73">
        <f>Table323[[#This Row],[Single Family]]+Table323[[#This Row],[2-4 Units]]+Table323[[#This Row],[&gt;4 Units]]</f>
        <v>0</v>
      </c>
      <c r="G7" s="72">
        <v>0</v>
      </c>
      <c r="H7" s="72">
        <v>0</v>
      </c>
      <c r="I7" s="72">
        <v>0</v>
      </c>
      <c r="J7" s="47">
        <v>0</v>
      </c>
      <c r="K7" s="46">
        <f t="shared" si="0"/>
        <v>0</v>
      </c>
      <c r="L7" s="72">
        <v>0</v>
      </c>
      <c r="M7" s="72">
        <v>0</v>
      </c>
      <c r="N7" s="72">
        <v>0</v>
      </c>
      <c r="O7" s="47">
        <v>0</v>
      </c>
    </row>
    <row r="8" spans="1:19">
      <c r="A8" s="83">
        <v>9015830100</v>
      </c>
      <c r="B8" s="1" t="s">
        <v>47</v>
      </c>
      <c r="C8" s="84" t="s">
        <v>46</v>
      </c>
      <c r="D8" s="45">
        <v>84964.074551999991</v>
      </c>
      <c r="E8" s="45">
        <v>60078.5799999999</v>
      </c>
      <c r="F8" s="73">
        <f>Table323[[#This Row],[Single Family]]+Table323[[#This Row],[2-4 Units]]+Table323[[#This Row],[&gt;4 Units]]</f>
        <v>17</v>
      </c>
      <c r="G8" s="72">
        <v>17</v>
      </c>
      <c r="H8" s="72">
        <v>0</v>
      </c>
      <c r="I8" s="72">
        <v>0</v>
      </c>
      <c r="J8" s="47">
        <v>11463.5</v>
      </c>
      <c r="K8" s="46">
        <f t="shared" si="0"/>
        <v>2</v>
      </c>
      <c r="L8" s="72">
        <v>2</v>
      </c>
      <c r="M8" s="72">
        <v>0</v>
      </c>
      <c r="N8" s="72">
        <v>0</v>
      </c>
      <c r="O8" s="47">
        <v>4893.68</v>
      </c>
    </row>
    <row r="9" spans="1:19">
      <c r="A9" s="83">
        <v>9015902200</v>
      </c>
      <c r="B9" s="1" t="s">
        <v>47</v>
      </c>
      <c r="C9" s="84" t="s">
        <v>46</v>
      </c>
      <c r="D9" s="45">
        <v>1281.9983399999999</v>
      </c>
      <c r="E9" s="45">
        <v>1369.22</v>
      </c>
      <c r="F9" s="73">
        <f>Table323[[#This Row],[Single Family]]+Table323[[#This Row],[2-4 Units]]+Table323[[#This Row],[&gt;4 Units]]</f>
        <v>0</v>
      </c>
      <c r="G9" s="72">
        <v>0</v>
      </c>
      <c r="H9" s="72">
        <v>0</v>
      </c>
      <c r="I9" s="72">
        <v>0</v>
      </c>
      <c r="J9" s="47">
        <v>0</v>
      </c>
      <c r="K9" s="46">
        <f t="shared" si="0"/>
        <v>0</v>
      </c>
      <c r="L9" s="72">
        <v>0</v>
      </c>
      <c r="M9" s="72">
        <v>0</v>
      </c>
      <c r="N9" s="72">
        <v>0</v>
      </c>
      <c r="O9" s="47">
        <v>0</v>
      </c>
    </row>
    <row r="10" spans="1:19">
      <c r="A10" s="83">
        <v>9003460301</v>
      </c>
      <c r="B10" s="1" t="s">
        <v>48</v>
      </c>
      <c r="C10" s="84" t="s">
        <v>46</v>
      </c>
      <c r="D10" s="45">
        <v>380.33792999999997</v>
      </c>
      <c r="E10" s="45">
        <v>0</v>
      </c>
      <c r="F10" s="73">
        <f>Table323[[#This Row],[Single Family]]+Table323[[#This Row],[2-4 Units]]+Table323[[#This Row],[&gt;4 Units]]</f>
        <v>0</v>
      </c>
      <c r="G10" s="72">
        <v>0</v>
      </c>
      <c r="H10" s="72">
        <v>0</v>
      </c>
      <c r="I10" s="72">
        <v>0</v>
      </c>
      <c r="J10" s="47">
        <v>0</v>
      </c>
      <c r="K10" s="46">
        <f t="shared" si="0"/>
        <v>0</v>
      </c>
      <c r="L10" s="72">
        <v>0</v>
      </c>
      <c r="M10" s="72">
        <v>0</v>
      </c>
      <c r="N10" s="72">
        <v>0</v>
      </c>
      <c r="O10" s="47">
        <v>0</v>
      </c>
    </row>
    <row r="11" spans="1:19">
      <c r="A11" s="83">
        <v>9003460302</v>
      </c>
      <c r="B11" s="1" t="s">
        <v>48</v>
      </c>
      <c r="C11" s="84" t="s">
        <v>46</v>
      </c>
      <c r="D11" s="45">
        <v>1711.8580499999998</v>
      </c>
      <c r="E11" s="45">
        <v>430.52999999999901</v>
      </c>
      <c r="F11" s="73">
        <f>Table323[[#This Row],[Single Family]]+Table323[[#This Row],[2-4 Units]]+Table323[[#This Row],[&gt;4 Units]]</f>
        <v>0</v>
      </c>
      <c r="G11" s="72">
        <v>0</v>
      </c>
      <c r="H11" s="72">
        <v>0</v>
      </c>
      <c r="I11" s="72">
        <v>0</v>
      </c>
      <c r="J11" s="47">
        <v>0</v>
      </c>
      <c r="K11" s="46">
        <f t="shared" si="0"/>
        <v>0</v>
      </c>
      <c r="L11" s="72">
        <v>0</v>
      </c>
      <c r="M11" s="72">
        <v>0</v>
      </c>
      <c r="N11" s="72">
        <v>0</v>
      </c>
      <c r="O11" s="47">
        <v>0</v>
      </c>
    </row>
    <row r="12" spans="1:19">
      <c r="A12" s="83">
        <v>9003462101</v>
      </c>
      <c r="B12" s="1" t="s">
        <v>48</v>
      </c>
      <c r="C12" s="84" t="s">
        <v>46</v>
      </c>
      <c r="D12" s="45">
        <v>207440.56972799942</v>
      </c>
      <c r="E12" s="45">
        <v>266604.15000000002</v>
      </c>
      <c r="F12" s="73">
        <f>Table323[[#This Row],[Single Family]]+Table323[[#This Row],[2-4 Units]]+Table323[[#This Row],[&gt;4 Units]]</f>
        <v>130</v>
      </c>
      <c r="G12" s="72">
        <v>129</v>
      </c>
      <c r="H12" s="72">
        <v>1</v>
      </c>
      <c r="I12" s="72">
        <v>0</v>
      </c>
      <c r="J12" s="47">
        <v>151538</v>
      </c>
      <c r="K12" s="46">
        <f t="shared" si="0"/>
        <v>105</v>
      </c>
      <c r="L12" s="72">
        <v>6</v>
      </c>
      <c r="M12" s="72">
        <v>0</v>
      </c>
      <c r="N12" s="72">
        <v>99</v>
      </c>
      <c r="O12" s="47">
        <v>125622</v>
      </c>
    </row>
    <row r="13" spans="1:19">
      <c r="A13" s="83">
        <v>9003462102</v>
      </c>
      <c r="B13" s="1" t="s">
        <v>48</v>
      </c>
      <c r="C13" s="84" t="s">
        <v>46</v>
      </c>
      <c r="D13" s="45">
        <v>69709.979429999992</v>
      </c>
      <c r="E13" s="45">
        <v>15746.6799999999</v>
      </c>
      <c r="F13" s="73">
        <f>Table323[[#This Row],[Single Family]]+Table323[[#This Row],[2-4 Units]]+Table323[[#This Row],[&gt;4 Units]]</f>
        <v>0</v>
      </c>
      <c r="G13" s="72">
        <v>0</v>
      </c>
      <c r="H13" s="72">
        <v>0</v>
      </c>
      <c r="I13" s="72">
        <v>0</v>
      </c>
      <c r="J13" s="47">
        <v>0</v>
      </c>
      <c r="K13" s="46">
        <f t="shared" si="0"/>
        <v>0</v>
      </c>
      <c r="L13" s="72">
        <v>0</v>
      </c>
      <c r="M13" s="72">
        <v>0</v>
      </c>
      <c r="N13" s="72">
        <v>0</v>
      </c>
      <c r="O13" s="47">
        <v>0</v>
      </c>
    </row>
    <row r="14" spans="1:19">
      <c r="A14" s="83">
        <v>9003462201</v>
      </c>
      <c r="B14" s="1" t="s">
        <v>48</v>
      </c>
      <c r="C14" s="84" t="s">
        <v>46</v>
      </c>
      <c r="D14" s="45">
        <v>86967.813995999997</v>
      </c>
      <c r="E14" s="45">
        <v>100885.2</v>
      </c>
      <c r="F14" s="73">
        <f>Table323[[#This Row],[Single Family]]+Table323[[#This Row],[2-4 Units]]+Table323[[#This Row],[&gt;4 Units]]</f>
        <v>0</v>
      </c>
      <c r="G14" s="72">
        <v>0</v>
      </c>
      <c r="H14" s="72">
        <v>0</v>
      </c>
      <c r="I14" s="72">
        <v>0</v>
      </c>
      <c r="J14" s="47">
        <v>0</v>
      </c>
      <c r="K14" s="46">
        <f t="shared" si="0"/>
        <v>0</v>
      </c>
      <c r="L14" s="72">
        <v>0</v>
      </c>
      <c r="M14" s="72">
        <v>0</v>
      </c>
      <c r="N14" s="72">
        <v>0</v>
      </c>
      <c r="O14" s="47">
        <v>0</v>
      </c>
    </row>
    <row r="15" spans="1:19">
      <c r="A15" s="83">
        <v>9003462202</v>
      </c>
      <c r="B15" s="1" t="s">
        <v>48</v>
      </c>
      <c r="C15" s="84" t="s">
        <v>46</v>
      </c>
      <c r="D15" s="45">
        <v>61986.141566999991</v>
      </c>
      <c r="E15" s="45">
        <v>5455.74999999999</v>
      </c>
      <c r="F15" s="73">
        <f>Table323[[#This Row],[Single Family]]+Table323[[#This Row],[2-4 Units]]+Table323[[#This Row],[&gt;4 Units]]</f>
        <v>0</v>
      </c>
      <c r="G15" s="72">
        <v>0</v>
      </c>
      <c r="H15" s="72">
        <v>0</v>
      </c>
      <c r="I15" s="72">
        <v>0</v>
      </c>
      <c r="J15" s="47">
        <v>0</v>
      </c>
      <c r="K15" s="46">
        <f t="shared" si="0"/>
        <v>0</v>
      </c>
      <c r="L15" s="72">
        <v>0</v>
      </c>
      <c r="M15" s="72">
        <v>0</v>
      </c>
      <c r="N15" s="72">
        <v>0</v>
      </c>
      <c r="O15" s="47">
        <v>0</v>
      </c>
    </row>
    <row r="16" spans="1:19">
      <c r="A16" s="83">
        <v>9003330100</v>
      </c>
      <c r="B16" s="1" t="s">
        <v>49</v>
      </c>
      <c r="C16" s="84" t="s">
        <v>46</v>
      </c>
      <c r="D16" s="45">
        <v>2525.4803699999998</v>
      </c>
      <c r="E16" s="45">
        <v>1015.99</v>
      </c>
      <c r="F16" s="73">
        <f>Table323[[#This Row],[Single Family]]+Table323[[#This Row],[2-4 Units]]+Table323[[#This Row],[&gt;4 Units]]</f>
        <v>0</v>
      </c>
      <c r="G16" s="72">
        <v>0</v>
      </c>
      <c r="H16" s="72">
        <v>0</v>
      </c>
      <c r="I16" s="72">
        <v>0</v>
      </c>
      <c r="J16" s="47">
        <v>0</v>
      </c>
      <c r="K16" s="46">
        <f t="shared" si="0"/>
        <v>0</v>
      </c>
      <c r="L16" s="72">
        <v>0</v>
      </c>
      <c r="M16" s="72">
        <v>0</v>
      </c>
      <c r="N16" s="72">
        <v>0</v>
      </c>
      <c r="O16" s="47">
        <v>0</v>
      </c>
    </row>
    <row r="17" spans="1:15">
      <c r="A17" s="83">
        <v>9005290100</v>
      </c>
      <c r="B17" s="1" t="s">
        <v>49</v>
      </c>
      <c r="C17" s="84" t="s">
        <v>46</v>
      </c>
      <c r="D17" s="45">
        <v>72620.64728099943</v>
      </c>
      <c r="E17" s="45">
        <v>129326.84</v>
      </c>
      <c r="F17" s="73">
        <f>Table323[[#This Row],[Single Family]]+Table323[[#This Row],[2-4 Units]]+Table323[[#This Row],[&gt;4 Units]]</f>
        <v>17</v>
      </c>
      <c r="G17" s="72">
        <v>17</v>
      </c>
      <c r="H17" s="72">
        <v>0</v>
      </c>
      <c r="I17" s="72">
        <v>0</v>
      </c>
      <c r="J17" s="47">
        <v>20954</v>
      </c>
      <c r="K17" s="46">
        <f t="shared" si="0"/>
        <v>42</v>
      </c>
      <c r="L17" s="72">
        <v>2</v>
      </c>
      <c r="M17" s="72">
        <v>0</v>
      </c>
      <c r="N17" s="72">
        <v>40</v>
      </c>
      <c r="O17" s="47">
        <v>100800.299999999</v>
      </c>
    </row>
    <row r="18" spans="1:15">
      <c r="A18" s="83">
        <v>9005320100</v>
      </c>
      <c r="B18" s="1" t="s">
        <v>49</v>
      </c>
      <c r="C18" s="84" t="s">
        <v>46</v>
      </c>
      <c r="D18" s="45">
        <v>18.586259999999999</v>
      </c>
      <c r="E18" s="45">
        <v>0</v>
      </c>
      <c r="F18" s="73">
        <f>Table323[[#This Row],[Single Family]]+Table323[[#This Row],[2-4 Units]]+Table323[[#This Row],[&gt;4 Units]]</f>
        <v>0</v>
      </c>
      <c r="G18" s="72">
        <v>0</v>
      </c>
      <c r="H18" s="72">
        <v>0</v>
      </c>
      <c r="I18" s="72">
        <v>0</v>
      </c>
      <c r="J18" s="47">
        <v>0</v>
      </c>
      <c r="K18" s="46">
        <f t="shared" si="0"/>
        <v>0</v>
      </c>
      <c r="L18" s="72">
        <v>0</v>
      </c>
      <c r="M18" s="72">
        <v>0</v>
      </c>
      <c r="N18" s="72">
        <v>0</v>
      </c>
      <c r="O18" s="47">
        <v>0</v>
      </c>
    </row>
    <row r="19" spans="1:15">
      <c r="A19" s="83">
        <v>9009130101</v>
      </c>
      <c r="B19" s="1" t="s">
        <v>50</v>
      </c>
      <c r="C19" s="84" t="s">
        <v>46</v>
      </c>
      <c r="D19" s="45">
        <v>308.44232999999997</v>
      </c>
      <c r="E19" s="45">
        <v>0</v>
      </c>
      <c r="F19" s="73">
        <f>Table323[[#This Row],[Single Family]]+Table323[[#This Row],[2-4 Units]]+Table323[[#This Row],[&gt;4 Units]]</f>
        <v>0</v>
      </c>
      <c r="G19" s="72">
        <v>0</v>
      </c>
      <c r="H19" s="72">
        <v>0</v>
      </c>
      <c r="I19" s="72">
        <v>0</v>
      </c>
      <c r="J19" s="47">
        <v>0</v>
      </c>
      <c r="K19" s="46">
        <f t="shared" si="0"/>
        <v>0</v>
      </c>
      <c r="L19" s="72">
        <v>0</v>
      </c>
      <c r="M19" s="72">
        <v>0</v>
      </c>
      <c r="N19" s="72">
        <v>0</v>
      </c>
      <c r="O19" s="47">
        <v>0</v>
      </c>
    </row>
    <row r="20" spans="1:15">
      <c r="A20" s="83">
        <v>9009341100</v>
      </c>
      <c r="B20" s="1" t="s">
        <v>50</v>
      </c>
      <c r="C20" s="84" t="s">
        <v>46</v>
      </c>
      <c r="D20" s="45">
        <v>117484.40207700001</v>
      </c>
      <c r="E20" s="45">
        <v>88520.139999999898</v>
      </c>
      <c r="F20" s="73">
        <f>Table323[[#This Row],[Single Family]]+Table323[[#This Row],[2-4 Units]]+Table323[[#This Row],[&gt;4 Units]]</f>
        <v>25</v>
      </c>
      <c r="G20" s="72">
        <v>25</v>
      </c>
      <c r="H20" s="72">
        <v>0</v>
      </c>
      <c r="I20" s="72">
        <v>0</v>
      </c>
      <c r="J20" s="47">
        <v>35500.9</v>
      </c>
      <c r="K20" s="46">
        <f t="shared" si="0"/>
        <v>12</v>
      </c>
      <c r="L20" s="72">
        <v>12</v>
      </c>
      <c r="M20" s="72">
        <v>0</v>
      </c>
      <c r="N20" s="72">
        <v>0</v>
      </c>
      <c r="O20" s="47">
        <v>32631.9</v>
      </c>
    </row>
    <row r="21" spans="1:15">
      <c r="A21" s="83">
        <v>9003400100</v>
      </c>
      <c r="B21" s="1" t="s">
        <v>51</v>
      </c>
      <c r="C21" s="84" t="s">
        <v>46</v>
      </c>
      <c r="D21" s="45">
        <v>194782.08493799999</v>
      </c>
      <c r="E21" s="45">
        <v>336105.21</v>
      </c>
      <c r="F21" s="73">
        <f>Table323[[#This Row],[Single Family]]+Table323[[#This Row],[2-4 Units]]+Table323[[#This Row],[&gt;4 Units]]</f>
        <v>98</v>
      </c>
      <c r="G21" s="72">
        <v>97</v>
      </c>
      <c r="H21" s="72">
        <v>1</v>
      </c>
      <c r="I21" s="72">
        <v>0</v>
      </c>
      <c r="J21" s="47">
        <v>124885.8</v>
      </c>
      <c r="K21" s="46">
        <f t="shared" si="0"/>
        <v>4</v>
      </c>
      <c r="L21" s="72">
        <v>4</v>
      </c>
      <c r="M21" s="72">
        <v>0</v>
      </c>
      <c r="N21" s="72">
        <v>0</v>
      </c>
      <c r="O21" s="47">
        <v>12944.7</v>
      </c>
    </row>
    <row r="22" spans="1:15">
      <c r="A22" s="83">
        <v>9003400200</v>
      </c>
      <c r="B22" s="1" t="s">
        <v>51</v>
      </c>
      <c r="C22" s="84" t="s">
        <v>46</v>
      </c>
      <c r="D22" s="45">
        <v>94398.182864999428</v>
      </c>
      <c r="E22" s="45">
        <v>20502.75</v>
      </c>
      <c r="F22" s="73">
        <f>Table323[[#This Row],[Single Family]]+Table323[[#This Row],[2-4 Units]]+Table323[[#This Row],[&gt;4 Units]]</f>
        <v>0</v>
      </c>
      <c r="G22" s="72">
        <v>0</v>
      </c>
      <c r="H22" s="72">
        <v>0</v>
      </c>
      <c r="I22" s="72">
        <v>0</v>
      </c>
      <c r="J22" s="47">
        <v>0</v>
      </c>
      <c r="K22" s="46">
        <f t="shared" si="0"/>
        <v>0</v>
      </c>
      <c r="L22" s="72">
        <v>0</v>
      </c>
      <c r="M22" s="72">
        <v>0</v>
      </c>
      <c r="N22" s="72">
        <v>0</v>
      </c>
      <c r="O22" s="47">
        <v>0</v>
      </c>
    </row>
    <row r="23" spans="1:15">
      <c r="A23" s="83">
        <v>9003400300</v>
      </c>
      <c r="B23" s="1" t="s">
        <v>51</v>
      </c>
      <c r="C23" s="84" t="s">
        <v>46</v>
      </c>
      <c r="D23" s="45">
        <v>91452.705749999994</v>
      </c>
      <c r="E23" s="45">
        <v>15779.8999999999</v>
      </c>
      <c r="F23" s="73">
        <f>Table323[[#This Row],[Single Family]]+Table323[[#This Row],[2-4 Units]]+Table323[[#This Row],[&gt;4 Units]]</f>
        <v>0</v>
      </c>
      <c r="G23" s="72">
        <v>0</v>
      </c>
      <c r="H23" s="72">
        <v>0</v>
      </c>
      <c r="I23" s="72">
        <v>0</v>
      </c>
      <c r="J23" s="47">
        <v>0</v>
      </c>
      <c r="K23" s="46">
        <f t="shared" si="0"/>
        <v>0</v>
      </c>
      <c r="L23" s="72">
        <v>0</v>
      </c>
      <c r="M23" s="72">
        <v>0</v>
      </c>
      <c r="N23" s="72">
        <v>0</v>
      </c>
      <c r="O23" s="47">
        <v>0</v>
      </c>
    </row>
    <row r="24" spans="1:15">
      <c r="A24" s="83">
        <v>9003490302</v>
      </c>
      <c r="B24" s="1" t="s">
        <v>51</v>
      </c>
      <c r="C24" s="84" t="s">
        <v>46</v>
      </c>
      <c r="D24" s="45">
        <v>115.62831</v>
      </c>
      <c r="E24" s="45">
        <v>0</v>
      </c>
      <c r="F24" s="73">
        <f>Table323[[#This Row],[Single Family]]+Table323[[#This Row],[2-4 Units]]+Table323[[#This Row],[&gt;4 Units]]</f>
        <v>0</v>
      </c>
      <c r="G24" s="72">
        <v>0</v>
      </c>
      <c r="H24" s="72">
        <v>0</v>
      </c>
      <c r="I24" s="72">
        <v>0</v>
      </c>
      <c r="J24" s="47">
        <v>0</v>
      </c>
      <c r="K24" s="46">
        <f t="shared" si="0"/>
        <v>0</v>
      </c>
      <c r="L24" s="72">
        <v>0</v>
      </c>
      <c r="M24" s="72">
        <v>0</v>
      </c>
      <c r="N24" s="72">
        <v>0</v>
      </c>
      <c r="O24" s="47">
        <v>0</v>
      </c>
    </row>
    <row r="25" spans="1:15">
      <c r="A25" s="83">
        <v>9009171600</v>
      </c>
      <c r="B25" s="1" t="s">
        <v>51</v>
      </c>
      <c r="C25" s="84" t="s">
        <v>46</v>
      </c>
      <c r="D25" s="45">
        <v>236.26322999999999</v>
      </c>
      <c r="E25" s="45">
        <v>219.33</v>
      </c>
      <c r="F25" s="73">
        <f>Table323[[#This Row],[Single Family]]+Table323[[#This Row],[2-4 Units]]+Table323[[#This Row],[&gt;4 Units]]</f>
        <v>0</v>
      </c>
      <c r="G25" s="72">
        <v>0</v>
      </c>
      <c r="H25" s="72">
        <v>0</v>
      </c>
      <c r="I25" s="72">
        <v>0</v>
      </c>
      <c r="J25" s="47">
        <v>0</v>
      </c>
      <c r="K25" s="46">
        <f t="shared" si="0"/>
        <v>0</v>
      </c>
      <c r="L25" s="72">
        <v>0</v>
      </c>
      <c r="M25" s="72">
        <v>0</v>
      </c>
      <c r="N25" s="72">
        <v>0</v>
      </c>
      <c r="O25" s="47">
        <v>0</v>
      </c>
    </row>
    <row r="26" spans="1:15">
      <c r="A26" s="83">
        <v>9009161100</v>
      </c>
      <c r="B26" s="1" t="s">
        <v>52</v>
      </c>
      <c r="C26" s="84" t="s">
        <v>46</v>
      </c>
      <c r="D26" s="45">
        <v>115680.318642</v>
      </c>
      <c r="E26" s="45">
        <v>90822</v>
      </c>
      <c r="F26" s="73">
        <f>Table323[[#This Row],[Single Family]]+Table323[[#This Row],[2-4 Units]]+Table323[[#This Row],[&gt;4 Units]]</f>
        <v>40</v>
      </c>
      <c r="G26" s="72">
        <v>40</v>
      </c>
      <c r="H26" s="72">
        <v>0</v>
      </c>
      <c r="I26" s="72">
        <v>0</v>
      </c>
      <c r="J26" s="47">
        <v>54685.9</v>
      </c>
      <c r="K26" s="46">
        <f t="shared" si="0"/>
        <v>4</v>
      </c>
      <c r="L26" s="72">
        <v>4</v>
      </c>
      <c r="M26" s="72">
        <v>0</v>
      </c>
      <c r="N26" s="72">
        <v>0</v>
      </c>
      <c r="O26" s="47">
        <v>18896.2</v>
      </c>
    </row>
    <row r="27" spans="1:15">
      <c r="A27" s="83">
        <v>9001200100</v>
      </c>
      <c r="B27" s="1" t="s">
        <v>53</v>
      </c>
      <c r="C27" s="84" t="s">
        <v>46</v>
      </c>
      <c r="D27" s="45">
        <v>51178.962240000001</v>
      </c>
      <c r="E27" s="45">
        <v>4927.76</v>
      </c>
      <c r="F27" s="73">
        <f>Table323[[#This Row],[Single Family]]+Table323[[#This Row],[2-4 Units]]+Table323[[#This Row],[&gt;4 Units]]</f>
        <v>0</v>
      </c>
      <c r="G27" s="72">
        <v>0</v>
      </c>
      <c r="H27" s="72">
        <v>0</v>
      </c>
      <c r="I27" s="72">
        <v>0</v>
      </c>
      <c r="J27" s="47">
        <v>0</v>
      </c>
      <c r="K27" s="46">
        <f t="shared" si="0"/>
        <v>0</v>
      </c>
      <c r="L27" s="72">
        <v>0</v>
      </c>
      <c r="M27" s="72">
        <v>0</v>
      </c>
      <c r="N27" s="72">
        <v>0</v>
      </c>
      <c r="O27" s="47">
        <v>0</v>
      </c>
    </row>
    <row r="28" spans="1:15">
      <c r="A28" s="83">
        <v>9001200200</v>
      </c>
      <c r="B28" s="1" t="s">
        <v>53</v>
      </c>
      <c r="C28" s="84" t="s">
        <v>46</v>
      </c>
      <c r="D28" s="45">
        <v>195907.79879999999</v>
      </c>
      <c r="E28" s="45">
        <v>193163.63</v>
      </c>
      <c r="F28" s="73">
        <f>Table323[[#This Row],[Single Family]]+Table323[[#This Row],[2-4 Units]]+Table323[[#This Row],[&gt;4 Units]]</f>
        <v>63</v>
      </c>
      <c r="G28" s="72">
        <v>62</v>
      </c>
      <c r="H28" s="72">
        <v>1</v>
      </c>
      <c r="I28" s="72">
        <v>0</v>
      </c>
      <c r="J28" s="47">
        <v>95517.5</v>
      </c>
      <c r="K28" s="46">
        <f t="shared" si="0"/>
        <v>196</v>
      </c>
      <c r="L28" s="72">
        <v>15</v>
      </c>
      <c r="M28" s="72">
        <v>0</v>
      </c>
      <c r="N28" s="72">
        <v>181</v>
      </c>
      <c r="O28" s="47">
        <v>47776.800000000003</v>
      </c>
    </row>
    <row r="29" spans="1:15">
      <c r="A29" s="83">
        <v>9001200301</v>
      </c>
      <c r="B29" s="1" t="s">
        <v>53</v>
      </c>
      <c r="C29" s="84" t="s">
        <v>46</v>
      </c>
      <c r="D29" s="45">
        <v>71501.258303999435</v>
      </c>
      <c r="E29" s="45">
        <v>11527.6699999999</v>
      </c>
      <c r="F29" s="73">
        <f>Table323[[#This Row],[Single Family]]+Table323[[#This Row],[2-4 Units]]+Table323[[#This Row],[&gt;4 Units]]</f>
        <v>0</v>
      </c>
      <c r="G29" s="72">
        <v>0</v>
      </c>
      <c r="H29" s="72">
        <v>0</v>
      </c>
      <c r="I29" s="72">
        <v>0</v>
      </c>
      <c r="J29" s="47">
        <v>0</v>
      </c>
      <c r="K29" s="46">
        <f t="shared" si="0"/>
        <v>0</v>
      </c>
      <c r="L29" s="72">
        <v>0</v>
      </c>
      <c r="M29" s="72">
        <v>0</v>
      </c>
      <c r="N29" s="72">
        <v>0</v>
      </c>
      <c r="O29" s="47">
        <v>0</v>
      </c>
    </row>
    <row r="30" spans="1:15">
      <c r="A30" s="83">
        <v>9001200302</v>
      </c>
      <c r="B30" s="1" t="s">
        <v>53</v>
      </c>
      <c r="C30" s="84" t="s">
        <v>46</v>
      </c>
      <c r="D30" s="45">
        <v>82815.769952999995</v>
      </c>
      <c r="E30" s="45">
        <v>11519.72</v>
      </c>
      <c r="F30" s="73">
        <f>Table323[[#This Row],[Single Family]]+Table323[[#This Row],[2-4 Units]]+Table323[[#This Row],[&gt;4 Units]]</f>
        <v>0</v>
      </c>
      <c r="G30" s="72">
        <v>0</v>
      </c>
      <c r="H30" s="72">
        <v>0</v>
      </c>
      <c r="I30" s="72">
        <v>0</v>
      </c>
      <c r="J30" s="47">
        <v>0</v>
      </c>
      <c r="K30" s="46">
        <f t="shared" si="0"/>
        <v>0</v>
      </c>
      <c r="L30" s="72">
        <v>0</v>
      </c>
      <c r="M30" s="72">
        <v>0</v>
      </c>
      <c r="N30" s="72">
        <v>0</v>
      </c>
      <c r="O30" s="47">
        <v>0</v>
      </c>
    </row>
    <row r="31" spans="1:15">
      <c r="A31" s="83">
        <v>9001205300</v>
      </c>
      <c r="B31" s="1" t="s">
        <v>53</v>
      </c>
      <c r="C31" s="84" t="s">
        <v>46</v>
      </c>
      <c r="D31" s="45">
        <v>427.75613999999996</v>
      </c>
      <c r="E31" s="45">
        <v>0</v>
      </c>
      <c r="F31" s="73">
        <f>Table323[[#This Row],[Single Family]]+Table323[[#This Row],[2-4 Units]]+Table323[[#This Row],[&gt;4 Units]]</f>
        <v>0</v>
      </c>
      <c r="G31" s="72">
        <v>0</v>
      </c>
      <c r="H31" s="72">
        <v>0</v>
      </c>
      <c r="I31" s="72">
        <v>0</v>
      </c>
      <c r="J31" s="47">
        <v>0</v>
      </c>
      <c r="K31" s="46">
        <f t="shared" si="0"/>
        <v>0</v>
      </c>
      <c r="L31" s="72">
        <v>0</v>
      </c>
      <c r="M31" s="72">
        <v>0</v>
      </c>
      <c r="N31" s="72">
        <v>0</v>
      </c>
      <c r="O31" s="47">
        <v>0</v>
      </c>
    </row>
    <row r="32" spans="1:15">
      <c r="A32" s="83">
        <v>9001210400</v>
      </c>
      <c r="B32" s="1" t="s">
        <v>53</v>
      </c>
      <c r="C32" s="84" t="s">
        <v>46</v>
      </c>
      <c r="D32" s="45">
        <v>1698.8510699999999</v>
      </c>
      <c r="E32" s="45">
        <v>0</v>
      </c>
      <c r="F32" s="73">
        <f>Table323[[#This Row],[Single Family]]+Table323[[#This Row],[2-4 Units]]+Table323[[#This Row],[&gt;4 Units]]</f>
        <v>0</v>
      </c>
      <c r="G32" s="72">
        <v>0</v>
      </c>
      <c r="H32" s="72">
        <v>0</v>
      </c>
      <c r="I32" s="72">
        <v>0</v>
      </c>
      <c r="J32" s="47">
        <v>0</v>
      </c>
      <c r="K32" s="46">
        <f t="shared" si="0"/>
        <v>0</v>
      </c>
      <c r="L32" s="72">
        <v>0</v>
      </c>
      <c r="M32" s="72">
        <v>0</v>
      </c>
      <c r="N32" s="72">
        <v>0</v>
      </c>
      <c r="O32" s="47">
        <v>0</v>
      </c>
    </row>
    <row r="33" spans="1:15">
      <c r="A33" s="83">
        <v>9001210500</v>
      </c>
      <c r="B33" s="1" t="s">
        <v>53</v>
      </c>
      <c r="C33" s="84" t="s">
        <v>46</v>
      </c>
      <c r="D33" s="45">
        <v>422.52272999999997</v>
      </c>
      <c r="E33" s="45">
        <v>0</v>
      </c>
      <c r="F33" s="73">
        <f>Table323[[#This Row],[Single Family]]+Table323[[#This Row],[2-4 Units]]+Table323[[#This Row],[&gt;4 Units]]</f>
        <v>0</v>
      </c>
      <c r="G33" s="72">
        <v>0</v>
      </c>
      <c r="H33" s="72">
        <v>0</v>
      </c>
      <c r="I33" s="72">
        <v>0</v>
      </c>
      <c r="J33" s="47">
        <v>0</v>
      </c>
      <c r="K33" s="46">
        <f t="shared" si="0"/>
        <v>0</v>
      </c>
      <c r="L33" s="72">
        <v>0</v>
      </c>
      <c r="M33" s="72">
        <v>0</v>
      </c>
      <c r="N33" s="72">
        <v>0</v>
      </c>
      <c r="O33" s="47">
        <v>0</v>
      </c>
    </row>
    <row r="34" spans="1:15">
      <c r="A34" s="83">
        <v>9001230400</v>
      </c>
      <c r="B34" s="1" t="s">
        <v>53</v>
      </c>
      <c r="C34" s="84" t="s">
        <v>46</v>
      </c>
      <c r="D34" s="45">
        <v>938.23757999999998</v>
      </c>
      <c r="E34" s="45">
        <v>0</v>
      </c>
      <c r="F34" s="73">
        <f>Table323[[#This Row],[Single Family]]+Table323[[#This Row],[2-4 Units]]+Table323[[#This Row],[&gt;4 Units]]</f>
        <v>0</v>
      </c>
      <c r="G34" s="72">
        <v>0</v>
      </c>
      <c r="H34" s="72">
        <v>0</v>
      </c>
      <c r="I34" s="72">
        <v>0</v>
      </c>
      <c r="J34" s="47">
        <v>0</v>
      </c>
      <c r="K34" s="46">
        <f t="shared" si="0"/>
        <v>0</v>
      </c>
      <c r="L34" s="72">
        <v>0</v>
      </c>
      <c r="M34" s="72">
        <v>0</v>
      </c>
      <c r="N34" s="72">
        <v>0</v>
      </c>
      <c r="O34" s="47">
        <v>0</v>
      </c>
    </row>
    <row r="35" spans="1:15">
      <c r="A35" s="83">
        <v>9005342100</v>
      </c>
      <c r="B35" s="1" t="s">
        <v>54</v>
      </c>
      <c r="C35" s="84" t="s">
        <v>46</v>
      </c>
      <c r="D35" s="45">
        <v>84197.142413999987</v>
      </c>
      <c r="E35" s="45">
        <v>73318.339999999895</v>
      </c>
      <c r="F35" s="73">
        <f>Table323[[#This Row],[Single Family]]+Table323[[#This Row],[2-4 Units]]+Table323[[#This Row],[&gt;4 Units]]</f>
        <v>10</v>
      </c>
      <c r="G35" s="72">
        <v>10</v>
      </c>
      <c r="H35" s="72">
        <v>0</v>
      </c>
      <c r="I35" s="72">
        <v>0</v>
      </c>
      <c r="J35" s="47">
        <v>8486.5300000000007</v>
      </c>
      <c r="K35" s="46">
        <f t="shared" si="0"/>
        <v>10</v>
      </c>
      <c r="L35" s="72">
        <v>10</v>
      </c>
      <c r="M35" s="72">
        <v>0</v>
      </c>
      <c r="N35" s="72">
        <v>0</v>
      </c>
      <c r="O35" s="47">
        <v>49142.099999999897</v>
      </c>
    </row>
    <row r="36" spans="1:15">
      <c r="A36" s="83">
        <v>9005362102</v>
      </c>
      <c r="B36" s="1" t="s">
        <v>54</v>
      </c>
      <c r="C36" s="84" t="s">
        <v>46</v>
      </c>
      <c r="D36" s="45">
        <v>270.14148</v>
      </c>
      <c r="E36" s="45">
        <v>0</v>
      </c>
      <c r="F36" s="73">
        <f>Table323[[#This Row],[Single Family]]+Table323[[#This Row],[2-4 Units]]+Table323[[#This Row],[&gt;4 Units]]</f>
        <v>0</v>
      </c>
      <c r="G36" s="72">
        <v>0</v>
      </c>
      <c r="H36" s="72">
        <v>0</v>
      </c>
      <c r="I36" s="72">
        <v>0</v>
      </c>
      <c r="J36" s="47">
        <v>0</v>
      </c>
      <c r="K36" s="46">
        <f t="shared" si="0"/>
        <v>0</v>
      </c>
      <c r="L36" s="72">
        <v>0</v>
      </c>
      <c r="M36" s="72">
        <v>0</v>
      </c>
      <c r="N36" s="72">
        <v>0</v>
      </c>
      <c r="O36" s="47">
        <v>0</v>
      </c>
    </row>
    <row r="37" spans="1:15">
      <c r="A37" s="83">
        <v>9003471100</v>
      </c>
      <c r="B37" s="1" t="s">
        <v>55</v>
      </c>
      <c r="C37" s="84" t="s">
        <v>46</v>
      </c>
      <c r="D37" s="45">
        <v>36015.914843999999</v>
      </c>
      <c r="E37" s="45">
        <v>35613.279999999897</v>
      </c>
      <c r="F37" s="73">
        <f>Table323[[#This Row],[Single Family]]+Table323[[#This Row],[2-4 Units]]+Table323[[#This Row],[&gt;4 Units]]</f>
        <v>0</v>
      </c>
      <c r="G37" s="72">
        <v>0</v>
      </c>
      <c r="H37" s="72">
        <v>0</v>
      </c>
      <c r="I37" s="72">
        <v>0</v>
      </c>
      <c r="J37" s="47">
        <v>0</v>
      </c>
      <c r="K37" s="46">
        <f t="shared" si="0"/>
        <v>0</v>
      </c>
      <c r="L37" s="72">
        <v>0</v>
      </c>
      <c r="M37" s="72">
        <v>0</v>
      </c>
      <c r="N37" s="72">
        <v>0</v>
      </c>
      <c r="O37" s="47">
        <v>0</v>
      </c>
    </row>
    <row r="38" spans="1:15">
      <c r="A38" s="83">
        <v>9003471200</v>
      </c>
      <c r="B38" s="1" t="s">
        <v>55</v>
      </c>
      <c r="C38" s="84" t="s">
        <v>46</v>
      </c>
      <c r="D38" s="45">
        <v>30244.051025999939</v>
      </c>
      <c r="E38" s="45">
        <v>18606.189999999999</v>
      </c>
      <c r="F38" s="73">
        <f>Table323[[#This Row],[Single Family]]+Table323[[#This Row],[2-4 Units]]+Table323[[#This Row],[&gt;4 Units]]</f>
        <v>0</v>
      </c>
      <c r="G38" s="72">
        <v>0</v>
      </c>
      <c r="H38" s="72">
        <v>0</v>
      </c>
      <c r="I38" s="72">
        <v>0</v>
      </c>
      <c r="J38" s="47">
        <v>0</v>
      </c>
      <c r="K38" s="46">
        <f t="shared" si="0"/>
        <v>0</v>
      </c>
      <c r="L38" s="72">
        <v>0</v>
      </c>
      <c r="M38" s="72">
        <v>0</v>
      </c>
      <c r="N38" s="72">
        <v>0</v>
      </c>
      <c r="O38" s="47">
        <v>0</v>
      </c>
    </row>
    <row r="39" spans="1:15">
      <c r="A39" s="83">
        <v>9003471300</v>
      </c>
      <c r="B39" s="1" t="s">
        <v>55</v>
      </c>
      <c r="C39" s="84" t="s">
        <v>46</v>
      </c>
      <c r="D39" s="45">
        <v>72234.47718899943</v>
      </c>
      <c r="E39" s="45">
        <v>54587.83</v>
      </c>
      <c r="F39" s="73">
        <f>Table323[[#This Row],[Single Family]]+Table323[[#This Row],[2-4 Units]]+Table323[[#This Row],[&gt;4 Units]]</f>
        <v>0</v>
      </c>
      <c r="G39" s="72">
        <v>0</v>
      </c>
      <c r="H39" s="72">
        <v>0</v>
      </c>
      <c r="I39" s="72">
        <v>0</v>
      </c>
      <c r="J39" s="47">
        <v>0</v>
      </c>
      <c r="K39" s="46">
        <f t="shared" si="0"/>
        <v>0</v>
      </c>
      <c r="L39" s="72">
        <v>0</v>
      </c>
      <c r="M39" s="72">
        <v>0</v>
      </c>
      <c r="N39" s="72">
        <v>0</v>
      </c>
      <c r="O39" s="47">
        <v>0</v>
      </c>
    </row>
    <row r="40" spans="1:15">
      <c r="A40" s="83">
        <v>9003471400</v>
      </c>
      <c r="B40" s="1" t="s">
        <v>55</v>
      </c>
      <c r="C40" s="84" t="s">
        <v>46</v>
      </c>
      <c r="D40" s="45">
        <v>200468.74056299942</v>
      </c>
      <c r="E40" s="45">
        <v>532549.69999999902</v>
      </c>
      <c r="F40" s="73">
        <f>Table323[[#This Row],[Single Family]]+Table323[[#This Row],[2-4 Units]]+Table323[[#This Row],[&gt;4 Units]]</f>
        <v>558</v>
      </c>
      <c r="G40" s="72">
        <v>145</v>
      </c>
      <c r="H40" s="72">
        <v>2</v>
      </c>
      <c r="I40" s="72">
        <v>411</v>
      </c>
      <c r="J40" s="47">
        <v>201252</v>
      </c>
      <c r="K40" s="46">
        <f t="shared" si="0"/>
        <v>96</v>
      </c>
      <c r="L40" s="72">
        <v>96</v>
      </c>
      <c r="M40" s="72">
        <v>0</v>
      </c>
      <c r="N40" s="72">
        <v>0</v>
      </c>
      <c r="O40" s="47">
        <v>160269</v>
      </c>
    </row>
    <row r="41" spans="1:15">
      <c r="A41" s="83">
        <v>9003471500</v>
      </c>
      <c r="B41" s="1" t="s">
        <v>55</v>
      </c>
      <c r="C41" s="84" t="s">
        <v>46</v>
      </c>
      <c r="D41" s="45">
        <v>40973.587640999998</v>
      </c>
      <c r="E41" s="45">
        <v>39624</v>
      </c>
      <c r="F41" s="73">
        <f>Table323[[#This Row],[Single Family]]+Table323[[#This Row],[2-4 Units]]+Table323[[#This Row],[&gt;4 Units]]</f>
        <v>0</v>
      </c>
      <c r="G41" s="72">
        <v>0</v>
      </c>
      <c r="H41" s="72">
        <v>0</v>
      </c>
      <c r="I41" s="72">
        <v>0</v>
      </c>
      <c r="J41" s="47">
        <v>0</v>
      </c>
      <c r="K41" s="46">
        <f t="shared" si="0"/>
        <v>0</v>
      </c>
      <c r="L41" s="72">
        <v>0</v>
      </c>
      <c r="M41" s="72">
        <v>0</v>
      </c>
      <c r="N41" s="72">
        <v>0</v>
      </c>
      <c r="O41" s="47">
        <v>0</v>
      </c>
    </row>
    <row r="42" spans="1:15">
      <c r="A42" s="83">
        <v>9003473100</v>
      </c>
      <c r="B42" s="1" t="s">
        <v>55</v>
      </c>
      <c r="C42" s="84" t="s">
        <v>46</v>
      </c>
      <c r="D42" s="45">
        <v>1062.7451099999998</v>
      </c>
      <c r="E42" s="45">
        <v>0</v>
      </c>
      <c r="F42" s="73">
        <f>Table323[[#This Row],[Single Family]]+Table323[[#This Row],[2-4 Units]]+Table323[[#This Row],[&gt;4 Units]]</f>
        <v>0</v>
      </c>
      <c r="G42" s="72">
        <v>0</v>
      </c>
      <c r="H42" s="72">
        <v>0</v>
      </c>
      <c r="I42" s="72">
        <v>0</v>
      </c>
      <c r="J42" s="47">
        <v>0</v>
      </c>
      <c r="K42" s="46">
        <f t="shared" si="0"/>
        <v>0</v>
      </c>
      <c r="L42" s="72">
        <v>0</v>
      </c>
      <c r="M42" s="72">
        <v>0</v>
      </c>
      <c r="N42" s="72">
        <v>0</v>
      </c>
      <c r="O42" s="47">
        <v>0</v>
      </c>
    </row>
    <row r="43" spans="1:15">
      <c r="A43" s="83">
        <v>9003473501</v>
      </c>
      <c r="B43" s="1" t="s">
        <v>55</v>
      </c>
      <c r="C43" s="84" t="s">
        <v>46</v>
      </c>
      <c r="D43" s="45">
        <v>146.91537</v>
      </c>
      <c r="E43" s="45">
        <v>0</v>
      </c>
      <c r="F43" s="73">
        <f>Table323[[#This Row],[Single Family]]+Table323[[#This Row],[2-4 Units]]+Table323[[#This Row],[&gt;4 Units]]</f>
        <v>0</v>
      </c>
      <c r="G43" s="72">
        <v>0</v>
      </c>
      <c r="H43" s="72">
        <v>0</v>
      </c>
      <c r="I43" s="72">
        <v>0</v>
      </c>
      <c r="J43" s="47">
        <v>0</v>
      </c>
      <c r="K43" s="46">
        <f t="shared" si="0"/>
        <v>0</v>
      </c>
      <c r="L43" s="72">
        <v>0</v>
      </c>
      <c r="M43" s="72">
        <v>0</v>
      </c>
      <c r="N43" s="72">
        <v>0</v>
      </c>
      <c r="O43" s="47">
        <v>0</v>
      </c>
    </row>
    <row r="44" spans="1:15">
      <c r="A44" s="83">
        <v>9003503900</v>
      </c>
      <c r="B44" s="1" t="s">
        <v>55</v>
      </c>
      <c r="C44" s="84" t="s">
        <v>46</v>
      </c>
      <c r="D44" s="45">
        <v>366.92838</v>
      </c>
      <c r="E44" s="45">
        <v>713.42999999999904</v>
      </c>
      <c r="F44" s="73">
        <f>Table323[[#This Row],[Single Family]]+Table323[[#This Row],[2-4 Units]]+Table323[[#This Row],[&gt;4 Units]]</f>
        <v>0</v>
      </c>
      <c r="G44" s="72">
        <v>0</v>
      </c>
      <c r="H44" s="72">
        <v>0</v>
      </c>
      <c r="I44" s="72">
        <v>0</v>
      </c>
      <c r="J44" s="47">
        <v>0</v>
      </c>
      <c r="K44" s="46">
        <f t="shared" si="0"/>
        <v>0</v>
      </c>
      <c r="L44" s="72">
        <v>0</v>
      </c>
      <c r="M44" s="72">
        <v>0</v>
      </c>
      <c r="N44" s="72">
        <v>0</v>
      </c>
      <c r="O44" s="47">
        <v>0</v>
      </c>
    </row>
    <row r="45" spans="1:15">
      <c r="A45" s="83">
        <v>9003514900</v>
      </c>
      <c r="B45" s="1" t="s">
        <v>56</v>
      </c>
      <c r="C45" s="84" t="s">
        <v>46</v>
      </c>
      <c r="D45" s="45">
        <v>93.390569999999997</v>
      </c>
      <c r="E45" s="45">
        <v>221.27</v>
      </c>
      <c r="F45" s="73">
        <f>Table323[[#This Row],[Single Family]]+Table323[[#This Row],[2-4 Units]]+Table323[[#This Row],[&gt;4 Units]]</f>
        <v>0</v>
      </c>
      <c r="G45" s="72">
        <v>0</v>
      </c>
      <c r="H45" s="72">
        <v>0</v>
      </c>
      <c r="I45" s="72">
        <v>0</v>
      </c>
      <c r="J45" s="47">
        <v>0</v>
      </c>
      <c r="K45" s="46">
        <f t="shared" si="0"/>
        <v>0</v>
      </c>
      <c r="L45" s="72">
        <v>0</v>
      </c>
      <c r="M45" s="72">
        <v>0</v>
      </c>
      <c r="N45" s="72">
        <v>0</v>
      </c>
      <c r="O45" s="47">
        <v>0</v>
      </c>
    </row>
    <row r="46" spans="1:15">
      <c r="A46" s="83">
        <v>9013528100</v>
      </c>
      <c r="B46" s="1" t="s">
        <v>56</v>
      </c>
      <c r="C46" s="84" t="s">
        <v>46</v>
      </c>
      <c r="D46" s="45">
        <v>155.81726999999998</v>
      </c>
      <c r="E46" s="45">
        <v>0</v>
      </c>
      <c r="F46" s="73">
        <f>Table323[[#This Row],[Single Family]]+Table323[[#This Row],[2-4 Units]]+Table323[[#This Row],[&gt;4 Units]]</f>
        <v>0</v>
      </c>
      <c r="G46" s="72">
        <v>0</v>
      </c>
      <c r="H46" s="72">
        <v>0</v>
      </c>
      <c r="I46" s="72">
        <v>0</v>
      </c>
      <c r="J46" s="47">
        <v>0</v>
      </c>
      <c r="K46" s="46">
        <f t="shared" si="0"/>
        <v>0</v>
      </c>
      <c r="L46" s="72">
        <v>0</v>
      </c>
      <c r="M46" s="72">
        <v>0</v>
      </c>
      <c r="N46" s="72">
        <v>0</v>
      </c>
      <c r="O46" s="47">
        <v>0</v>
      </c>
    </row>
    <row r="47" spans="1:15">
      <c r="A47" s="83">
        <v>9013529100</v>
      </c>
      <c r="B47" s="1" t="s">
        <v>56</v>
      </c>
      <c r="C47" s="84" t="s">
        <v>46</v>
      </c>
      <c r="D47" s="45">
        <v>104134.66377299999</v>
      </c>
      <c r="E47" s="45">
        <v>74600.629999999903</v>
      </c>
      <c r="F47" s="73">
        <f>Table323[[#This Row],[Single Family]]+Table323[[#This Row],[2-4 Units]]+Table323[[#This Row],[&gt;4 Units]]</f>
        <v>30</v>
      </c>
      <c r="G47" s="72">
        <v>30</v>
      </c>
      <c r="H47" s="72">
        <v>0</v>
      </c>
      <c r="I47" s="72">
        <v>0</v>
      </c>
      <c r="J47" s="47">
        <v>36782.300000000003</v>
      </c>
      <c r="K47" s="46">
        <f t="shared" si="0"/>
        <v>6</v>
      </c>
      <c r="L47" s="72">
        <v>6</v>
      </c>
      <c r="M47" s="72">
        <v>0</v>
      </c>
      <c r="N47" s="72">
        <v>0</v>
      </c>
      <c r="O47" s="47">
        <v>17997</v>
      </c>
    </row>
    <row r="48" spans="1:15">
      <c r="A48" s="83">
        <v>9013530600</v>
      </c>
      <c r="B48" s="1" t="s">
        <v>56</v>
      </c>
      <c r="C48" s="84" t="s">
        <v>46</v>
      </c>
      <c r="D48" s="45">
        <v>375.92667</v>
      </c>
      <c r="E48" s="45">
        <v>1106.53</v>
      </c>
      <c r="F48" s="73">
        <f>Table323[[#This Row],[Single Family]]+Table323[[#This Row],[2-4 Units]]+Table323[[#This Row],[&gt;4 Units]]</f>
        <v>0</v>
      </c>
      <c r="G48" s="72">
        <v>0</v>
      </c>
      <c r="H48" s="72">
        <v>0</v>
      </c>
      <c r="I48" s="72">
        <v>0</v>
      </c>
      <c r="J48" s="47">
        <v>0</v>
      </c>
      <c r="K48" s="46">
        <f t="shared" si="0"/>
        <v>0</v>
      </c>
      <c r="L48" s="72">
        <v>0</v>
      </c>
      <c r="M48" s="72">
        <v>0</v>
      </c>
      <c r="N48" s="72">
        <v>0</v>
      </c>
      <c r="O48" s="47">
        <v>0</v>
      </c>
    </row>
    <row r="49" spans="1:15">
      <c r="A49" s="83">
        <v>9009184100</v>
      </c>
      <c r="B49" s="1" t="s">
        <v>57</v>
      </c>
      <c r="C49" s="84" t="s">
        <v>46</v>
      </c>
      <c r="D49" s="45">
        <v>75653.863676999987</v>
      </c>
      <c r="E49" s="45">
        <v>6790.3299999999899</v>
      </c>
      <c r="F49" s="73">
        <f>Table323[[#This Row],[Single Family]]+Table323[[#This Row],[2-4 Units]]+Table323[[#This Row],[&gt;4 Units]]</f>
        <v>0</v>
      </c>
      <c r="G49" s="72">
        <v>0</v>
      </c>
      <c r="H49" s="72">
        <v>0</v>
      </c>
      <c r="I49" s="72">
        <v>0</v>
      </c>
      <c r="J49" s="47">
        <v>0</v>
      </c>
      <c r="K49" s="46">
        <f t="shared" si="0"/>
        <v>0</v>
      </c>
      <c r="L49" s="72">
        <v>0</v>
      </c>
      <c r="M49" s="72">
        <v>0</v>
      </c>
      <c r="N49" s="72">
        <v>0</v>
      </c>
      <c r="O49" s="47">
        <v>0</v>
      </c>
    </row>
    <row r="50" spans="1:15">
      <c r="A50" s="83">
        <v>9009184200</v>
      </c>
      <c r="B50" s="1" t="s">
        <v>57</v>
      </c>
      <c r="C50" s="84" t="s">
        <v>46</v>
      </c>
      <c r="D50" s="45">
        <v>50630.69025</v>
      </c>
      <c r="E50" s="45">
        <v>2665.1099999999901</v>
      </c>
      <c r="F50" s="73">
        <f>Table323[[#This Row],[Single Family]]+Table323[[#This Row],[2-4 Units]]+Table323[[#This Row],[&gt;4 Units]]</f>
        <v>0</v>
      </c>
      <c r="G50" s="72">
        <v>0</v>
      </c>
      <c r="H50" s="72">
        <v>0</v>
      </c>
      <c r="I50" s="72">
        <v>0</v>
      </c>
      <c r="J50" s="47">
        <v>0</v>
      </c>
      <c r="K50" s="46">
        <f t="shared" si="0"/>
        <v>0</v>
      </c>
      <c r="L50" s="72">
        <v>0</v>
      </c>
      <c r="M50" s="72">
        <v>0</v>
      </c>
      <c r="N50" s="72">
        <v>0</v>
      </c>
      <c r="O50" s="47">
        <v>0</v>
      </c>
    </row>
    <row r="51" spans="1:15">
      <c r="A51" s="83">
        <v>9009184300</v>
      </c>
      <c r="B51" s="1" t="s">
        <v>57</v>
      </c>
      <c r="C51" s="84" t="s">
        <v>46</v>
      </c>
      <c r="D51" s="45">
        <v>59483.502224999997</v>
      </c>
      <c r="E51" s="45">
        <v>9119.5</v>
      </c>
      <c r="F51" s="73">
        <f>Table323[[#This Row],[Single Family]]+Table323[[#This Row],[2-4 Units]]+Table323[[#This Row],[&gt;4 Units]]</f>
        <v>0</v>
      </c>
      <c r="G51" s="72">
        <v>0</v>
      </c>
      <c r="H51" s="72">
        <v>0</v>
      </c>
      <c r="I51" s="72">
        <v>0</v>
      </c>
      <c r="J51" s="47">
        <v>0</v>
      </c>
      <c r="K51" s="46">
        <f t="shared" si="0"/>
        <v>0</v>
      </c>
      <c r="L51" s="72">
        <v>0</v>
      </c>
      <c r="M51" s="72">
        <v>0</v>
      </c>
      <c r="N51" s="72">
        <v>0</v>
      </c>
      <c r="O51" s="47">
        <v>0</v>
      </c>
    </row>
    <row r="52" spans="1:15">
      <c r="A52" s="83">
        <v>9009184400</v>
      </c>
      <c r="B52" s="1" t="s">
        <v>57</v>
      </c>
      <c r="C52" s="84" t="s">
        <v>46</v>
      </c>
      <c r="D52" s="45">
        <v>51588.674738999944</v>
      </c>
      <c r="E52" s="45">
        <v>4702.9399999999996</v>
      </c>
      <c r="F52" s="73">
        <f>Table323[[#This Row],[Single Family]]+Table323[[#This Row],[2-4 Units]]+Table323[[#This Row],[&gt;4 Units]]</f>
        <v>0</v>
      </c>
      <c r="G52" s="72">
        <v>0</v>
      </c>
      <c r="H52" s="72">
        <v>0</v>
      </c>
      <c r="I52" s="72">
        <v>0</v>
      </c>
      <c r="J52" s="47">
        <v>0</v>
      </c>
      <c r="K52" s="46">
        <f t="shared" si="0"/>
        <v>0</v>
      </c>
      <c r="L52" s="72">
        <v>0</v>
      </c>
      <c r="M52" s="72">
        <v>0</v>
      </c>
      <c r="N52" s="72">
        <v>0</v>
      </c>
      <c r="O52" s="47">
        <v>0</v>
      </c>
    </row>
    <row r="53" spans="1:15">
      <c r="A53" s="83">
        <v>9009184500</v>
      </c>
      <c r="B53" s="1" t="s">
        <v>57</v>
      </c>
      <c r="C53" s="84" t="s">
        <v>46</v>
      </c>
      <c r="D53" s="45">
        <v>38264.725295999939</v>
      </c>
      <c r="E53" s="45">
        <v>16009.27</v>
      </c>
      <c r="F53" s="73">
        <f>Table323[[#This Row],[Single Family]]+Table323[[#This Row],[2-4 Units]]+Table323[[#This Row],[&gt;4 Units]]</f>
        <v>0</v>
      </c>
      <c r="G53" s="72">
        <v>0</v>
      </c>
      <c r="H53" s="72">
        <v>0</v>
      </c>
      <c r="I53" s="72">
        <v>0</v>
      </c>
      <c r="J53" s="47">
        <v>0</v>
      </c>
      <c r="K53" s="46">
        <f t="shared" si="0"/>
        <v>0</v>
      </c>
      <c r="L53" s="72">
        <v>0</v>
      </c>
      <c r="M53" s="72">
        <v>0</v>
      </c>
      <c r="N53" s="72">
        <v>0</v>
      </c>
      <c r="O53" s="47">
        <v>0</v>
      </c>
    </row>
    <row r="54" spans="1:15">
      <c r="A54" s="83">
        <v>9009184600</v>
      </c>
      <c r="B54" s="1" t="s">
        <v>57</v>
      </c>
      <c r="C54" s="84" t="s">
        <v>46</v>
      </c>
      <c r="D54" s="45">
        <v>54395.813493000001</v>
      </c>
      <c r="E54" s="45">
        <v>15062.1699999999</v>
      </c>
      <c r="F54" s="73">
        <f>Table323[[#This Row],[Single Family]]+Table323[[#This Row],[2-4 Units]]+Table323[[#This Row],[&gt;4 Units]]</f>
        <v>0</v>
      </c>
      <c r="G54" s="72">
        <v>0</v>
      </c>
      <c r="H54" s="72">
        <v>0</v>
      </c>
      <c r="I54" s="72">
        <v>0</v>
      </c>
      <c r="J54" s="47">
        <v>0</v>
      </c>
      <c r="K54" s="46">
        <f t="shared" si="0"/>
        <v>0</v>
      </c>
      <c r="L54" s="72">
        <v>0</v>
      </c>
      <c r="M54" s="72">
        <v>0</v>
      </c>
      <c r="N54" s="72">
        <v>0</v>
      </c>
      <c r="O54" s="47">
        <v>0</v>
      </c>
    </row>
    <row r="55" spans="1:15">
      <c r="A55" s="83">
        <v>9009184700</v>
      </c>
      <c r="B55" s="1" t="s">
        <v>57</v>
      </c>
      <c r="C55" s="84" t="s">
        <v>46</v>
      </c>
      <c r="D55" s="45">
        <v>231763.54805099996</v>
      </c>
      <c r="E55" s="45">
        <v>247861.48</v>
      </c>
      <c r="F55" s="73">
        <f>Table323[[#This Row],[Single Family]]+Table323[[#This Row],[2-4 Units]]+Table323[[#This Row],[&gt;4 Units]]</f>
        <v>152</v>
      </c>
      <c r="G55" s="72">
        <v>148</v>
      </c>
      <c r="H55" s="72">
        <v>4</v>
      </c>
      <c r="I55" s="72">
        <v>0</v>
      </c>
      <c r="J55" s="47">
        <v>160074</v>
      </c>
      <c r="K55" s="46">
        <f t="shared" si="0"/>
        <v>14</v>
      </c>
      <c r="L55" s="72">
        <v>14</v>
      </c>
      <c r="M55" s="72">
        <v>0</v>
      </c>
      <c r="N55" s="72">
        <v>0</v>
      </c>
      <c r="O55" s="47">
        <v>22689.200000000001</v>
      </c>
    </row>
    <row r="56" spans="1:15">
      <c r="A56" s="83">
        <v>9005250100</v>
      </c>
      <c r="B56" s="1" t="s">
        <v>58</v>
      </c>
      <c r="C56" s="84" t="s">
        <v>46</v>
      </c>
      <c r="D56" s="45">
        <v>61640.193320999431</v>
      </c>
      <c r="E56" s="45">
        <v>34185.760000000002</v>
      </c>
      <c r="F56" s="73">
        <f>Table323[[#This Row],[Single Family]]+Table323[[#This Row],[2-4 Units]]+Table323[[#This Row],[&gt;4 Units]]</f>
        <v>11</v>
      </c>
      <c r="G56" s="72">
        <v>11</v>
      </c>
      <c r="H56" s="72">
        <v>0</v>
      </c>
      <c r="I56" s="72">
        <v>0</v>
      </c>
      <c r="J56" s="47">
        <v>21770.7</v>
      </c>
      <c r="K56" s="46">
        <f t="shared" si="0"/>
        <v>0</v>
      </c>
      <c r="L56" s="72">
        <v>0</v>
      </c>
      <c r="M56" s="72">
        <v>0</v>
      </c>
      <c r="N56" s="72">
        <v>0</v>
      </c>
      <c r="O56" s="47">
        <v>1798.49</v>
      </c>
    </row>
    <row r="57" spans="1:15">
      <c r="A57" s="83">
        <v>9005268100</v>
      </c>
      <c r="B57" s="1" t="s">
        <v>58</v>
      </c>
      <c r="C57" s="84" t="s">
        <v>46</v>
      </c>
      <c r="D57" s="45">
        <v>1002.6147599999999</v>
      </c>
      <c r="E57" s="45">
        <v>0</v>
      </c>
      <c r="F57" s="73">
        <f>Table323[[#This Row],[Single Family]]+Table323[[#This Row],[2-4 Units]]+Table323[[#This Row],[&gt;4 Units]]</f>
        <v>0</v>
      </c>
      <c r="G57" s="72">
        <v>0</v>
      </c>
      <c r="H57" s="72">
        <v>0</v>
      </c>
      <c r="I57" s="72">
        <v>0</v>
      </c>
      <c r="J57" s="47">
        <v>0</v>
      </c>
      <c r="K57" s="46">
        <f t="shared" si="0"/>
        <v>0</v>
      </c>
      <c r="L57" s="72">
        <v>0</v>
      </c>
      <c r="M57" s="72">
        <v>0</v>
      </c>
      <c r="N57" s="72">
        <v>0</v>
      </c>
      <c r="O57" s="47">
        <v>0</v>
      </c>
    </row>
    <row r="58" spans="1:15">
      <c r="A58" s="83">
        <v>9003405100</v>
      </c>
      <c r="B58" s="1" t="s">
        <v>59</v>
      </c>
      <c r="C58" s="84" t="s">
        <v>46</v>
      </c>
      <c r="D58" s="45">
        <v>56578.173813000001</v>
      </c>
      <c r="E58" s="45">
        <v>65323.789999999899</v>
      </c>
      <c r="F58" s="73">
        <f>Table323[[#This Row],[Single Family]]+Table323[[#This Row],[2-4 Units]]+Table323[[#This Row],[&gt;4 Units]]</f>
        <v>0</v>
      </c>
      <c r="G58" s="72">
        <v>0</v>
      </c>
      <c r="H58" s="72">
        <v>0</v>
      </c>
      <c r="I58" s="72">
        <v>0</v>
      </c>
      <c r="J58" s="47">
        <v>0</v>
      </c>
      <c r="K58" s="46">
        <f t="shared" si="0"/>
        <v>0</v>
      </c>
      <c r="L58" s="72">
        <v>0</v>
      </c>
      <c r="M58" s="72">
        <v>0</v>
      </c>
      <c r="N58" s="72">
        <v>0</v>
      </c>
      <c r="O58" s="47">
        <v>0</v>
      </c>
    </row>
    <row r="59" spans="1:15">
      <c r="A59" s="83">
        <v>9003405200</v>
      </c>
      <c r="B59" s="1" t="s">
        <v>59</v>
      </c>
      <c r="C59" s="84" t="s">
        <v>46</v>
      </c>
      <c r="D59" s="45">
        <v>61649.401967999998</v>
      </c>
      <c r="E59" s="45">
        <v>13017.4</v>
      </c>
      <c r="F59" s="73">
        <f>Table323[[#This Row],[Single Family]]+Table323[[#This Row],[2-4 Units]]+Table323[[#This Row],[&gt;4 Units]]</f>
        <v>0</v>
      </c>
      <c r="G59" s="72">
        <v>0</v>
      </c>
      <c r="H59" s="72">
        <v>0</v>
      </c>
      <c r="I59" s="72">
        <v>0</v>
      </c>
      <c r="J59" s="47">
        <v>0</v>
      </c>
      <c r="K59" s="46">
        <f t="shared" si="0"/>
        <v>0</v>
      </c>
      <c r="L59" s="72">
        <v>0</v>
      </c>
      <c r="M59" s="72">
        <v>0</v>
      </c>
      <c r="N59" s="72">
        <v>0</v>
      </c>
      <c r="O59" s="47">
        <v>0</v>
      </c>
    </row>
    <row r="60" spans="1:15">
      <c r="A60" s="83">
        <v>9003405300</v>
      </c>
      <c r="B60" s="1" t="s">
        <v>59</v>
      </c>
      <c r="C60" s="84" t="s">
        <v>46</v>
      </c>
      <c r="D60" s="45">
        <v>80017.655003999433</v>
      </c>
      <c r="E60" s="45">
        <v>62712.549999999901</v>
      </c>
      <c r="F60" s="73">
        <f>Table323[[#This Row],[Single Family]]+Table323[[#This Row],[2-4 Units]]+Table323[[#This Row],[&gt;4 Units]]</f>
        <v>0</v>
      </c>
      <c r="G60" s="72">
        <v>0</v>
      </c>
      <c r="H60" s="72">
        <v>0</v>
      </c>
      <c r="I60" s="72">
        <v>0</v>
      </c>
      <c r="J60" s="47">
        <v>0</v>
      </c>
      <c r="K60" s="46">
        <f t="shared" si="0"/>
        <v>0</v>
      </c>
      <c r="L60" s="72">
        <v>0</v>
      </c>
      <c r="M60" s="72">
        <v>0</v>
      </c>
      <c r="N60" s="72">
        <v>0</v>
      </c>
      <c r="O60" s="47">
        <v>0</v>
      </c>
    </row>
    <row r="61" spans="1:15">
      <c r="A61" s="83">
        <v>9003405401</v>
      </c>
      <c r="B61" s="1" t="s">
        <v>59</v>
      </c>
      <c r="C61" s="84" t="s">
        <v>46</v>
      </c>
      <c r="D61" s="45">
        <v>54529.626059999995</v>
      </c>
      <c r="E61" s="45">
        <v>17395.8299999999</v>
      </c>
      <c r="F61" s="73">
        <f>Table323[[#This Row],[Single Family]]+Table323[[#This Row],[2-4 Units]]+Table323[[#This Row],[&gt;4 Units]]</f>
        <v>0</v>
      </c>
      <c r="G61" s="72">
        <v>0</v>
      </c>
      <c r="H61" s="72">
        <v>0</v>
      </c>
      <c r="I61" s="72">
        <v>0</v>
      </c>
      <c r="J61" s="47">
        <v>0</v>
      </c>
      <c r="K61" s="46">
        <f t="shared" si="0"/>
        <v>0</v>
      </c>
      <c r="L61" s="72">
        <v>0</v>
      </c>
      <c r="M61" s="72">
        <v>0</v>
      </c>
      <c r="N61" s="72">
        <v>0</v>
      </c>
      <c r="O61" s="47">
        <v>0</v>
      </c>
    </row>
    <row r="62" spans="1:15">
      <c r="A62" s="83">
        <v>9003405402</v>
      </c>
      <c r="B62" s="1" t="s">
        <v>59</v>
      </c>
      <c r="C62" s="84" t="s">
        <v>46</v>
      </c>
      <c r="D62" s="45">
        <v>64387.214765999997</v>
      </c>
      <c r="E62" s="45">
        <v>43249.97</v>
      </c>
      <c r="F62" s="73">
        <f>Table323[[#This Row],[Single Family]]+Table323[[#This Row],[2-4 Units]]+Table323[[#This Row],[&gt;4 Units]]</f>
        <v>0</v>
      </c>
      <c r="G62" s="72">
        <v>0</v>
      </c>
      <c r="H62" s="72">
        <v>0</v>
      </c>
      <c r="I62" s="72">
        <v>0</v>
      </c>
      <c r="J62" s="47">
        <v>0</v>
      </c>
      <c r="K62" s="46">
        <f t="shared" si="0"/>
        <v>0</v>
      </c>
      <c r="L62" s="72">
        <v>0</v>
      </c>
      <c r="M62" s="72">
        <v>0</v>
      </c>
      <c r="N62" s="72">
        <v>0</v>
      </c>
      <c r="O62" s="47">
        <v>0</v>
      </c>
    </row>
    <row r="63" spans="1:15">
      <c r="A63" s="83">
        <v>9003405500</v>
      </c>
      <c r="B63" s="1" t="s">
        <v>59</v>
      </c>
      <c r="C63" s="84" t="s">
        <v>46</v>
      </c>
      <c r="D63" s="45">
        <v>70841.972249999992</v>
      </c>
      <c r="E63" s="45">
        <v>13006.24</v>
      </c>
      <c r="F63" s="73">
        <f>Table323[[#This Row],[Single Family]]+Table323[[#This Row],[2-4 Units]]+Table323[[#This Row],[&gt;4 Units]]</f>
        <v>0</v>
      </c>
      <c r="G63" s="72">
        <v>0</v>
      </c>
      <c r="H63" s="72">
        <v>0</v>
      </c>
      <c r="I63" s="72">
        <v>0</v>
      </c>
      <c r="J63" s="47">
        <v>0</v>
      </c>
      <c r="K63" s="46">
        <f t="shared" si="0"/>
        <v>0</v>
      </c>
      <c r="L63" s="72">
        <v>0</v>
      </c>
      <c r="M63" s="72">
        <v>0</v>
      </c>
      <c r="N63" s="72">
        <v>0</v>
      </c>
      <c r="O63" s="47">
        <v>0</v>
      </c>
    </row>
    <row r="64" spans="1:15">
      <c r="A64" s="83">
        <v>9003405600</v>
      </c>
      <c r="B64" s="1" t="s">
        <v>59</v>
      </c>
      <c r="C64" s="84" t="s">
        <v>46</v>
      </c>
      <c r="D64" s="45">
        <v>94091.816888999427</v>
      </c>
      <c r="E64" s="45">
        <v>46027.44</v>
      </c>
      <c r="F64" s="73">
        <f>Table323[[#This Row],[Single Family]]+Table323[[#This Row],[2-4 Units]]+Table323[[#This Row],[&gt;4 Units]]</f>
        <v>0</v>
      </c>
      <c r="G64" s="72">
        <v>0</v>
      </c>
      <c r="H64" s="72">
        <v>0</v>
      </c>
      <c r="I64" s="72">
        <v>0</v>
      </c>
      <c r="J64" s="47">
        <v>0</v>
      </c>
      <c r="K64" s="46">
        <f t="shared" si="0"/>
        <v>0</v>
      </c>
      <c r="L64" s="72">
        <v>0</v>
      </c>
      <c r="M64" s="72">
        <v>0</v>
      </c>
      <c r="N64" s="72">
        <v>0</v>
      </c>
      <c r="O64" s="47">
        <v>0</v>
      </c>
    </row>
    <row r="65" spans="1:15">
      <c r="A65" s="83">
        <v>9003405700</v>
      </c>
      <c r="B65" s="1" t="s">
        <v>59</v>
      </c>
      <c r="C65" s="84" t="s">
        <v>46</v>
      </c>
      <c r="D65" s="45">
        <v>26276.7078</v>
      </c>
      <c r="E65" s="45">
        <v>3794.8099999999899</v>
      </c>
      <c r="F65" s="73">
        <f>Table323[[#This Row],[Single Family]]+Table323[[#This Row],[2-4 Units]]+Table323[[#This Row],[&gt;4 Units]]</f>
        <v>0</v>
      </c>
      <c r="G65" s="72">
        <v>0</v>
      </c>
      <c r="H65" s="72">
        <v>0</v>
      </c>
      <c r="I65" s="72">
        <v>0</v>
      </c>
      <c r="J65" s="47">
        <v>0</v>
      </c>
      <c r="K65" s="46">
        <f t="shared" si="0"/>
        <v>0</v>
      </c>
      <c r="L65" s="72">
        <v>0</v>
      </c>
      <c r="M65" s="72">
        <v>0</v>
      </c>
      <c r="N65" s="72">
        <v>0</v>
      </c>
      <c r="O65" s="47">
        <v>0</v>
      </c>
    </row>
    <row r="66" spans="1:15">
      <c r="A66" s="83">
        <v>9003405800</v>
      </c>
      <c r="B66" s="1" t="s">
        <v>59</v>
      </c>
      <c r="C66" s="84" t="s">
        <v>46</v>
      </c>
      <c r="D66" s="45">
        <v>436792.01983199944</v>
      </c>
      <c r="E66" s="45">
        <v>855766.66</v>
      </c>
      <c r="F66" s="73">
        <f>Table323[[#This Row],[Single Family]]+Table323[[#This Row],[2-4 Units]]+Table323[[#This Row],[&gt;4 Units]]</f>
        <v>321</v>
      </c>
      <c r="G66" s="72">
        <v>187</v>
      </c>
      <c r="H66" s="72">
        <v>10</v>
      </c>
      <c r="I66" s="72">
        <v>124</v>
      </c>
      <c r="J66" s="47">
        <v>315702</v>
      </c>
      <c r="K66" s="46">
        <f t="shared" si="0"/>
        <v>819</v>
      </c>
      <c r="L66" s="72">
        <v>120</v>
      </c>
      <c r="M66" s="72">
        <v>0</v>
      </c>
      <c r="N66" s="72">
        <v>699</v>
      </c>
      <c r="O66" s="47">
        <v>539380</v>
      </c>
    </row>
    <row r="67" spans="1:15">
      <c r="A67" s="83">
        <v>9003405900</v>
      </c>
      <c r="B67" s="1" t="s">
        <v>59</v>
      </c>
      <c r="C67" s="84" t="s">
        <v>46</v>
      </c>
      <c r="D67" s="45">
        <v>71397.078290999998</v>
      </c>
      <c r="E67" s="45">
        <v>11736.389999999899</v>
      </c>
      <c r="F67" s="73">
        <f>Table323[[#This Row],[Single Family]]+Table323[[#This Row],[2-4 Units]]+Table323[[#This Row],[&gt;4 Units]]</f>
        <v>0</v>
      </c>
      <c r="G67" s="72">
        <v>0</v>
      </c>
      <c r="H67" s="72">
        <v>0</v>
      </c>
      <c r="I67" s="72">
        <v>0</v>
      </c>
      <c r="J67" s="47">
        <v>0</v>
      </c>
      <c r="K67" s="46">
        <f t="shared" si="0"/>
        <v>0</v>
      </c>
      <c r="L67" s="72">
        <v>0</v>
      </c>
      <c r="M67" s="72">
        <v>0</v>
      </c>
      <c r="N67" s="72">
        <v>0</v>
      </c>
      <c r="O67" s="47">
        <v>0</v>
      </c>
    </row>
    <row r="68" spans="1:15">
      <c r="A68" s="83">
        <v>9003406001</v>
      </c>
      <c r="B68" s="1" t="s">
        <v>59</v>
      </c>
      <c r="C68" s="84" t="s">
        <v>46</v>
      </c>
      <c r="D68" s="45">
        <v>51897.635873999941</v>
      </c>
      <c r="E68" s="45">
        <v>27843.599999999999</v>
      </c>
      <c r="F68" s="73">
        <f>Table323[[#This Row],[Single Family]]+Table323[[#This Row],[2-4 Units]]+Table323[[#This Row],[&gt;4 Units]]</f>
        <v>0</v>
      </c>
      <c r="G68" s="72">
        <v>0</v>
      </c>
      <c r="H68" s="72">
        <v>0</v>
      </c>
      <c r="I68" s="72">
        <v>0</v>
      </c>
      <c r="J68" s="47">
        <v>0</v>
      </c>
      <c r="K68" s="46">
        <f t="shared" si="0"/>
        <v>0</v>
      </c>
      <c r="L68" s="72">
        <v>0</v>
      </c>
      <c r="M68" s="72">
        <v>0</v>
      </c>
      <c r="N68" s="72">
        <v>0</v>
      </c>
      <c r="O68" s="47">
        <v>0</v>
      </c>
    </row>
    <row r="69" spans="1:15">
      <c r="A69" s="83">
        <v>9003406002</v>
      </c>
      <c r="B69" s="1" t="s">
        <v>59</v>
      </c>
      <c r="C69" s="84" t="s">
        <v>46</v>
      </c>
      <c r="D69" s="45">
        <v>75059.550719999999</v>
      </c>
      <c r="E69" s="45">
        <v>25738.299999999901</v>
      </c>
      <c r="F69" s="73">
        <f>Table323[[#This Row],[Single Family]]+Table323[[#This Row],[2-4 Units]]+Table323[[#This Row],[&gt;4 Units]]</f>
        <v>0</v>
      </c>
      <c r="G69" s="72">
        <v>0</v>
      </c>
      <c r="H69" s="72">
        <v>0</v>
      </c>
      <c r="I69" s="72">
        <v>0</v>
      </c>
      <c r="J69" s="47">
        <v>0</v>
      </c>
      <c r="K69" s="46">
        <f t="shared" si="0"/>
        <v>0</v>
      </c>
      <c r="L69" s="72">
        <v>0</v>
      </c>
      <c r="M69" s="72">
        <v>0</v>
      </c>
      <c r="N69" s="72">
        <v>0</v>
      </c>
      <c r="O69" s="47">
        <v>0</v>
      </c>
    </row>
    <row r="70" spans="1:15">
      <c r="A70" s="83">
        <v>9003406100</v>
      </c>
      <c r="B70" s="1" t="s">
        <v>59</v>
      </c>
      <c r="C70" s="84" t="s">
        <v>46</v>
      </c>
      <c r="D70" s="45">
        <v>41837.224463999999</v>
      </c>
      <c r="E70" s="45">
        <v>1469.46</v>
      </c>
      <c r="F70" s="73">
        <f>Table323[[#This Row],[Single Family]]+Table323[[#This Row],[2-4 Units]]+Table323[[#This Row],[&gt;4 Units]]</f>
        <v>0</v>
      </c>
      <c r="G70" s="72">
        <v>0</v>
      </c>
      <c r="H70" s="72">
        <v>0</v>
      </c>
      <c r="I70" s="72">
        <v>0</v>
      </c>
      <c r="J70" s="47">
        <v>0</v>
      </c>
      <c r="K70" s="46">
        <f t="shared" ref="K70:K133" si="1">L70+M70+N70</f>
        <v>0</v>
      </c>
      <c r="L70" s="72">
        <v>0</v>
      </c>
      <c r="M70" s="72">
        <v>0</v>
      </c>
      <c r="N70" s="72">
        <v>0</v>
      </c>
      <c r="O70" s="47">
        <v>0</v>
      </c>
    </row>
    <row r="71" spans="1:15">
      <c r="A71" s="83">
        <v>9003410101</v>
      </c>
      <c r="B71" s="1" t="s">
        <v>59</v>
      </c>
      <c r="C71" s="84" t="s">
        <v>46</v>
      </c>
      <c r="D71" s="45">
        <v>404.57150999999999</v>
      </c>
      <c r="E71" s="45">
        <v>0</v>
      </c>
      <c r="F71" s="73">
        <f>Table323[[#This Row],[Single Family]]+Table323[[#This Row],[2-4 Units]]+Table323[[#This Row],[&gt;4 Units]]</f>
        <v>0</v>
      </c>
      <c r="G71" s="72">
        <v>0</v>
      </c>
      <c r="H71" s="72">
        <v>0</v>
      </c>
      <c r="I71" s="72">
        <v>0</v>
      </c>
      <c r="J71" s="47">
        <v>0</v>
      </c>
      <c r="K71" s="46">
        <f t="shared" si="1"/>
        <v>0</v>
      </c>
      <c r="L71" s="72">
        <v>0</v>
      </c>
      <c r="M71" s="72">
        <v>0</v>
      </c>
      <c r="N71" s="72">
        <v>0</v>
      </c>
      <c r="O71" s="47">
        <v>0</v>
      </c>
    </row>
    <row r="72" spans="1:15">
      <c r="A72" s="83">
        <v>9003420500</v>
      </c>
      <c r="B72" s="1" t="s">
        <v>59</v>
      </c>
      <c r="C72" s="84" t="s">
        <v>46</v>
      </c>
      <c r="D72" s="45">
        <v>627.40818000000002</v>
      </c>
      <c r="E72" s="45">
        <v>0</v>
      </c>
      <c r="F72" s="73">
        <f>Table323[[#This Row],[Single Family]]+Table323[[#This Row],[2-4 Units]]+Table323[[#This Row],[&gt;4 Units]]</f>
        <v>0</v>
      </c>
      <c r="G72" s="72">
        <v>0</v>
      </c>
      <c r="H72" s="72">
        <v>0</v>
      </c>
      <c r="I72" s="72">
        <v>0</v>
      </c>
      <c r="J72" s="47">
        <v>0</v>
      </c>
      <c r="K72" s="46">
        <f t="shared" si="1"/>
        <v>0</v>
      </c>
      <c r="L72" s="72">
        <v>0</v>
      </c>
      <c r="M72" s="72">
        <v>0</v>
      </c>
      <c r="N72" s="72">
        <v>0</v>
      </c>
      <c r="O72" s="47">
        <v>0</v>
      </c>
    </row>
    <row r="73" spans="1:15">
      <c r="A73" s="83">
        <v>9003430601</v>
      </c>
      <c r="B73" s="1" t="s">
        <v>59</v>
      </c>
      <c r="C73" s="84" t="s">
        <v>46</v>
      </c>
      <c r="D73" s="45">
        <v>1148.3451</v>
      </c>
      <c r="E73" s="45">
        <v>0</v>
      </c>
      <c r="F73" s="73">
        <f>Table323[[#This Row],[Single Family]]+Table323[[#This Row],[2-4 Units]]+Table323[[#This Row],[&gt;4 Units]]</f>
        <v>0</v>
      </c>
      <c r="G73" s="72">
        <v>0</v>
      </c>
      <c r="H73" s="72">
        <v>0</v>
      </c>
      <c r="I73" s="72">
        <v>0</v>
      </c>
      <c r="J73" s="47">
        <v>0</v>
      </c>
      <c r="K73" s="46">
        <f t="shared" si="1"/>
        <v>0</v>
      </c>
      <c r="L73" s="72">
        <v>0</v>
      </c>
      <c r="M73" s="72">
        <v>0</v>
      </c>
      <c r="N73" s="72">
        <v>0</v>
      </c>
      <c r="O73" s="47">
        <v>0</v>
      </c>
    </row>
    <row r="74" spans="1:15">
      <c r="A74" s="83">
        <v>9005425400</v>
      </c>
      <c r="B74" s="1" t="s">
        <v>59</v>
      </c>
      <c r="C74" s="84" t="s">
        <v>46</v>
      </c>
      <c r="D74" s="45">
        <v>232.05041999999997</v>
      </c>
      <c r="E74" s="45">
        <v>0</v>
      </c>
      <c r="F74" s="73">
        <f>Table323[[#This Row],[Single Family]]+Table323[[#This Row],[2-4 Units]]+Table323[[#This Row],[&gt;4 Units]]</f>
        <v>0</v>
      </c>
      <c r="G74" s="72">
        <v>0</v>
      </c>
      <c r="H74" s="72">
        <v>0</v>
      </c>
      <c r="I74" s="72">
        <v>0</v>
      </c>
      <c r="J74" s="47">
        <v>0</v>
      </c>
      <c r="K74" s="46">
        <f t="shared" si="1"/>
        <v>0</v>
      </c>
      <c r="L74" s="72">
        <v>0</v>
      </c>
      <c r="M74" s="72">
        <v>0</v>
      </c>
      <c r="N74" s="72">
        <v>0</v>
      </c>
      <c r="O74" s="47">
        <v>0</v>
      </c>
    </row>
    <row r="75" spans="1:15">
      <c r="A75" s="83">
        <v>9001205100</v>
      </c>
      <c r="B75" s="1" t="s">
        <v>60</v>
      </c>
      <c r="C75" s="84" t="s">
        <v>46</v>
      </c>
      <c r="D75" s="45">
        <v>71180.309087999995</v>
      </c>
      <c r="E75" s="45">
        <v>22248.449999999899</v>
      </c>
      <c r="F75" s="73">
        <f>Table323[[#This Row],[Single Family]]+Table323[[#This Row],[2-4 Units]]+Table323[[#This Row],[&gt;4 Units]]</f>
        <v>0</v>
      </c>
      <c r="G75" s="72">
        <v>0</v>
      </c>
      <c r="H75" s="72">
        <v>0</v>
      </c>
      <c r="I75" s="72">
        <v>0</v>
      </c>
      <c r="J75" s="47">
        <v>0</v>
      </c>
      <c r="K75" s="46">
        <f t="shared" si="1"/>
        <v>0</v>
      </c>
      <c r="L75" s="72">
        <v>0</v>
      </c>
      <c r="M75" s="72">
        <v>0</v>
      </c>
      <c r="N75" s="72">
        <v>0</v>
      </c>
      <c r="O75" s="47">
        <v>0</v>
      </c>
    </row>
    <row r="76" spans="1:15">
      <c r="A76" s="83">
        <v>9001205200</v>
      </c>
      <c r="B76" s="1" t="s">
        <v>60</v>
      </c>
      <c r="C76" s="84" t="s">
        <v>46</v>
      </c>
      <c r="D76" s="45">
        <v>224138.772459</v>
      </c>
      <c r="E76" s="45">
        <v>503168.47999999899</v>
      </c>
      <c r="F76" s="73">
        <f>Table323[[#This Row],[Single Family]]+Table323[[#This Row],[2-4 Units]]+Table323[[#This Row],[&gt;4 Units]]</f>
        <v>83</v>
      </c>
      <c r="G76" s="72">
        <v>83</v>
      </c>
      <c r="H76" s="72">
        <v>0</v>
      </c>
      <c r="I76" s="72">
        <v>0</v>
      </c>
      <c r="J76" s="47">
        <v>151112</v>
      </c>
      <c r="K76" s="46">
        <f t="shared" si="1"/>
        <v>87</v>
      </c>
      <c r="L76" s="72">
        <v>15</v>
      </c>
      <c r="M76" s="72">
        <v>0</v>
      </c>
      <c r="N76" s="72">
        <v>72</v>
      </c>
      <c r="O76" s="47">
        <v>81019.5</v>
      </c>
    </row>
    <row r="77" spans="1:15">
      <c r="A77" s="83">
        <v>9001205300</v>
      </c>
      <c r="B77" s="1" t="s">
        <v>60</v>
      </c>
      <c r="C77" s="84" t="s">
        <v>46</v>
      </c>
      <c r="D77" s="45">
        <v>101457.713322</v>
      </c>
      <c r="E77" s="45">
        <v>18959.5099999999</v>
      </c>
      <c r="F77" s="73">
        <f>Table323[[#This Row],[Single Family]]+Table323[[#This Row],[2-4 Units]]+Table323[[#This Row],[&gt;4 Units]]</f>
        <v>0</v>
      </c>
      <c r="G77" s="72">
        <v>0</v>
      </c>
      <c r="H77" s="72">
        <v>0</v>
      </c>
      <c r="I77" s="72">
        <v>0</v>
      </c>
      <c r="J77" s="47">
        <v>0</v>
      </c>
      <c r="K77" s="46">
        <f t="shared" si="1"/>
        <v>0</v>
      </c>
      <c r="L77" s="72">
        <v>0</v>
      </c>
      <c r="M77" s="72">
        <v>0</v>
      </c>
      <c r="N77" s="72">
        <v>0</v>
      </c>
      <c r="O77" s="47">
        <v>0</v>
      </c>
    </row>
    <row r="78" spans="1:15">
      <c r="A78" s="83">
        <v>9001211400</v>
      </c>
      <c r="B78" s="1" t="s">
        <v>60</v>
      </c>
      <c r="C78" s="84" t="s">
        <v>46</v>
      </c>
      <c r="D78" s="45">
        <v>753.08372999999995</v>
      </c>
      <c r="E78" s="45">
        <v>0</v>
      </c>
      <c r="F78" s="73">
        <f>Table323[[#This Row],[Single Family]]+Table323[[#This Row],[2-4 Units]]+Table323[[#This Row],[&gt;4 Units]]</f>
        <v>0</v>
      </c>
      <c r="G78" s="72">
        <v>0</v>
      </c>
      <c r="H78" s="72">
        <v>0</v>
      </c>
      <c r="I78" s="72">
        <v>0</v>
      </c>
      <c r="J78" s="47">
        <v>0</v>
      </c>
      <c r="K78" s="46">
        <f t="shared" si="1"/>
        <v>0</v>
      </c>
      <c r="L78" s="72">
        <v>0</v>
      </c>
      <c r="M78" s="72">
        <v>0</v>
      </c>
      <c r="N78" s="72">
        <v>0</v>
      </c>
      <c r="O78" s="47">
        <v>0</v>
      </c>
    </row>
    <row r="79" spans="1:15">
      <c r="A79" s="83">
        <v>9005253400</v>
      </c>
      <c r="B79" s="1" t="s">
        <v>60</v>
      </c>
      <c r="C79" s="84" t="s">
        <v>46</v>
      </c>
      <c r="D79" s="45">
        <v>1065.8409299999998</v>
      </c>
      <c r="E79" s="45">
        <v>1107.97</v>
      </c>
      <c r="F79" s="73">
        <f>Table323[[#This Row],[Single Family]]+Table323[[#This Row],[2-4 Units]]+Table323[[#This Row],[&gt;4 Units]]</f>
        <v>0</v>
      </c>
      <c r="G79" s="72">
        <v>0</v>
      </c>
      <c r="H79" s="72">
        <v>0</v>
      </c>
      <c r="I79" s="72">
        <v>0</v>
      </c>
      <c r="J79" s="47">
        <v>0</v>
      </c>
      <c r="K79" s="46">
        <f t="shared" si="1"/>
        <v>0</v>
      </c>
      <c r="L79" s="72">
        <v>0</v>
      </c>
      <c r="M79" s="72">
        <v>0</v>
      </c>
      <c r="N79" s="72">
        <v>0</v>
      </c>
      <c r="O79" s="47">
        <v>0</v>
      </c>
    </row>
    <row r="80" spans="1:15">
      <c r="A80" s="83">
        <v>9015902500</v>
      </c>
      <c r="B80" s="1" t="s">
        <v>61</v>
      </c>
      <c r="C80" s="84" t="s">
        <v>46</v>
      </c>
      <c r="D80" s="45">
        <v>44.135279999999995</v>
      </c>
      <c r="E80" s="45">
        <v>0</v>
      </c>
      <c r="F80" s="73">
        <f>Table323[[#This Row],[Single Family]]+Table323[[#This Row],[2-4 Units]]+Table323[[#This Row],[&gt;4 Units]]</f>
        <v>0</v>
      </c>
      <c r="G80" s="72">
        <v>0</v>
      </c>
      <c r="H80" s="72">
        <v>0</v>
      </c>
      <c r="I80" s="72">
        <v>0</v>
      </c>
      <c r="J80" s="47">
        <v>0</v>
      </c>
      <c r="K80" s="46">
        <f t="shared" si="1"/>
        <v>0</v>
      </c>
      <c r="L80" s="72">
        <v>0</v>
      </c>
      <c r="M80" s="72">
        <v>0</v>
      </c>
      <c r="N80" s="72">
        <v>0</v>
      </c>
      <c r="O80" s="47">
        <v>0</v>
      </c>
    </row>
    <row r="81" spans="1:15">
      <c r="A81" s="83">
        <v>9015905100</v>
      </c>
      <c r="B81" s="1" t="s">
        <v>61</v>
      </c>
      <c r="C81" s="84" t="s">
        <v>46</v>
      </c>
      <c r="D81" s="45">
        <v>147464.44996499998</v>
      </c>
      <c r="E81" s="45">
        <v>141778.62</v>
      </c>
      <c r="F81" s="73">
        <f>Table323[[#This Row],[Single Family]]+Table323[[#This Row],[2-4 Units]]+Table323[[#This Row],[&gt;4 Units]]</f>
        <v>26</v>
      </c>
      <c r="G81" s="72">
        <v>26</v>
      </c>
      <c r="H81" s="72">
        <v>0</v>
      </c>
      <c r="I81" s="72">
        <v>0</v>
      </c>
      <c r="J81" s="47">
        <v>39459</v>
      </c>
      <c r="K81" s="46">
        <f t="shared" si="1"/>
        <v>183</v>
      </c>
      <c r="L81" s="72">
        <v>8</v>
      </c>
      <c r="M81" s="72">
        <v>0</v>
      </c>
      <c r="N81" s="72">
        <v>175</v>
      </c>
      <c r="O81" s="47">
        <v>44441.4</v>
      </c>
    </row>
    <row r="82" spans="1:15">
      <c r="A82" s="83">
        <v>9003405800</v>
      </c>
      <c r="B82" s="1" t="s">
        <v>62</v>
      </c>
      <c r="C82" s="84" t="s">
        <v>46</v>
      </c>
      <c r="D82" s="45">
        <v>140.29281</v>
      </c>
      <c r="E82" s="45">
        <v>0</v>
      </c>
      <c r="F82" s="73">
        <f>Table323[[#This Row],[Single Family]]+Table323[[#This Row],[2-4 Units]]+Table323[[#This Row],[&gt;4 Units]]</f>
        <v>0</v>
      </c>
      <c r="G82" s="72">
        <v>0</v>
      </c>
      <c r="H82" s="72">
        <v>0</v>
      </c>
      <c r="I82" s="72">
        <v>0</v>
      </c>
      <c r="J82" s="47">
        <v>0</v>
      </c>
      <c r="K82" s="46">
        <f t="shared" si="1"/>
        <v>0</v>
      </c>
      <c r="L82" s="72">
        <v>0</v>
      </c>
      <c r="M82" s="72">
        <v>0</v>
      </c>
      <c r="N82" s="72">
        <v>0</v>
      </c>
      <c r="O82" s="47">
        <v>0</v>
      </c>
    </row>
    <row r="83" spans="1:15">
      <c r="A83" s="83">
        <v>9003406001</v>
      </c>
      <c r="B83" s="1" t="s">
        <v>62</v>
      </c>
      <c r="C83" s="84" t="s">
        <v>46</v>
      </c>
      <c r="D83" s="45">
        <v>141.56288999999998</v>
      </c>
      <c r="E83" s="45">
        <v>0</v>
      </c>
      <c r="F83" s="73">
        <f>Table323[[#This Row],[Single Family]]+Table323[[#This Row],[2-4 Units]]+Table323[[#This Row],[&gt;4 Units]]</f>
        <v>0</v>
      </c>
      <c r="G83" s="72">
        <v>0</v>
      </c>
      <c r="H83" s="72">
        <v>0</v>
      </c>
      <c r="I83" s="72">
        <v>0</v>
      </c>
      <c r="J83" s="47">
        <v>0</v>
      </c>
      <c r="K83" s="46">
        <f t="shared" si="1"/>
        <v>0</v>
      </c>
      <c r="L83" s="72">
        <v>0</v>
      </c>
      <c r="M83" s="72">
        <v>0</v>
      </c>
      <c r="N83" s="72">
        <v>0</v>
      </c>
      <c r="O83" s="47">
        <v>0</v>
      </c>
    </row>
    <row r="84" spans="1:15">
      <c r="A84" s="83">
        <v>9003410101</v>
      </c>
      <c r="B84" s="1" t="s">
        <v>62</v>
      </c>
      <c r="C84" s="84" t="s">
        <v>46</v>
      </c>
      <c r="D84" s="45">
        <v>142554.380787</v>
      </c>
      <c r="E84" s="45">
        <v>131045.21</v>
      </c>
      <c r="F84" s="73">
        <f>Table323[[#This Row],[Single Family]]+Table323[[#This Row],[2-4 Units]]+Table323[[#This Row],[&gt;4 Units]]</f>
        <v>39</v>
      </c>
      <c r="G84" s="72">
        <v>39</v>
      </c>
      <c r="H84" s="72">
        <v>0</v>
      </c>
      <c r="I84" s="72">
        <v>0</v>
      </c>
      <c r="J84" s="47">
        <v>89129.699999999895</v>
      </c>
      <c r="K84" s="46">
        <f t="shared" si="1"/>
        <v>13</v>
      </c>
      <c r="L84" s="72">
        <v>13</v>
      </c>
      <c r="M84" s="72">
        <v>0</v>
      </c>
      <c r="N84" s="72">
        <v>0</v>
      </c>
      <c r="O84" s="47">
        <v>42738.5</v>
      </c>
    </row>
    <row r="85" spans="1:15">
      <c r="A85" s="83">
        <v>9003410102</v>
      </c>
      <c r="B85" s="1" t="s">
        <v>62</v>
      </c>
      <c r="C85" s="84" t="s">
        <v>46</v>
      </c>
      <c r="D85" s="45">
        <v>67627.692341999995</v>
      </c>
      <c r="E85" s="45">
        <v>41367.119999999901</v>
      </c>
      <c r="F85" s="73">
        <f>Table323[[#This Row],[Single Family]]+Table323[[#This Row],[2-4 Units]]+Table323[[#This Row],[&gt;4 Units]]</f>
        <v>0</v>
      </c>
      <c r="G85" s="72">
        <v>0</v>
      </c>
      <c r="H85" s="72">
        <v>0</v>
      </c>
      <c r="I85" s="72">
        <v>0</v>
      </c>
      <c r="J85" s="47">
        <v>0</v>
      </c>
      <c r="K85" s="46">
        <f t="shared" si="1"/>
        <v>0</v>
      </c>
      <c r="L85" s="72">
        <v>0</v>
      </c>
      <c r="M85" s="72">
        <v>0</v>
      </c>
      <c r="N85" s="72">
        <v>0</v>
      </c>
      <c r="O85" s="47">
        <v>0</v>
      </c>
    </row>
    <row r="86" spans="1:15">
      <c r="A86" s="83">
        <v>9003460302</v>
      </c>
      <c r="B86" s="1" t="s">
        <v>62</v>
      </c>
      <c r="C86" s="84" t="s">
        <v>46</v>
      </c>
      <c r="D86" s="45">
        <v>335.26709999999997</v>
      </c>
      <c r="E86" s="45">
        <v>1102.3899999999901</v>
      </c>
      <c r="F86" s="73">
        <f>Table323[[#This Row],[Single Family]]+Table323[[#This Row],[2-4 Units]]+Table323[[#This Row],[&gt;4 Units]]</f>
        <v>0</v>
      </c>
      <c r="G86" s="72">
        <v>0</v>
      </c>
      <c r="H86" s="72">
        <v>0</v>
      </c>
      <c r="I86" s="72">
        <v>0</v>
      </c>
      <c r="J86" s="47">
        <v>0</v>
      </c>
      <c r="K86" s="46">
        <f t="shared" si="1"/>
        <v>0</v>
      </c>
      <c r="L86" s="72">
        <v>0</v>
      </c>
      <c r="M86" s="72">
        <v>0</v>
      </c>
      <c r="N86" s="72">
        <v>0</v>
      </c>
      <c r="O86" s="47">
        <v>0</v>
      </c>
    </row>
    <row r="87" spans="1:15">
      <c r="A87" s="83">
        <v>9005260200</v>
      </c>
      <c r="B87" s="1" t="s">
        <v>63</v>
      </c>
      <c r="C87" s="84" t="s">
        <v>46</v>
      </c>
      <c r="D87" s="45">
        <v>14523.013826999999</v>
      </c>
      <c r="E87" s="45">
        <v>0</v>
      </c>
      <c r="F87" s="73">
        <f>Table323[[#This Row],[Single Family]]+Table323[[#This Row],[2-4 Units]]+Table323[[#This Row],[&gt;4 Units]]</f>
        <v>0</v>
      </c>
      <c r="G87" s="72">
        <v>0</v>
      </c>
      <c r="H87" s="72">
        <v>0</v>
      </c>
      <c r="I87" s="72">
        <v>0</v>
      </c>
      <c r="J87" s="47">
        <v>0</v>
      </c>
      <c r="K87" s="46">
        <f t="shared" si="1"/>
        <v>0</v>
      </c>
      <c r="L87" s="72">
        <v>0</v>
      </c>
      <c r="M87" s="72">
        <v>0</v>
      </c>
      <c r="N87" s="72">
        <v>0</v>
      </c>
      <c r="O87" s="47">
        <v>0</v>
      </c>
    </row>
    <row r="88" spans="1:15">
      <c r="A88" s="83">
        <v>9005261100</v>
      </c>
      <c r="B88" s="1" t="s">
        <v>63</v>
      </c>
      <c r="C88" s="84" t="s">
        <v>46</v>
      </c>
      <c r="D88" s="45">
        <v>41.770889999999994</v>
      </c>
      <c r="E88" s="45">
        <v>0</v>
      </c>
      <c r="F88" s="73">
        <f>Table323[[#This Row],[Single Family]]+Table323[[#This Row],[2-4 Units]]+Table323[[#This Row],[&gt;4 Units]]</f>
        <v>0</v>
      </c>
      <c r="G88" s="72">
        <v>0</v>
      </c>
      <c r="H88" s="72">
        <v>0</v>
      </c>
      <c r="I88" s="72">
        <v>0</v>
      </c>
      <c r="J88" s="47">
        <v>0</v>
      </c>
      <c r="K88" s="46">
        <f t="shared" si="1"/>
        <v>0</v>
      </c>
      <c r="L88" s="72">
        <v>0</v>
      </c>
      <c r="M88" s="72">
        <v>0</v>
      </c>
      <c r="N88" s="72">
        <v>0</v>
      </c>
      <c r="O88" s="47">
        <v>0</v>
      </c>
    </row>
    <row r="89" spans="1:15">
      <c r="A89" s="83">
        <v>9005425600</v>
      </c>
      <c r="B89" s="1" t="s">
        <v>63</v>
      </c>
      <c r="C89" s="84" t="s">
        <v>46</v>
      </c>
      <c r="D89" s="45">
        <v>34274.760470999936</v>
      </c>
      <c r="E89" s="45">
        <v>32531.519999999899</v>
      </c>
      <c r="F89" s="73">
        <f>Table323[[#This Row],[Single Family]]+Table323[[#This Row],[2-4 Units]]+Table323[[#This Row],[&gt;4 Units]]</f>
        <v>7</v>
      </c>
      <c r="G89" s="72">
        <v>7</v>
      </c>
      <c r="H89" s="72">
        <v>0</v>
      </c>
      <c r="I89" s="72">
        <v>0</v>
      </c>
      <c r="J89" s="47">
        <v>13276</v>
      </c>
      <c r="K89" s="46">
        <f t="shared" si="1"/>
        <v>2</v>
      </c>
      <c r="L89" s="72">
        <v>2</v>
      </c>
      <c r="M89" s="72">
        <v>0</v>
      </c>
      <c r="N89" s="72">
        <v>0</v>
      </c>
      <c r="O89" s="47">
        <v>3635.82</v>
      </c>
    </row>
    <row r="90" spans="1:15">
      <c r="A90" s="83">
        <v>9011710100</v>
      </c>
      <c r="B90" s="1" t="s">
        <v>64</v>
      </c>
      <c r="C90" s="84" t="s">
        <v>46</v>
      </c>
      <c r="D90" s="45">
        <v>59.761799999999994</v>
      </c>
      <c r="E90" s="45">
        <v>0</v>
      </c>
      <c r="F90" s="73">
        <f>Table323[[#This Row],[Single Family]]+Table323[[#This Row],[2-4 Units]]+Table323[[#This Row],[&gt;4 Units]]</f>
        <v>0</v>
      </c>
      <c r="G90" s="72">
        <v>0</v>
      </c>
      <c r="H90" s="72">
        <v>0</v>
      </c>
      <c r="I90" s="72">
        <v>0</v>
      </c>
      <c r="J90" s="47">
        <v>0</v>
      </c>
      <c r="K90" s="46">
        <f t="shared" si="1"/>
        <v>0</v>
      </c>
      <c r="L90" s="72">
        <v>0</v>
      </c>
      <c r="M90" s="72">
        <v>0</v>
      </c>
      <c r="N90" s="72">
        <v>0</v>
      </c>
      <c r="O90" s="47">
        <v>0</v>
      </c>
    </row>
    <row r="91" spans="1:15">
      <c r="A91" s="83">
        <v>9011711100</v>
      </c>
      <c r="B91" s="1" t="s">
        <v>64</v>
      </c>
      <c r="C91" s="84" t="s">
        <v>46</v>
      </c>
      <c r="D91" s="45">
        <v>86.960789999999989</v>
      </c>
      <c r="E91" s="45">
        <v>0</v>
      </c>
      <c r="F91" s="73">
        <f>Table323[[#This Row],[Single Family]]+Table323[[#This Row],[2-4 Units]]+Table323[[#This Row],[&gt;4 Units]]</f>
        <v>0</v>
      </c>
      <c r="G91" s="72">
        <v>0</v>
      </c>
      <c r="H91" s="72">
        <v>0</v>
      </c>
      <c r="I91" s="72">
        <v>0</v>
      </c>
      <c r="J91" s="47">
        <v>0</v>
      </c>
      <c r="K91" s="46">
        <f t="shared" si="1"/>
        <v>0</v>
      </c>
      <c r="L91" s="72">
        <v>0</v>
      </c>
      <c r="M91" s="72">
        <v>0</v>
      </c>
      <c r="N91" s="72">
        <v>0</v>
      </c>
      <c r="O91" s="47">
        <v>0</v>
      </c>
    </row>
    <row r="92" spans="1:15">
      <c r="A92" s="83">
        <v>9015825000</v>
      </c>
      <c r="B92" s="1" t="s">
        <v>64</v>
      </c>
      <c r="C92" s="84" t="s">
        <v>46</v>
      </c>
      <c r="D92" s="45">
        <v>911.63393999999994</v>
      </c>
      <c r="E92" s="45">
        <v>0</v>
      </c>
      <c r="F92" s="73">
        <f>Table323[[#This Row],[Single Family]]+Table323[[#This Row],[2-4 Units]]+Table323[[#This Row],[&gt;4 Units]]</f>
        <v>0</v>
      </c>
      <c r="G92" s="72">
        <v>0</v>
      </c>
      <c r="H92" s="72">
        <v>0</v>
      </c>
      <c r="I92" s="72">
        <v>0</v>
      </c>
      <c r="J92" s="47">
        <v>0</v>
      </c>
      <c r="K92" s="46">
        <f t="shared" si="1"/>
        <v>0</v>
      </c>
      <c r="L92" s="72">
        <v>0</v>
      </c>
      <c r="M92" s="72">
        <v>0</v>
      </c>
      <c r="N92" s="72">
        <v>0</v>
      </c>
      <c r="O92" s="47">
        <v>0</v>
      </c>
    </row>
    <row r="93" spans="1:15">
      <c r="A93" s="83">
        <v>9015906100</v>
      </c>
      <c r="B93" s="1" t="s">
        <v>64</v>
      </c>
      <c r="C93" s="84" t="s">
        <v>46</v>
      </c>
      <c r="D93" s="45">
        <v>101812.120641</v>
      </c>
      <c r="E93" s="45">
        <v>65999.539999999906</v>
      </c>
      <c r="F93" s="73">
        <f>Table323[[#This Row],[Single Family]]+Table323[[#This Row],[2-4 Units]]+Table323[[#This Row],[&gt;4 Units]]</f>
        <v>27</v>
      </c>
      <c r="G93" s="72">
        <v>27</v>
      </c>
      <c r="H93" s="72">
        <v>0</v>
      </c>
      <c r="I93" s="72">
        <v>0</v>
      </c>
      <c r="J93" s="47">
        <v>24122.799999999901</v>
      </c>
      <c r="K93" s="46">
        <f t="shared" si="1"/>
        <v>6</v>
      </c>
      <c r="L93" s="72">
        <v>6</v>
      </c>
      <c r="M93" s="72">
        <v>0</v>
      </c>
      <c r="N93" s="72">
        <v>0</v>
      </c>
      <c r="O93" s="47">
        <v>10624.2</v>
      </c>
    </row>
    <row r="94" spans="1:15">
      <c r="A94" s="83">
        <v>9003464101</v>
      </c>
      <c r="B94" s="1" t="s">
        <v>65</v>
      </c>
      <c r="C94" s="84" t="s">
        <v>46</v>
      </c>
      <c r="D94" s="45">
        <v>141672.78650700001</v>
      </c>
      <c r="E94" s="45">
        <v>408430.94</v>
      </c>
      <c r="F94" s="73">
        <f>Table323[[#This Row],[Single Family]]+Table323[[#This Row],[2-4 Units]]+Table323[[#This Row],[&gt;4 Units]]</f>
        <v>48</v>
      </c>
      <c r="G94" s="72">
        <v>47</v>
      </c>
      <c r="H94" s="72">
        <v>1</v>
      </c>
      <c r="I94" s="72">
        <v>0</v>
      </c>
      <c r="J94" s="47">
        <v>72398.3</v>
      </c>
      <c r="K94" s="46">
        <f t="shared" si="1"/>
        <v>13</v>
      </c>
      <c r="L94" s="72">
        <v>8</v>
      </c>
      <c r="M94" s="72">
        <v>0</v>
      </c>
      <c r="N94" s="72">
        <v>5</v>
      </c>
      <c r="O94" s="47">
        <v>24527.959999999901</v>
      </c>
    </row>
    <row r="95" spans="1:15">
      <c r="A95" s="83">
        <v>9003464102</v>
      </c>
      <c r="B95" s="1" t="s">
        <v>65</v>
      </c>
      <c r="C95" s="84" t="s">
        <v>46</v>
      </c>
      <c r="D95" s="45">
        <v>69589.387034999992</v>
      </c>
      <c r="E95" s="45">
        <v>9274.2199999999993</v>
      </c>
      <c r="F95" s="73">
        <f>Table323[[#This Row],[Single Family]]+Table323[[#This Row],[2-4 Units]]+Table323[[#This Row],[&gt;4 Units]]</f>
        <v>0</v>
      </c>
      <c r="G95" s="72">
        <v>0</v>
      </c>
      <c r="H95" s="72">
        <v>0</v>
      </c>
      <c r="I95" s="72">
        <v>0</v>
      </c>
      <c r="J95" s="47">
        <v>0</v>
      </c>
      <c r="K95" s="46">
        <f t="shared" si="1"/>
        <v>0</v>
      </c>
      <c r="L95" s="72">
        <v>0</v>
      </c>
      <c r="M95" s="72">
        <v>0</v>
      </c>
      <c r="N95" s="72">
        <v>0</v>
      </c>
      <c r="O95" s="47">
        <v>0</v>
      </c>
    </row>
    <row r="96" spans="1:15">
      <c r="A96" s="83">
        <v>9003466102</v>
      </c>
      <c r="B96" s="1" t="s">
        <v>65</v>
      </c>
      <c r="C96" s="84" t="s">
        <v>46</v>
      </c>
      <c r="D96" s="45">
        <v>235.15758</v>
      </c>
      <c r="E96" s="45">
        <v>0</v>
      </c>
      <c r="F96" s="73">
        <f>Table323[[#This Row],[Single Family]]+Table323[[#This Row],[2-4 Units]]+Table323[[#This Row],[&gt;4 Units]]</f>
        <v>0</v>
      </c>
      <c r="G96" s="72">
        <v>0</v>
      </c>
      <c r="H96" s="72">
        <v>0</v>
      </c>
      <c r="I96" s="72">
        <v>0</v>
      </c>
      <c r="J96" s="47">
        <v>0</v>
      </c>
      <c r="K96" s="46">
        <f t="shared" si="1"/>
        <v>0</v>
      </c>
      <c r="L96" s="72">
        <v>0</v>
      </c>
      <c r="M96" s="72">
        <v>0</v>
      </c>
      <c r="N96" s="72">
        <v>0</v>
      </c>
      <c r="O96" s="47">
        <v>0</v>
      </c>
    </row>
    <row r="97" spans="1:15">
      <c r="A97" s="83">
        <v>9003466202</v>
      </c>
      <c r="B97" s="1" t="s">
        <v>65</v>
      </c>
      <c r="C97" s="84" t="s">
        <v>46</v>
      </c>
      <c r="D97" s="45">
        <v>505.57121999999998</v>
      </c>
      <c r="E97" s="45">
        <v>0</v>
      </c>
      <c r="F97" s="73">
        <f>Table323[[#This Row],[Single Family]]+Table323[[#This Row],[2-4 Units]]+Table323[[#This Row],[&gt;4 Units]]</f>
        <v>0</v>
      </c>
      <c r="G97" s="72">
        <v>0</v>
      </c>
      <c r="H97" s="72">
        <v>0</v>
      </c>
      <c r="I97" s="72">
        <v>0</v>
      </c>
      <c r="J97" s="47">
        <v>0</v>
      </c>
      <c r="K97" s="46">
        <f t="shared" si="1"/>
        <v>0</v>
      </c>
      <c r="L97" s="72">
        <v>0</v>
      </c>
      <c r="M97" s="72">
        <v>0</v>
      </c>
      <c r="N97" s="72">
        <v>0</v>
      </c>
      <c r="O97" s="47">
        <v>0</v>
      </c>
    </row>
    <row r="98" spans="1:15">
      <c r="A98" s="83">
        <v>9015815000</v>
      </c>
      <c r="B98" s="1" t="s">
        <v>66</v>
      </c>
      <c r="C98" s="84" t="s">
        <v>46</v>
      </c>
      <c r="D98" s="45">
        <v>47511.145835999938</v>
      </c>
      <c r="E98" s="45">
        <v>21525.859999999899</v>
      </c>
      <c r="F98" s="73">
        <f>Table323[[#This Row],[Single Family]]+Table323[[#This Row],[2-4 Units]]+Table323[[#This Row],[&gt;4 Units]]</f>
        <v>10</v>
      </c>
      <c r="G98" s="72">
        <v>10</v>
      </c>
      <c r="H98" s="72">
        <v>0</v>
      </c>
      <c r="I98" s="72">
        <v>0</v>
      </c>
      <c r="J98" s="47">
        <v>9595.01</v>
      </c>
      <c r="K98" s="46">
        <f t="shared" si="1"/>
        <v>0</v>
      </c>
      <c r="L98" s="72">
        <v>0</v>
      </c>
      <c r="M98" s="72">
        <v>0</v>
      </c>
      <c r="N98" s="72">
        <v>0</v>
      </c>
      <c r="O98" s="47">
        <v>1430.3699999999899</v>
      </c>
    </row>
    <row r="99" spans="1:15">
      <c r="A99" s="83">
        <v>9009166002</v>
      </c>
      <c r="B99" s="1" t="s">
        <v>67</v>
      </c>
      <c r="C99" s="84" t="s">
        <v>46</v>
      </c>
      <c r="D99" s="45">
        <v>403.29575999999997</v>
      </c>
      <c r="E99" s="45">
        <v>0</v>
      </c>
      <c r="F99" s="73">
        <f>Table323[[#This Row],[Single Family]]+Table323[[#This Row],[2-4 Units]]+Table323[[#This Row],[&gt;4 Units]]</f>
        <v>0</v>
      </c>
      <c r="G99" s="72">
        <v>0</v>
      </c>
      <c r="H99" s="72">
        <v>0</v>
      </c>
      <c r="I99" s="72">
        <v>0</v>
      </c>
      <c r="J99" s="47">
        <v>0</v>
      </c>
      <c r="K99" s="46">
        <f t="shared" si="1"/>
        <v>0</v>
      </c>
      <c r="L99" s="72">
        <v>0</v>
      </c>
      <c r="M99" s="72">
        <v>0</v>
      </c>
      <c r="N99" s="72">
        <v>0</v>
      </c>
      <c r="O99" s="47">
        <v>0</v>
      </c>
    </row>
    <row r="100" spans="1:15">
      <c r="A100" s="83">
        <v>9009170500</v>
      </c>
      <c r="B100" s="1" t="s">
        <v>67</v>
      </c>
      <c r="C100" s="84" t="s">
        <v>46</v>
      </c>
      <c r="D100" s="45">
        <v>44.20899</v>
      </c>
      <c r="E100" s="45">
        <v>0</v>
      </c>
      <c r="F100" s="73">
        <f>Table323[[#This Row],[Single Family]]+Table323[[#This Row],[2-4 Units]]+Table323[[#This Row],[&gt;4 Units]]</f>
        <v>0</v>
      </c>
      <c r="G100" s="72">
        <v>0</v>
      </c>
      <c r="H100" s="72">
        <v>0</v>
      </c>
      <c r="I100" s="72">
        <v>0</v>
      </c>
      <c r="J100" s="47">
        <v>0</v>
      </c>
      <c r="K100" s="46">
        <f t="shared" si="1"/>
        <v>0</v>
      </c>
      <c r="L100" s="72">
        <v>0</v>
      </c>
      <c r="M100" s="72">
        <v>0</v>
      </c>
      <c r="N100" s="72">
        <v>0</v>
      </c>
      <c r="O100" s="47">
        <v>0</v>
      </c>
    </row>
    <row r="101" spans="1:15">
      <c r="A101" s="83">
        <v>9009343101</v>
      </c>
      <c r="B101" s="1" t="s">
        <v>67</v>
      </c>
      <c r="C101" s="84" t="s">
        <v>46</v>
      </c>
      <c r="D101" s="45">
        <v>59414.459201999998</v>
      </c>
      <c r="E101" s="45">
        <v>27712.29</v>
      </c>
      <c r="F101" s="73">
        <f>Table323[[#This Row],[Single Family]]+Table323[[#This Row],[2-4 Units]]+Table323[[#This Row],[&gt;4 Units]]</f>
        <v>0</v>
      </c>
      <c r="G101" s="72">
        <v>0</v>
      </c>
      <c r="H101" s="72">
        <v>0</v>
      </c>
      <c r="I101" s="72">
        <v>0</v>
      </c>
      <c r="J101" s="47">
        <v>0</v>
      </c>
      <c r="K101" s="46">
        <f t="shared" si="1"/>
        <v>0</v>
      </c>
      <c r="L101" s="72">
        <v>0</v>
      </c>
      <c r="M101" s="72">
        <v>0</v>
      </c>
      <c r="N101" s="72">
        <v>0</v>
      </c>
      <c r="O101" s="47">
        <v>0</v>
      </c>
    </row>
    <row r="102" spans="1:15">
      <c r="A102" s="83">
        <v>9009343102</v>
      </c>
      <c r="B102" s="1" t="s">
        <v>67</v>
      </c>
      <c r="C102" s="84" t="s">
        <v>46</v>
      </c>
      <c r="D102" s="45">
        <v>61427.819501999991</v>
      </c>
      <c r="E102" s="45">
        <v>21700.889999999901</v>
      </c>
      <c r="F102" s="73">
        <f>Table323[[#This Row],[Single Family]]+Table323[[#This Row],[2-4 Units]]+Table323[[#This Row],[&gt;4 Units]]</f>
        <v>0</v>
      </c>
      <c r="G102" s="72">
        <v>0</v>
      </c>
      <c r="H102" s="72">
        <v>0</v>
      </c>
      <c r="I102" s="72">
        <v>0</v>
      </c>
      <c r="J102" s="47">
        <v>0</v>
      </c>
      <c r="K102" s="46">
        <f t="shared" si="1"/>
        <v>0</v>
      </c>
      <c r="L102" s="72">
        <v>0</v>
      </c>
      <c r="M102" s="72">
        <v>0</v>
      </c>
      <c r="N102" s="72">
        <v>0</v>
      </c>
      <c r="O102" s="47">
        <v>0</v>
      </c>
    </row>
    <row r="103" spans="1:15">
      <c r="A103" s="83">
        <v>9009343200</v>
      </c>
      <c r="B103" s="1" t="s">
        <v>67</v>
      </c>
      <c r="C103" s="84" t="s">
        <v>46</v>
      </c>
      <c r="D103" s="45">
        <v>91790.545328999433</v>
      </c>
      <c r="E103" s="45">
        <v>25559.68</v>
      </c>
      <c r="F103" s="73">
        <f>Table323[[#This Row],[Single Family]]+Table323[[#This Row],[2-4 Units]]+Table323[[#This Row],[&gt;4 Units]]</f>
        <v>0</v>
      </c>
      <c r="G103" s="72">
        <v>0</v>
      </c>
      <c r="H103" s="72">
        <v>0</v>
      </c>
      <c r="I103" s="72">
        <v>0</v>
      </c>
      <c r="J103" s="47">
        <v>0</v>
      </c>
      <c r="K103" s="46">
        <f t="shared" si="1"/>
        <v>0</v>
      </c>
      <c r="L103" s="72">
        <v>0</v>
      </c>
      <c r="M103" s="72">
        <v>0</v>
      </c>
      <c r="N103" s="72">
        <v>0</v>
      </c>
      <c r="O103" s="47">
        <v>0</v>
      </c>
    </row>
    <row r="104" spans="1:15">
      <c r="A104" s="83">
        <v>9009343300</v>
      </c>
      <c r="B104" s="1" t="s">
        <v>67</v>
      </c>
      <c r="C104" s="84" t="s">
        <v>46</v>
      </c>
      <c r="D104" s="45">
        <v>102331.63552499999</v>
      </c>
      <c r="E104" s="45">
        <v>28629.98</v>
      </c>
      <c r="F104" s="73">
        <f>Table323[[#This Row],[Single Family]]+Table323[[#This Row],[2-4 Units]]+Table323[[#This Row],[&gt;4 Units]]</f>
        <v>0</v>
      </c>
      <c r="G104" s="72">
        <v>0</v>
      </c>
      <c r="H104" s="72">
        <v>0</v>
      </c>
      <c r="I104" s="72">
        <v>0</v>
      </c>
      <c r="J104" s="47">
        <v>0</v>
      </c>
      <c r="K104" s="46">
        <f t="shared" si="1"/>
        <v>0</v>
      </c>
      <c r="L104" s="72">
        <v>0</v>
      </c>
      <c r="M104" s="72">
        <v>0</v>
      </c>
      <c r="N104" s="72">
        <v>0</v>
      </c>
      <c r="O104" s="47">
        <v>0</v>
      </c>
    </row>
    <row r="105" spans="1:15">
      <c r="A105" s="83">
        <v>9009343400</v>
      </c>
      <c r="B105" s="1" t="s">
        <v>67</v>
      </c>
      <c r="C105" s="84" t="s">
        <v>46</v>
      </c>
      <c r="D105" s="45">
        <v>255007.54408499997</v>
      </c>
      <c r="E105" s="45">
        <v>376718.33</v>
      </c>
      <c r="F105" s="73">
        <f>Table323[[#This Row],[Single Family]]+Table323[[#This Row],[2-4 Units]]+Table323[[#This Row],[&gt;4 Units]]</f>
        <v>181</v>
      </c>
      <c r="G105" s="72">
        <v>181</v>
      </c>
      <c r="H105" s="72">
        <v>0</v>
      </c>
      <c r="I105" s="72">
        <v>0</v>
      </c>
      <c r="J105" s="47">
        <v>314492</v>
      </c>
      <c r="K105" s="46">
        <f t="shared" si="1"/>
        <v>65</v>
      </c>
      <c r="L105" s="72">
        <v>17</v>
      </c>
      <c r="M105" s="72">
        <v>0</v>
      </c>
      <c r="N105" s="72">
        <v>48</v>
      </c>
      <c r="O105" s="47">
        <v>70984.199999999895</v>
      </c>
    </row>
    <row r="106" spans="1:15">
      <c r="A106" s="83">
        <v>9009347100</v>
      </c>
      <c r="B106" s="1" t="s">
        <v>67</v>
      </c>
      <c r="C106" s="84" t="s">
        <v>46</v>
      </c>
      <c r="D106" s="45">
        <v>79.82226</v>
      </c>
      <c r="E106" s="45">
        <v>0</v>
      </c>
      <c r="F106" s="73">
        <f>Table323[[#This Row],[Single Family]]+Table323[[#This Row],[2-4 Units]]+Table323[[#This Row],[&gt;4 Units]]</f>
        <v>0</v>
      </c>
      <c r="G106" s="72">
        <v>0</v>
      </c>
      <c r="H106" s="72">
        <v>0</v>
      </c>
      <c r="I106" s="72">
        <v>0</v>
      </c>
      <c r="J106" s="47">
        <v>0</v>
      </c>
      <c r="K106" s="46">
        <f t="shared" si="1"/>
        <v>0</v>
      </c>
      <c r="L106" s="72">
        <v>0</v>
      </c>
      <c r="M106" s="72">
        <v>0</v>
      </c>
      <c r="N106" s="72">
        <v>0</v>
      </c>
      <c r="O106" s="47">
        <v>0</v>
      </c>
    </row>
    <row r="107" spans="1:15">
      <c r="A107" s="83">
        <v>9007600100</v>
      </c>
      <c r="B107" s="1" t="s">
        <v>68</v>
      </c>
      <c r="C107" s="84" t="s">
        <v>46</v>
      </c>
      <c r="D107" s="45">
        <v>93779.756531999999</v>
      </c>
      <c r="E107" s="45">
        <v>131493.44999999899</v>
      </c>
      <c r="F107" s="73">
        <f>Table323[[#This Row],[Single Family]]+Table323[[#This Row],[2-4 Units]]+Table323[[#This Row],[&gt;4 Units]]</f>
        <v>34</v>
      </c>
      <c r="G107" s="72">
        <v>34</v>
      </c>
      <c r="H107" s="72">
        <v>0</v>
      </c>
      <c r="I107" s="72">
        <v>0</v>
      </c>
      <c r="J107" s="47">
        <v>60987.199999999903</v>
      </c>
      <c r="K107" s="46">
        <f t="shared" si="1"/>
        <v>26</v>
      </c>
      <c r="L107" s="72">
        <v>3</v>
      </c>
      <c r="M107" s="72">
        <v>0</v>
      </c>
      <c r="N107" s="72">
        <v>23</v>
      </c>
      <c r="O107" s="47">
        <v>58081.5</v>
      </c>
    </row>
    <row r="108" spans="1:15">
      <c r="A108" s="83">
        <v>9007610100</v>
      </c>
      <c r="B108" s="1" t="s">
        <v>69</v>
      </c>
      <c r="C108" s="84" t="s">
        <v>46</v>
      </c>
      <c r="D108" s="45">
        <v>38418.575075999936</v>
      </c>
      <c r="E108" s="45">
        <v>8330.8799999999992</v>
      </c>
      <c r="F108" s="73">
        <f>Table323[[#This Row],[Single Family]]+Table323[[#This Row],[2-4 Units]]+Table323[[#This Row],[&gt;4 Units]]</f>
        <v>0</v>
      </c>
      <c r="G108" s="72">
        <v>0</v>
      </c>
      <c r="H108" s="72">
        <v>0</v>
      </c>
      <c r="I108" s="72">
        <v>0</v>
      </c>
      <c r="J108" s="47">
        <v>0</v>
      </c>
      <c r="K108" s="46">
        <f t="shared" si="1"/>
        <v>0</v>
      </c>
      <c r="L108" s="72">
        <v>0</v>
      </c>
      <c r="M108" s="72">
        <v>0</v>
      </c>
      <c r="N108" s="72">
        <v>0</v>
      </c>
      <c r="O108" s="47">
        <v>0</v>
      </c>
    </row>
    <row r="109" spans="1:15">
      <c r="A109" s="83">
        <v>9007610200</v>
      </c>
      <c r="B109" s="1" t="s">
        <v>69</v>
      </c>
      <c r="C109" s="84" t="s">
        <v>46</v>
      </c>
      <c r="D109" s="45">
        <v>59890.04802899943</v>
      </c>
      <c r="E109" s="45">
        <v>73317.02</v>
      </c>
      <c r="F109" s="73">
        <f>Table323[[#This Row],[Single Family]]+Table323[[#This Row],[2-4 Units]]+Table323[[#This Row],[&gt;4 Units]]</f>
        <v>0</v>
      </c>
      <c r="G109" s="72">
        <v>0</v>
      </c>
      <c r="H109" s="72">
        <v>0</v>
      </c>
      <c r="I109" s="72">
        <v>0</v>
      </c>
      <c r="J109" s="47">
        <v>0</v>
      </c>
      <c r="K109" s="46">
        <f t="shared" si="1"/>
        <v>0</v>
      </c>
      <c r="L109" s="72">
        <v>0</v>
      </c>
      <c r="M109" s="72">
        <v>0</v>
      </c>
      <c r="N109" s="72">
        <v>0</v>
      </c>
      <c r="O109" s="47">
        <v>0</v>
      </c>
    </row>
    <row r="110" spans="1:15">
      <c r="A110" s="83">
        <v>9007610300</v>
      </c>
      <c r="B110" s="1" t="s">
        <v>69</v>
      </c>
      <c r="C110" s="84" t="s">
        <v>46</v>
      </c>
      <c r="D110" s="45">
        <v>137848.88974499999</v>
      </c>
      <c r="E110" s="45">
        <v>146610.84</v>
      </c>
      <c r="F110" s="73">
        <f>Table323[[#This Row],[Single Family]]+Table323[[#This Row],[2-4 Units]]+Table323[[#This Row],[&gt;4 Units]]</f>
        <v>63</v>
      </c>
      <c r="G110" s="72">
        <v>63</v>
      </c>
      <c r="H110" s="72">
        <v>0</v>
      </c>
      <c r="I110" s="72">
        <v>0</v>
      </c>
      <c r="J110" s="47">
        <v>100965</v>
      </c>
      <c r="K110" s="46">
        <f t="shared" si="1"/>
        <v>60</v>
      </c>
      <c r="L110" s="72">
        <v>12</v>
      </c>
      <c r="M110" s="72">
        <v>0</v>
      </c>
      <c r="N110" s="72">
        <v>48</v>
      </c>
      <c r="O110" s="47">
        <v>76047.100000000006</v>
      </c>
    </row>
    <row r="111" spans="1:15">
      <c r="A111" s="83">
        <v>9007610400</v>
      </c>
      <c r="B111" s="1" t="s">
        <v>69</v>
      </c>
      <c r="C111" s="84" t="s">
        <v>46</v>
      </c>
      <c r="D111" s="45">
        <v>49872.385016999993</v>
      </c>
      <c r="E111" s="45">
        <v>9454.70999999999</v>
      </c>
      <c r="F111" s="73">
        <f>Table323[[#This Row],[Single Family]]+Table323[[#This Row],[2-4 Units]]+Table323[[#This Row],[&gt;4 Units]]</f>
        <v>0</v>
      </c>
      <c r="G111" s="72">
        <v>0</v>
      </c>
      <c r="H111" s="72">
        <v>0</v>
      </c>
      <c r="I111" s="72">
        <v>0</v>
      </c>
      <c r="J111" s="47">
        <v>0</v>
      </c>
      <c r="K111" s="46">
        <f t="shared" si="1"/>
        <v>0</v>
      </c>
      <c r="L111" s="72">
        <v>0</v>
      </c>
      <c r="M111" s="72">
        <v>0</v>
      </c>
      <c r="N111" s="72">
        <v>0</v>
      </c>
      <c r="O111" s="47">
        <v>0</v>
      </c>
    </row>
    <row r="112" spans="1:15">
      <c r="A112" s="83">
        <v>9007550201</v>
      </c>
      <c r="B112" s="1" t="s">
        <v>70</v>
      </c>
      <c r="C112" s="84" t="s">
        <v>46</v>
      </c>
      <c r="D112" s="45">
        <v>501.91406999999998</v>
      </c>
      <c r="E112" s="45">
        <v>0</v>
      </c>
      <c r="F112" s="73">
        <f>Table323[[#This Row],[Single Family]]+Table323[[#This Row],[2-4 Units]]+Table323[[#This Row],[&gt;4 Units]]</f>
        <v>0</v>
      </c>
      <c r="G112" s="72">
        <v>0</v>
      </c>
      <c r="H112" s="72">
        <v>0</v>
      </c>
      <c r="I112" s="72">
        <v>0</v>
      </c>
      <c r="J112" s="47">
        <v>0</v>
      </c>
      <c r="K112" s="46">
        <f t="shared" si="1"/>
        <v>0</v>
      </c>
      <c r="L112" s="72">
        <v>0</v>
      </c>
      <c r="M112" s="72">
        <v>0</v>
      </c>
      <c r="N112" s="72">
        <v>0</v>
      </c>
      <c r="O112" s="47">
        <v>0</v>
      </c>
    </row>
    <row r="113" spans="1:15">
      <c r="A113" s="83">
        <v>9007595101</v>
      </c>
      <c r="B113" s="1" t="s">
        <v>70</v>
      </c>
      <c r="C113" s="84" t="s">
        <v>46</v>
      </c>
      <c r="D113" s="45">
        <v>1215.8124299999999</v>
      </c>
      <c r="E113" s="45">
        <v>2982.8499999999899</v>
      </c>
      <c r="F113" s="73">
        <f>Table323[[#This Row],[Single Family]]+Table323[[#This Row],[2-4 Units]]+Table323[[#This Row],[&gt;4 Units]]</f>
        <v>0</v>
      </c>
      <c r="G113" s="72">
        <v>0</v>
      </c>
      <c r="H113" s="72">
        <v>0</v>
      </c>
      <c r="I113" s="72">
        <v>0</v>
      </c>
      <c r="J113" s="47">
        <v>0</v>
      </c>
      <c r="K113" s="46">
        <f t="shared" si="1"/>
        <v>0</v>
      </c>
      <c r="L113" s="72">
        <v>0</v>
      </c>
      <c r="M113" s="72">
        <v>0</v>
      </c>
      <c r="N113" s="72">
        <v>0</v>
      </c>
      <c r="O113" s="47">
        <v>0</v>
      </c>
    </row>
    <row r="114" spans="1:15">
      <c r="A114" s="83">
        <v>9011714101</v>
      </c>
      <c r="B114" s="1" t="s">
        <v>70</v>
      </c>
      <c r="C114" s="84" t="s">
        <v>46</v>
      </c>
      <c r="D114" s="45">
        <v>48346.246682999998</v>
      </c>
      <c r="E114" s="45">
        <v>20057.4199999999</v>
      </c>
      <c r="F114" s="73">
        <f>Table323[[#This Row],[Single Family]]+Table323[[#This Row],[2-4 Units]]+Table323[[#This Row],[&gt;4 Units]]</f>
        <v>0</v>
      </c>
      <c r="G114" s="72">
        <v>0</v>
      </c>
      <c r="H114" s="72">
        <v>0</v>
      </c>
      <c r="I114" s="72">
        <v>0</v>
      </c>
      <c r="J114" s="47">
        <v>0</v>
      </c>
      <c r="K114" s="46">
        <f t="shared" si="1"/>
        <v>0</v>
      </c>
      <c r="L114" s="72">
        <v>0</v>
      </c>
      <c r="M114" s="72">
        <v>0</v>
      </c>
      <c r="N114" s="72">
        <v>0</v>
      </c>
      <c r="O114" s="47">
        <v>0</v>
      </c>
    </row>
    <row r="115" spans="1:15">
      <c r="A115" s="83">
        <v>9011714103</v>
      </c>
      <c r="B115" s="1" t="s">
        <v>70</v>
      </c>
      <c r="C115" s="84" t="s">
        <v>46</v>
      </c>
      <c r="D115" s="45">
        <v>183524.017005</v>
      </c>
      <c r="E115" s="45">
        <v>281473.34000000003</v>
      </c>
      <c r="F115" s="73">
        <f>Table323[[#This Row],[Single Family]]+Table323[[#This Row],[2-4 Units]]+Table323[[#This Row],[&gt;4 Units]]</f>
        <v>89</v>
      </c>
      <c r="G115" s="72">
        <v>89</v>
      </c>
      <c r="H115" s="72">
        <v>0</v>
      </c>
      <c r="I115" s="72">
        <v>0</v>
      </c>
      <c r="J115" s="47">
        <v>138552</v>
      </c>
      <c r="K115" s="46">
        <f t="shared" si="1"/>
        <v>46</v>
      </c>
      <c r="L115" s="72">
        <v>16</v>
      </c>
      <c r="M115" s="72">
        <v>0</v>
      </c>
      <c r="N115" s="72">
        <v>30</v>
      </c>
      <c r="O115" s="47">
        <v>169443</v>
      </c>
    </row>
    <row r="116" spans="1:15">
      <c r="A116" s="83">
        <v>9011714104</v>
      </c>
      <c r="B116" s="1" t="s">
        <v>70</v>
      </c>
      <c r="C116" s="84" t="s">
        <v>46</v>
      </c>
      <c r="D116" s="45">
        <v>74794.169204999998</v>
      </c>
      <c r="E116" s="45">
        <v>140496.899999999</v>
      </c>
      <c r="F116" s="73">
        <f>Table323[[#This Row],[Single Family]]+Table323[[#This Row],[2-4 Units]]+Table323[[#This Row],[&gt;4 Units]]</f>
        <v>0</v>
      </c>
      <c r="G116" s="72">
        <v>0</v>
      </c>
      <c r="H116" s="72">
        <v>0</v>
      </c>
      <c r="I116" s="72">
        <v>0</v>
      </c>
      <c r="J116" s="47">
        <v>0</v>
      </c>
      <c r="K116" s="46">
        <f t="shared" si="1"/>
        <v>0</v>
      </c>
      <c r="L116" s="72">
        <v>0</v>
      </c>
      <c r="M116" s="72">
        <v>0</v>
      </c>
      <c r="N116" s="72">
        <v>0</v>
      </c>
      <c r="O116" s="47">
        <v>0</v>
      </c>
    </row>
    <row r="117" spans="1:15">
      <c r="A117" s="83">
        <v>9011715100</v>
      </c>
      <c r="B117" s="1" t="s">
        <v>70</v>
      </c>
      <c r="C117" s="84" t="s">
        <v>46</v>
      </c>
      <c r="D117" s="45">
        <v>147.17051999999998</v>
      </c>
      <c r="E117" s="45">
        <v>0</v>
      </c>
      <c r="F117" s="73">
        <f>Table323[[#This Row],[Single Family]]+Table323[[#This Row],[2-4 Units]]+Table323[[#This Row],[&gt;4 Units]]</f>
        <v>0</v>
      </c>
      <c r="G117" s="72">
        <v>0</v>
      </c>
      <c r="H117" s="72">
        <v>0</v>
      </c>
      <c r="I117" s="72">
        <v>0</v>
      </c>
      <c r="J117" s="47">
        <v>0</v>
      </c>
      <c r="K117" s="46">
        <f t="shared" si="1"/>
        <v>0</v>
      </c>
      <c r="L117" s="72">
        <v>0</v>
      </c>
      <c r="M117" s="72">
        <v>0</v>
      </c>
      <c r="N117" s="72">
        <v>0</v>
      </c>
      <c r="O117" s="47">
        <v>0</v>
      </c>
    </row>
    <row r="118" spans="1:15">
      <c r="A118" s="83">
        <v>9011870100</v>
      </c>
      <c r="B118" s="1" t="s">
        <v>70</v>
      </c>
      <c r="C118" s="84" t="s">
        <v>46</v>
      </c>
      <c r="D118" s="45">
        <v>985.40063999999995</v>
      </c>
      <c r="E118" s="45">
        <v>0</v>
      </c>
      <c r="F118" s="73">
        <f>Table323[[#This Row],[Single Family]]+Table323[[#This Row],[2-4 Units]]+Table323[[#This Row],[&gt;4 Units]]</f>
        <v>0</v>
      </c>
      <c r="G118" s="72">
        <v>0</v>
      </c>
      <c r="H118" s="72">
        <v>0</v>
      </c>
      <c r="I118" s="72">
        <v>0</v>
      </c>
      <c r="J118" s="47">
        <v>0</v>
      </c>
      <c r="K118" s="46">
        <f t="shared" si="1"/>
        <v>0</v>
      </c>
      <c r="L118" s="72">
        <v>0</v>
      </c>
      <c r="M118" s="72">
        <v>0</v>
      </c>
      <c r="N118" s="72">
        <v>0</v>
      </c>
      <c r="O118" s="47">
        <v>0</v>
      </c>
    </row>
    <row r="119" spans="1:15">
      <c r="A119" s="83">
        <v>9013526101</v>
      </c>
      <c r="B119" s="1" t="s">
        <v>70</v>
      </c>
      <c r="C119" s="84" t="s">
        <v>46</v>
      </c>
      <c r="D119" s="45">
        <v>496.98683999999997</v>
      </c>
      <c r="E119" s="45">
        <v>12743.57</v>
      </c>
      <c r="F119" s="73">
        <f>Table323[[#This Row],[Single Family]]+Table323[[#This Row],[2-4 Units]]+Table323[[#This Row],[&gt;4 Units]]</f>
        <v>0</v>
      </c>
      <c r="G119" s="72">
        <v>0</v>
      </c>
      <c r="H119" s="72">
        <v>0</v>
      </c>
      <c r="I119" s="72">
        <v>0</v>
      </c>
      <c r="J119" s="47">
        <v>0</v>
      </c>
      <c r="K119" s="46">
        <f t="shared" si="1"/>
        <v>0</v>
      </c>
      <c r="L119" s="72">
        <v>0</v>
      </c>
      <c r="M119" s="72">
        <v>0</v>
      </c>
      <c r="N119" s="72">
        <v>0</v>
      </c>
      <c r="O119" s="47">
        <v>0</v>
      </c>
    </row>
    <row r="120" spans="1:15">
      <c r="A120" s="83">
        <v>9005293100</v>
      </c>
      <c r="B120" s="1" t="s">
        <v>71</v>
      </c>
      <c r="C120" s="84" t="s">
        <v>46</v>
      </c>
      <c r="D120" s="45">
        <v>32861.989250999941</v>
      </c>
      <c r="E120" s="45">
        <v>16049.389999999899</v>
      </c>
      <c r="F120" s="73">
        <f>Table323[[#This Row],[Single Family]]+Table323[[#This Row],[2-4 Units]]+Table323[[#This Row],[&gt;4 Units]]</f>
        <v>2</v>
      </c>
      <c r="G120" s="72">
        <v>2</v>
      </c>
      <c r="H120" s="72">
        <v>0</v>
      </c>
      <c r="I120" s="72">
        <v>0</v>
      </c>
      <c r="J120" s="47">
        <v>2054.3899999999899</v>
      </c>
      <c r="K120" s="46">
        <f t="shared" si="1"/>
        <v>3</v>
      </c>
      <c r="L120" s="72">
        <v>3</v>
      </c>
      <c r="M120" s="72">
        <v>0</v>
      </c>
      <c r="N120" s="72">
        <v>0</v>
      </c>
      <c r="O120" s="47">
        <v>5811.05</v>
      </c>
    </row>
    <row r="121" spans="1:15">
      <c r="A121" s="83">
        <v>9005320100</v>
      </c>
      <c r="B121" s="1" t="s">
        <v>71</v>
      </c>
      <c r="C121" s="84" t="s">
        <v>46</v>
      </c>
      <c r="D121" s="45">
        <v>156.83786999999998</v>
      </c>
      <c r="E121" s="45">
        <v>0</v>
      </c>
      <c r="F121" s="73">
        <f>Table323[[#This Row],[Single Family]]+Table323[[#This Row],[2-4 Units]]+Table323[[#This Row],[&gt;4 Units]]</f>
        <v>0</v>
      </c>
      <c r="G121" s="72">
        <v>0</v>
      </c>
      <c r="H121" s="72">
        <v>0</v>
      </c>
      <c r="I121" s="72">
        <v>0</v>
      </c>
      <c r="J121" s="47">
        <v>0</v>
      </c>
      <c r="K121" s="46">
        <f t="shared" si="1"/>
        <v>0</v>
      </c>
      <c r="L121" s="72">
        <v>0</v>
      </c>
      <c r="M121" s="72">
        <v>0</v>
      </c>
      <c r="N121" s="72">
        <v>0</v>
      </c>
      <c r="O121" s="47">
        <v>0</v>
      </c>
    </row>
    <row r="122" spans="1:15">
      <c r="A122" s="83">
        <v>9013850200</v>
      </c>
      <c r="B122" s="1" t="s">
        <v>72</v>
      </c>
      <c r="C122" s="84" t="s">
        <v>46</v>
      </c>
      <c r="D122" s="45">
        <v>482.60771999999997</v>
      </c>
      <c r="E122" s="45">
        <v>0</v>
      </c>
      <c r="F122" s="73">
        <f>Table323[[#This Row],[Single Family]]+Table323[[#This Row],[2-4 Units]]+Table323[[#This Row],[&gt;4 Units]]</f>
        <v>0</v>
      </c>
      <c r="G122" s="72">
        <v>0</v>
      </c>
      <c r="H122" s="72">
        <v>0</v>
      </c>
      <c r="I122" s="72">
        <v>0</v>
      </c>
      <c r="J122" s="47">
        <v>0</v>
      </c>
      <c r="K122" s="46">
        <f t="shared" si="1"/>
        <v>0</v>
      </c>
      <c r="L122" s="72">
        <v>0</v>
      </c>
      <c r="M122" s="72">
        <v>0</v>
      </c>
      <c r="N122" s="72">
        <v>0</v>
      </c>
      <c r="O122" s="47">
        <v>0</v>
      </c>
    </row>
    <row r="123" spans="1:15">
      <c r="A123" s="83">
        <v>9013860100</v>
      </c>
      <c r="B123" s="1" t="s">
        <v>72</v>
      </c>
      <c r="C123" s="84" t="s">
        <v>46</v>
      </c>
      <c r="D123" s="45">
        <v>112964.10174</v>
      </c>
      <c r="E123" s="45">
        <v>80721.089999999909</v>
      </c>
      <c r="F123" s="73">
        <f>Table323[[#This Row],[Single Family]]+Table323[[#This Row],[2-4 Units]]+Table323[[#This Row],[&gt;4 Units]]</f>
        <v>18</v>
      </c>
      <c r="G123" s="72">
        <v>18</v>
      </c>
      <c r="H123" s="72">
        <v>0</v>
      </c>
      <c r="I123" s="72">
        <v>0</v>
      </c>
      <c r="J123" s="47">
        <v>34197.699999999903</v>
      </c>
      <c r="K123" s="46">
        <f t="shared" si="1"/>
        <v>6</v>
      </c>
      <c r="L123" s="72">
        <v>6</v>
      </c>
      <c r="M123" s="72">
        <v>0</v>
      </c>
      <c r="N123" s="72">
        <v>0</v>
      </c>
      <c r="O123" s="47">
        <v>14977.7</v>
      </c>
    </row>
    <row r="124" spans="1:15">
      <c r="A124" s="83">
        <v>9005262100</v>
      </c>
      <c r="B124" s="1" t="s">
        <v>73</v>
      </c>
      <c r="C124" s="84" t="s">
        <v>46</v>
      </c>
      <c r="D124" s="45">
        <v>133.85168999999999</v>
      </c>
      <c r="E124" s="45">
        <v>0</v>
      </c>
      <c r="F124" s="73">
        <f>Table323[[#This Row],[Single Family]]+Table323[[#This Row],[2-4 Units]]+Table323[[#This Row],[&gt;4 Units]]</f>
        <v>0</v>
      </c>
      <c r="G124" s="72">
        <v>0</v>
      </c>
      <c r="H124" s="72">
        <v>0</v>
      </c>
      <c r="I124" s="72">
        <v>0</v>
      </c>
      <c r="J124" s="47">
        <v>0</v>
      </c>
      <c r="K124" s="46">
        <f t="shared" si="1"/>
        <v>0</v>
      </c>
      <c r="L124" s="72">
        <v>0</v>
      </c>
      <c r="M124" s="72">
        <v>0</v>
      </c>
      <c r="N124" s="72">
        <v>0</v>
      </c>
      <c r="O124" s="47">
        <v>0</v>
      </c>
    </row>
    <row r="125" spans="1:15">
      <c r="A125" s="83">
        <v>9005263200</v>
      </c>
      <c r="B125" s="1" t="s">
        <v>73</v>
      </c>
      <c r="C125" s="84" t="s">
        <v>46</v>
      </c>
      <c r="D125" s="45">
        <v>49131.369881999941</v>
      </c>
      <c r="E125" s="45">
        <v>38884.7599999999</v>
      </c>
      <c r="F125" s="73">
        <f>Table323[[#This Row],[Single Family]]+Table323[[#This Row],[2-4 Units]]+Table323[[#This Row],[&gt;4 Units]]</f>
        <v>9</v>
      </c>
      <c r="G125" s="72">
        <v>8</v>
      </c>
      <c r="H125" s="72">
        <v>1</v>
      </c>
      <c r="I125" s="72">
        <v>0</v>
      </c>
      <c r="J125" s="47">
        <v>22626.9</v>
      </c>
      <c r="K125" s="46">
        <f t="shared" si="1"/>
        <v>4</v>
      </c>
      <c r="L125" s="72">
        <v>4</v>
      </c>
      <c r="M125" s="72">
        <v>0</v>
      </c>
      <c r="N125" s="72">
        <v>0</v>
      </c>
      <c r="O125" s="47">
        <v>11386.299999999899</v>
      </c>
    </row>
    <row r="126" spans="1:15">
      <c r="A126" s="83">
        <v>9005265100</v>
      </c>
      <c r="B126" s="1" t="s">
        <v>73</v>
      </c>
      <c r="C126" s="84" t="s">
        <v>46</v>
      </c>
      <c r="D126" s="45">
        <v>303.55819199999939</v>
      </c>
      <c r="E126" s="45">
        <v>0</v>
      </c>
      <c r="F126" s="73">
        <f>Table323[[#This Row],[Single Family]]+Table323[[#This Row],[2-4 Units]]+Table323[[#This Row],[&gt;4 Units]]</f>
        <v>0</v>
      </c>
      <c r="G126" s="72">
        <v>0</v>
      </c>
      <c r="H126" s="72">
        <v>0</v>
      </c>
      <c r="I126" s="72">
        <v>0</v>
      </c>
      <c r="J126" s="47">
        <v>0</v>
      </c>
      <c r="K126" s="46">
        <f t="shared" si="1"/>
        <v>0</v>
      </c>
      <c r="L126" s="72">
        <v>0</v>
      </c>
      <c r="M126" s="72">
        <v>0</v>
      </c>
      <c r="N126" s="72">
        <v>0</v>
      </c>
      <c r="O126" s="47">
        <v>0</v>
      </c>
    </row>
    <row r="127" spans="1:15">
      <c r="A127" s="83">
        <v>9013850100</v>
      </c>
      <c r="B127" s="1" t="s">
        <v>74</v>
      </c>
      <c r="C127" s="84" t="s">
        <v>46</v>
      </c>
      <c r="D127" s="45">
        <v>84868.175573999994</v>
      </c>
      <c r="E127" s="45">
        <v>9557.7900000000009</v>
      </c>
      <c r="F127" s="73">
        <f>Table323[[#This Row],[Single Family]]+Table323[[#This Row],[2-4 Units]]+Table323[[#This Row],[&gt;4 Units]]</f>
        <v>0</v>
      </c>
      <c r="G127" s="72">
        <v>0</v>
      </c>
      <c r="H127" s="72">
        <v>0</v>
      </c>
      <c r="I127" s="72">
        <v>0</v>
      </c>
      <c r="J127" s="47">
        <v>0</v>
      </c>
      <c r="K127" s="46">
        <f t="shared" si="1"/>
        <v>0</v>
      </c>
      <c r="L127" s="72">
        <v>0</v>
      </c>
      <c r="M127" s="72">
        <v>0</v>
      </c>
      <c r="N127" s="72">
        <v>0</v>
      </c>
      <c r="O127" s="47">
        <v>0</v>
      </c>
    </row>
    <row r="128" spans="1:15">
      <c r="A128" s="83">
        <v>9013850200</v>
      </c>
      <c r="B128" s="1" t="s">
        <v>74</v>
      </c>
      <c r="C128" s="84" t="s">
        <v>46</v>
      </c>
      <c r="D128" s="45">
        <v>163413.55327499998</v>
      </c>
      <c r="E128" s="45">
        <v>168793</v>
      </c>
      <c r="F128" s="73">
        <f>Table323[[#This Row],[Single Family]]+Table323[[#This Row],[2-4 Units]]+Table323[[#This Row],[&gt;4 Units]]</f>
        <v>64</v>
      </c>
      <c r="G128" s="72">
        <v>64</v>
      </c>
      <c r="H128" s="72">
        <v>0</v>
      </c>
      <c r="I128" s="72">
        <v>0</v>
      </c>
      <c r="J128" s="47">
        <v>84049.699999999895</v>
      </c>
      <c r="K128" s="46">
        <f t="shared" si="1"/>
        <v>89</v>
      </c>
      <c r="L128" s="72">
        <v>9</v>
      </c>
      <c r="M128" s="72">
        <v>0</v>
      </c>
      <c r="N128" s="72">
        <v>80</v>
      </c>
      <c r="O128" s="47">
        <v>44330</v>
      </c>
    </row>
    <row r="129" spans="1:15">
      <c r="A129" s="83">
        <v>9007541200</v>
      </c>
      <c r="B129" s="1" t="s">
        <v>75</v>
      </c>
      <c r="C129" s="84" t="s">
        <v>46</v>
      </c>
      <c r="D129" s="45">
        <v>166.40315999999999</v>
      </c>
      <c r="E129" s="45">
        <v>0</v>
      </c>
      <c r="F129" s="73">
        <f>Table323[[#This Row],[Single Family]]+Table323[[#This Row],[2-4 Units]]+Table323[[#This Row],[&gt;4 Units]]</f>
        <v>0</v>
      </c>
      <c r="G129" s="72">
        <v>0</v>
      </c>
      <c r="H129" s="72">
        <v>0</v>
      </c>
      <c r="I129" s="72">
        <v>0</v>
      </c>
      <c r="J129" s="47">
        <v>0</v>
      </c>
      <c r="K129" s="46">
        <f t="shared" si="1"/>
        <v>0</v>
      </c>
      <c r="L129" s="72">
        <v>0</v>
      </c>
      <c r="M129" s="72">
        <v>0</v>
      </c>
      <c r="N129" s="72">
        <v>0</v>
      </c>
      <c r="O129" s="47">
        <v>0</v>
      </c>
    </row>
    <row r="130" spans="1:15">
      <c r="A130" s="83">
        <v>9007570100</v>
      </c>
      <c r="B130" s="1" t="s">
        <v>75</v>
      </c>
      <c r="C130" s="84" t="s">
        <v>46</v>
      </c>
      <c r="D130" s="45">
        <v>77957.163962999999</v>
      </c>
      <c r="E130" s="45">
        <v>6000.3499999999904</v>
      </c>
      <c r="F130" s="73">
        <f>Table323[[#This Row],[Single Family]]+Table323[[#This Row],[2-4 Units]]+Table323[[#This Row],[&gt;4 Units]]</f>
        <v>0</v>
      </c>
      <c r="G130" s="72">
        <v>0</v>
      </c>
      <c r="H130" s="72">
        <v>0</v>
      </c>
      <c r="I130" s="72">
        <v>0</v>
      </c>
      <c r="J130" s="47">
        <v>0</v>
      </c>
      <c r="K130" s="46">
        <f t="shared" si="1"/>
        <v>0</v>
      </c>
      <c r="L130" s="72">
        <v>0</v>
      </c>
      <c r="M130" s="72">
        <v>0</v>
      </c>
      <c r="N130" s="72">
        <v>0</v>
      </c>
      <c r="O130" s="47">
        <v>0</v>
      </c>
    </row>
    <row r="131" spans="1:15">
      <c r="A131" s="83">
        <v>9007570200</v>
      </c>
      <c r="B131" s="1" t="s">
        <v>75</v>
      </c>
      <c r="C131" s="84" t="s">
        <v>46</v>
      </c>
      <c r="D131" s="45">
        <v>46433.467079999995</v>
      </c>
      <c r="E131" s="45">
        <v>12829.51</v>
      </c>
      <c r="F131" s="73">
        <f>Table323[[#This Row],[Single Family]]+Table323[[#This Row],[2-4 Units]]+Table323[[#This Row],[&gt;4 Units]]</f>
        <v>0</v>
      </c>
      <c r="G131" s="72">
        <v>0</v>
      </c>
      <c r="H131" s="72">
        <v>0</v>
      </c>
      <c r="I131" s="72">
        <v>0</v>
      </c>
      <c r="J131" s="47">
        <v>0</v>
      </c>
      <c r="K131" s="46">
        <f t="shared" si="1"/>
        <v>0</v>
      </c>
      <c r="L131" s="72">
        <v>0</v>
      </c>
      <c r="M131" s="72">
        <v>0</v>
      </c>
      <c r="N131" s="72">
        <v>0</v>
      </c>
      <c r="O131" s="47">
        <v>0</v>
      </c>
    </row>
    <row r="132" spans="1:15">
      <c r="A132" s="83">
        <v>9007570300</v>
      </c>
      <c r="B132" s="1" t="s">
        <v>75</v>
      </c>
      <c r="C132" s="84" t="s">
        <v>46</v>
      </c>
      <c r="D132" s="45">
        <v>170035.09324199942</v>
      </c>
      <c r="E132" s="45">
        <v>267797.52</v>
      </c>
      <c r="F132" s="73">
        <f>Table323[[#This Row],[Single Family]]+Table323[[#This Row],[2-4 Units]]+Table323[[#This Row],[&gt;4 Units]]</f>
        <v>76</v>
      </c>
      <c r="G132" s="72">
        <v>73</v>
      </c>
      <c r="H132" s="72">
        <v>3</v>
      </c>
      <c r="I132" s="72">
        <v>0</v>
      </c>
      <c r="J132" s="47">
        <v>83166</v>
      </c>
      <c r="K132" s="46">
        <f t="shared" si="1"/>
        <v>13</v>
      </c>
      <c r="L132" s="72">
        <v>13</v>
      </c>
      <c r="M132" s="72">
        <v>0</v>
      </c>
      <c r="N132" s="72">
        <v>0</v>
      </c>
      <c r="O132" s="47">
        <v>25778.299999999901</v>
      </c>
    </row>
    <row r="133" spans="1:15">
      <c r="A133" s="83">
        <v>9001200301</v>
      </c>
      <c r="B133" s="1" t="s">
        <v>76</v>
      </c>
      <c r="C133" s="84" t="s">
        <v>46</v>
      </c>
      <c r="D133" s="45">
        <v>685.68444</v>
      </c>
      <c r="E133" s="45">
        <v>0</v>
      </c>
      <c r="F133" s="73">
        <f>Table323[[#This Row],[Single Family]]+Table323[[#This Row],[2-4 Units]]+Table323[[#This Row],[&gt;4 Units]]</f>
        <v>0</v>
      </c>
      <c r="G133" s="72">
        <v>0</v>
      </c>
      <c r="H133" s="72">
        <v>0</v>
      </c>
      <c r="I133" s="72">
        <v>0</v>
      </c>
      <c r="J133" s="47">
        <v>0</v>
      </c>
      <c r="K133" s="46">
        <f t="shared" si="1"/>
        <v>0</v>
      </c>
      <c r="L133" s="72">
        <v>0</v>
      </c>
      <c r="M133" s="72">
        <v>0</v>
      </c>
      <c r="N133" s="72">
        <v>0</v>
      </c>
      <c r="O133" s="47">
        <v>0</v>
      </c>
    </row>
    <row r="134" spans="1:15">
      <c r="A134" s="83">
        <v>9001210100</v>
      </c>
      <c r="B134" s="1" t="s">
        <v>76</v>
      </c>
      <c r="C134" s="84" t="s">
        <v>46</v>
      </c>
      <c r="D134" s="45">
        <v>61089.187823999433</v>
      </c>
      <c r="E134" s="45">
        <v>54377.47</v>
      </c>
      <c r="F134" s="73">
        <f>Table323[[#This Row],[Single Family]]+Table323[[#This Row],[2-4 Units]]+Table323[[#This Row],[&gt;4 Units]]</f>
        <v>0</v>
      </c>
      <c r="G134" s="72">
        <v>0</v>
      </c>
      <c r="H134" s="72">
        <v>0</v>
      </c>
      <c r="I134" s="72">
        <v>0</v>
      </c>
      <c r="J134" s="47">
        <v>0</v>
      </c>
      <c r="K134" s="46">
        <f t="shared" ref="K134:K197" si="2">L134+M134+N134</f>
        <v>0</v>
      </c>
      <c r="L134" s="72">
        <v>0</v>
      </c>
      <c r="M134" s="72">
        <v>0</v>
      </c>
      <c r="N134" s="72">
        <v>0</v>
      </c>
      <c r="O134" s="47">
        <v>0</v>
      </c>
    </row>
    <row r="135" spans="1:15">
      <c r="A135" s="83">
        <v>9001210200</v>
      </c>
      <c r="B135" s="1" t="s">
        <v>76</v>
      </c>
      <c r="C135" s="84" t="s">
        <v>46</v>
      </c>
      <c r="D135" s="45">
        <v>51028.489511999942</v>
      </c>
      <c r="E135" s="45">
        <v>1813.62</v>
      </c>
      <c r="F135" s="73">
        <f>Table323[[#This Row],[Single Family]]+Table323[[#This Row],[2-4 Units]]+Table323[[#This Row],[&gt;4 Units]]</f>
        <v>0</v>
      </c>
      <c r="G135" s="72">
        <v>0</v>
      </c>
      <c r="H135" s="72">
        <v>0</v>
      </c>
      <c r="I135" s="72">
        <v>0</v>
      </c>
      <c r="J135" s="47">
        <v>0</v>
      </c>
      <c r="K135" s="46">
        <f t="shared" si="2"/>
        <v>0</v>
      </c>
      <c r="L135" s="72">
        <v>0</v>
      </c>
      <c r="M135" s="72">
        <v>0</v>
      </c>
      <c r="N135" s="72">
        <v>0</v>
      </c>
      <c r="O135" s="47">
        <v>0</v>
      </c>
    </row>
    <row r="136" spans="1:15">
      <c r="A136" s="83">
        <v>9001210300</v>
      </c>
      <c r="B136" s="1" t="s">
        <v>76</v>
      </c>
      <c r="C136" s="84" t="s">
        <v>46</v>
      </c>
      <c r="D136" s="45">
        <v>54714.076829999998</v>
      </c>
      <c r="E136" s="45">
        <v>4579.5699999999897</v>
      </c>
      <c r="F136" s="73">
        <f>Table323[[#This Row],[Single Family]]+Table323[[#This Row],[2-4 Units]]+Table323[[#This Row],[&gt;4 Units]]</f>
        <v>0</v>
      </c>
      <c r="G136" s="72">
        <v>0</v>
      </c>
      <c r="H136" s="72">
        <v>0</v>
      </c>
      <c r="I136" s="72">
        <v>0</v>
      </c>
      <c r="J136" s="47">
        <v>0</v>
      </c>
      <c r="K136" s="46">
        <f t="shared" si="2"/>
        <v>0</v>
      </c>
      <c r="L136" s="72">
        <v>0</v>
      </c>
      <c r="M136" s="72">
        <v>0</v>
      </c>
      <c r="N136" s="72">
        <v>0</v>
      </c>
      <c r="O136" s="47">
        <v>0</v>
      </c>
    </row>
    <row r="137" spans="1:15">
      <c r="A137" s="83">
        <v>9001210400</v>
      </c>
      <c r="B137" s="1" t="s">
        <v>76</v>
      </c>
      <c r="C137" s="84" t="s">
        <v>46</v>
      </c>
      <c r="D137" s="45">
        <v>123867.01448099942</v>
      </c>
      <c r="E137" s="45">
        <v>8699.4399999999896</v>
      </c>
      <c r="F137" s="73">
        <f>Table323[[#This Row],[Single Family]]+Table323[[#This Row],[2-4 Units]]+Table323[[#This Row],[&gt;4 Units]]</f>
        <v>0</v>
      </c>
      <c r="G137" s="72">
        <v>0</v>
      </c>
      <c r="H137" s="72">
        <v>0</v>
      </c>
      <c r="I137" s="72">
        <v>0</v>
      </c>
      <c r="J137" s="47">
        <v>0</v>
      </c>
      <c r="K137" s="46">
        <f t="shared" si="2"/>
        <v>0</v>
      </c>
      <c r="L137" s="72">
        <v>0</v>
      </c>
      <c r="M137" s="72">
        <v>0</v>
      </c>
      <c r="N137" s="72">
        <v>0</v>
      </c>
      <c r="O137" s="47">
        <v>0</v>
      </c>
    </row>
    <row r="138" spans="1:15">
      <c r="A138" s="83">
        <v>9001210500</v>
      </c>
      <c r="B138" s="1" t="s">
        <v>76</v>
      </c>
      <c r="C138" s="84" t="s">
        <v>46</v>
      </c>
      <c r="D138" s="45">
        <v>550904.33796300006</v>
      </c>
      <c r="E138" s="45">
        <v>1037305.53999999</v>
      </c>
      <c r="F138" s="73">
        <f>Table323[[#This Row],[Single Family]]+Table323[[#This Row],[2-4 Units]]+Table323[[#This Row],[&gt;4 Units]]</f>
        <v>1040</v>
      </c>
      <c r="G138" s="72">
        <v>176</v>
      </c>
      <c r="H138" s="72">
        <v>3</v>
      </c>
      <c r="I138" s="72">
        <v>861</v>
      </c>
      <c r="J138" s="47">
        <v>479966</v>
      </c>
      <c r="K138" s="46">
        <f t="shared" si="2"/>
        <v>159</v>
      </c>
      <c r="L138" s="72">
        <v>49</v>
      </c>
      <c r="M138" s="72">
        <v>0</v>
      </c>
      <c r="N138" s="72">
        <v>110</v>
      </c>
      <c r="O138" s="47">
        <v>164808</v>
      </c>
    </row>
    <row r="139" spans="1:15">
      <c r="A139" s="83">
        <v>9001210600</v>
      </c>
      <c r="B139" s="1" t="s">
        <v>76</v>
      </c>
      <c r="C139" s="84" t="s">
        <v>46</v>
      </c>
      <c r="D139" s="45">
        <v>59260.557824999996</v>
      </c>
      <c r="E139" s="45">
        <v>2118.8599999999901</v>
      </c>
      <c r="F139" s="73">
        <f>Table323[[#This Row],[Single Family]]+Table323[[#This Row],[2-4 Units]]+Table323[[#This Row],[&gt;4 Units]]</f>
        <v>0</v>
      </c>
      <c r="G139" s="72">
        <v>0</v>
      </c>
      <c r="H139" s="72">
        <v>0</v>
      </c>
      <c r="I139" s="72">
        <v>0</v>
      </c>
      <c r="J139" s="47">
        <v>0</v>
      </c>
      <c r="K139" s="46">
        <f t="shared" si="2"/>
        <v>0</v>
      </c>
      <c r="L139" s="72">
        <v>0</v>
      </c>
      <c r="M139" s="72">
        <v>0</v>
      </c>
      <c r="N139" s="72">
        <v>0</v>
      </c>
      <c r="O139" s="47">
        <v>0</v>
      </c>
    </row>
    <row r="140" spans="1:15">
      <c r="A140" s="83">
        <v>9001210701</v>
      </c>
      <c r="B140" s="1" t="s">
        <v>76</v>
      </c>
      <c r="C140" s="84" t="s">
        <v>46</v>
      </c>
      <c r="D140" s="45">
        <v>82696.152230999433</v>
      </c>
      <c r="E140" s="45">
        <v>4408.1499999999896</v>
      </c>
      <c r="F140" s="73">
        <f>Table323[[#This Row],[Single Family]]+Table323[[#This Row],[2-4 Units]]+Table323[[#This Row],[&gt;4 Units]]</f>
        <v>0</v>
      </c>
      <c r="G140" s="72">
        <v>0</v>
      </c>
      <c r="H140" s="72">
        <v>0</v>
      </c>
      <c r="I140" s="72">
        <v>0</v>
      </c>
      <c r="J140" s="47">
        <v>0</v>
      </c>
      <c r="K140" s="46">
        <f t="shared" si="2"/>
        <v>0</v>
      </c>
      <c r="L140" s="72">
        <v>0</v>
      </c>
      <c r="M140" s="72">
        <v>0</v>
      </c>
      <c r="N140" s="72">
        <v>0</v>
      </c>
      <c r="O140" s="47">
        <v>0</v>
      </c>
    </row>
    <row r="141" spans="1:15">
      <c r="A141" s="83">
        <v>9001210702</v>
      </c>
      <c r="B141" s="1" t="s">
        <v>76</v>
      </c>
      <c r="C141" s="84" t="s">
        <v>46</v>
      </c>
      <c r="D141" s="45">
        <v>52639.452746999945</v>
      </c>
      <c r="E141" s="45">
        <v>1071.23</v>
      </c>
      <c r="F141" s="73">
        <f>Table323[[#This Row],[Single Family]]+Table323[[#This Row],[2-4 Units]]+Table323[[#This Row],[&gt;4 Units]]</f>
        <v>0</v>
      </c>
      <c r="G141" s="72">
        <v>0</v>
      </c>
      <c r="H141" s="72">
        <v>0</v>
      </c>
      <c r="I141" s="72">
        <v>0</v>
      </c>
      <c r="J141" s="47">
        <v>0</v>
      </c>
      <c r="K141" s="46">
        <f t="shared" si="2"/>
        <v>0</v>
      </c>
      <c r="L141" s="72">
        <v>0</v>
      </c>
      <c r="M141" s="72">
        <v>0</v>
      </c>
      <c r="N141" s="72">
        <v>0</v>
      </c>
      <c r="O141" s="47">
        <v>0</v>
      </c>
    </row>
    <row r="142" spans="1:15">
      <c r="A142" s="83">
        <v>9001210800</v>
      </c>
      <c r="B142" s="1" t="s">
        <v>76</v>
      </c>
      <c r="C142" s="84" t="s">
        <v>46</v>
      </c>
      <c r="D142" s="45">
        <v>81747.854936999996</v>
      </c>
      <c r="E142" s="45">
        <v>16288.61</v>
      </c>
      <c r="F142" s="73">
        <f>Table323[[#This Row],[Single Family]]+Table323[[#This Row],[2-4 Units]]+Table323[[#This Row],[&gt;4 Units]]</f>
        <v>0</v>
      </c>
      <c r="G142" s="72">
        <v>0</v>
      </c>
      <c r="H142" s="72">
        <v>0</v>
      </c>
      <c r="I142" s="72">
        <v>0</v>
      </c>
      <c r="J142" s="47">
        <v>0</v>
      </c>
      <c r="K142" s="46">
        <f t="shared" si="2"/>
        <v>0</v>
      </c>
      <c r="L142" s="72">
        <v>0</v>
      </c>
      <c r="M142" s="72">
        <v>0</v>
      </c>
      <c r="N142" s="72">
        <v>0</v>
      </c>
      <c r="O142" s="47">
        <v>0</v>
      </c>
    </row>
    <row r="143" spans="1:15">
      <c r="A143" s="83">
        <v>9001210900</v>
      </c>
      <c r="B143" s="1" t="s">
        <v>76</v>
      </c>
      <c r="C143" s="84" t="s">
        <v>46</v>
      </c>
      <c r="D143" s="45">
        <v>94435.985321999993</v>
      </c>
      <c r="E143" s="45">
        <v>19888.9899999999</v>
      </c>
      <c r="F143" s="73">
        <f>Table323[[#This Row],[Single Family]]+Table323[[#This Row],[2-4 Units]]+Table323[[#This Row],[&gt;4 Units]]</f>
        <v>0</v>
      </c>
      <c r="G143" s="72">
        <v>0</v>
      </c>
      <c r="H143" s="72">
        <v>0</v>
      </c>
      <c r="I143" s="72">
        <v>0</v>
      </c>
      <c r="J143" s="47">
        <v>0</v>
      </c>
      <c r="K143" s="46">
        <f t="shared" si="2"/>
        <v>0</v>
      </c>
      <c r="L143" s="72">
        <v>0</v>
      </c>
      <c r="M143" s="72">
        <v>0</v>
      </c>
      <c r="N143" s="72">
        <v>0</v>
      </c>
      <c r="O143" s="47">
        <v>0</v>
      </c>
    </row>
    <row r="144" spans="1:15">
      <c r="A144" s="83">
        <v>9001211000</v>
      </c>
      <c r="B144" s="1" t="s">
        <v>76</v>
      </c>
      <c r="C144" s="84" t="s">
        <v>46</v>
      </c>
      <c r="D144" s="45">
        <v>68104.506456000003</v>
      </c>
      <c r="E144" s="45">
        <v>27432.2399999999</v>
      </c>
      <c r="F144" s="73">
        <f>Table323[[#This Row],[Single Family]]+Table323[[#This Row],[2-4 Units]]+Table323[[#This Row],[&gt;4 Units]]</f>
        <v>0</v>
      </c>
      <c r="G144" s="72">
        <v>0</v>
      </c>
      <c r="H144" s="72">
        <v>0</v>
      </c>
      <c r="I144" s="72">
        <v>0</v>
      </c>
      <c r="J144" s="47">
        <v>0</v>
      </c>
      <c r="K144" s="46">
        <f t="shared" si="2"/>
        <v>0</v>
      </c>
      <c r="L144" s="72">
        <v>0</v>
      </c>
      <c r="M144" s="72">
        <v>0</v>
      </c>
      <c r="N144" s="72">
        <v>0</v>
      </c>
      <c r="O144" s="47">
        <v>0</v>
      </c>
    </row>
    <row r="145" spans="1:15">
      <c r="A145" s="83">
        <v>9001211100</v>
      </c>
      <c r="B145" s="1" t="s">
        <v>76</v>
      </c>
      <c r="C145" s="84" t="s">
        <v>46</v>
      </c>
      <c r="D145" s="45">
        <v>550.78946999999994</v>
      </c>
      <c r="E145" s="45">
        <v>0</v>
      </c>
      <c r="F145" s="73">
        <f>Table323[[#This Row],[Single Family]]+Table323[[#This Row],[2-4 Units]]+Table323[[#This Row],[&gt;4 Units]]</f>
        <v>0</v>
      </c>
      <c r="G145" s="72">
        <v>0</v>
      </c>
      <c r="H145" s="72">
        <v>0</v>
      </c>
      <c r="I145" s="72">
        <v>0</v>
      </c>
      <c r="J145" s="47">
        <v>0</v>
      </c>
      <c r="K145" s="46">
        <f t="shared" si="2"/>
        <v>0</v>
      </c>
      <c r="L145" s="72">
        <v>0</v>
      </c>
      <c r="M145" s="72">
        <v>0</v>
      </c>
      <c r="N145" s="72">
        <v>0</v>
      </c>
      <c r="O145" s="47">
        <v>0</v>
      </c>
    </row>
    <row r="146" spans="1:15">
      <c r="A146" s="83">
        <v>9001211200</v>
      </c>
      <c r="B146" s="1" t="s">
        <v>76</v>
      </c>
      <c r="C146" s="84" t="s">
        <v>46</v>
      </c>
      <c r="D146" s="45">
        <v>94756.627790999424</v>
      </c>
      <c r="E146" s="45">
        <v>5447.9899999999898</v>
      </c>
      <c r="F146" s="73">
        <f>Table323[[#This Row],[Single Family]]+Table323[[#This Row],[2-4 Units]]+Table323[[#This Row],[&gt;4 Units]]</f>
        <v>0</v>
      </c>
      <c r="G146" s="72">
        <v>0</v>
      </c>
      <c r="H146" s="72">
        <v>0</v>
      </c>
      <c r="I146" s="72">
        <v>0</v>
      </c>
      <c r="J146" s="47">
        <v>0</v>
      </c>
      <c r="K146" s="46">
        <f t="shared" si="2"/>
        <v>0</v>
      </c>
      <c r="L146" s="72">
        <v>0</v>
      </c>
      <c r="M146" s="72">
        <v>0</v>
      </c>
      <c r="N146" s="72">
        <v>0</v>
      </c>
      <c r="O146" s="47">
        <v>0</v>
      </c>
    </row>
    <row r="147" spans="1:15">
      <c r="A147" s="83">
        <v>9001211300</v>
      </c>
      <c r="B147" s="1" t="s">
        <v>76</v>
      </c>
      <c r="C147" s="84" t="s">
        <v>46</v>
      </c>
      <c r="D147" s="45">
        <v>59742.507824999993</v>
      </c>
      <c r="E147" s="45">
        <v>34735.889999999898</v>
      </c>
      <c r="F147" s="73">
        <f>Table323[[#This Row],[Single Family]]+Table323[[#This Row],[2-4 Units]]+Table323[[#This Row],[&gt;4 Units]]</f>
        <v>0</v>
      </c>
      <c r="G147" s="72">
        <v>0</v>
      </c>
      <c r="H147" s="72">
        <v>0</v>
      </c>
      <c r="I147" s="72">
        <v>0</v>
      </c>
      <c r="J147" s="47">
        <v>0</v>
      </c>
      <c r="K147" s="46">
        <f t="shared" si="2"/>
        <v>0</v>
      </c>
      <c r="L147" s="72">
        <v>0</v>
      </c>
      <c r="M147" s="72">
        <v>0</v>
      </c>
      <c r="N147" s="72">
        <v>0</v>
      </c>
      <c r="O147" s="47">
        <v>0</v>
      </c>
    </row>
    <row r="148" spans="1:15">
      <c r="A148" s="83">
        <v>9001211400</v>
      </c>
      <c r="B148" s="1" t="s">
        <v>76</v>
      </c>
      <c r="C148" s="84" t="s">
        <v>46</v>
      </c>
      <c r="D148" s="45">
        <v>71753.657219999994</v>
      </c>
      <c r="E148" s="45">
        <v>8746.6</v>
      </c>
      <c r="F148" s="73">
        <f>Table323[[#This Row],[Single Family]]+Table323[[#This Row],[2-4 Units]]+Table323[[#This Row],[&gt;4 Units]]</f>
        <v>0</v>
      </c>
      <c r="G148" s="72">
        <v>0</v>
      </c>
      <c r="H148" s="72">
        <v>0</v>
      </c>
      <c r="I148" s="72">
        <v>0</v>
      </c>
      <c r="J148" s="47">
        <v>0</v>
      </c>
      <c r="K148" s="46">
        <f t="shared" si="2"/>
        <v>0</v>
      </c>
      <c r="L148" s="72">
        <v>0</v>
      </c>
      <c r="M148" s="72">
        <v>0</v>
      </c>
      <c r="N148" s="72">
        <v>0</v>
      </c>
      <c r="O148" s="47">
        <v>0</v>
      </c>
    </row>
    <row r="149" spans="1:15">
      <c r="A149" s="83">
        <v>9001220100</v>
      </c>
      <c r="B149" s="1" t="s">
        <v>76</v>
      </c>
      <c r="C149" s="84" t="s">
        <v>46</v>
      </c>
      <c r="D149" s="45">
        <v>47.219760000000001</v>
      </c>
      <c r="E149" s="45">
        <v>0</v>
      </c>
      <c r="F149" s="73">
        <f>Table323[[#This Row],[Single Family]]+Table323[[#This Row],[2-4 Units]]+Table323[[#This Row],[&gt;4 Units]]</f>
        <v>0</v>
      </c>
      <c r="G149" s="72">
        <v>0</v>
      </c>
      <c r="H149" s="72">
        <v>0</v>
      </c>
      <c r="I149" s="72">
        <v>0</v>
      </c>
      <c r="J149" s="47">
        <v>0</v>
      </c>
      <c r="K149" s="46">
        <f t="shared" si="2"/>
        <v>0</v>
      </c>
      <c r="L149" s="72">
        <v>0</v>
      </c>
      <c r="M149" s="72">
        <v>0</v>
      </c>
      <c r="N149" s="72">
        <v>0</v>
      </c>
      <c r="O149" s="47">
        <v>0</v>
      </c>
    </row>
    <row r="150" spans="1:15">
      <c r="A150" s="83">
        <v>9001220200</v>
      </c>
      <c r="B150" s="1" t="s">
        <v>76</v>
      </c>
      <c r="C150" s="84" t="s">
        <v>46</v>
      </c>
      <c r="D150" s="45">
        <v>449.50626</v>
      </c>
      <c r="E150" s="45">
        <v>0</v>
      </c>
      <c r="F150" s="73">
        <f>Table323[[#This Row],[Single Family]]+Table323[[#This Row],[2-4 Units]]+Table323[[#This Row],[&gt;4 Units]]</f>
        <v>0</v>
      </c>
      <c r="G150" s="72">
        <v>0</v>
      </c>
      <c r="H150" s="72">
        <v>0</v>
      </c>
      <c r="I150" s="72">
        <v>0</v>
      </c>
      <c r="J150" s="47">
        <v>0</v>
      </c>
      <c r="K150" s="46">
        <f t="shared" si="2"/>
        <v>0</v>
      </c>
      <c r="L150" s="72">
        <v>0</v>
      </c>
      <c r="M150" s="72">
        <v>0</v>
      </c>
      <c r="N150" s="72">
        <v>0</v>
      </c>
      <c r="O150" s="47">
        <v>0</v>
      </c>
    </row>
    <row r="151" spans="1:15">
      <c r="A151" s="83">
        <v>9001220300</v>
      </c>
      <c r="B151" s="1" t="s">
        <v>76</v>
      </c>
      <c r="C151" s="84" t="s">
        <v>46</v>
      </c>
      <c r="D151" s="45">
        <v>154.49616</v>
      </c>
      <c r="E151" s="45">
        <v>0</v>
      </c>
      <c r="F151" s="73">
        <f>Table323[[#This Row],[Single Family]]+Table323[[#This Row],[2-4 Units]]+Table323[[#This Row],[&gt;4 Units]]</f>
        <v>0</v>
      </c>
      <c r="G151" s="72">
        <v>0</v>
      </c>
      <c r="H151" s="72">
        <v>0</v>
      </c>
      <c r="I151" s="72">
        <v>0</v>
      </c>
      <c r="J151" s="47">
        <v>0</v>
      </c>
      <c r="K151" s="46">
        <f t="shared" si="2"/>
        <v>0</v>
      </c>
      <c r="L151" s="72">
        <v>0</v>
      </c>
      <c r="M151" s="72">
        <v>0</v>
      </c>
      <c r="N151" s="72">
        <v>0</v>
      </c>
      <c r="O151" s="47">
        <v>0</v>
      </c>
    </row>
    <row r="152" spans="1:15">
      <c r="A152" s="83">
        <v>9001240100</v>
      </c>
      <c r="B152" s="1" t="s">
        <v>76</v>
      </c>
      <c r="C152" s="84" t="s">
        <v>46</v>
      </c>
      <c r="D152" s="45">
        <v>90.742679999999993</v>
      </c>
      <c r="E152" s="45">
        <v>0</v>
      </c>
      <c r="F152" s="73">
        <f>Table323[[#This Row],[Single Family]]+Table323[[#This Row],[2-4 Units]]+Table323[[#This Row],[&gt;4 Units]]</f>
        <v>0</v>
      </c>
      <c r="G152" s="72">
        <v>0</v>
      </c>
      <c r="H152" s="72">
        <v>0</v>
      </c>
      <c r="I152" s="72">
        <v>0</v>
      </c>
      <c r="J152" s="47">
        <v>0</v>
      </c>
      <c r="K152" s="46">
        <f t="shared" si="2"/>
        <v>0</v>
      </c>
      <c r="L152" s="72">
        <v>0</v>
      </c>
      <c r="M152" s="72">
        <v>0</v>
      </c>
      <c r="N152" s="72">
        <v>0</v>
      </c>
      <c r="O152" s="47">
        <v>0</v>
      </c>
    </row>
    <row r="153" spans="1:15">
      <c r="A153" s="83">
        <v>9001245200</v>
      </c>
      <c r="B153" s="1" t="s">
        <v>76</v>
      </c>
      <c r="C153" s="84" t="s">
        <v>46</v>
      </c>
      <c r="D153" s="45">
        <v>161.01098999999999</v>
      </c>
      <c r="E153" s="45">
        <v>0</v>
      </c>
      <c r="F153" s="73">
        <f>Table323[[#This Row],[Single Family]]+Table323[[#This Row],[2-4 Units]]+Table323[[#This Row],[&gt;4 Units]]</f>
        <v>0</v>
      </c>
      <c r="G153" s="72">
        <v>0</v>
      </c>
      <c r="H153" s="72">
        <v>0</v>
      </c>
      <c r="I153" s="72">
        <v>0</v>
      </c>
      <c r="J153" s="47">
        <v>0</v>
      </c>
      <c r="K153" s="46">
        <f t="shared" si="2"/>
        <v>0</v>
      </c>
      <c r="L153" s="72">
        <v>0</v>
      </c>
      <c r="M153" s="72">
        <v>0</v>
      </c>
      <c r="N153" s="72">
        <v>0</v>
      </c>
      <c r="O153" s="47">
        <v>0</v>
      </c>
    </row>
    <row r="154" spans="1:15">
      <c r="A154" s="83">
        <v>9001245600</v>
      </c>
      <c r="B154" s="1" t="s">
        <v>76</v>
      </c>
      <c r="C154" s="84" t="s">
        <v>46</v>
      </c>
      <c r="D154" s="45">
        <v>3081.2480999999998</v>
      </c>
      <c r="E154" s="45">
        <v>3566.7399999999898</v>
      </c>
      <c r="F154" s="73">
        <f>Table323[[#This Row],[Single Family]]+Table323[[#This Row],[2-4 Units]]+Table323[[#This Row],[&gt;4 Units]]</f>
        <v>0</v>
      </c>
      <c r="G154" s="72">
        <v>0</v>
      </c>
      <c r="H154" s="72">
        <v>0</v>
      </c>
      <c r="I154" s="72">
        <v>0</v>
      </c>
      <c r="J154" s="47">
        <v>0</v>
      </c>
      <c r="K154" s="46">
        <f t="shared" si="2"/>
        <v>0</v>
      </c>
      <c r="L154" s="72">
        <v>0</v>
      </c>
      <c r="M154" s="72">
        <v>0</v>
      </c>
      <c r="N154" s="72">
        <v>0</v>
      </c>
      <c r="O154" s="47">
        <v>0</v>
      </c>
    </row>
    <row r="155" spans="1:15">
      <c r="A155" s="83">
        <v>9001030100</v>
      </c>
      <c r="B155" s="1" t="s">
        <v>77</v>
      </c>
      <c r="C155" s="84" t="s">
        <v>46</v>
      </c>
      <c r="D155" s="45">
        <v>104180.29479899941</v>
      </c>
      <c r="E155" s="45">
        <v>18926.13</v>
      </c>
      <c r="F155" s="73">
        <f>Table323[[#This Row],[Single Family]]+Table323[[#This Row],[2-4 Units]]+Table323[[#This Row],[&gt;4 Units]]</f>
        <v>0</v>
      </c>
      <c r="G155" s="72">
        <v>0</v>
      </c>
      <c r="H155" s="72">
        <v>0</v>
      </c>
      <c r="I155" s="72">
        <v>0</v>
      </c>
      <c r="J155" s="47">
        <v>0</v>
      </c>
      <c r="K155" s="46">
        <f t="shared" si="2"/>
        <v>0</v>
      </c>
      <c r="L155" s="72">
        <v>0</v>
      </c>
      <c r="M155" s="72">
        <v>0</v>
      </c>
      <c r="N155" s="72">
        <v>0</v>
      </c>
      <c r="O155" s="47">
        <v>0</v>
      </c>
    </row>
    <row r="156" spans="1:15">
      <c r="A156" s="83">
        <v>9001030200</v>
      </c>
      <c r="B156" s="1" t="s">
        <v>77</v>
      </c>
      <c r="C156" s="84" t="s">
        <v>46</v>
      </c>
      <c r="D156" s="45">
        <v>67301.69795999999</v>
      </c>
      <c r="E156" s="45">
        <v>17606.959999999901</v>
      </c>
      <c r="F156" s="73">
        <f>Table323[[#This Row],[Single Family]]+Table323[[#This Row],[2-4 Units]]+Table323[[#This Row],[&gt;4 Units]]</f>
        <v>0</v>
      </c>
      <c r="G156" s="72">
        <v>0</v>
      </c>
      <c r="H156" s="72">
        <v>0</v>
      </c>
      <c r="I156" s="72">
        <v>0</v>
      </c>
      <c r="J156" s="47">
        <v>0</v>
      </c>
      <c r="K156" s="46">
        <f t="shared" si="2"/>
        <v>0</v>
      </c>
      <c r="L156" s="72">
        <v>0</v>
      </c>
      <c r="M156" s="72">
        <v>0</v>
      </c>
      <c r="N156" s="72">
        <v>0</v>
      </c>
      <c r="O156" s="47">
        <v>0</v>
      </c>
    </row>
    <row r="157" spans="1:15">
      <c r="A157" s="83">
        <v>9001030300</v>
      </c>
      <c r="B157" s="1" t="s">
        <v>77</v>
      </c>
      <c r="C157" s="84" t="s">
        <v>46</v>
      </c>
      <c r="D157" s="45">
        <v>280794.14785799995</v>
      </c>
      <c r="E157" s="45">
        <v>182786.72</v>
      </c>
      <c r="F157" s="73">
        <f>Table323[[#This Row],[Single Family]]+Table323[[#This Row],[2-4 Units]]+Table323[[#This Row],[&gt;4 Units]]</f>
        <v>98</v>
      </c>
      <c r="G157" s="72">
        <v>98</v>
      </c>
      <c r="H157" s="72">
        <v>0</v>
      </c>
      <c r="I157" s="72">
        <v>0</v>
      </c>
      <c r="J157" s="47">
        <v>193469</v>
      </c>
      <c r="K157" s="46">
        <f t="shared" si="2"/>
        <v>1</v>
      </c>
      <c r="L157" s="72">
        <v>1</v>
      </c>
      <c r="M157" s="72">
        <v>0</v>
      </c>
      <c r="N157" s="72">
        <v>0</v>
      </c>
      <c r="O157" s="47">
        <v>14399.7</v>
      </c>
    </row>
    <row r="158" spans="1:15">
      <c r="A158" s="83">
        <v>9001030400</v>
      </c>
      <c r="B158" s="1" t="s">
        <v>77</v>
      </c>
      <c r="C158" s="84" t="s">
        <v>46</v>
      </c>
      <c r="D158" s="45">
        <v>63069.383159999998</v>
      </c>
      <c r="E158" s="45">
        <v>7469.9899999999898</v>
      </c>
      <c r="F158" s="73">
        <f>Table323[[#This Row],[Single Family]]+Table323[[#This Row],[2-4 Units]]+Table323[[#This Row],[&gt;4 Units]]</f>
        <v>0</v>
      </c>
      <c r="G158" s="72">
        <v>0</v>
      </c>
      <c r="H158" s="72">
        <v>0</v>
      </c>
      <c r="I158" s="72">
        <v>0</v>
      </c>
      <c r="J158" s="47">
        <v>0</v>
      </c>
      <c r="K158" s="46">
        <f t="shared" si="2"/>
        <v>0</v>
      </c>
      <c r="L158" s="72">
        <v>0</v>
      </c>
      <c r="M158" s="72">
        <v>0</v>
      </c>
      <c r="N158" s="72">
        <v>0</v>
      </c>
      <c r="O158" s="47">
        <v>0</v>
      </c>
    </row>
    <row r="159" spans="1:15">
      <c r="A159" s="83">
        <v>9001030500</v>
      </c>
      <c r="B159" s="1" t="s">
        <v>77</v>
      </c>
      <c r="C159" s="84" t="s">
        <v>46</v>
      </c>
      <c r="D159" s="45">
        <v>106291.03337999999</v>
      </c>
      <c r="E159" s="45">
        <v>28935.759999999998</v>
      </c>
      <c r="F159" s="73">
        <f>Table323[[#This Row],[Single Family]]+Table323[[#This Row],[2-4 Units]]+Table323[[#This Row],[&gt;4 Units]]</f>
        <v>0</v>
      </c>
      <c r="G159" s="72">
        <v>0</v>
      </c>
      <c r="H159" s="72">
        <v>0</v>
      </c>
      <c r="I159" s="72">
        <v>0</v>
      </c>
      <c r="J159" s="47">
        <v>0</v>
      </c>
      <c r="K159" s="46">
        <f t="shared" si="2"/>
        <v>0</v>
      </c>
      <c r="L159" s="72">
        <v>0</v>
      </c>
      <c r="M159" s="72">
        <v>0</v>
      </c>
      <c r="N159" s="72">
        <v>0</v>
      </c>
      <c r="O159" s="47">
        <v>0</v>
      </c>
    </row>
    <row r="160" spans="1:15">
      <c r="A160" s="83">
        <v>9007620100</v>
      </c>
      <c r="B160" s="1" t="s">
        <v>78</v>
      </c>
      <c r="C160" s="84" t="s">
        <v>46</v>
      </c>
      <c r="D160" s="45">
        <v>101507.550921</v>
      </c>
      <c r="E160" s="45">
        <v>35233.729999999901</v>
      </c>
      <c r="F160" s="73">
        <f>Table323[[#This Row],[Single Family]]+Table323[[#This Row],[2-4 Units]]+Table323[[#This Row],[&gt;4 Units]]</f>
        <v>13</v>
      </c>
      <c r="G160" s="72">
        <v>13</v>
      </c>
      <c r="H160" s="72">
        <v>0</v>
      </c>
      <c r="I160" s="72">
        <v>0</v>
      </c>
      <c r="J160" s="47">
        <v>13575.299999999899</v>
      </c>
      <c r="K160" s="46">
        <f t="shared" si="2"/>
        <v>0</v>
      </c>
      <c r="L160" s="72">
        <v>0</v>
      </c>
      <c r="M160" s="72">
        <v>0</v>
      </c>
      <c r="N160" s="72">
        <v>0</v>
      </c>
      <c r="O160" s="47">
        <v>2159.8099999999899</v>
      </c>
    </row>
    <row r="161" spans="1:15">
      <c r="A161" s="83">
        <v>9007585100</v>
      </c>
      <c r="B161" s="1" t="s">
        <v>79</v>
      </c>
      <c r="C161" s="84" t="s">
        <v>46</v>
      </c>
      <c r="D161" s="45">
        <v>147125.32556399942</v>
      </c>
      <c r="E161" s="45">
        <v>104687.299999999</v>
      </c>
      <c r="F161" s="73">
        <f>Table323[[#This Row],[Single Family]]+Table323[[#This Row],[2-4 Units]]+Table323[[#This Row],[&gt;4 Units]]</f>
        <v>43</v>
      </c>
      <c r="G161" s="72">
        <v>43</v>
      </c>
      <c r="H161" s="72">
        <v>0</v>
      </c>
      <c r="I161" s="72">
        <v>0</v>
      </c>
      <c r="J161" s="47">
        <v>60228.9</v>
      </c>
      <c r="K161" s="46">
        <f t="shared" si="2"/>
        <v>10</v>
      </c>
      <c r="L161" s="72">
        <v>10</v>
      </c>
      <c r="M161" s="72">
        <v>0</v>
      </c>
      <c r="N161" s="72">
        <v>0</v>
      </c>
      <c r="O161" s="47">
        <v>18361.2</v>
      </c>
    </row>
    <row r="162" spans="1:15">
      <c r="A162" s="83">
        <v>9009190303</v>
      </c>
      <c r="B162" s="1" t="s">
        <v>79</v>
      </c>
      <c r="C162" s="84" t="s">
        <v>46</v>
      </c>
      <c r="D162" s="45">
        <v>79.527419999999992</v>
      </c>
      <c r="E162" s="45">
        <v>0</v>
      </c>
      <c r="F162" s="73">
        <f>Table323[[#This Row],[Single Family]]+Table323[[#This Row],[2-4 Units]]+Table323[[#This Row],[&gt;4 Units]]</f>
        <v>0</v>
      </c>
      <c r="G162" s="72">
        <v>0</v>
      </c>
      <c r="H162" s="72">
        <v>0</v>
      </c>
      <c r="I162" s="72">
        <v>0</v>
      </c>
      <c r="J162" s="47">
        <v>0</v>
      </c>
      <c r="K162" s="46">
        <f t="shared" si="2"/>
        <v>0</v>
      </c>
      <c r="L162" s="72">
        <v>0</v>
      </c>
      <c r="M162" s="72">
        <v>0</v>
      </c>
      <c r="N162" s="72">
        <v>0</v>
      </c>
      <c r="O162" s="47">
        <v>0</v>
      </c>
    </row>
    <row r="163" spans="1:15">
      <c r="A163" s="83">
        <v>9003470100</v>
      </c>
      <c r="B163" s="1" t="s">
        <v>80</v>
      </c>
      <c r="C163" s="84" t="s">
        <v>46</v>
      </c>
      <c r="D163" s="45">
        <v>108712.561671</v>
      </c>
      <c r="E163" s="45">
        <v>273384.96999999898</v>
      </c>
      <c r="F163" s="73">
        <f>Table323[[#This Row],[Single Family]]+Table323[[#This Row],[2-4 Units]]+Table323[[#This Row],[&gt;4 Units]]</f>
        <v>39</v>
      </c>
      <c r="G163" s="72">
        <v>39</v>
      </c>
      <c r="H163" s="72">
        <v>0</v>
      </c>
      <c r="I163" s="72">
        <v>0</v>
      </c>
      <c r="J163" s="47">
        <v>50303.199999999903</v>
      </c>
      <c r="K163" s="46">
        <f t="shared" si="2"/>
        <v>34</v>
      </c>
      <c r="L163" s="72">
        <v>6</v>
      </c>
      <c r="M163" s="72">
        <v>0</v>
      </c>
      <c r="N163" s="72">
        <v>28</v>
      </c>
      <c r="O163" s="47">
        <v>205596</v>
      </c>
    </row>
    <row r="164" spans="1:15">
      <c r="A164" s="83">
        <v>9003477101</v>
      </c>
      <c r="B164" s="1" t="s">
        <v>80</v>
      </c>
      <c r="C164" s="84" t="s">
        <v>46</v>
      </c>
      <c r="D164" s="45">
        <v>274.64912999999996</v>
      </c>
      <c r="E164" s="45">
        <v>0</v>
      </c>
      <c r="F164" s="73">
        <f>Table323[[#This Row],[Single Family]]+Table323[[#This Row],[2-4 Units]]+Table323[[#This Row],[&gt;4 Units]]</f>
        <v>0</v>
      </c>
      <c r="G164" s="72">
        <v>0</v>
      </c>
      <c r="H164" s="72">
        <v>0</v>
      </c>
      <c r="I164" s="72">
        <v>0</v>
      </c>
      <c r="J164" s="47">
        <v>0</v>
      </c>
      <c r="K164" s="46">
        <f t="shared" si="2"/>
        <v>0</v>
      </c>
      <c r="L164" s="72">
        <v>0</v>
      </c>
      <c r="M164" s="72">
        <v>0</v>
      </c>
      <c r="N164" s="72">
        <v>0</v>
      </c>
      <c r="O164" s="47">
        <v>0</v>
      </c>
    </row>
    <row r="165" spans="1:15">
      <c r="A165" s="83">
        <v>9007595101</v>
      </c>
      <c r="B165" s="1" t="s">
        <v>81</v>
      </c>
      <c r="C165" s="84" t="s">
        <v>46</v>
      </c>
      <c r="D165" s="45">
        <v>48715.461206999942</v>
      </c>
      <c r="E165" s="45">
        <v>15186.539999999901</v>
      </c>
      <c r="F165" s="73">
        <f>Table323[[#This Row],[Single Family]]+Table323[[#This Row],[2-4 Units]]+Table323[[#This Row],[&gt;4 Units]]</f>
        <v>0</v>
      </c>
      <c r="G165" s="72">
        <v>0</v>
      </c>
      <c r="H165" s="72">
        <v>0</v>
      </c>
      <c r="I165" s="72">
        <v>0</v>
      </c>
      <c r="J165" s="47">
        <v>0</v>
      </c>
      <c r="K165" s="46">
        <f t="shared" si="2"/>
        <v>0</v>
      </c>
      <c r="L165" s="72">
        <v>0</v>
      </c>
      <c r="M165" s="72">
        <v>0</v>
      </c>
      <c r="N165" s="72">
        <v>0</v>
      </c>
      <c r="O165" s="47">
        <v>0</v>
      </c>
    </row>
    <row r="166" spans="1:15">
      <c r="A166" s="83">
        <v>9007595102</v>
      </c>
      <c r="B166" s="1" t="s">
        <v>81</v>
      </c>
      <c r="C166" s="84" t="s">
        <v>46</v>
      </c>
      <c r="D166" s="45">
        <v>151009.00623899998</v>
      </c>
      <c r="E166" s="45">
        <v>108338.48</v>
      </c>
      <c r="F166" s="73">
        <f>Table323[[#This Row],[Single Family]]+Table323[[#This Row],[2-4 Units]]+Table323[[#This Row],[&gt;4 Units]]</f>
        <v>30</v>
      </c>
      <c r="G166" s="72">
        <v>30</v>
      </c>
      <c r="H166" s="72">
        <v>0</v>
      </c>
      <c r="I166" s="72">
        <v>0</v>
      </c>
      <c r="J166" s="47">
        <v>65373</v>
      </c>
      <c r="K166" s="46">
        <f t="shared" si="2"/>
        <v>4</v>
      </c>
      <c r="L166" s="72">
        <v>4</v>
      </c>
      <c r="M166" s="72">
        <v>0</v>
      </c>
      <c r="N166" s="72">
        <v>0</v>
      </c>
      <c r="O166" s="47">
        <v>10068.1</v>
      </c>
    </row>
    <row r="167" spans="1:15">
      <c r="A167" s="83">
        <v>9007550100</v>
      </c>
      <c r="B167" s="1" t="s">
        <v>82</v>
      </c>
      <c r="C167" s="84" t="s">
        <v>46</v>
      </c>
      <c r="D167" s="45">
        <v>158360.39200799944</v>
      </c>
      <c r="E167" s="45">
        <v>131773.63</v>
      </c>
      <c r="F167" s="73">
        <f>Table323[[#This Row],[Single Family]]+Table323[[#This Row],[2-4 Units]]+Table323[[#This Row],[&gt;4 Units]]</f>
        <v>54</v>
      </c>
      <c r="G167" s="72">
        <v>54</v>
      </c>
      <c r="H167" s="72">
        <v>0</v>
      </c>
      <c r="I167" s="72">
        <v>0</v>
      </c>
      <c r="J167" s="47">
        <v>98133.6</v>
      </c>
      <c r="K167" s="46">
        <f t="shared" si="2"/>
        <v>4</v>
      </c>
      <c r="L167" s="72">
        <v>4</v>
      </c>
      <c r="M167" s="72">
        <v>0</v>
      </c>
      <c r="N167" s="72">
        <v>0</v>
      </c>
      <c r="O167" s="47">
        <v>20692.0999999999</v>
      </c>
    </row>
    <row r="168" spans="1:15">
      <c r="A168" s="83">
        <v>9007550201</v>
      </c>
      <c r="B168" s="1" t="s">
        <v>82</v>
      </c>
      <c r="C168" s="84" t="s">
        <v>46</v>
      </c>
      <c r="D168" s="45">
        <v>57669.688502999998</v>
      </c>
      <c r="E168" s="45">
        <v>15880.18</v>
      </c>
      <c r="F168" s="73">
        <f>Table323[[#This Row],[Single Family]]+Table323[[#This Row],[2-4 Units]]+Table323[[#This Row],[&gt;4 Units]]</f>
        <v>0</v>
      </c>
      <c r="G168" s="72">
        <v>0</v>
      </c>
      <c r="H168" s="72">
        <v>0</v>
      </c>
      <c r="I168" s="72">
        <v>0</v>
      </c>
      <c r="J168" s="47">
        <v>0</v>
      </c>
      <c r="K168" s="46">
        <f t="shared" si="2"/>
        <v>0</v>
      </c>
      <c r="L168" s="72">
        <v>0</v>
      </c>
      <c r="M168" s="72">
        <v>0</v>
      </c>
      <c r="N168" s="72">
        <v>0</v>
      </c>
      <c r="O168" s="47">
        <v>0</v>
      </c>
    </row>
    <row r="169" spans="1:15">
      <c r="A169" s="83">
        <v>9007550202</v>
      </c>
      <c r="B169" s="1" t="s">
        <v>82</v>
      </c>
      <c r="C169" s="84" t="s">
        <v>46</v>
      </c>
      <c r="D169" s="45">
        <v>54582.417728999942</v>
      </c>
      <c r="E169" s="45">
        <v>13050.22</v>
      </c>
      <c r="F169" s="73">
        <f>Table323[[#This Row],[Single Family]]+Table323[[#This Row],[2-4 Units]]+Table323[[#This Row],[&gt;4 Units]]</f>
        <v>0</v>
      </c>
      <c r="G169" s="72">
        <v>0</v>
      </c>
      <c r="H169" s="72">
        <v>0</v>
      </c>
      <c r="I169" s="72">
        <v>0</v>
      </c>
      <c r="J169" s="47">
        <v>0</v>
      </c>
      <c r="K169" s="46">
        <f t="shared" si="2"/>
        <v>0</v>
      </c>
      <c r="L169" s="72">
        <v>0</v>
      </c>
      <c r="M169" s="72">
        <v>0</v>
      </c>
      <c r="N169" s="72">
        <v>0</v>
      </c>
      <c r="O169" s="47">
        <v>0</v>
      </c>
    </row>
    <row r="170" spans="1:15">
      <c r="A170" s="83">
        <v>9007590100</v>
      </c>
      <c r="B170" s="1" t="s">
        <v>82</v>
      </c>
      <c r="C170" s="84" t="s">
        <v>46</v>
      </c>
      <c r="D170" s="45">
        <v>656.37054000000001</v>
      </c>
      <c r="E170" s="45">
        <v>0</v>
      </c>
      <c r="F170" s="73">
        <f>Table323[[#This Row],[Single Family]]+Table323[[#This Row],[2-4 Units]]+Table323[[#This Row],[&gt;4 Units]]</f>
        <v>0</v>
      </c>
      <c r="G170" s="72">
        <v>0</v>
      </c>
      <c r="H170" s="72">
        <v>0</v>
      </c>
      <c r="I170" s="72">
        <v>0</v>
      </c>
      <c r="J170" s="47">
        <v>0</v>
      </c>
      <c r="K170" s="46">
        <f t="shared" si="2"/>
        <v>0</v>
      </c>
      <c r="L170" s="72">
        <v>0</v>
      </c>
      <c r="M170" s="72">
        <v>0</v>
      </c>
      <c r="N170" s="72">
        <v>0</v>
      </c>
      <c r="O170" s="47">
        <v>0</v>
      </c>
    </row>
    <row r="171" spans="1:15">
      <c r="A171" s="83">
        <v>9003500300</v>
      </c>
      <c r="B171" s="1" t="s">
        <v>83</v>
      </c>
      <c r="C171" s="84" t="s">
        <v>46</v>
      </c>
      <c r="D171" s="45">
        <v>140.85980999999998</v>
      </c>
      <c r="E171" s="45">
        <v>0</v>
      </c>
      <c r="F171" s="73">
        <f>Table323[[#This Row],[Single Family]]+Table323[[#This Row],[2-4 Units]]+Table323[[#This Row],[&gt;4 Units]]</f>
        <v>0</v>
      </c>
      <c r="G171" s="72">
        <v>0</v>
      </c>
      <c r="H171" s="72">
        <v>0</v>
      </c>
      <c r="I171" s="72">
        <v>0</v>
      </c>
      <c r="J171" s="47">
        <v>0</v>
      </c>
      <c r="K171" s="46">
        <f t="shared" si="2"/>
        <v>0</v>
      </c>
      <c r="L171" s="72">
        <v>0</v>
      </c>
      <c r="M171" s="72">
        <v>0</v>
      </c>
      <c r="N171" s="72">
        <v>0</v>
      </c>
      <c r="O171" s="47">
        <v>0</v>
      </c>
    </row>
    <row r="172" spans="1:15">
      <c r="A172" s="83">
        <v>9003510100</v>
      </c>
      <c r="B172" s="1" t="s">
        <v>83</v>
      </c>
      <c r="C172" s="84" t="s">
        <v>46</v>
      </c>
      <c r="D172" s="45">
        <v>22737.580550999941</v>
      </c>
      <c r="E172" s="45">
        <v>1876.3099999999899</v>
      </c>
      <c r="F172" s="73">
        <f>Table323[[#This Row],[Single Family]]+Table323[[#This Row],[2-4 Units]]+Table323[[#This Row],[&gt;4 Units]]</f>
        <v>0</v>
      </c>
      <c r="G172" s="72">
        <v>0</v>
      </c>
      <c r="H172" s="72">
        <v>0</v>
      </c>
      <c r="I172" s="72">
        <v>0</v>
      </c>
      <c r="J172" s="47">
        <v>0</v>
      </c>
      <c r="K172" s="46">
        <f t="shared" si="2"/>
        <v>0</v>
      </c>
      <c r="L172" s="72">
        <v>0</v>
      </c>
      <c r="M172" s="72">
        <v>0</v>
      </c>
      <c r="N172" s="72">
        <v>0</v>
      </c>
      <c r="O172" s="47">
        <v>0</v>
      </c>
    </row>
    <row r="173" spans="1:15">
      <c r="A173" s="83">
        <v>9003510200</v>
      </c>
      <c r="B173" s="1" t="s">
        <v>83</v>
      </c>
      <c r="C173" s="84" t="s">
        <v>46</v>
      </c>
      <c r="D173" s="45">
        <v>18850.030667999941</v>
      </c>
      <c r="E173" s="45">
        <v>1484.8599999999899</v>
      </c>
      <c r="F173" s="73">
        <f>Table323[[#This Row],[Single Family]]+Table323[[#This Row],[2-4 Units]]+Table323[[#This Row],[&gt;4 Units]]</f>
        <v>0</v>
      </c>
      <c r="G173" s="72">
        <v>0</v>
      </c>
      <c r="H173" s="72">
        <v>0</v>
      </c>
      <c r="I173" s="72">
        <v>0</v>
      </c>
      <c r="J173" s="47">
        <v>0</v>
      </c>
      <c r="K173" s="46">
        <f t="shared" si="2"/>
        <v>0</v>
      </c>
      <c r="L173" s="72">
        <v>0</v>
      </c>
      <c r="M173" s="72">
        <v>0</v>
      </c>
      <c r="N173" s="72">
        <v>0</v>
      </c>
      <c r="O173" s="47">
        <v>0</v>
      </c>
    </row>
    <row r="174" spans="1:15">
      <c r="A174" s="83">
        <v>9003510300</v>
      </c>
      <c r="B174" s="1" t="s">
        <v>83</v>
      </c>
      <c r="C174" s="84" t="s">
        <v>46</v>
      </c>
      <c r="D174" s="45">
        <v>35226.728522999998</v>
      </c>
      <c r="E174" s="45">
        <v>3813.9299999999898</v>
      </c>
      <c r="F174" s="73">
        <f>Table323[[#This Row],[Single Family]]+Table323[[#This Row],[2-4 Units]]+Table323[[#This Row],[&gt;4 Units]]</f>
        <v>0</v>
      </c>
      <c r="G174" s="72">
        <v>0</v>
      </c>
      <c r="H174" s="72">
        <v>0</v>
      </c>
      <c r="I174" s="72">
        <v>0</v>
      </c>
      <c r="J174" s="47">
        <v>0</v>
      </c>
      <c r="K174" s="46">
        <f t="shared" si="2"/>
        <v>0</v>
      </c>
      <c r="L174" s="72">
        <v>0</v>
      </c>
      <c r="M174" s="72">
        <v>0</v>
      </c>
      <c r="N174" s="72">
        <v>0</v>
      </c>
      <c r="O174" s="47">
        <v>0</v>
      </c>
    </row>
    <row r="175" spans="1:15">
      <c r="A175" s="83">
        <v>9003510400</v>
      </c>
      <c r="B175" s="1" t="s">
        <v>83</v>
      </c>
      <c r="C175" s="84" t="s">
        <v>46</v>
      </c>
      <c r="D175" s="45">
        <v>45579.725540999942</v>
      </c>
      <c r="E175" s="45">
        <v>62657.019999999902</v>
      </c>
      <c r="F175" s="73">
        <f>Table323[[#This Row],[Single Family]]+Table323[[#This Row],[2-4 Units]]+Table323[[#This Row],[&gt;4 Units]]</f>
        <v>0</v>
      </c>
      <c r="G175" s="72">
        <v>0</v>
      </c>
      <c r="H175" s="72">
        <v>0</v>
      </c>
      <c r="I175" s="72">
        <v>0</v>
      </c>
      <c r="J175" s="47">
        <v>0</v>
      </c>
      <c r="K175" s="46">
        <f t="shared" si="2"/>
        <v>0</v>
      </c>
      <c r="L175" s="72">
        <v>0</v>
      </c>
      <c r="M175" s="72">
        <v>0</v>
      </c>
      <c r="N175" s="72">
        <v>0</v>
      </c>
      <c r="O175" s="47">
        <v>0</v>
      </c>
    </row>
    <row r="176" spans="1:15">
      <c r="A176" s="83">
        <v>9003510500</v>
      </c>
      <c r="B176" s="1" t="s">
        <v>83</v>
      </c>
      <c r="C176" s="84" t="s">
        <v>46</v>
      </c>
      <c r="D176" s="45">
        <v>38196.442619999994</v>
      </c>
      <c r="E176" s="45">
        <v>966</v>
      </c>
      <c r="F176" s="73">
        <f>Table323[[#This Row],[Single Family]]+Table323[[#This Row],[2-4 Units]]+Table323[[#This Row],[&gt;4 Units]]</f>
        <v>0</v>
      </c>
      <c r="G176" s="72">
        <v>0</v>
      </c>
      <c r="H176" s="72">
        <v>0</v>
      </c>
      <c r="I176" s="72">
        <v>0</v>
      </c>
      <c r="J176" s="47">
        <v>0</v>
      </c>
      <c r="K176" s="46">
        <f t="shared" si="2"/>
        <v>0</v>
      </c>
      <c r="L176" s="72">
        <v>0</v>
      </c>
      <c r="M176" s="72">
        <v>0</v>
      </c>
      <c r="N176" s="72">
        <v>0</v>
      </c>
      <c r="O176" s="47">
        <v>0</v>
      </c>
    </row>
    <row r="177" spans="1:15">
      <c r="A177" s="83">
        <v>9003510600</v>
      </c>
      <c r="B177" s="1" t="s">
        <v>83</v>
      </c>
      <c r="C177" s="84" t="s">
        <v>46</v>
      </c>
      <c r="D177" s="45">
        <v>45320.057117999997</v>
      </c>
      <c r="E177" s="45">
        <v>15710.56</v>
      </c>
      <c r="F177" s="73">
        <f>Table323[[#This Row],[Single Family]]+Table323[[#This Row],[2-4 Units]]+Table323[[#This Row],[&gt;4 Units]]</f>
        <v>0</v>
      </c>
      <c r="G177" s="72">
        <v>0</v>
      </c>
      <c r="H177" s="72">
        <v>0</v>
      </c>
      <c r="I177" s="72">
        <v>0</v>
      </c>
      <c r="J177" s="47">
        <v>0</v>
      </c>
      <c r="K177" s="46">
        <f t="shared" si="2"/>
        <v>0</v>
      </c>
      <c r="L177" s="72">
        <v>0</v>
      </c>
      <c r="M177" s="72">
        <v>0</v>
      </c>
      <c r="N177" s="72">
        <v>0</v>
      </c>
      <c r="O177" s="47">
        <v>0</v>
      </c>
    </row>
    <row r="178" spans="1:15">
      <c r="A178" s="83">
        <v>9003510700</v>
      </c>
      <c r="B178" s="1" t="s">
        <v>83</v>
      </c>
      <c r="C178" s="84" t="s">
        <v>46</v>
      </c>
      <c r="D178" s="45">
        <v>249589.873827</v>
      </c>
      <c r="E178" s="45">
        <v>359008.33999999898</v>
      </c>
      <c r="F178" s="73">
        <f>Table323[[#This Row],[Single Family]]+Table323[[#This Row],[2-4 Units]]+Table323[[#This Row],[&gt;4 Units]]</f>
        <v>214</v>
      </c>
      <c r="G178" s="72">
        <v>162</v>
      </c>
      <c r="H178" s="72">
        <v>4</v>
      </c>
      <c r="I178" s="72">
        <v>48</v>
      </c>
      <c r="J178" s="47">
        <v>121027</v>
      </c>
      <c r="K178" s="46">
        <f t="shared" si="2"/>
        <v>818</v>
      </c>
      <c r="L178" s="72">
        <v>127</v>
      </c>
      <c r="M178" s="72">
        <v>0</v>
      </c>
      <c r="N178" s="72">
        <v>691</v>
      </c>
      <c r="O178" s="47">
        <v>323307</v>
      </c>
    </row>
    <row r="179" spans="1:15">
      <c r="A179" s="83">
        <v>9003510800</v>
      </c>
      <c r="B179" s="1" t="s">
        <v>83</v>
      </c>
      <c r="C179" s="84" t="s">
        <v>46</v>
      </c>
      <c r="D179" s="45">
        <v>31456.638359999997</v>
      </c>
      <c r="E179" s="45">
        <v>33310.11</v>
      </c>
      <c r="F179" s="73">
        <f>Table323[[#This Row],[Single Family]]+Table323[[#This Row],[2-4 Units]]+Table323[[#This Row],[&gt;4 Units]]</f>
        <v>0</v>
      </c>
      <c r="G179" s="72">
        <v>0</v>
      </c>
      <c r="H179" s="72">
        <v>0</v>
      </c>
      <c r="I179" s="72">
        <v>0</v>
      </c>
      <c r="J179" s="47">
        <v>0</v>
      </c>
      <c r="K179" s="46">
        <f t="shared" si="2"/>
        <v>0</v>
      </c>
      <c r="L179" s="72">
        <v>0</v>
      </c>
      <c r="M179" s="72">
        <v>0</v>
      </c>
      <c r="N179" s="72">
        <v>0</v>
      </c>
      <c r="O179" s="47">
        <v>0</v>
      </c>
    </row>
    <row r="180" spans="1:15">
      <c r="A180" s="83">
        <v>9003510900</v>
      </c>
      <c r="B180" s="1" t="s">
        <v>83</v>
      </c>
      <c r="C180" s="84" t="s">
        <v>46</v>
      </c>
      <c r="D180" s="45">
        <v>42578.615519999999</v>
      </c>
      <c r="E180" s="45">
        <v>13413.129999999899</v>
      </c>
      <c r="F180" s="73">
        <f>Table323[[#This Row],[Single Family]]+Table323[[#This Row],[2-4 Units]]+Table323[[#This Row],[&gt;4 Units]]</f>
        <v>0</v>
      </c>
      <c r="G180" s="72">
        <v>0</v>
      </c>
      <c r="H180" s="72">
        <v>0</v>
      </c>
      <c r="I180" s="72">
        <v>0</v>
      </c>
      <c r="J180" s="47">
        <v>0</v>
      </c>
      <c r="K180" s="46">
        <f t="shared" si="2"/>
        <v>0</v>
      </c>
      <c r="L180" s="72">
        <v>0</v>
      </c>
      <c r="M180" s="72">
        <v>0</v>
      </c>
      <c r="N180" s="72">
        <v>0</v>
      </c>
      <c r="O180" s="47">
        <v>0</v>
      </c>
    </row>
    <row r="181" spans="1:15">
      <c r="A181" s="83">
        <v>9003511000</v>
      </c>
      <c r="B181" s="1" t="s">
        <v>83</v>
      </c>
      <c r="C181" s="84" t="s">
        <v>46</v>
      </c>
      <c r="D181" s="45">
        <v>41019.365519999999</v>
      </c>
      <c r="E181" s="45">
        <v>16075.81</v>
      </c>
      <c r="F181" s="73">
        <f>Table323[[#This Row],[Single Family]]+Table323[[#This Row],[2-4 Units]]+Table323[[#This Row],[&gt;4 Units]]</f>
        <v>0</v>
      </c>
      <c r="G181" s="72">
        <v>0</v>
      </c>
      <c r="H181" s="72">
        <v>0</v>
      </c>
      <c r="I181" s="72">
        <v>0</v>
      </c>
      <c r="J181" s="47">
        <v>0</v>
      </c>
      <c r="K181" s="46">
        <f t="shared" si="2"/>
        <v>0</v>
      </c>
      <c r="L181" s="72">
        <v>0</v>
      </c>
      <c r="M181" s="72">
        <v>0</v>
      </c>
      <c r="N181" s="72">
        <v>0</v>
      </c>
      <c r="O181" s="47">
        <v>0</v>
      </c>
    </row>
    <row r="182" spans="1:15">
      <c r="A182" s="83">
        <v>9003511100</v>
      </c>
      <c r="B182" s="1" t="s">
        <v>83</v>
      </c>
      <c r="C182" s="84" t="s">
        <v>46</v>
      </c>
      <c r="D182" s="45">
        <v>43302.175559999996</v>
      </c>
      <c r="E182" s="45">
        <v>8356.5999999999894</v>
      </c>
      <c r="F182" s="73">
        <f>Table323[[#This Row],[Single Family]]+Table323[[#This Row],[2-4 Units]]+Table323[[#This Row],[&gt;4 Units]]</f>
        <v>0</v>
      </c>
      <c r="G182" s="72">
        <v>0</v>
      </c>
      <c r="H182" s="72">
        <v>0</v>
      </c>
      <c r="I182" s="72">
        <v>0</v>
      </c>
      <c r="J182" s="47">
        <v>0</v>
      </c>
      <c r="K182" s="46">
        <f t="shared" si="2"/>
        <v>0</v>
      </c>
      <c r="L182" s="72">
        <v>0</v>
      </c>
      <c r="M182" s="72">
        <v>0</v>
      </c>
      <c r="N182" s="72">
        <v>0</v>
      </c>
      <c r="O182" s="47">
        <v>0</v>
      </c>
    </row>
    <row r="183" spans="1:15">
      <c r="A183" s="83">
        <v>9003511200</v>
      </c>
      <c r="B183" s="1" t="s">
        <v>83</v>
      </c>
      <c r="C183" s="84" t="s">
        <v>46</v>
      </c>
      <c r="D183" s="45">
        <v>30019.23099</v>
      </c>
      <c r="E183" s="45">
        <v>3342.6</v>
      </c>
      <c r="F183" s="73">
        <f>Table323[[#This Row],[Single Family]]+Table323[[#This Row],[2-4 Units]]+Table323[[#This Row],[&gt;4 Units]]</f>
        <v>0</v>
      </c>
      <c r="G183" s="72">
        <v>0</v>
      </c>
      <c r="H183" s="72">
        <v>0</v>
      </c>
      <c r="I183" s="72">
        <v>0</v>
      </c>
      <c r="J183" s="47">
        <v>0</v>
      </c>
      <c r="K183" s="46">
        <f t="shared" si="2"/>
        <v>0</v>
      </c>
      <c r="L183" s="72">
        <v>0</v>
      </c>
      <c r="M183" s="72">
        <v>0</v>
      </c>
      <c r="N183" s="72">
        <v>0</v>
      </c>
      <c r="O183" s="47">
        <v>0</v>
      </c>
    </row>
    <row r="184" spans="1:15">
      <c r="A184" s="83">
        <v>9003511300</v>
      </c>
      <c r="B184" s="1" t="s">
        <v>83</v>
      </c>
      <c r="C184" s="84" t="s">
        <v>46</v>
      </c>
      <c r="D184" s="45">
        <v>30377.663441999943</v>
      </c>
      <c r="E184" s="45">
        <v>3042.02</v>
      </c>
      <c r="F184" s="73">
        <f>Table323[[#This Row],[Single Family]]+Table323[[#This Row],[2-4 Units]]+Table323[[#This Row],[&gt;4 Units]]</f>
        <v>0</v>
      </c>
      <c r="G184" s="72">
        <v>0</v>
      </c>
      <c r="H184" s="72">
        <v>0</v>
      </c>
      <c r="I184" s="72">
        <v>0</v>
      </c>
      <c r="J184" s="47">
        <v>0</v>
      </c>
      <c r="K184" s="46">
        <f t="shared" si="2"/>
        <v>0</v>
      </c>
      <c r="L184" s="72">
        <v>0</v>
      </c>
      <c r="M184" s="72">
        <v>0</v>
      </c>
      <c r="N184" s="72">
        <v>0</v>
      </c>
      <c r="O184" s="47">
        <v>0</v>
      </c>
    </row>
    <row r="185" spans="1:15">
      <c r="A185" s="83">
        <v>9003511400</v>
      </c>
      <c r="B185" s="1" t="s">
        <v>83</v>
      </c>
      <c r="C185" s="84" t="s">
        <v>46</v>
      </c>
      <c r="D185" s="45">
        <v>26542.64214</v>
      </c>
      <c r="E185" s="45">
        <v>15087.28</v>
      </c>
      <c r="F185" s="73">
        <f>Table323[[#This Row],[Single Family]]+Table323[[#This Row],[2-4 Units]]+Table323[[#This Row],[&gt;4 Units]]</f>
        <v>0</v>
      </c>
      <c r="G185" s="72">
        <v>0</v>
      </c>
      <c r="H185" s="72">
        <v>0</v>
      </c>
      <c r="I185" s="72">
        <v>0</v>
      </c>
      <c r="J185" s="47">
        <v>0</v>
      </c>
      <c r="K185" s="46">
        <f t="shared" si="2"/>
        <v>0</v>
      </c>
      <c r="L185" s="72">
        <v>0</v>
      </c>
      <c r="M185" s="72">
        <v>0</v>
      </c>
      <c r="N185" s="72">
        <v>0</v>
      </c>
      <c r="O185" s="47">
        <v>0</v>
      </c>
    </row>
    <row r="186" spans="1:15">
      <c r="A186" s="83">
        <v>9003514102</v>
      </c>
      <c r="B186" s="1" t="s">
        <v>83</v>
      </c>
      <c r="C186" s="84" t="s">
        <v>46</v>
      </c>
      <c r="D186" s="45">
        <v>1573.9693199999999</v>
      </c>
      <c r="E186" s="45">
        <v>0</v>
      </c>
      <c r="F186" s="73">
        <f>Table323[[#This Row],[Single Family]]+Table323[[#This Row],[2-4 Units]]+Table323[[#This Row],[&gt;4 Units]]</f>
        <v>0</v>
      </c>
      <c r="G186" s="72">
        <v>0</v>
      </c>
      <c r="H186" s="72">
        <v>0</v>
      </c>
      <c r="I186" s="72">
        <v>0</v>
      </c>
      <c r="J186" s="47">
        <v>0</v>
      </c>
      <c r="K186" s="46">
        <f t="shared" si="2"/>
        <v>0</v>
      </c>
      <c r="L186" s="72">
        <v>0</v>
      </c>
      <c r="M186" s="72">
        <v>0</v>
      </c>
      <c r="N186" s="72">
        <v>0</v>
      </c>
      <c r="O186" s="47">
        <v>0</v>
      </c>
    </row>
    <row r="187" spans="1:15">
      <c r="A187" s="83">
        <v>9011716101</v>
      </c>
      <c r="B187" s="1" t="s">
        <v>84</v>
      </c>
      <c r="C187" s="84" t="s">
        <v>46</v>
      </c>
      <c r="D187" s="45">
        <v>66911.747111999997</v>
      </c>
      <c r="E187" s="45">
        <v>21436.1699999999</v>
      </c>
      <c r="F187" s="73">
        <f>Table323[[#This Row],[Single Family]]+Table323[[#This Row],[2-4 Units]]+Table323[[#This Row],[&gt;4 Units]]</f>
        <v>0</v>
      </c>
      <c r="G187" s="72">
        <v>0</v>
      </c>
      <c r="H187" s="72">
        <v>0</v>
      </c>
      <c r="I187" s="72">
        <v>0</v>
      </c>
      <c r="J187" s="47">
        <v>0</v>
      </c>
      <c r="K187" s="46">
        <f t="shared" si="2"/>
        <v>0</v>
      </c>
      <c r="L187" s="72">
        <v>0</v>
      </c>
      <c r="M187" s="72">
        <v>0</v>
      </c>
      <c r="N187" s="72">
        <v>0</v>
      </c>
      <c r="O187" s="47">
        <v>0</v>
      </c>
    </row>
    <row r="188" spans="1:15">
      <c r="A188" s="83">
        <v>9011716102</v>
      </c>
      <c r="B188" s="1" t="s">
        <v>84</v>
      </c>
      <c r="C188" s="84" t="s">
        <v>46</v>
      </c>
      <c r="D188" s="45">
        <v>196221.56582699998</v>
      </c>
      <c r="E188" s="45">
        <v>586739.66</v>
      </c>
      <c r="F188" s="73">
        <f>Table323[[#This Row],[Single Family]]+Table323[[#This Row],[2-4 Units]]+Table323[[#This Row],[&gt;4 Units]]</f>
        <v>121</v>
      </c>
      <c r="G188" s="72">
        <v>119</v>
      </c>
      <c r="H188" s="72">
        <v>2</v>
      </c>
      <c r="I188" s="72">
        <v>0</v>
      </c>
      <c r="J188" s="47">
        <v>181183.899999999</v>
      </c>
      <c r="K188" s="46">
        <f t="shared" si="2"/>
        <v>60</v>
      </c>
      <c r="L188" s="72">
        <v>11</v>
      </c>
      <c r="M188" s="72">
        <v>0</v>
      </c>
      <c r="N188" s="72">
        <v>49</v>
      </c>
      <c r="O188" s="47">
        <v>186932</v>
      </c>
    </row>
    <row r="189" spans="1:15">
      <c r="A189" s="83">
        <v>9011870701</v>
      </c>
      <c r="B189" s="1" t="s">
        <v>84</v>
      </c>
      <c r="C189" s="84" t="s">
        <v>46</v>
      </c>
      <c r="D189" s="45">
        <v>34910.427573000001</v>
      </c>
      <c r="E189" s="45">
        <v>13555.18</v>
      </c>
      <c r="F189" s="73">
        <f>Table323[[#This Row],[Single Family]]+Table323[[#This Row],[2-4 Units]]+Table323[[#This Row],[&gt;4 Units]]</f>
        <v>0</v>
      </c>
      <c r="G189" s="72">
        <v>0</v>
      </c>
      <c r="H189" s="72">
        <v>0</v>
      </c>
      <c r="I189" s="72">
        <v>0</v>
      </c>
      <c r="J189" s="47">
        <v>0</v>
      </c>
      <c r="K189" s="46">
        <f t="shared" si="2"/>
        <v>0</v>
      </c>
      <c r="L189" s="72">
        <v>0</v>
      </c>
      <c r="M189" s="72">
        <v>0</v>
      </c>
      <c r="N189" s="72">
        <v>0</v>
      </c>
      <c r="O189" s="47">
        <v>0</v>
      </c>
    </row>
    <row r="190" spans="1:15">
      <c r="A190" s="83">
        <v>9011870703</v>
      </c>
      <c r="B190" s="1" t="s">
        <v>84</v>
      </c>
      <c r="C190" s="84" t="s">
        <v>46</v>
      </c>
      <c r="D190" s="45">
        <v>30906.472589999998</v>
      </c>
      <c r="E190" s="45">
        <v>8038.5699999999897</v>
      </c>
      <c r="F190" s="73">
        <f>Table323[[#This Row],[Single Family]]+Table323[[#This Row],[2-4 Units]]+Table323[[#This Row],[&gt;4 Units]]</f>
        <v>0</v>
      </c>
      <c r="G190" s="72">
        <v>0</v>
      </c>
      <c r="H190" s="72">
        <v>0</v>
      </c>
      <c r="I190" s="72">
        <v>0</v>
      </c>
      <c r="J190" s="47">
        <v>0</v>
      </c>
      <c r="K190" s="46">
        <f t="shared" si="2"/>
        <v>0</v>
      </c>
      <c r="L190" s="72">
        <v>0</v>
      </c>
      <c r="M190" s="72">
        <v>0</v>
      </c>
      <c r="N190" s="72">
        <v>0</v>
      </c>
      <c r="O190" s="47">
        <v>0</v>
      </c>
    </row>
    <row r="191" spans="1:15">
      <c r="A191" s="83">
        <v>9011870704</v>
      </c>
      <c r="B191" s="1" t="s">
        <v>84</v>
      </c>
      <c r="C191" s="84" t="s">
        <v>46</v>
      </c>
      <c r="D191" s="45">
        <v>81893.293271999995</v>
      </c>
      <c r="E191" s="45">
        <v>17065.5099999999</v>
      </c>
      <c r="F191" s="73">
        <f>Table323[[#This Row],[Single Family]]+Table323[[#This Row],[2-4 Units]]+Table323[[#This Row],[&gt;4 Units]]</f>
        <v>0</v>
      </c>
      <c r="G191" s="72">
        <v>0</v>
      </c>
      <c r="H191" s="72">
        <v>0</v>
      </c>
      <c r="I191" s="72">
        <v>0</v>
      </c>
      <c r="J191" s="47">
        <v>0</v>
      </c>
      <c r="K191" s="46">
        <f t="shared" si="2"/>
        <v>0</v>
      </c>
      <c r="L191" s="72">
        <v>0</v>
      </c>
      <c r="M191" s="72">
        <v>0</v>
      </c>
      <c r="N191" s="72">
        <v>0</v>
      </c>
      <c r="O191" s="47">
        <v>0</v>
      </c>
    </row>
    <row r="192" spans="1:15">
      <c r="A192" s="83">
        <v>9003484100</v>
      </c>
      <c r="B192" s="1" t="s">
        <v>85</v>
      </c>
      <c r="C192" s="84" t="s">
        <v>46</v>
      </c>
      <c r="D192" s="45">
        <v>134850.04092</v>
      </c>
      <c r="E192" s="45">
        <v>171178.77</v>
      </c>
      <c r="F192" s="73">
        <f>Table323[[#This Row],[Single Family]]+Table323[[#This Row],[2-4 Units]]+Table323[[#This Row],[&gt;4 Units]]</f>
        <v>681</v>
      </c>
      <c r="G192" s="72">
        <v>43</v>
      </c>
      <c r="H192" s="72">
        <v>1</v>
      </c>
      <c r="I192" s="72">
        <v>637</v>
      </c>
      <c r="J192" s="47">
        <v>47260.139999999898</v>
      </c>
      <c r="K192" s="46">
        <f t="shared" si="2"/>
        <v>27</v>
      </c>
      <c r="L192" s="72">
        <v>16</v>
      </c>
      <c r="M192" s="72">
        <v>0</v>
      </c>
      <c r="N192" s="72">
        <v>11</v>
      </c>
      <c r="O192" s="47">
        <v>43254.8</v>
      </c>
    </row>
    <row r="193" spans="1:15">
      <c r="A193" s="83">
        <v>9003484200</v>
      </c>
      <c r="B193" s="1" t="s">
        <v>85</v>
      </c>
      <c r="C193" s="84" t="s">
        <v>46</v>
      </c>
      <c r="D193" s="45">
        <v>71039.746385999999</v>
      </c>
      <c r="E193" s="45">
        <v>23544.16</v>
      </c>
      <c r="F193" s="73">
        <f>Table323[[#This Row],[Single Family]]+Table323[[#This Row],[2-4 Units]]+Table323[[#This Row],[&gt;4 Units]]</f>
        <v>0</v>
      </c>
      <c r="G193" s="72">
        <v>0</v>
      </c>
      <c r="H193" s="72">
        <v>0</v>
      </c>
      <c r="I193" s="72">
        <v>0</v>
      </c>
      <c r="J193" s="47">
        <v>0</v>
      </c>
      <c r="K193" s="46">
        <f t="shared" si="2"/>
        <v>0</v>
      </c>
      <c r="L193" s="72">
        <v>0</v>
      </c>
      <c r="M193" s="72">
        <v>0</v>
      </c>
      <c r="N193" s="72">
        <v>0</v>
      </c>
      <c r="O193" s="47">
        <v>0</v>
      </c>
    </row>
    <row r="194" spans="1:15">
      <c r="A194" s="83">
        <v>9003487100</v>
      </c>
      <c r="B194" s="1" t="s">
        <v>85</v>
      </c>
      <c r="C194" s="84" t="s">
        <v>46</v>
      </c>
      <c r="D194" s="45">
        <v>420.74234999999999</v>
      </c>
      <c r="E194" s="45">
        <v>4200</v>
      </c>
      <c r="F194" s="73">
        <f>Table323[[#This Row],[Single Family]]+Table323[[#This Row],[2-4 Units]]+Table323[[#This Row],[&gt;4 Units]]</f>
        <v>0</v>
      </c>
      <c r="G194" s="72">
        <v>0</v>
      </c>
      <c r="H194" s="72">
        <v>0</v>
      </c>
      <c r="I194" s="72">
        <v>0</v>
      </c>
      <c r="J194" s="47">
        <v>0</v>
      </c>
      <c r="K194" s="46">
        <f t="shared" si="2"/>
        <v>0</v>
      </c>
      <c r="L194" s="72">
        <v>0</v>
      </c>
      <c r="M194" s="72">
        <v>0</v>
      </c>
      <c r="N194" s="72">
        <v>0</v>
      </c>
      <c r="O194" s="47">
        <v>0</v>
      </c>
    </row>
    <row r="195" spans="1:15">
      <c r="A195" s="83">
        <v>9015902200</v>
      </c>
      <c r="B195" s="1" t="s">
        <v>86</v>
      </c>
      <c r="C195" s="84" t="s">
        <v>46</v>
      </c>
      <c r="D195" s="45">
        <v>36016.002161999997</v>
      </c>
      <c r="E195" s="45">
        <v>17233.6699999999</v>
      </c>
      <c r="F195" s="73">
        <f>Table323[[#This Row],[Single Family]]+Table323[[#This Row],[2-4 Units]]+Table323[[#This Row],[&gt;4 Units]]</f>
        <v>8</v>
      </c>
      <c r="G195" s="72">
        <v>8</v>
      </c>
      <c r="H195" s="72">
        <v>0</v>
      </c>
      <c r="I195" s="72">
        <v>0</v>
      </c>
      <c r="J195" s="47">
        <v>3732.59</v>
      </c>
      <c r="K195" s="46">
        <f t="shared" si="2"/>
        <v>2</v>
      </c>
      <c r="L195" s="72">
        <v>2</v>
      </c>
      <c r="M195" s="72">
        <v>0</v>
      </c>
      <c r="N195" s="72">
        <v>0</v>
      </c>
      <c r="O195" s="47">
        <v>3746.55</v>
      </c>
    </row>
    <row r="196" spans="1:15">
      <c r="A196" s="83">
        <v>9003484200</v>
      </c>
      <c r="B196" s="1" t="s">
        <v>87</v>
      </c>
      <c r="C196" s="84" t="s">
        <v>46</v>
      </c>
      <c r="D196" s="45">
        <v>202.82723999999999</v>
      </c>
      <c r="E196" s="45">
        <v>0</v>
      </c>
      <c r="F196" s="73">
        <f>Table323[[#This Row],[Single Family]]+Table323[[#This Row],[2-4 Units]]+Table323[[#This Row],[&gt;4 Units]]</f>
        <v>0</v>
      </c>
      <c r="G196" s="72">
        <v>0</v>
      </c>
      <c r="H196" s="72">
        <v>0</v>
      </c>
      <c r="I196" s="72">
        <v>0</v>
      </c>
      <c r="J196" s="47">
        <v>0</v>
      </c>
      <c r="K196" s="46">
        <f t="shared" si="2"/>
        <v>0</v>
      </c>
      <c r="L196" s="72">
        <v>0</v>
      </c>
      <c r="M196" s="72">
        <v>0</v>
      </c>
      <c r="N196" s="72">
        <v>0</v>
      </c>
      <c r="O196" s="47">
        <v>0</v>
      </c>
    </row>
    <row r="197" spans="1:15">
      <c r="A197" s="83">
        <v>9013530100</v>
      </c>
      <c r="B197" s="1" t="s">
        <v>87</v>
      </c>
      <c r="C197" s="84" t="s">
        <v>46</v>
      </c>
      <c r="D197" s="45">
        <v>43.046639999999996</v>
      </c>
      <c r="E197" s="45">
        <v>0</v>
      </c>
      <c r="F197" s="73">
        <f>Table323[[#This Row],[Single Family]]+Table323[[#This Row],[2-4 Units]]+Table323[[#This Row],[&gt;4 Units]]</f>
        <v>0</v>
      </c>
      <c r="G197" s="72">
        <v>0</v>
      </c>
      <c r="H197" s="72">
        <v>0</v>
      </c>
      <c r="I197" s="72">
        <v>0</v>
      </c>
      <c r="J197" s="47">
        <v>0</v>
      </c>
      <c r="K197" s="46">
        <f t="shared" si="2"/>
        <v>0</v>
      </c>
      <c r="L197" s="72">
        <v>0</v>
      </c>
      <c r="M197" s="72">
        <v>0</v>
      </c>
      <c r="N197" s="72">
        <v>0</v>
      </c>
      <c r="O197" s="47">
        <v>0</v>
      </c>
    </row>
    <row r="198" spans="1:15">
      <c r="A198" s="83">
        <v>9013535100</v>
      </c>
      <c r="B198" s="1" t="s">
        <v>87</v>
      </c>
      <c r="C198" s="84" t="s">
        <v>46</v>
      </c>
      <c r="D198" s="45">
        <v>227234.56127400001</v>
      </c>
      <c r="E198" s="45">
        <v>201655.07</v>
      </c>
      <c r="F198" s="73">
        <f>Table323[[#This Row],[Single Family]]+Table323[[#This Row],[2-4 Units]]+Table323[[#This Row],[&gt;4 Units]]</f>
        <v>86</v>
      </c>
      <c r="G198" s="72">
        <v>82</v>
      </c>
      <c r="H198" s="72">
        <v>4</v>
      </c>
      <c r="I198" s="72">
        <v>0</v>
      </c>
      <c r="J198" s="47">
        <v>106537</v>
      </c>
      <c r="K198" s="46">
        <f t="shared" ref="K198:K261" si="3">L198+M198+N198</f>
        <v>9</v>
      </c>
      <c r="L198" s="72">
        <v>9</v>
      </c>
      <c r="M198" s="72">
        <v>0</v>
      </c>
      <c r="N198" s="72">
        <v>0</v>
      </c>
      <c r="O198" s="47">
        <v>46663.5</v>
      </c>
    </row>
    <row r="199" spans="1:15">
      <c r="A199" s="83">
        <v>9013535200</v>
      </c>
      <c r="B199" s="1" t="s">
        <v>87</v>
      </c>
      <c r="C199" s="84" t="s">
        <v>46</v>
      </c>
      <c r="D199" s="45">
        <v>93468.758166</v>
      </c>
      <c r="E199" s="45">
        <v>37654.659999999902</v>
      </c>
      <c r="F199" s="73">
        <f>Table323[[#This Row],[Single Family]]+Table323[[#This Row],[2-4 Units]]+Table323[[#This Row],[&gt;4 Units]]</f>
        <v>0</v>
      </c>
      <c r="G199" s="72">
        <v>0</v>
      </c>
      <c r="H199" s="72">
        <v>0</v>
      </c>
      <c r="I199" s="72">
        <v>0</v>
      </c>
      <c r="J199" s="47">
        <v>0</v>
      </c>
      <c r="K199" s="46">
        <f t="shared" si="3"/>
        <v>0</v>
      </c>
      <c r="L199" s="72">
        <v>0</v>
      </c>
      <c r="M199" s="72">
        <v>0</v>
      </c>
      <c r="N199" s="72">
        <v>0</v>
      </c>
      <c r="O199" s="47">
        <v>0</v>
      </c>
    </row>
    <row r="200" spans="1:15">
      <c r="A200" s="83">
        <v>9013538201</v>
      </c>
      <c r="B200" s="1" t="s">
        <v>87</v>
      </c>
      <c r="C200" s="84" t="s">
        <v>46</v>
      </c>
      <c r="D200" s="45">
        <v>327.95279999999997</v>
      </c>
      <c r="E200" s="45">
        <v>0</v>
      </c>
      <c r="F200" s="73">
        <f>Table323[[#This Row],[Single Family]]+Table323[[#This Row],[2-4 Units]]+Table323[[#This Row],[&gt;4 Units]]</f>
        <v>0</v>
      </c>
      <c r="G200" s="72">
        <v>0</v>
      </c>
      <c r="H200" s="72">
        <v>0</v>
      </c>
      <c r="I200" s="72">
        <v>0</v>
      </c>
      <c r="J200" s="47">
        <v>0</v>
      </c>
      <c r="K200" s="46">
        <f t="shared" si="3"/>
        <v>0</v>
      </c>
      <c r="L200" s="72">
        <v>0</v>
      </c>
      <c r="M200" s="72">
        <v>0</v>
      </c>
      <c r="N200" s="72">
        <v>0</v>
      </c>
      <c r="O200" s="47">
        <v>0</v>
      </c>
    </row>
    <row r="201" spans="1:15">
      <c r="A201" s="83">
        <v>9013538202</v>
      </c>
      <c r="B201" s="1" t="s">
        <v>87</v>
      </c>
      <c r="C201" s="84" t="s">
        <v>46</v>
      </c>
      <c r="D201" s="45">
        <v>121.03748999999999</v>
      </c>
      <c r="E201" s="45">
        <v>0</v>
      </c>
      <c r="F201" s="73">
        <f>Table323[[#This Row],[Single Family]]+Table323[[#This Row],[2-4 Units]]+Table323[[#This Row],[&gt;4 Units]]</f>
        <v>0</v>
      </c>
      <c r="G201" s="72">
        <v>0</v>
      </c>
      <c r="H201" s="72">
        <v>0</v>
      </c>
      <c r="I201" s="72">
        <v>0</v>
      </c>
      <c r="J201" s="47">
        <v>0</v>
      </c>
      <c r="K201" s="46">
        <f t="shared" si="3"/>
        <v>0</v>
      </c>
      <c r="L201" s="72">
        <v>0</v>
      </c>
      <c r="M201" s="72">
        <v>0</v>
      </c>
      <c r="N201" s="72">
        <v>0</v>
      </c>
      <c r="O201" s="47">
        <v>0</v>
      </c>
    </row>
    <row r="202" spans="1:15">
      <c r="A202" s="83">
        <v>9003480300</v>
      </c>
      <c r="B202" s="1" t="s">
        <v>88</v>
      </c>
      <c r="C202" s="84" t="s">
        <v>46</v>
      </c>
      <c r="D202" s="45">
        <v>26750.832633000002</v>
      </c>
      <c r="E202" s="45">
        <v>14124.2699999999</v>
      </c>
      <c r="F202" s="73">
        <f>Table323[[#This Row],[Single Family]]+Table323[[#This Row],[2-4 Units]]+Table323[[#This Row],[&gt;4 Units]]</f>
        <v>0</v>
      </c>
      <c r="G202" s="72">
        <v>0</v>
      </c>
      <c r="H202" s="72">
        <v>0</v>
      </c>
      <c r="I202" s="72">
        <v>0</v>
      </c>
      <c r="J202" s="47">
        <v>0</v>
      </c>
      <c r="K202" s="46">
        <f t="shared" si="3"/>
        <v>0</v>
      </c>
      <c r="L202" s="72">
        <v>0</v>
      </c>
      <c r="M202" s="72">
        <v>0</v>
      </c>
      <c r="N202" s="72">
        <v>0</v>
      </c>
      <c r="O202" s="47">
        <v>0</v>
      </c>
    </row>
    <row r="203" spans="1:15">
      <c r="A203" s="83">
        <v>9003480400</v>
      </c>
      <c r="B203" s="1" t="s">
        <v>88</v>
      </c>
      <c r="C203" s="84" t="s">
        <v>46</v>
      </c>
      <c r="D203" s="45">
        <v>45231.213887999998</v>
      </c>
      <c r="E203" s="45">
        <v>5174.13</v>
      </c>
      <c r="F203" s="73">
        <f>Table323[[#This Row],[Single Family]]+Table323[[#This Row],[2-4 Units]]+Table323[[#This Row],[&gt;4 Units]]</f>
        <v>0</v>
      </c>
      <c r="G203" s="72">
        <v>0</v>
      </c>
      <c r="H203" s="72">
        <v>0</v>
      </c>
      <c r="I203" s="72">
        <v>0</v>
      </c>
      <c r="J203" s="47">
        <v>0</v>
      </c>
      <c r="K203" s="46">
        <f t="shared" si="3"/>
        <v>0</v>
      </c>
      <c r="L203" s="72">
        <v>0</v>
      </c>
      <c r="M203" s="72">
        <v>0</v>
      </c>
      <c r="N203" s="72">
        <v>0</v>
      </c>
      <c r="O203" s="47">
        <v>0</v>
      </c>
    </row>
    <row r="204" spans="1:15">
      <c r="A204" s="83">
        <v>9003480500</v>
      </c>
      <c r="B204" s="1" t="s">
        <v>88</v>
      </c>
      <c r="C204" s="84" t="s">
        <v>46</v>
      </c>
      <c r="D204" s="45">
        <v>39645.025559999995</v>
      </c>
      <c r="E204" s="45">
        <v>15728.78</v>
      </c>
      <c r="F204" s="73">
        <f>Table323[[#This Row],[Single Family]]+Table323[[#This Row],[2-4 Units]]+Table323[[#This Row],[&gt;4 Units]]</f>
        <v>0</v>
      </c>
      <c r="G204" s="72">
        <v>0</v>
      </c>
      <c r="H204" s="72">
        <v>0</v>
      </c>
      <c r="I204" s="72">
        <v>0</v>
      </c>
      <c r="J204" s="47">
        <v>0</v>
      </c>
      <c r="K204" s="46">
        <f t="shared" si="3"/>
        <v>0</v>
      </c>
      <c r="L204" s="72">
        <v>0</v>
      </c>
      <c r="M204" s="72">
        <v>0</v>
      </c>
      <c r="N204" s="72">
        <v>0</v>
      </c>
      <c r="O204" s="47">
        <v>0</v>
      </c>
    </row>
    <row r="205" spans="1:15">
      <c r="A205" s="83">
        <v>9003480600</v>
      </c>
      <c r="B205" s="1" t="s">
        <v>88</v>
      </c>
      <c r="C205" s="84" t="s">
        <v>46</v>
      </c>
      <c r="D205" s="45">
        <v>44607.503115</v>
      </c>
      <c r="E205" s="45">
        <v>7518.04</v>
      </c>
      <c r="F205" s="73">
        <f>Table323[[#This Row],[Single Family]]+Table323[[#This Row],[2-4 Units]]+Table323[[#This Row],[&gt;4 Units]]</f>
        <v>0</v>
      </c>
      <c r="G205" s="72">
        <v>0</v>
      </c>
      <c r="H205" s="72">
        <v>0</v>
      </c>
      <c r="I205" s="72">
        <v>0</v>
      </c>
      <c r="J205" s="47">
        <v>0</v>
      </c>
      <c r="K205" s="46">
        <f t="shared" si="3"/>
        <v>0</v>
      </c>
      <c r="L205" s="72">
        <v>0</v>
      </c>
      <c r="M205" s="72">
        <v>0</v>
      </c>
      <c r="N205" s="72">
        <v>0</v>
      </c>
      <c r="O205" s="47">
        <v>0</v>
      </c>
    </row>
    <row r="206" spans="1:15">
      <c r="A206" s="83">
        <v>9003480700</v>
      </c>
      <c r="B206" s="1" t="s">
        <v>88</v>
      </c>
      <c r="C206" s="84" t="s">
        <v>46</v>
      </c>
      <c r="D206" s="45">
        <v>22621.737914999998</v>
      </c>
      <c r="E206" s="45">
        <v>7515.24999999999</v>
      </c>
      <c r="F206" s="73">
        <f>Table323[[#This Row],[Single Family]]+Table323[[#This Row],[2-4 Units]]+Table323[[#This Row],[&gt;4 Units]]</f>
        <v>0</v>
      </c>
      <c r="G206" s="72">
        <v>0</v>
      </c>
      <c r="H206" s="72">
        <v>0</v>
      </c>
      <c r="I206" s="72">
        <v>0</v>
      </c>
      <c r="J206" s="47">
        <v>0</v>
      </c>
      <c r="K206" s="46">
        <f t="shared" si="3"/>
        <v>0</v>
      </c>
      <c r="L206" s="72">
        <v>0</v>
      </c>
      <c r="M206" s="72">
        <v>0</v>
      </c>
      <c r="N206" s="72">
        <v>0</v>
      </c>
      <c r="O206" s="47">
        <v>0</v>
      </c>
    </row>
    <row r="207" spans="1:15">
      <c r="A207" s="83">
        <v>9003480800</v>
      </c>
      <c r="B207" s="1" t="s">
        <v>88</v>
      </c>
      <c r="C207" s="84" t="s">
        <v>46</v>
      </c>
      <c r="D207" s="45">
        <v>241849.475595</v>
      </c>
      <c r="E207" s="45">
        <v>693822.43999999901</v>
      </c>
      <c r="F207" s="73">
        <f>Table323[[#This Row],[Single Family]]+Table323[[#This Row],[2-4 Units]]+Table323[[#This Row],[&gt;4 Units]]</f>
        <v>426</v>
      </c>
      <c r="G207" s="72">
        <v>153</v>
      </c>
      <c r="H207" s="72">
        <v>4</v>
      </c>
      <c r="I207" s="72">
        <v>269</v>
      </c>
      <c r="J207" s="47">
        <v>246959</v>
      </c>
      <c r="K207" s="46">
        <f t="shared" si="3"/>
        <v>72</v>
      </c>
      <c r="L207" s="72">
        <v>52</v>
      </c>
      <c r="M207" s="72">
        <v>0</v>
      </c>
      <c r="N207" s="72">
        <v>20</v>
      </c>
      <c r="O207" s="47">
        <v>111010</v>
      </c>
    </row>
    <row r="208" spans="1:15">
      <c r="A208" s="83">
        <v>9003480900</v>
      </c>
      <c r="B208" s="1" t="s">
        <v>88</v>
      </c>
      <c r="C208" s="84" t="s">
        <v>46</v>
      </c>
      <c r="D208" s="45">
        <v>27227.381390999941</v>
      </c>
      <c r="E208" s="45">
        <v>27083.549999999901</v>
      </c>
      <c r="F208" s="73">
        <f>Table323[[#This Row],[Single Family]]+Table323[[#This Row],[2-4 Units]]+Table323[[#This Row],[&gt;4 Units]]</f>
        <v>0</v>
      </c>
      <c r="G208" s="72">
        <v>0</v>
      </c>
      <c r="H208" s="72">
        <v>0</v>
      </c>
      <c r="I208" s="72">
        <v>0</v>
      </c>
      <c r="J208" s="47">
        <v>0</v>
      </c>
      <c r="K208" s="46">
        <f t="shared" si="3"/>
        <v>0</v>
      </c>
      <c r="L208" s="72">
        <v>0</v>
      </c>
      <c r="M208" s="72">
        <v>0</v>
      </c>
      <c r="N208" s="72">
        <v>0</v>
      </c>
      <c r="O208" s="47">
        <v>0</v>
      </c>
    </row>
    <row r="209" spans="1:15">
      <c r="A209" s="83">
        <v>9003481000</v>
      </c>
      <c r="B209" s="1" t="s">
        <v>88</v>
      </c>
      <c r="C209" s="84" t="s">
        <v>46</v>
      </c>
      <c r="D209" s="45">
        <v>47658.997889999999</v>
      </c>
      <c r="E209" s="45">
        <v>4616.59</v>
      </c>
      <c r="F209" s="73">
        <f>Table323[[#This Row],[Single Family]]+Table323[[#This Row],[2-4 Units]]+Table323[[#This Row],[&gt;4 Units]]</f>
        <v>0</v>
      </c>
      <c r="G209" s="72">
        <v>0</v>
      </c>
      <c r="H209" s="72">
        <v>0</v>
      </c>
      <c r="I209" s="72">
        <v>0</v>
      </c>
      <c r="J209" s="47">
        <v>0</v>
      </c>
      <c r="K209" s="46">
        <f t="shared" si="3"/>
        <v>0</v>
      </c>
      <c r="L209" s="72">
        <v>0</v>
      </c>
      <c r="M209" s="72">
        <v>0</v>
      </c>
      <c r="N209" s="72">
        <v>0</v>
      </c>
      <c r="O209" s="47">
        <v>0</v>
      </c>
    </row>
    <row r="210" spans="1:15">
      <c r="A210" s="83">
        <v>9003481100</v>
      </c>
      <c r="B210" s="1" t="s">
        <v>88</v>
      </c>
      <c r="C210" s="84" t="s">
        <v>46</v>
      </c>
      <c r="D210" s="45">
        <v>47203.864154999996</v>
      </c>
      <c r="E210" s="45">
        <v>11863.529999999901</v>
      </c>
      <c r="F210" s="73">
        <f>Table323[[#This Row],[Single Family]]+Table323[[#This Row],[2-4 Units]]+Table323[[#This Row],[&gt;4 Units]]</f>
        <v>0</v>
      </c>
      <c r="G210" s="72">
        <v>0</v>
      </c>
      <c r="H210" s="72">
        <v>0</v>
      </c>
      <c r="I210" s="72">
        <v>0</v>
      </c>
      <c r="J210" s="47">
        <v>0</v>
      </c>
      <c r="K210" s="46">
        <f t="shared" si="3"/>
        <v>0</v>
      </c>
      <c r="L210" s="72">
        <v>0</v>
      </c>
      <c r="M210" s="72">
        <v>0</v>
      </c>
      <c r="N210" s="72">
        <v>0</v>
      </c>
      <c r="O210" s="47">
        <v>0</v>
      </c>
    </row>
    <row r="211" spans="1:15">
      <c r="A211" s="83">
        <v>9003481200</v>
      </c>
      <c r="B211" s="1" t="s">
        <v>88</v>
      </c>
      <c r="C211" s="84" t="s">
        <v>46</v>
      </c>
      <c r="D211" s="45">
        <v>51843.000888000002</v>
      </c>
      <c r="E211" s="45">
        <v>10785.51</v>
      </c>
      <c r="F211" s="73">
        <f>Table323[[#This Row],[Single Family]]+Table323[[#This Row],[2-4 Units]]+Table323[[#This Row],[&gt;4 Units]]</f>
        <v>0</v>
      </c>
      <c r="G211" s="72">
        <v>0</v>
      </c>
      <c r="H211" s="72">
        <v>0</v>
      </c>
      <c r="I211" s="72">
        <v>0</v>
      </c>
      <c r="J211" s="47">
        <v>0</v>
      </c>
      <c r="K211" s="46">
        <f t="shared" si="3"/>
        <v>0</v>
      </c>
      <c r="L211" s="72">
        <v>0</v>
      </c>
      <c r="M211" s="72">
        <v>0</v>
      </c>
      <c r="N211" s="72">
        <v>0</v>
      </c>
      <c r="O211" s="47">
        <v>0</v>
      </c>
    </row>
    <row r="212" spans="1:15">
      <c r="A212" s="83">
        <v>9003481300</v>
      </c>
      <c r="B212" s="1" t="s">
        <v>88</v>
      </c>
      <c r="C212" s="84" t="s">
        <v>46</v>
      </c>
      <c r="D212" s="45">
        <v>36463.458149999999</v>
      </c>
      <c r="E212" s="45">
        <v>5146.4399999999896</v>
      </c>
      <c r="F212" s="73">
        <f>Table323[[#This Row],[Single Family]]+Table323[[#This Row],[2-4 Units]]+Table323[[#This Row],[&gt;4 Units]]</f>
        <v>0</v>
      </c>
      <c r="G212" s="72">
        <v>0</v>
      </c>
      <c r="H212" s="72">
        <v>0</v>
      </c>
      <c r="I212" s="72">
        <v>0</v>
      </c>
      <c r="J212" s="47">
        <v>0</v>
      </c>
      <c r="K212" s="46">
        <f t="shared" si="3"/>
        <v>0</v>
      </c>
      <c r="L212" s="72">
        <v>0</v>
      </c>
      <c r="M212" s="72">
        <v>0</v>
      </c>
      <c r="N212" s="72">
        <v>0</v>
      </c>
      <c r="O212" s="47">
        <v>0</v>
      </c>
    </row>
    <row r="213" spans="1:15">
      <c r="A213" s="83">
        <v>9003484200</v>
      </c>
      <c r="B213" s="1" t="s">
        <v>88</v>
      </c>
      <c r="C213" s="84" t="s">
        <v>46</v>
      </c>
      <c r="D213" s="45">
        <v>614.19707999999991</v>
      </c>
      <c r="E213" s="45">
        <v>0</v>
      </c>
      <c r="F213" s="73">
        <f>Table323[[#This Row],[Single Family]]+Table323[[#This Row],[2-4 Units]]+Table323[[#This Row],[&gt;4 Units]]</f>
        <v>0</v>
      </c>
      <c r="G213" s="72">
        <v>0</v>
      </c>
      <c r="H213" s="72">
        <v>0</v>
      </c>
      <c r="I213" s="72">
        <v>0</v>
      </c>
      <c r="J213" s="47">
        <v>0</v>
      </c>
      <c r="K213" s="46">
        <f t="shared" si="3"/>
        <v>0</v>
      </c>
      <c r="L213" s="72">
        <v>0</v>
      </c>
      <c r="M213" s="72">
        <v>0</v>
      </c>
      <c r="N213" s="72">
        <v>0</v>
      </c>
      <c r="O213" s="47">
        <v>0</v>
      </c>
    </row>
    <row r="214" spans="1:15">
      <c r="A214" s="83">
        <v>9003524300</v>
      </c>
      <c r="B214" s="1" t="s">
        <v>88</v>
      </c>
      <c r="C214" s="84" t="s">
        <v>46</v>
      </c>
      <c r="D214" s="45">
        <v>58209.005861999998</v>
      </c>
      <c r="E214" s="45">
        <v>13027.05</v>
      </c>
      <c r="F214" s="73">
        <f>Table323[[#This Row],[Single Family]]+Table323[[#This Row],[2-4 Units]]+Table323[[#This Row],[&gt;4 Units]]</f>
        <v>0</v>
      </c>
      <c r="G214" s="72">
        <v>0</v>
      </c>
      <c r="H214" s="72">
        <v>0</v>
      </c>
      <c r="I214" s="72">
        <v>0</v>
      </c>
      <c r="J214" s="47">
        <v>0</v>
      </c>
      <c r="K214" s="46">
        <f t="shared" si="3"/>
        <v>0</v>
      </c>
      <c r="L214" s="72">
        <v>0</v>
      </c>
      <c r="M214" s="72">
        <v>0</v>
      </c>
      <c r="N214" s="72">
        <v>0</v>
      </c>
      <c r="O214" s="47">
        <v>0</v>
      </c>
    </row>
    <row r="215" spans="1:15">
      <c r="A215" s="83">
        <v>9013538201</v>
      </c>
      <c r="B215" s="1" t="s">
        <v>88</v>
      </c>
      <c r="C215" s="84" t="s">
        <v>46</v>
      </c>
      <c r="D215" s="45">
        <v>64.229759999999999</v>
      </c>
      <c r="E215" s="45">
        <v>0</v>
      </c>
      <c r="F215" s="73">
        <f>Table323[[#This Row],[Single Family]]+Table323[[#This Row],[2-4 Units]]+Table323[[#This Row],[&gt;4 Units]]</f>
        <v>0</v>
      </c>
      <c r="G215" s="72">
        <v>0</v>
      </c>
      <c r="H215" s="72">
        <v>0</v>
      </c>
      <c r="I215" s="72">
        <v>0</v>
      </c>
      <c r="J215" s="47">
        <v>0</v>
      </c>
      <c r="K215" s="46">
        <f t="shared" si="3"/>
        <v>0</v>
      </c>
      <c r="L215" s="72">
        <v>0</v>
      </c>
      <c r="M215" s="72">
        <v>0</v>
      </c>
      <c r="N215" s="72">
        <v>0</v>
      </c>
      <c r="O215" s="47">
        <v>0</v>
      </c>
    </row>
    <row r="216" spans="1:15">
      <c r="A216" s="83">
        <v>9007630100</v>
      </c>
      <c r="B216" s="1" t="s">
        <v>89</v>
      </c>
      <c r="C216" s="84" t="s">
        <v>46</v>
      </c>
      <c r="D216" s="45">
        <v>171308.36488499999</v>
      </c>
      <c r="E216" s="45">
        <v>126988.55999999899</v>
      </c>
      <c r="F216" s="73">
        <f>Table323[[#This Row],[Single Family]]+Table323[[#This Row],[2-4 Units]]+Table323[[#This Row],[&gt;4 Units]]</f>
        <v>36</v>
      </c>
      <c r="G216" s="72">
        <v>36</v>
      </c>
      <c r="H216" s="72">
        <v>0</v>
      </c>
      <c r="I216" s="72">
        <v>0</v>
      </c>
      <c r="J216" s="47">
        <v>92291.729999999894</v>
      </c>
      <c r="K216" s="46">
        <f t="shared" si="3"/>
        <v>0</v>
      </c>
      <c r="L216" s="72">
        <v>0</v>
      </c>
      <c r="M216" s="72">
        <v>0</v>
      </c>
      <c r="N216" s="72">
        <v>0</v>
      </c>
      <c r="O216" s="47">
        <v>5690.29</v>
      </c>
    </row>
    <row r="217" spans="1:15">
      <c r="A217" s="83">
        <v>9007670100</v>
      </c>
      <c r="B217" s="1" t="s">
        <v>89</v>
      </c>
      <c r="C217" s="84" t="s">
        <v>46</v>
      </c>
      <c r="D217" s="45">
        <v>366.46343999999999</v>
      </c>
      <c r="E217" s="45">
        <v>0</v>
      </c>
      <c r="F217" s="73">
        <f>Table323[[#This Row],[Single Family]]+Table323[[#This Row],[2-4 Units]]+Table323[[#This Row],[&gt;4 Units]]</f>
        <v>0</v>
      </c>
      <c r="G217" s="72">
        <v>0</v>
      </c>
      <c r="H217" s="72">
        <v>0</v>
      </c>
      <c r="I217" s="72">
        <v>0</v>
      </c>
      <c r="J217" s="47">
        <v>0</v>
      </c>
      <c r="K217" s="46">
        <f t="shared" si="3"/>
        <v>0</v>
      </c>
      <c r="L217" s="72">
        <v>0</v>
      </c>
      <c r="M217" s="72">
        <v>0</v>
      </c>
      <c r="N217" s="72">
        <v>0</v>
      </c>
      <c r="O217" s="47">
        <v>0</v>
      </c>
    </row>
    <row r="218" spans="1:15">
      <c r="A218" s="83">
        <v>9003406002</v>
      </c>
      <c r="B218" s="1" t="s">
        <v>90</v>
      </c>
      <c r="C218" s="84" t="s">
        <v>46</v>
      </c>
      <c r="D218" s="45">
        <v>623.26341000000002</v>
      </c>
      <c r="E218" s="45">
        <v>0</v>
      </c>
      <c r="F218" s="73">
        <f>Table323[[#This Row],[Single Family]]+Table323[[#This Row],[2-4 Units]]+Table323[[#This Row],[&gt;4 Units]]</f>
        <v>0</v>
      </c>
      <c r="G218" s="72">
        <v>0</v>
      </c>
      <c r="H218" s="72">
        <v>0</v>
      </c>
      <c r="I218" s="72">
        <v>0</v>
      </c>
      <c r="J218" s="47">
        <v>0</v>
      </c>
      <c r="K218" s="46">
        <f t="shared" si="3"/>
        <v>0</v>
      </c>
      <c r="L218" s="72">
        <v>0</v>
      </c>
      <c r="M218" s="72">
        <v>0</v>
      </c>
      <c r="N218" s="72">
        <v>0</v>
      </c>
      <c r="O218" s="47">
        <v>0</v>
      </c>
    </row>
    <row r="219" spans="1:15">
      <c r="A219" s="83">
        <v>9003410101</v>
      </c>
      <c r="B219" s="1" t="s">
        <v>90</v>
      </c>
      <c r="C219" s="84" t="s">
        <v>46</v>
      </c>
      <c r="D219" s="45">
        <v>148.99625999999998</v>
      </c>
      <c r="E219" s="45">
        <v>0</v>
      </c>
      <c r="F219" s="73">
        <f>Table323[[#This Row],[Single Family]]+Table323[[#This Row],[2-4 Units]]+Table323[[#This Row],[&gt;4 Units]]</f>
        <v>0</v>
      </c>
      <c r="G219" s="72">
        <v>0</v>
      </c>
      <c r="H219" s="72">
        <v>0</v>
      </c>
      <c r="I219" s="72">
        <v>0</v>
      </c>
      <c r="J219" s="47">
        <v>0</v>
      </c>
      <c r="K219" s="46">
        <f t="shared" si="3"/>
        <v>0</v>
      </c>
      <c r="L219" s="72">
        <v>0</v>
      </c>
      <c r="M219" s="72">
        <v>0</v>
      </c>
      <c r="N219" s="72">
        <v>0</v>
      </c>
      <c r="O219" s="47">
        <v>0</v>
      </c>
    </row>
    <row r="220" spans="1:15">
      <c r="A220" s="83">
        <v>9003410102</v>
      </c>
      <c r="B220" s="1" t="s">
        <v>90</v>
      </c>
      <c r="C220" s="84" t="s">
        <v>46</v>
      </c>
      <c r="D220" s="45">
        <v>379.78226999999998</v>
      </c>
      <c r="E220" s="45">
        <v>0</v>
      </c>
      <c r="F220" s="73">
        <f>Table323[[#This Row],[Single Family]]+Table323[[#This Row],[2-4 Units]]+Table323[[#This Row],[&gt;4 Units]]</f>
        <v>0</v>
      </c>
      <c r="G220" s="72">
        <v>0</v>
      </c>
      <c r="H220" s="72">
        <v>0</v>
      </c>
      <c r="I220" s="72">
        <v>0</v>
      </c>
      <c r="J220" s="47">
        <v>0</v>
      </c>
      <c r="K220" s="46">
        <f t="shared" si="3"/>
        <v>0</v>
      </c>
      <c r="L220" s="72">
        <v>0</v>
      </c>
      <c r="M220" s="72">
        <v>0</v>
      </c>
      <c r="N220" s="72">
        <v>0</v>
      </c>
      <c r="O220" s="47">
        <v>0</v>
      </c>
    </row>
    <row r="221" spans="1:15">
      <c r="A221" s="83">
        <v>9003420600</v>
      </c>
      <c r="B221" s="1" t="s">
        <v>90</v>
      </c>
      <c r="C221" s="84" t="s">
        <v>46</v>
      </c>
      <c r="D221" s="45">
        <v>879.67214999999999</v>
      </c>
      <c r="E221" s="45">
        <v>0</v>
      </c>
      <c r="F221" s="73">
        <f>Table323[[#This Row],[Single Family]]+Table323[[#This Row],[2-4 Units]]+Table323[[#This Row],[&gt;4 Units]]</f>
        <v>0</v>
      </c>
      <c r="G221" s="72">
        <v>0</v>
      </c>
      <c r="H221" s="72">
        <v>0</v>
      </c>
      <c r="I221" s="72">
        <v>0</v>
      </c>
      <c r="J221" s="47">
        <v>0</v>
      </c>
      <c r="K221" s="46">
        <f t="shared" si="3"/>
        <v>0</v>
      </c>
      <c r="L221" s="72">
        <v>0</v>
      </c>
      <c r="M221" s="72">
        <v>0</v>
      </c>
      <c r="N221" s="72">
        <v>0</v>
      </c>
      <c r="O221" s="47">
        <v>0</v>
      </c>
    </row>
    <row r="222" spans="1:15">
      <c r="A222" s="83">
        <v>9003460100</v>
      </c>
      <c r="B222" s="1" t="s">
        <v>90</v>
      </c>
      <c r="C222" s="84" t="s">
        <v>46</v>
      </c>
      <c r="D222" s="45">
        <v>43157.608703999998</v>
      </c>
      <c r="E222" s="45">
        <v>8902.56</v>
      </c>
      <c r="F222" s="73">
        <f>Table323[[#This Row],[Single Family]]+Table323[[#This Row],[2-4 Units]]+Table323[[#This Row],[&gt;4 Units]]</f>
        <v>0</v>
      </c>
      <c r="G222" s="72">
        <v>0</v>
      </c>
      <c r="H222" s="72">
        <v>0</v>
      </c>
      <c r="I222" s="72">
        <v>0</v>
      </c>
      <c r="J222" s="47">
        <v>0</v>
      </c>
      <c r="K222" s="46">
        <f t="shared" si="3"/>
        <v>0</v>
      </c>
      <c r="L222" s="72">
        <v>0</v>
      </c>
      <c r="M222" s="72">
        <v>0</v>
      </c>
      <c r="N222" s="72">
        <v>0</v>
      </c>
      <c r="O222" s="47">
        <v>0</v>
      </c>
    </row>
    <row r="223" spans="1:15">
      <c r="A223" s="83">
        <v>9003460202</v>
      </c>
      <c r="B223" s="1" t="s">
        <v>90</v>
      </c>
      <c r="C223" s="84" t="s">
        <v>46</v>
      </c>
      <c r="D223" s="45">
        <v>71589.182426999992</v>
      </c>
      <c r="E223" s="45">
        <v>13667.9</v>
      </c>
      <c r="F223" s="73">
        <f>Table323[[#This Row],[Single Family]]+Table323[[#This Row],[2-4 Units]]+Table323[[#This Row],[&gt;4 Units]]</f>
        <v>0</v>
      </c>
      <c r="G223" s="72">
        <v>0</v>
      </c>
      <c r="H223" s="72">
        <v>0</v>
      </c>
      <c r="I223" s="72">
        <v>0</v>
      </c>
      <c r="J223" s="47">
        <v>0</v>
      </c>
      <c r="K223" s="46">
        <f t="shared" si="3"/>
        <v>0</v>
      </c>
      <c r="L223" s="72">
        <v>0</v>
      </c>
      <c r="M223" s="72">
        <v>0</v>
      </c>
      <c r="N223" s="72">
        <v>0</v>
      </c>
      <c r="O223" s="47">
        <v>0</v>
      </c>
    </row>
    <row r="224" spans="1:15">
      <c r="A224" s="83">
        <v>9003460203</v>
      </c>
      <c r="B224" s="1" t="s">
        <v>90</v>
      </c>
      <c r="C224" s="84" t="s">
        <v>46</v>
      </c>
      <c r="D224" s="45">
        <v>80888.387831999993</v>
      </c>
      <c r="E224" s="45">
        <v>28315.22</v>
      </c>
      <c r="F224" s="73">
        <f>Table323[[#This Row],[Single Family]]+Table323[[#This Row],[2-4 Units]]+Table323[[#This Row],[&gt;4 Units]]</f>
        <v>0</v>
      </c>
      <c r="G224" s="72">
        <v>0</v>
      </c>
      <c r="H224" s="72">
        <v>0</v>
      </c>
      <c r="I224" s="72">
        <v>0</v>
      </c>
      <c r="J224" s="47">
        <v>0</v>
      </c>
      <c r="K224" s="46">
        <f t="shared" si="3"/>
        <v>0</v>
      </c>
      <c r="L224" s="72">
        <v>0</v>
      </c>
      <c r="M224" s="72">
        <v>0</v>
      </c>
      <c r="N224" s="72">
        <v>0</v>
      </c>
      <c r="O224" s="47">
        <v>0</v>
      </c>
    </row>
    <row r="225" spans="1:15">
      <c r="A225" s="83">
        <v>9003460204</v>
      </c>
      <c r="B225" s="1" t="s">
        <v>90</v>
      </c>
      <c r="C225" s="84" t="s">
        <v>46</v>
      </c>
      <c r="D225" s="45">
        <v>221877.90021599943</v>
      </c>
      <c r="E225" s="45">
        <v>277960.92</v>
      </c>
      <c r="F225" s="73">
        <f>Table323[[#This Row],[Single Family]]+Table323[[#This Row],[2-4 Units]]+Table323[[#This Row],[&gt;4 Units]]</f>
        <v>524</v>
      </c>
      <c r="G225" s="72">
        <v>125</v>
      </c>
      <c r="H225" s="72">
        <v>1</v>
      </c>
      <c r="I225" s="72">
        <v>398</v>
      </c>
      <c r="J225" s="47">
        <v>182979</v>
      </c>
      <c r="K225" s="46">
        <f t="shared" si="3"/>
        <v>154</v>
      </c>
      <c r="L225" s="72">
        <v>10</v>
      </c>
      <c r="M225" s="72">
        <v>0</v>
      </c>
      <c r="N225" s="72">
        <v>144</v>
      </c>
      <c r="O225" s="47">
        <v>83174.799999999901</v>
      </c>
    </row>
    <row r="226" spans="1:15">
      <c r="A226" s="83">
        <v>9003460301</v>
      </c>
      <c r="B226" s="1" t="s">
        <v>90</v>
      </c>
      <c r="C226" s="84" t="s">
        <v>46</v>
      </c>
      <c r="D226" s="45">
        <v>65189.494251000004</v>
      </c>
      <c r="E226" s="45">
        <v>15218.17</v>
      </c>
      <c r="F226" s="73">
        <f>Table323[[#This Row],[Single Family]]+Table323[[#This Row],[2-4 Units]]+Table323[[#This Row],[&gt;4 Units]]</f>
        <v>0</v>
      </c>
      <c r="G226" s="72">
        <v>0</v>
      </c>
      <c r="H226" s="72">
        <v>0</v>
      </c>
      <c r="I226" s="72">
        <v>0</v>
      </c>
      <c r="J226" s="47">
        <v>0</v>
      </c>
      <c r="K226" s="46">
        <f t="shared" si="3"/>
        <v>0</v>
      </c>
      <c r="L226" s="72">
        <v>0</v>
      </c>
      <c r="M226" s="72">
        <v>0</v>
      </c>
      <c r="N226" s="72">
        <v>0</v>
      </c>
      <c r="O226" s="47">
        <v>0</v>
      </c>
    </row>
    <row r="227" spans="1:15">
      <c r="A227" s="83">
        <v>9003460302</v>
      </c>
      <c r="B227" s="1" t="s">
        <v>90</v>
      </c>
      <c r="C227" s="84" t="s">
        <v>46</v>
      </c>
      <c r="D227" s="45">
        <v>47689.262648999938</v>
      </c>
      <c r="E227" s="45">
        <v>26165.15</v>
      </c>
      <c r="F227" s="73">
        <f>Table323[[#This Row],[Single Family]]+Table323[[#This Row],[2-4 Units]]+Table323[[#This Row],[&gt;4 Units]]</f>
        <v>0</v>
      </c>
      <c r="G227" s="72">
        <v>0</v>
      </c>
      <c r="H227" s="72">
        <v>0</v>
      </c>
      <c r="I227" s="72">
        <v>0</v>
      </c>
      <c r="J227" s="47">
        <v>0</v>
      </c>
      <c r="K227" s="46">
        <f t="shared" si="3"/>
        <v>0</v>
      </c>
      <c r="L227" s="72">
        <v>0</v>
      </c>
      <c r="M227" s="72">
        <v>0</v>
      </c>
      <c r="N227" s="72">
        <v>0</v>
      </c>
      <c r="O227" s="47">
        <v>0</v>
      </c>
    </row>
    <row r="228" spans="1:15">
      <c r="A228" s="83">
        <v>9003462101</v>
      </c>
      <c r="B228" s="1" t="s">
        <v>90</v>
      </c>
      <c r="C228" s="84" t="s">
        <v>46</v>
      </c>
      <c r="D228" s="45">
        <v>44.810009999999998</v>
      </c>
      <c r="E228" s="45">
        <v>0</v>
      </c>
      <c r="F228" s="73">
        <f>Table323[[#This Row],[Single Family]]+Table323[[#This Row],[2-4 Units]]+Table323[[#This Row],[&gt;4 Units]]</f>
        <v>0</v>
      </c>
      <c r="G228" s="72">
        <v>0</v>
      </c>
      <c r="H228" s="72">
        <v>0</v>
      </c>
      <c r="I228" s="72">
        <v>0</v>
      </c>
      <c r="J228" s="47">
        <v>0</v>
      </c>
      <c r="K228" s="46">
        <f t="shared" si="3"/>
        <v>0</v>
      </c>
      <c r="L228" s="72">
        <v>0</v>
      </c>
      <c r="M228" s="72">
        <v>0</v>
      </c>
      <c r="N228" s="72">
        <v>0</v>
      </c>
      <c r="O228" s="47">
        <v>0</v>
      </c>
    </row>
    <row r="229" spans="1:15">
      <c r="A229" s="83">
        <v>9003496200</v>
      </c>
      <c r="B229" s="1" t="s">
        <v>90</v>
      </c>
      <c r="C229" s="84" t="s">
        <v>46</v>
      </c>
      <c r="D229" s="45">
        <v>135.52434</v>
      </c>
      <c r="E229" s="45">
        <v>0</v>
      </c>
      <c r="F229" s="73">
        <f>Table323[[#This Row],[Single Family]]+Table323[[#This Row],[2-4 Units]]+Table323[[#This Row],[&gt;4 Units]]</f>
        <v>0</v>
      </c>
      <c r="G229" s="72">
        <v>0</v>
      </c>
      <c r="H229" s="72">
        <v>0</v>
      </c>
      <c r="I229" s="72">
        <v>0</v>
      </c>
      <c r="J229" s="47">
        <v>0</v>
      </c>
      <c r="K229" s="46">
        <f t="shared" si="3"/>
        <v>0</v>
      </c>
      <c r="L229" s="72">
        <v>0</v>
      </c>
      <c r="M229" s="72">
        <v>0</v>
      </c>
      <c r="N229" s="72">
        <v>0</v>
      </c>
      <c r="O229" s="47">
        <v>0</v>
      </c>
    </row>
    <row r="230" spans="1:15">
      <c r="A230" s="83">
        <v>9011712100</v>
      </c>
      <c r="B230" s="1" t="s">
        <v>91</v>
      </c>
      <c r="C230" s="84" t="s">
        <v>46</v>
      </c>
      <c r="D230" s="45">
        <v>39639.234221999941</v>
      </c>
      <c r="E230" s="45">
        <v>40645.910000000003</v>
      </c>
      <c r="F230" s="73">
        <f>Table323[[#This Row],[Single Family]]+Table323[[#This Row],[2-4 Units]]+Table323[[#This Row],[&gt;4 Units]]</f>
        <v>10</v>
      </c>
      <c r="G230" s="72">
        <v>10</v>
      </c>
      <c r="H230" s="72">
        <v>0</v>
      </c>
      <c r="I230" s="72">
        <v>0</v>
      </c>
      <c r="J230" s="47">
        <v>16378.6</v>
      </c>
      <c r="K230" s="46">
        <f t="shared" si="3"/>
        <v>4</v>
      </c>
      <c r="L230" s="72">
        <v>4</v>
      </c>
      <c r="M230" s="72">
        <v>0</v>
      </c>
      <c r="N230" s="72">
        <v>0</v>
      </c>
      <c r="O230" s="47">
        <v>11314</v>
      </c>
    </row>
    <row r="231" spans="1:15">
      <c r="A231" s="83">
        <v>9011870100</v>
      </c>
      <c r="B231" s="1" t="s">
        <v>91</v>
      </c>
      <c r="C231" s="84" t="s">
        <v>46</v>
      </c>
      <c r="D231" s="45">
        <v>35.959139999999998</v>
      </c>
      <c r="E231" s="45">
        <v>0</v>
      </c>
      <c r="F231" s="73">
        <f>Table323[[#This Row],[Single Family]]+Table323[[#This Row],[2-4 Units]]+Table323[[#This Row],[&gt;4 Units]]</f>
        <v>0</v>
      </c>
      <c r="G231" s="72">
        <v>0</v>
      </c>
      <c r="H231" s="72">
        <v>0</v>
      </c>
      <c r="I231" s="72">
        <v>0</v>
      </c>
      <c r="J231" s="47">
        <v>0</v>
      </c>
      <c r="K231" s="46">
        <f t="shared" si="3"/>
        <v>0</v>
      </c>
      <c r="L231" s="72">
        <v>0</v>
      </c>
      <c r="M231" s="72">
        <v>0</v>
      </c>
      <c r="N231" s="72">
        <v>0</v>
      </c>
      <c r="O231" s="47">
        <v>0</v>
      </c>
    </row>
    <row r="232" spans="1:15">
      <c r="A232" s="83">
        <v>9003510700</v>
      </c>
      <c r="B232" s="1" t="s">
        <v>92</v>
      </c>
      <c r="C232" s="84" t="s">
        <v>46</v>
      </c>
      <c r="D232" s="45">
        <v>104.43572999999999</v>
      </c>
      <c r="E232" s="45">
        <v>0</v>
      </c>
      <c r="F232" s="73">
        <f>Table323[[#This Row],[Single Family]]+Table323[[#This Row],[2-4 Units]]+Table323[[#This Row],[&gt;4 Units]]</f>
        <v>0</v>
      </c>
      <c r="G232" s="72">
        <v>0</v>
      </c>
      <c r="H232" s="72">
        <v>0</v>
      </c>
      <c r="I232" s="72">
        <v>0</v>
      </c>
      <c r="J232" s="47">
        <v>0</v>
      </c>
      <c r="K232" s="46">
        <f t="shared" si="3"/>
        <v>0</v>
      </c>
      <c r="L232" s="72">
        <v>0</v>
      </c>
      <c r="M232" s="72">
        <v>0</v>
      </c>
      <c r="N232" s="72">
        <v>0</v>
      </c>
      <c r="O232" s="47">
        <v>0</v>
      </c>
    </row>
    <row r="233" spans="1:15">
      <c r="A233" s="83">
        <v>9003520100</v>
      </c>
      <c r="B233" s="1" t="s">
        <v>92</v>
      </c>
      <c r="C233" s="84" t="s">
        <v>46</v>
      </c>
      <c r="D233" s="45">
        <v>76012.200872999994</v>
      </c>
      <c r="E233" s="45">
        <v>8957.06</v>
      </c>
      <c r="F233" s="73">
        <f>Table323[[#This Row],[Single Family]]+Table323[[#This Row],[2-4 Units]]+Table323[[#This Row],[&gt;4 Units]]</f>
        <v>0</v>
      </c>
      <c r="G233" s="72">
        <v>0</v>
      </c>
      <c r="H233" s="72">
        <v>0</v>
      </c>
      <c r="I233" s="72">
        <v>0</v>
      </c>
      <c r="J233" s="47">
        <v>0</v>
      </c>
      <c r="K233" s="46">
        <f t="shared" si="3"/>
        <v>0</v>
      </c>
      <c r="L233" s="72">
        <v>0</v>
      </c>
      <c r="M233" s="72">
        <v>0</v>
      </c>
      <c r="N233" s="72">
        <v>0</v>
      </c>
      <c r="O233" s="47">
        <v>0</v>
      </c>
    </row>
    <row r="234" spans="1:15">
      <c r="A234" s="83">
        <v>9003520201</v>
      </c>
      <c r="B234" s="1" t="s">
        <v>92</v>
      </c>
      <c r="C234" s="84" t="s">
        <v>46</v>
      </c>
      <c r="D234" s="45">
        <v>62825.875371000002</v>
      </c>
      <c r="E234" s="45">
        <v>21214.11</v>
      </c>
      <c r="F234" s="73">
        <f>Table323[[#This Row],[Single Family]]+Table323[[#This Row],[2-4 Units]]+Table323[[#This Row],[&gt;4 Units]]</f>
        <v>0</v>
      </c>
      <c r="G234" s="72">
        <v>0</v>
      </c>
      <c r="H234" s="72">
        <v>0</v>
      </c>
      <c r="I234" s="72">
        <v>0</v>
      </c>
      <c r="J234" s="47">
        <v>0</v>
      </c>
      <c r="K234" s="46">
        <f t="shared" si="3"/>
        <v>0</v>
      </c>
      <c r="L234" s="72">
        <v>0</v>
      </c>
      <c r="M234" s="72">
        <v>0</v>
      </c>
      <c r="N234" s="72">
        <v>0</v>
      </c>
      <c r="O234" s="47">
        <v>0</v>
      </c>
    </row>
    <row r="235" spans="1:15">
      <c r="A235" s="83">
        <v>9003520202</v>
      </c>
      <c r="B235" s="1" t="s">
        <v>92</v>
      </c>
      <c r="C235" s="84" t="s">
        <v>46</v>
      </c>
      <c r="D235" s="45">
        <v>66772.119959999996</v>
      </c>
      <c r="E235" s="45">
        <v>30552.95</v>
      </c>
      <c r="F235" s="73">
        <f>Table323[[#This Row],[Single Family]]+Table323[[#This Row],[2-4 Units]]+Table323[[#This Row],[&gt;4 Units]]</f>
        <v>0</v>
      </c>
      <c r="G235" s="72">
        <v>0</v>
      </c>
      <c r="H235" s="72">
        <v>0</v>
      </c>
      <c r="I235" s="72">
        <v>0</v>
      </c>
      <c r="J235" s="47">
        <v>0</v>
      </c>
      <c r="K235" s="46">
        <f t="shared" si="3"/>
        <v>0</v>
      </c>
      <c r="L235" s="72">
        <v>0</v>
      </c>
      <c r="M235" s="72">
        <v>0</v>
      </c>
      <c r="N235" s="72">
        <v>0</v>
      </c>
      <c r="O235" s="47">
        <v>0</v>
      </c>
    </row>
    <row r="236" spans="1:15">
      <c r="A236" s="83">
        <v>9003520301</v>
      </c>
      <c r="B236" s="1" t="s">
        <v>92</v>
      </c>
      <c r="C236" s="84" t="s">
        <v>46</v>
      </c>
      <c r="D236" s="45">
        <v>70017.815636999992</v>
      </c>
      <c r="E236" s="45">
        <v>49759.1899999999</v>
      </c>
      <c r="F236" s="73">
        <f>Table323[[#This Row],[Single Family]]+Table323[[#This Row],[2-4 Units]]+Table323[[#This Row],[&gt;4 Units]]</f>
        <v>0</v>
      </c>
      <c r="G236" s="72">
        <v>0</v>
      </c>
      <c r="H236" s="72">
        <v>0</v>
      </c>
      <c r="I236" s="72">
        <v>0</v>
      </c>
      <c r="J236" s="47">
        <v>0</v>
      </c>
      <c r="K236" s="46">
        <f t="shared" si="3"/>
        <v>0</v>
      </c>
      <c r="L236" s="72">
        <v>0</v>
      </c>
      <c r="M236" s="72">
        <v>0</v>
      </c>
      <c r="N236" s="72">
        <v>0</v>
      </c>
      <c r="O236" s="47">
        <v>0</v>
      </c>
    </row>
    <row r="237" spans="1:15">
      <c r="A237" s="83">
        <v>9003520302</v>
      </c>
      <c r="B237" s="1" t="s">
        <v>92</v>
      </c>
      <c r="C237" s="84" t="s">
        <v>46</v>
      </c>
      <c r="D237" s="45">
        <v>44820.886760999936</v>
      </c>
      <c r="E237" s="45">
        <v>43561.74</v>
      </c>
      <c r="F237" s="73">
        <f>Table323[[#This Row],[Single Family]]+Table323[[#This Row],[2-4 Units]]+Table323[[#This Row],[&gt;4 Units]]</f>
        <v>0</v>
      </c>
      <c r="G237" s="72">
        <v>0</v>
      </c>
      <c r="H237" s="72">
        <v>0</v>
      </c>
      <c r="I237" s="72">
        <v>0</v>
      </c>
      <c r="J237" s="47">
        <v>0</v>
      </c>
      <c r="K237" s="46">
        <f t="shared" si="3"/>
        <v>0</v>
      </c>
      <c r="L237" s="72">
        <v>0</v>
      </c>
      <c r="M237" s="72">
        <v>0</v>
      </c>
      <c r="N237" s="72">
        <v>0</v>
      </c>
      <c r="O237" s="47">
        <v>0</v>
      </c>
    </row>
    <row r="238" spans="1:15">
      <c r="A238" s="83">
        <v>9003520400</v>
      </c>
      <c r="B238" s="1" t="s">
        <v>92</v>
      </c>
      <c r="C238" s="84" t="s">
        <v>46</v>
      </c>
      <c r="D238" s="45">
        <v>301961.61298799998</v>
      </c>
      <c r="E238" s="45">
        <v>511814.52</v>
      </c>
      <c r="F238" s="73">
        <f>Table323[[#This Row],[Single Family]]+Table323[[#This Row],[2-4 Units]]+Table323[[#This Row],[&gt;4 Units]]</f>
        <v>183</v>
      </c>
      <c r="G238" s="72">
        <v>183</v>
      </c>
      <c r="H238" s="72">
        <v>0</v>
      </c>
      <c r="I238" s="72">
        <v>0</v>
      </c>
      <c r="J238" s="47">
        <v>196836</v>
      </c>
      <c r="K238" s="46">
        <f t="shared" si="3"/>
        <v>270</v>
      </c>
      <c r="L238" s="72">
        <v>10</v>
      </c>
      <c r="M238" s="72">
        <v>0</v>
      </c>
      <c r="N238" s="72">
        <v>260</v>
      </c>
      <c r="O238" s="47">
        <v>128598</v>
      </c>
    </row>
    <row r="239" spans="1:15">
      <c r="A239" s="83">
        <v>9003520501</v>
      </c>
      <c r="B239" s="1" t="s">
        <v>92</v>
      </c>
      <c r="C239" s="84" t="s">
        <v>46</v>
      </c>
      <c r="D239" s="45">
        <v>70385.179472999997</v>
      </c>
      <c r="E239" s="45">
        <v>6992.21</v>
      </c>
      <c r="F239" s="73">
        <f>Table323[[#This Row],[Single Family]]+Table323[[#This Row],[2-4 Units]]+Table323[[#This Row],[&gt;4 Units]]</f>
        <v>0</v>
      </c>
      <c r="G239" s="72">
        <v>0</v>
      </c>
      <c r="H239" s="72">
        <v>0</v>
      </c>
      <c r="I239" s="72">
        <v>0</v>
      </c>
      <c r="J239" s="47">
        <v>0</v>
      </c>
      <c r="K239" s="46">
        <f t="shared" si="3"/>
        <v>0</v>
      </c>
      <c r="L239" s="72">
        <v>0</v>
      </c>
      <c r="M239" s="72">
        <v>0</v>
      </c>
      <c r="N239" s="72">
        <v>0</v>
      </c>
      <c r="O239" s="47">
        <v>0</v>
      </c>
    </row>
    <row r="240" spans="1:15">
      <c r="A240" s="83">
        <v>9007560100</v>
      </c>
      <c r="B240" s="1" t="s">
        <v>92</v>
      </c>
      <c r="C240" s="84" t="s">
        <v>46</v>
      </c>
      <c r="D240" s="45">
        <v>313.48295999999999</v>
      </c>
      <c r="E240" s="45">
        <v>0</v>
      </c>
      <c r="F240" s="73">
        <f>Table323[[#This Row],[Single Family]]+Table323[[#This Row],[2-4 Units]]+Table323[[#This Row],[&gt;4 Units]]</f>
        <v>0</v>
      </c>
      <c r="G240" s="72">
        <v>0</v>
      </c>
      <c r="H240" s="72">
        <v>0</v>
      </c>
      <c r="I240" s="72">
        <v>0</v>
      </c>
      <c r="J240" s="47">
        <v>0</v>
      </c>
      <c r="K240" s="46">
        <f t="shared" si="3"/>
        <v>0</v>
      </c>
      <c r="L240" s="72">
        <v>0</v>
      </c>
      <c r="M240" s="72">
        <v>0</v>
      </c>
      <c r="N240" s="72">
        <v>0</v>
      </c>
      <c r="O240" s="47">
        <v>0</v>
      </c>
    </row>
    <row r="241" spans="1:15">
      <c r="A241" s="83">
        <v>9013529100</v>
      </c>
      <c r="B241" s="1" t="s">
        <v>92</v>
      </c>
      <c r="C241" s="84" t="s">
        <v>46</v>
      </c>
      <c r="D241" s="45">
        <v>95.051879999999997</v>
      </c>
      <c r="E241" s="45">
        <v>0</v>
      </c>
      <c r="F241" s="73">
        <f>Table323[[#This Row],[Single Family]]+Table323[[#This Row],[2-4 Units]]+Table323[[#This Row],[&gt;4 Units]]</f>
        <v>0</v>
      </c>
      <c r="G241" s="72">
        <v>0</v>
      </c>
      <c r="H241" s="72">
        <v>0</v>
      </c>
      <c r="I241" s="72">
        <v>0</v>
      </c>
      <c r="J241" s="47">
        <v>0</v>
      </c>
      <c r="K241" s="46">
        <f t="shared" si="3"/>
        <v>0</v>
      </c>
      <c r="L241" s="72">
        <v>0</v>
      </c>
      <c r="M241" s="72">
        <v>0</v>
      </c>
      <c r="N241" s="72">
        <v>0</v>
      </c>
      <c r="O241" s="47">
        <v>0</v>
      </c>
    </row>
    <row r="242" spans="1:15">
      <c r="A242" s="83">
        <v>9005296100</v>
      </c>
      <c r="B242" s="1" t="s">
        <v>93</v>
      </c>
      <c r="C242" s="84" t="s">
        <v>46</v>
      </c>
      <c r="D242" s="45">
        <v>89520.624332999432</v>
      </c>
      <c r="E242" s="45">
        <v>109377.989999999</v>
      </c>
      <c r="F242" s="73">
        <f>Table323[[#This Row],[Single Family]]+Table323[[#This Row],[2-4 Units]]+Table323[[#This Row],[&gt;4 Units]]</f>
        <v>11</v>
      </c>
      <c r="G242" s="72">
        <v>11</v>
      </c>
      <c r="H242" s="72">
        <v>0</v>
      </c>
      <c r="I242" s="72">
        <v>0</v>
      </c>
      <c r="J242" s="47">
        <v>24701.5999999999</v>
      </c>
      <c r="K242" s="46">
        <f t="shared" si="3"/>
        <v>7</v>
      </c>
      <c r="L242" s="72">
        <v>7</v>
      </c>
      <c r="M242" s="72">
        <v>0</v>
      </c>
      <c r="N242" s="72">
        <v>0</v>
      </c>
      <c r="O242" s="47">
        <v>66496.600000000006</v>
      </c>
    </row>
    <row r="243" spans="1:15">
      <c r="A243" s="83">
        <v>9003330100</v>
      </c>
      <c r="B243" s="1" t="s">
        <v>94</v>
      </c>
      <c r="C243" s="84" t="s">
        <v>46</v>
      </c>
      <c r="D243" s="45">
        <v>126.65078999999999</v>
      </c>
      <c r="E243" s="45">
        <v>0</v>
      </c>
      <c r="F243" s="73">
        <f>Table323[[#This Row],[Single Family]]+Table323[[#This Row],[2-4 Units]]+Table323[[#This Row],[&gt;4 Units]]</f>
        <v>0</v>
      </c>
      <c r="G243" s="72">
        <v>0</v>
      </c>
      <c r="H243" s="72">
        <v>0</v>
      </c>
      <c r="I243" s="72">
        <v>0</v>
      </c>
      <c r="J243" s="47">
        <v>0</v>
      </c>
      <c r="K243" s="46">
        <f t="shared" si="3"/>
        <v>0</v>
      </c>
      <c r="L243" s="72">
        <v>0</v>
      </c>
      <c r="M243" s="72">
        <v>0</v>
      </c>
      <c r="N243" s="72">
        <v>0</v>
      </c>
      <c r="O243" s="47">
        <v>0</v>
      </c>
    </row>
    <row r="244" spans="1:15">
      <c r="A244" s="83">
        <v>9003468101</v>
      </c>
      <c r="B244" s="1" t="s">
        <v>94</v>
      </c>
      <c r="C244" s="84" t="s">
        <v>46</v>
      </c>
      <c r="D244" s="45">
        <f>175587.008121+2153</f>
        <v>177740.00812099999</v>
      </c>
      <c r="E244" s="45">
        <v>116792.149999999</v>
      </c>
      <c r="F244" s="73">
        <f>Table323[[#This Row],[Single Family]]+Table323[[#This Row],[2-4 Units]]+Table323[[#This Row],[&gt;4 Units]]</f>
        <v>54</v>
      </c>
      <c r="G244" s="72">
        <v>54</v>
      </c>
      <c r="H244" s="72">
        <v>0</v>
      </c>
      <c r="I244" s="72">
        <v>0</v>
      </c>
      <c r="J244" s="47">
        <v>76777.899999999907</v>
      </c>
      <c r="K244" s="46">
        <f t="shared" si="3"/>
        <v>4</v>
      </c>
      <c r="L244" s="72">
        <v>4</v>
      </c>
      <c r="M244" s="72">
        <v>0</v>
      </c>
      <c r="N244" s="72">
        <v>0</v>
      </c>
      <c r="O244" s="47">
        <v>14876.5</v>
      </c>
    </row>
    <row r="245" spans="1:15">
      <c r="A245" s="83">
        <v>9003468102</v>
      </c>
      <c r="B245" s="1" t="s">
        <v>94</v>
      </c>
      <c r="C245" s="84" t="s">
        <v>46</v>
      </c>
      <c r="D245" s="45">
        <v>61366.723551000003</v>
      </c>
      <c r="E245" s="45">
        <v>18118.98</v>
      </c>
      <c r="F245" s="73">
        <f>Table323[[#This Row],[Single Family]]+Table323[[#This Row],[2-4 Units]]+Table323[[#This Row],[&gt;4 Units]]</f>
        <v>0</v>
      </c>
      <c r="G245" s="72">
        <v>0</v>
      </c>
      <c r="H245" s="72">
        <v>0</v>
      </c>
      <c r="I245" s="72">
        <v>0</v>
      </c>
      <c r="J245" s="47">
        <v>0</v>
      </c>
      <c r="K245" s="46">
        <f t="shared" si="3"/>
        <v>0</v>
      </c>
      <c r="L245" s="72">
        <v>0</v>
      </c>
      <c r="M245" s="72">
        <v>0</v>
      </c>
      <c r="N245" s="72">
        <v>0</v>
      </c>
      <c r="O245" s="47">
        <v>0</v>
      </c>
    </row>
    <row r="246" spans="1:15">
      <c r="A246" s="83">
        <v>9003470100</v>
      </c>
      <c r="B246" s="1" t="s">
        <v>94</v>
      </c>
      <c r="C246" s="84" t="s">
        <v>46</v>
      </c>
      <c r="D246" s="45">
        <v>700.81766999999991</v>
      </c>
      <c r="E246" s="45">
        <v>0</v>
      </c>
      <c r="F246" s="73">
        <f>Table323[[#This Row],[Single Family]]+Table323[[#This Row],[2-4 Units]]+Table323[[#This Row],[&gt;4 Units]]</f>
        <v>0</v>
      </c>
      <c r="G246" s="72">
        <v>0</v>
      </c>
      <c r="H246" s="72">
        <v>0</v>
      </c>
      <c r="I246" s="72">
        <v>0</v>
      </c>
      <c r="J246" s="47">
        <v>0</v>
      </c>
      <c r="K246" s="46">
        <f t="shared" si="3"/>
        <v>0</v>
      </c>
      <c r="L246" s="72">
        <v>0</v>
      </c>
      <c r="M246" s="72">
        <v>0</v>
      </c>
      <c r="N246" s="72">
        <v>0</v>
      </c>
      <c r="O246" s="47">
        <v>0</v>
      </c>
    </row>
    <row r="247" spans="1:15">
      <c r="A247" s="83">
        <v>9001010101</v>
      </c>
      <c r="B247" s="1" t="s">
        <v>95</v>
      </c>
      <c r="C247" s="84" t="s">
        <v>46</v>
      </c>
      <c r="D247" s="45">
        <v>712046.51758800005</v>
      </c>
      <c r="E247" s="45">
        <v>191231.71</v>
      </c>
      <c r="F247" s="73">
        <f>Table323[[#This Row],[Single Family]]+Table323[[#This Row],[2-4 Units]]+Table323[[#This Row],[&gt;4 Units]]</f>
        <v>197</v>
      </c>
      <c r="G247" s="72">
        <v>150</v>
      </c>
      <c r="H247" s="72">
        <v>3</v>
      </c>
      <c r="I247" s="72">
        <v>44</v>
      </c>
      <c r="J247" s="47">
        <v>134126.269999999</v>
      </c>
      <c r="K247" s="46">
        <f t="shared" si="3"/>
        <v>142</v>
      </c>
      <c r="L247" s="72">
        <v>1</v>
      </c>
      <c r="M247" s="72">
        <v>0</v>
      </c>
      <c r="N247" s="72">
        <v>141</v>
      </c>
      <c r="O247" s="47">
        <v>31645.200000000001</v>
      </c>
    </row>
    <row r="248" spans="1:15">
      <c r="A248" s="83">
        <v>9001010102</v>
      </c>
      <c r="B248" s="1" t="s">
        <v>95</v>
      </c>
      <c r="C248" s="84" t="s">
        <v>46</v>
      </c>
      <c r="D248" s="45">
        <f>225304.363430999+4120</f>
        <v>229424.36343099899</v>
      </c>
      <c r="E248" s="45">
        <v>21985.29</v>
      </c>
      <c r="F248" s="73">
        <f>Table323[[#This Row],[Single Family]]+Table323[[#This Row],[2-4 Units]]+Table323[[#This Row],[&gt;4 Units]]</f>
        <v>0</v>
      </c>
      <c r="G248" s="72">
        <v>0</v>
      </c>
      <c r="H248" s="72">
        <v>0</v>
      </c>
      <c r="I248" s="72">
        <v>0</v>
      </c>
      <c r="J248" s="47">
        <v>0</v>
      </c>
      <c r="K248" s="46">
        <f t="shared" si="3"/>
        <v>0</v>
      </c>
      <c r="L248" s="72">
        <v>0</v>
      </c>
      <c r="M248" s="72">
        <v>0</v>
      </c>
      <c r="N248" s="72">
        <v>0</v>
      </c>
      <c r="O248" s="47">
        <v>0</v>
      </c>
    </row>
    <row r="249" spans="1:15">
      <c r="A249" s="83">
        <v>9001010201</v>
      </c>
      <c r="B249" s="1" t="s">
        <v>95</v>
      </c>
      <c r="C249" s="84" t="s">
        <v>46</v>
      </c>
      <c r="D249" s="45">
        <v>139527.82493999999</v>
      </c>
      <c r="E249" s="45">
        <v>9431.5400000000009</v>
      </c>
      <c r="F249" s="73">
        <f>Table323[[#This Row],[Single Family]]+Table323[[#This Row],[2-4 Units]]+Table323[[#This Row],[&gt;4 Units]]</f>
        <v>0</v>
      </c>
      <c r="G249" s="72">
        <v>0</v>
      </c>
      <c r="H249" s="72">
        <v>0</v>
      </c>
      <c r="I249" s="72">
        <v>0</v>
      </c>
      <c r="J249" s="47">
        <v>0</v>
      </c>
      <c r="K249" s="46">
        <f t="shared" si="3"/>
        <v>0</v>
      </c>
      <c r="L249" s="72">
        <v>0</v>
      </c>
      <c r="M249" s="72">
        <v>0</v>
      </c>
      <c r="N249" s="72">
        <v>0</v>
      </c>
      <c r="O249" s="47">
        <v>0</v>
      </c>
    </row>
    <row r="250" spans="1:15">
      <c r="A250" s="83">
        <v>9001010202</v>
      </c>
      <c r="B250" s="1" t="s">
        <v>95</v>
      </c>
      <c r="C250" s="84" t="s">
        <v>46</v>
      </c>
      <c r="D250" s="45">
        <v>111908.49856200001</v>
      </c>
      <c r="E250" s="45">
        <v>9197.0499999999902</v>
      </c>
      <c r="F250" s="73">
        <f>Table323[[#This Row],[Single Family]]+Table323[[#This Row],[2-4 Units]]+Table323[[#This Row],[&gt;4 Units]]</f>
        <v>0</v>
      </c>
      <c r="G250" s="72">
        <v>0</v>
      </c>
      <c r="H250" s="72">
        <v>0</v>
      </c>
      <c r="I250" s="72">
        <v>0</v>
      </c>
      <c r="J250" s="47">
        <v>0</v>
      </c>
      <c r="K250" s="46">
        <f t="shared" si="3"/>
        <v>0</v>
      </c>
      <c r="L250" s="72">
        <v>0</v>
      </c>
      <c r="M250" s="72">
        <v>0</v>
      </c>
      <c r="N250" s="72">
        <v>0</v>
      </c>
      <c r="O250" s="47">
        <v>0</v>
      </c>
    </row>
    <row r="251" spans="1:15">
      <c r="A251" s="83">
        <v>9001010300</v>
      </c>
      <c r="B251" s="1" t="s">
        <v>95</v>
      </c>
      <c r="C251" s="84" t="s">
        <v>46</v>
      </c>
      <c r="D251" s="45">
        <v>164981.7119789994</v>
      </c>
      <c r="E251" s="45">
        <v>2648.1599999999899</v>
      </c>
      <c r="F251" s="73">
        <f>Table323[[#This Row],[Single Family]]+Table323[[#This Row],[2-4 Units]]+Table323[[#This Row],[&gt;4 Units]]</f>
        <v>0</v>
      </c>
      <c r="G251" s="72">
        <v>0</v>
      </c>
      <c r="H251" s="72">
        <v>0</v>
      </c>
      <c r="I251" s="72">
        <v>0</v>
      </c>
      <c r="J251" s="47">
        <v>0</v>
      </c>
      <c r="K251" s="46">
        <f t="shared" si="3"/>
        <v>0</v>
      </c>
      <c r="L251" s="72">
        <v>0</v>
      </c>
      <c r="M251" s="72">
        <v>0</v>
      </c>
      <c r="N251" s="72">
        <v>0</v>
      </c>
      <c r="O251" s="47">
        <v>0</v>
      </c>
    </row>
    <row r="252" spans="1:15">
      <c r="A252" s="83">
        <v>9001010400</v>
      </c>
      <c r="B252" s="1" t="s">
        <v>95</v>
      </c>
      <c r="C252" s="84" t="s">
        <v>46</v>
      </c>
      <c r="D252" s="45">
        <v>76216.36112999999</v>
      </c>
      <c r="E252" s="45">
        <v>4730.5200000000004</v>
      </c>
      <c r="F252" s="73">
        <f>Table323[[#This Row],[Single Family]]+Table323[[#This Row],[2-4 Units]]+Table323[[#This Row],[&gt;4 Units]]</f>
        <v>0</v>
      </c>
      <c r="G252" s="72">
        <v>0</v>
      </c>
      <c r="H252" s="72">
        <v>0</v>
      </c>
      <c r="I252" s="72">
        <v>0</v>
      </c>
      <c r="J252" s="47">
        <v>0</v>
      </c>
      <c r="K252" s="46">
        <f t="shared" si="3"/>
        <v>0</v>
      </c>
      <c r="L252" s="72">
        <v>0</v>
      </c>
      <c r="M252" s="72">
        <v>0</v>
      </c>
      <c r="N252" s="72">
        <v>0</v>
      </c>
      <c r="O252" s="47">
        <v>0</v>
      </c>
    </row>
    <row r="253" spans="1:15">
      <c r="A253" s="83">
        <v>9001010500</v>
      </c>
      <c r="B253" s="1" t="s">
        <v>95</v>
      </c>
      <c r="C253" s="84" t="s">
        <v>46</v>
      </c>
      <c r="D253" s="45">
        <v>60497.039672999999</v>
      </c>
      <c r="E253" s="45">
        <v>19032.63</v>
      </c>
      <c r="F253" s="73">
        <f>Table323[[#This Row],[Single Family]]+Table323[[#This Row],[2-4 Units]]+Table323[[#This Row],[&gt;4 Units]]</f>
        <v>0</v>
      </c>
      <c r="G253" s="72">
        <v>0</v>
      </c>
      <c r="H253" s="72">
        <v>0</v>
      </c>
      <c r="I253" s="72">
        <v>0</v>
      </c>
      <c r="J253" s="47">
        <v>0</v>
      </c>
      <c r="K253" s="46">
        <f t="shared" si="3"/>
        <v>0</v>
      </c>
      <c r="L253" s="72">
        <v>0</v>
      </c>
      <c r="M253" s="72">
        <v>0</v>
      </c>
      <c r="N253" s="72">
        <v>0</v>
      </c>
      <c r="O253" s="47">
        <v>0</v>
      </c>
    </row>
    <row r="254" spans="1:15">
      <c r="A254" s="83">
        <v>9001010600</v>
      </c>
      <c r="B254" s="1" t="s">
        <v>95</v>
      </c>
      <c r="C254" s="84" t="s">
        <v>46</v>
      </c>
      <c r="D254" s="45">
        <v>28024.15077</v>
      </c>
      <c r="E254" s="45">
        <v>2953.8</v>
      </c>
      <c r="F254" s="73">
        <f>Table323[[#This Row],[Single Family]]+Table323[[#This Row],[2-4 Units]]+Table323[[#This Row],[&gt;4 Units]]</f>
        <v>0</v>
      </c>
      <c r="G254" s="72">
        <v>0</v>
      </c>
      <c r="H254" s="72">
        <v>0</v>
      </c>
      <c r="I254" s="72">
        <v>0</v>
      </c>
      <c r="J254" s="47">
        <v>0</v>
      </c>
      <c r="K254" s="46">
        <f t="shared" si="3"/>
        <v>0</v>
      </c>
      <c r="L254" s="72">
        <v>0</v>
      </c>
      <c r="M254" s="72">
        <v>0</v>
      </c>
      <c r="N254" s="72">
        <v>0</v>
      </c>
      <c r="O254" s="47">
        <v>0</v>
      </c>
    </row>
    <row r="255" spans="1:15">
      <c r="A255" s="83">
        <v>9001010700</v>
      </c>
      <c r="B255" s="1" t="s">
        <v>95</v>
      </c>
      <c r="C255" s="84" t="s">
        <v>46</v>
      </c>
      <c r="D255" s="45">
        <v>56543.406506999992</v>
      </c>
      <c r="E255" s="45">
        <v>277.219999999999</v>
      </c>
      <c r="F255" s="73">
        <f>Table323[[#This Row],[Single Family]]+Table323[[#This Row],[2-4 Units]]+Table323[[#This Row],[&gt;4 Units]]</f>
        <v>0</v>
      </c>
      <c r="G255" s="72">
        <v>0</v>
      </c>
      <c r="H255" s="72">
        <v>0</v>
      </c>
      <c r="I255" s="72">
        <v>0</v>
      </c>
      <c r="J255" s="47">
        <v>0</v>
      </c>
      <c r="K255" s="46">
        <f t="shared" si="3"/>
        <v>0</v>
      </c>
      <c r="L255" s="72">
        <v>0</v>
      </c>
      <c r="M255" s="72">
        <v>0</v>
      </c>
      <c r="N255" s="72">
        <v>0</v>
      </c>
      <c r="O255" s="47">
        <v>0</v>
      </c>
    </row>
    <row r="256" spans="1:15">
      <c r="A256" s="83">
        <v>9001010800</v>
      </c>
      <c r="B256" s="1" t="s">
        <v>95</v>
      </c>
      <c r="C256" s="84" t="s">
        <v>46</v>
      </c>
      <c r="D256" s="45">
        <v>51399.93348</v>
      </c>
      <c r="E256" s="45">
        <v>997.25</v>
      </c>
      <c r="F256" s="73">
        <f>Table323[[#This Row],[Single Family]]+Table323[[#This Row],[2-4 Units]]+Table323[[#This Row],[&gt;4 Units]]</f>
        <v>0</v>
      </c>
      <c r="G256" s="72">
        <v>0</v>
      </c>
      <c r="H256" s="72">
        <v>0</v>
      </c>
      <c r="I256" s="72">
        <v>0</v>
      </c>
      <c r="J256" s="47">
        <v>0</v>
      </c>
      <c r="K256" s="46">
        <f t="shared" si="3"/>
        <v>0</v>
      </c>
      <c r="L256" s="72">
        <v>0</v>
      </c>
      <c r="M256" s="72">
        <v>0</v>
      </c>
      <c r="N256" s="72">
        <v>0</v>
      </c>
      <c r="O256" s="47">
        <v>0</v>
      </c>
    </row>
    <row r="257" spans="1:15">
      <c r="A257" s="83">
        <v>9001010900</v>
      </c>
      <c r="B257" s="1" t="s">
        <v>95</v>
      </c>
      <c r="C257" s="84" t="s">
        <v>46</v>
      </c>
      <c r="D257" s="45">
        <v>69676.838279999996</v>
      </c>
      <c r="E257" s="45">
        <v>4527.4499999999898</v>
      </c>
      <c r="F257" s="73">
        <f>Table323[[#This Row],[Single Family]]+Table323[[#This Row],[2-4 Units]]+Table323[[#This Row],[&gt;4 Units]]</f>
        <v>0</v>
      </c>
      <c r="G257" s="72">
        <v>0</v>
      </c>
      <c r="H257" s="72">
        <v>0</v>
      </c>
      <c r="I257" s="72">
        <v>0</v>
      </c>
      <c r="J257" s="47">
        <v>0</v>
      </c>
      <c r="K257" s="46">
        <f t="shared" si="3"/>
        <v>0</v>
      </c>
      <c r="L257" s="72">
        <v>0</v>
      </c>
      <c r="M257" s="72">
        <v>0</v>
      </c>
      <c r="N257" s="72">
        <v>0</v>
      </c>
      <c r="O257" s="47">
        <v>0</v>
      </c>
    </row>
    <row r="258" spans="1:15">
      <c r="A258" s="83">
        <v>9001011000</v>
      </c>
      <c r="B258" s="1" t="s">
        <v>95</v>
      </c>
      <c r="C258" s="84" t="s">
        <v>46</v>
      </c>
      <c r="D258" s="45">
        <v>107020.38362399941</v>
      </c>
      <c r="E258" s="45">
        <v>3667.26</v>
      </c>
      <c r="F258" s="73">
        <f>Table323[[#This Row],[Single Family]]+Table323[[#This Row],[2-4 Units]]+Table323[[#This Row],[&gt;4 Units]]</f>
        <v>0</v>
      </c>
      <c r="G258" s="72">
        <v>0</v>
      </c>
      <c r="H258" s="72">
        <v>0</v>
      </c>
      <c r="I258" s="72">
        <v>0</v>
      </c>
      <c r="J258" s="47">
        <v>0</v>
      </c>
      <c r="K258" s="46">
        <f t="shared" si="3"/>
        <v>0</v>
      </c>
      <c r="L258" s="72">
        <v>0</v>
      </c>
      <c r="M258" s="72">
        <v>0</v>
      </c>
      <c r="N258" s="72">
        <v>0</v>
      </c>
      <c r="O258" s="47">
        <v>0</v>
      </c>
    </row>
    <row r="259" spans="1:15">
      <c r="A259" s="83">
        <v>9001011100</v>
      </c>
      <c r="B259" s="1" t="s">
        <v>95</v>
      </c>
      <c r="C259" s="84" t="s">
        <v>46</v>
      </c>
      <c r="D259" s="45">
        <v>113075.87841899942</v>
      </c>
      <c r="E259" s="45">
        <v>1963.2</v>
      </c>
      <c r="F259" s="73">
        <f>Table323[[#This Row],[Single Family]]+Table323[[#This Row],[2-4 Units]]+Table323[[#This Row],[&gt;4 Units]]</f>
        <v>0</v>
      </c>
      <c r="G259" s="72">
        <v>0</v>
      </c>
      <c r="H259" s="72">
        <v>0</v>
      </c>
      <c r="I259" s="72">
        <v>0</v>
      </c>
      <c r="J259" s="47">
        <v>0</v>
      </c>
      <c r="K259" s="46">
        <f t="shared" si="3"/>
        <v>0</v>
      </c>
      <c r="L259" s="72">
        <v>0</v>
      </c>
      <c r="M259" s="72">
        <v>0</v>
      </c>
      <c r="N259" s="72">
        <v>0</v>
      </c>
      <c r="O259" s="47">
        <v>0</v>
      </c>
    </row>
    <row r="260" spans="1:15">
      <c r="A260" s="83">
        <v>9001011200</v>
      </c>
      <c r="B260" s="1" t="s">
        <v>95</v>
      </c>
      <c r="C260" s="84" t="s">
        <v>46</v>
      </c>
      <c r="D260" s="45">
        <v>86230.127718000003</v>
      </c>
      <c r="E260" s="45">
        <v>0</v>
      </c>
      <c r="F260" s="73">
        <f>Table323[[#This Row],[Single Family]]+Table323[[#This Row],[2-4 Units]]+Table323[[#This Row],[&gt;4 Units]]</f>
        <v>0</v>
      </c>
      <c r="G260" s="72">
        <v>0</v>
      </c>
      <c r="H260" s="72">
        <v>0</v>
      </c>
      <c r="I260" s="72">
        <v>0</v>
      </c>
      <c r="J260" s="47">
        <v>0</v>
      </c>
      <c r="K260" s="46">
        <f t="shared" si="3"/>
        <v>0</v>
      </c>
      <c r="L260" s="72">
        <v>0</v>
      </c>
      <c r="M260" s="72">
        <v>0</v>
      </c>
      <c r="N260" s="72">
        <v>0</v>
      </c>
      <c r="O260" s="47">
        <v>0</v>
      </c>
    </row>
    <row r="261" spans="1:15">
      <c r="A261" s="83">
        <v>9001011300</v>
      </c>
      <c r="B261" s="1" t="s">
        <v>95</v>
      </c>
      <c r="C261" s="84" t="s">
        <v>46</v>
      </c>
      <c r="D261" s="45">
        <v>44362.46442599994</v>
      </c>
      <c r="E261" s="45">
        <v>297.08999999999901</v>
      </c>
      <c r="F261" s="73">
        <f>Table323[[#This Row],[Single Family]]+Table323[[#This Row],[2-4 Units]]+Table323[[#This Row],[&gt;4 Units]]</f>
        <v>0</v>
      </c>
      <c r="G261" s="72">
        <v>0</v>
      </c>
      <c r="H261" s="72">
        <v>0</v>
      </c>
      <c r="I261" s="72">
        <v>0</v>
      </c>
      <c r="J261" s="47">
        <v>0</v>
      </c>
      <c r="K261" s="46">
        <f t="shared" si="3"/>
        <v>0</v>
      </c>
      <c r="L261" s="72">
        <v>0</v>
      </c>
      <c r="M261" s="72">
        <v>0</v>
      </c>
      <c r="N261" s="72">
        <v>0</v>
      </c>
      <c r="O261" s="47">
        <v>0</v>
      </c>
    </row>
    <row r="262" spans="1:15">
      <c r="A262" s="83">
        <v>9001020200</v>
      </c>
      <c r="B262" s="1" t="s">
        <v>95</v>
      </c>
      <c r="C262" s="84" t="s">
        <v>46</v>
      </c>
      <c r="D262" s="45">
        <v>14634.91071</v>
      </c>
      <c r="E262" s="45">
        <v>1419.6599999999901</v>
      </c>
      <c r="F262" s="73">
        <f>Table323[[#This Row],[Single Family]]+Table323[[#This Row],[2-4 Units]]+Table323[[#This Row],[&gt;4 Units]]</f>
        <v>0</v>
      </c>
      <c r="G262" s="72">
        <v>0</v>
      </c>
      <c r="H262" s="72">
        <v>0</v>
      </c>
      <c r="I262" s="72">
        <v>0</v>
      </c>
      <c r="J262" s="47">
        <v>0</v>
      </c>
      <c r="K262" s="46">
        <f t="shared" ref="K262:K325" si="4">L262+M262+N262</f>
        <v>0</v>
      </c>
      <c r="L262" s="72">
        <v>0</v>
      </c>
      <c r="M262" s="72">
        <v>0</v>
      </c>
      <c r="N262" s="72">
        <v>0</v>
      </c>
      <c r="O262" s="47">
        <v>0</v>
      </c>
    </row>
    <row r="263" spans="1:15">
      <c r="A263" s="83">
        <v>9001021400</v>
      </c>
      <c r="B263" s="1" t="s">
        <v>95</v>
      </c>
      <c r="C263" s="84" t="s">
        <v>46</v>
      </c>
      <c r="D263" s="45">
        <v>802.45808999999997</v>
      </c>
      <c r="E263" s="45">
        <v>0</v>
      </c>
      <c r="F263" s="73">
        <f>Table323[[#This Row],[Single Family]]+Table323[[#This Row],[2-4 Units]]+Table323[[#This Row],[&gt;4 Units]]</f>
        <v>0</v>
      </c>
      <c r="G263" s="72">
        <v>0</v>
      </c>
      <c r="H263" s="72">
        <v>0</v>
      </c>
      <c r="I263" s="72">
        <v>0</v>
      </c>
      <c r="J263" s="47">
        <v>0</v>
      </c>
      <c r="K263" s="46">
        <f t="shared" si="4"/>
        <v>0</v>
      </c>
      <c r="L263" s="72">
        <v>0</v>
      </c>
      <c r="M263" s="72">
        <v>0</v>
      </c>
      <c r="N263" s="72">
        <v>0</v>
      </c>
      <c r="O263" s="47">
        <v>0</v>
      </c>
    </row>
    <row r="264" spans="1:15">
      <c r="A264" s="83">
        <v>9011709100</v>
      </c>
      <c r="B264" s="1" t="s">
        <v>96</v>
      </c>
      <c r="C264" s="84" t="s">
        <v>46</v>
      </c>
      <c r="D264" s="45">
        <v>136777.79782799998</v>
      </c>
      <c r="E264" s="45">
        <v>115624.179999999</v>
      </c>
      <c r="F264" s="73">
        <f>Table323[[#This Row],[Single Family]]+Table323[[#This Row],[2-4 Units]]+Table323[[#This Row],[&gt;4 Units]]</f>
        <v>28</v>
      </c>
      <c r="G264" s="72">
        <v>28</v>
      </c>
      <c r="H264" s="72">
        <v>0</v>
      </c>
      <c r="I264" s="72">
        <v>0</v>
      </c>
      <c r="J264" s="47">
        <v>38985.800000000003</v>
      </c>
      <c r="K264" s="46">
        <f t="shared" si="4"/>
        <v>11</v>
      </c>
      <c r="L264" s="72">
        <v>11</v>
      </c>
      <c r="M264" s="72">
        <v>0</v>
      </c>
      <c r="N264" s="72">
        <v>0</v>
      </c>
      <c r="O264" s="47">
        <v>33445.099999999897</v>
      </c>
    </row>
    <row r="265" spans="1:15">
      <c r="A265" s="83">
        <v>9011709200</v>
      </c>
      <c r="B265" s="1" t="s">
        <v>96</v>
      </c>
      <c r="C265" s="84" t="s">
        <v>46</v>
      </c>
      <c r="D265" s="45">
        <v>19910.274173999998</v>
      </c>
      <c r="E265" s="45">
        <v>3738.4499999999898</v>
      </c>
      <c r="F265" s="73">
        <f>Table323[[#This Row],[Single Family]]+Table323[[#This Row],[2-4 Units]]+Table323[[#This Row],[&gt;4 Units]]</f>
        <v>0</v>
      </c>
      <c r="G265" s="72">
        <v>0</v>
      </c>
      <c r="H265" s="72">
        <v>0</v>
      </c>
      <c r="I265" s="72">
        <v>0</v>
      </c>
      <c r="J265" s="47">
        <v>0</v>
      </c>
      <c r="K265" s="46">
        <f t="shared" si="4"/>
        <v>0</v>
      </c>
      <c r="L265" s="72">
        <v>0</v>
      </c>
      <c r="M265" s="72">
        <v>0</v>
      </c>
      <c r="N265" s="72">
        <v>0</v>
      </c>
      <c r="O265" s="47">
        <v>0</v>
      </c>
    </row>
    <row r="266" spans="1:15">
      <c r="A266" s="83">
        <v>9011702100</v>
      </c>
      <c r="B266" s="1" t="s">
        <v>97</v>
      </c>
      <c r="C266" s="84" t="s">
        <v>46</v>
      </c>
      <c r="D266" s="45">
        <v>1363.1757299999999</v>
      </c>
      <c r="E266" s="45">
        <v>0</v>
      </c>
      <c r="F266" s="73">
        <f>Table323[[#This Row],[Single Family]]+Table323[[#This Row],[2-4 Units]]+Table323[[#This Row],[&gt;4 Units]]</f>
        <v>0</v>
      </c>
      <c r="G266" s="72">
        <v>0</v>
      </c>
      <c r="H266" s="72">
        <v>0</v>
      </c>
      <c r="I266" s="72">
        <v>0</v>
      </c>
      <c r="J266" s="47">
        <v>0</v>
      </c>
      <c r="K266" s="46">
        <f t="shared" si="4"/>
        <v>0</v>
      </c>
      <c r="L266" s="72">
        <v>0</v>
      </c>
      <c r="M266" s="72">
        <v>0</v>
      </c>
      <c r="N266" s="72">
        <v>0</v>
      </c>
      <c r="O266" s="47">
        <v>0</v>
      </c>
    </row>
    <row r="267" spans="1:15">
      <c r="A267" s="83">
        <v>9011702400</v>
      </c>
      <c r="B267" s="1" t="s">
        <v>97</v>
      </c>
      <c r="C267" s="84" t="s">
        <v>46</v>
      </c>
      <c r="D267" s="45">
        <v>192.40577999999999</v>
      </c>
      <c r="E267" s="45">
        <v>0</v>
      </c>
      <c r="F267" s="73">
        <f>Table323[[#This Row],[Single Family]]+Table323[[#This Row],[2-4 Units]]+Table323[[#This Row],[&gt;4 Units]]</f>
        <v>0</v>
      </c>
      <c r="G267" s="72">
        <v>0</v>
      </c>
      <c r="H267" s="72">
        <v>0</v>
      </c>
      <c r="I267" s="72">
        <v>0</v>
      </c>
      <c r="J267" s="47">
        <v>0</v>
      </c>
      <c r="K267" s="46">
        <f t="shared" si="4"/>
        <v>0</v>
      </c>
      <c r="L267" s="72">
        <v>0</v>
      </c>
      <c r="M267" s="72">
        <v>0</v>
      </c>
      <c r="N267" s="72">
        <v>0</v>
      </c>
      <c r="O267" s="47">
        <v>0</v>
      </c>
    </row>
    <row r="268" spans="1:15">
      <c r="A268" s="83">
        <v>9011702600</v>
      </c>
      <c r="B268" s="1" t="s">
        <v>97</v>
      </c>
      <c r="C268" s="84" t="s">
        <v>46</v>
      </c>
      <c r="D268" s="45">
        <v>28.724219999999999</v>
      </c>
      <c r="E268" s="45">
        <v>0</v>
      </c>
      <c r="F268" s="73">
        <f>Table323[[#This Row],[Single Family]]+Table323[[#This Row],[2-4 Units]]+Table323[[#This Row],[&gt;4 Units]]</f>
        <v>0</v>
      </c>
      <c r="G268" s="72">
        <v>0</v>
      </c>
      <c r="H268" s="72">
        <v>0</v>
      </c>
      <c r="I268" s="72">
        <v>0</v>
      </c>
      <c r="J268" s="47">
        <v>0</v>
      </c>
      <c r="K268" s="46">
        <f t="shared" si="4"/>
        <v>0</v>
      </c>
      <c r="L268" s="72">
        <v>0</v>
      </c>
      <c r="M268" s="72">
        <v>0</v>
      </c>
      <c r="N268" s="72">
        <v>0</v>
      </c>
      <c r="O268" s="47">
        <v>0</v>
      </c>
    </row>
    <row r="269" spans="1:15">
      <c r="A269" s="83">
        <v>9011702700</v>
      </c>
      <c r="B269" s="1" t="s">
        <v>97</v>
      </c>
      <c r="C269" s="84" t="s">
        <v>46</v>
      </c>
      <c r="D269" s="45">
        <v>2193.5982599999998</v>
      </c>
      <c r="E269" s="45">
        <v>0</v>
      </c>
      <c r="F269" s="73">
        <f>Table323[[#This Row],[Single Family]]+Table323[[#This Row],[2-4 Units]]+Table323[[#This Row],[&gt;4 Units]]</f>
        <v>0</v>
      </c>
      <c r="G269" s="72">
        <v>0</v>
      </c>
      <c r="H269" s="72">
        <v>0</v>
      </c>
      <c r="I269" s="72">
        <v>0</v>
      </c>
      <c r="J269" s="47">
        <v>0</v>
      </c>
      <c r="K269" s="46">
        <f t="shared" si="4"/>
        <v>0</v>
      </c>
      <c r="L269" s="72">
        <v>0</v>
      </c>
      <c r="M269" s="72">
        <v>0</v>
      </c>
      <c r="N269" s="72">
        <v>0</v>
      </c>
      <c r="O269" s="47">
        <v>0</v>
      </c>
    </row>
    <row r="270" spans="1:15">
      <c r="A270" s="83">
        <v>9011702800</v>
      </c>
      <c r="B270" s="1" t="s">
        <v>97</v>
      </c>
      <c r="C270" s="84" t="s">
        <v>46</v>
      </c>
      <c r="D270" s="45">
        <v>3189.5224199999998</v>
      </c>
      <c r="E270" s="45">
        <v>0</v>
      </c>
      <c r="F270" s="73">
        <f>Table323[[#This Row],[Single Family]]+Table323[[#This Row],[2-4 Units]]+Table323[[#This Row],[&gt;4 Units]]</f>
        <v>0</v>
      </c>
      <c r="G270" s="72">
        <v>0</v>
      </c>
      <c r="H270" s="72">
        <v>0</v>
      </c>
      <c r="I270" s="72">
        <v>0</v>
      </c>
      <c r="J270" s="47">
        <v>0</v>
      </c>
      <c r="K270" s="46">
        <f t="shared" si="4"/>
        <v>0</v>
      </c>
      <c r="L270" s="72">
        <v>0</v>
      </c>
      <c r="M270" s="72">
        <v>0</v>
      </c>
      <c r="N270" s="72">
        <v>0</v>
      </c>
      <c r="O270" s="47">
        <v>0</v>
      </c>
    </row>
    <row r="271" spans="1:15">
      <c r="A271" s="83">
        <v>9011702900</v>
      </c>
      <c r="B271" s="1" t="s">
        <v>97</v>
      </c>
      <c r="C271" s="84" t="s">
        <v>46</v>
      </c>
      <c r="D271" s="45">
        <v>37394.784</v>
      </c>
      <c r="E271" s="45">
        <v>38423.659999999902</v>
      </c>
      <c r="F271" s="73">
        <f>Table323[[#This Row],[Single Family]]+Table323[[#This Row],[2-4 Units]]+Table323[[#This Row],[&gt;4 Units]]</f>
        <v>17</v>
      </c>
      <c r="G271" s="72">
        <v>15</v>
      </c>
      <c r="H271" s="72">
        <v>2</v>
      </c>
      <c r="I271" s="72">
        <v>0</v>
      </c>
      <c r="J271" s="47">
        <v>12736</v>
      </c>
      <c r="K271" s="46">
        <f t="shared" si="4"/>
        <v>340</v>
      </c>
      <c r="L271" s="72">
        <v>0</v>
      </c>
      <c r="M271" s="72">
        <v>0</v>
      </c>
      <c r="N271" s="72">
        <v>340</v>
      </c>
      <c r="O271" s="47">
        <v>2503.59</v>
      </c>
    </row>
    <row r="272" spans="1:15">
      <c r="A272" s="83">
        <v>9011703000</v>
      </c>
      <c r="B272" s="1" t="s">
        <v>97</v>
      </c>
      <c r="C272" s="84" t="s">
        <v>46</v>
      </c>
      <c r="D272" s="45">
        <v>40.767299999999999</v>
      </c>
      <c r="E272" s="45">
        <v>0</v>
      </c>
      <c r="F272" s="73">
        <f>Table323[[#This Row],[Single Family]]+Table323[[#This Row],[2-4 Units]]+Table323[[#This Row],[&gt;4 Units]]</f>
        <v>0</v>
      </c>
      <c r="G272" s="72">
        <v>0</v>
      </c>
      <c r="H272" s="72">
        <v>0</v>
      </c>
      <c r="I272" s="72">
        <v>0</v>
      </c>
      <c r="J272" s="47">
        <v>0</v>
      </c>
      <c r="K272" s="46">
        <f t="shared" si="4"/>
        <v>0</v>
      </c>
      <c r="L272" s="72">
        <v>0</v>
      </c>
      <c r="M272" s="72">
        <v>0</v>
      </c>
      <c r="N272" s="72">
        <v>0</v>
      </c>
      <c r="O272" s="47">
        <v>0</v>
      </c>
    </row>
    <row r="273" spans="1:15">
      <c r="A273" s="83">
        <v>9009190100</v>
      </c>
      <c r="B273" s="1" t="s">
        <v>98</v>
      </c>
      <c r="C273" s="84" t="s">
        <v>46</v>
      </c>
      <c r="D273" s="45">
        <v>52749.38781</v>
      </c>
      <c r="E273" s="45">
        <v>29807.55</v>
      </c>
      <c r="F273" s="73">
        <f>Table323[[#This Row],[Single Family]]+Table323[[#This Row],[2-4 Units]]+Table323[[#This Row],[&gt;4 Units]]</f>
        <v>0</v>
      </c>
      <c r="G273" s="72">
        <v>0</v>
      </c>
      <c r="H273" s="72">
        <v>0</v>
      </c>
      <c r="I273" s="72">
        <v>0</v>
      </c>
      <c r="J273" s="47">
        <v>0</v>
      </c>
      <c r="K273" s="46">
        <f t="shared" si="4"/>
        <v>0</v>
      </c>
      <c r="L273" s="72">
        <v>0</v>
      </c>
      <c r="M273" s="72">
        <v>0</v>
      </c>
      <c r="N273" s="72">
        <v>0</v>
      </c>
      <c r="O273" s="47">
        <v>0</v>
      </c>
    </row>
    <row r="274" spans="1:15">
      <c r="A274" s="83">
        <v>9009190200</v>
      </c>
      <c r="B274" s="1" t="s">
        <v>98</v>
      </c>
      <c r="C274" s="84" t="s">
        <v>46</v>
      </c>
      <c r="D274" s="45">
        <v>73008.235439999989</v>
      </c>
      <c r="E274" s="45">
        <v>10263.0799999999</v>
      </c>
      <c r="F274" s="73">
        <f>Table323[[#This Row],[Single Family]]+Table323[[#This Row],[2-4 Units]]+Table323[[#This Row],[&gt;4 Units]]</f>
        <v>0</v>
      </c>
      <c r="G274" s="72">
        <v>0</v>
      </c>
      <c r="H274" s="72">
        <v>0</v>
      </c>
      <c r="I274" s="72">
        <v>0</v>
      </c>
      <c r="J274" s="47">
        <v>0</v>
      </c>
      <c r="K274" s="46">
        <f t="shared" si="4"/>
        <v>0</v>
      </c>
      <c r="L274" s="72">
        <v>0</v>
      </c>
      <c r="M274" s="72">
        <v>0</v>
      </c>
      <c r="N274" s="72">
        <v>0</v>
      </c>
      <c r="O274" s="47">
        <v>0</v>
      </c>
    </row>
    <row r="275" spans="1:15">
      <c r="A275" s="83">
        <v>9009190301</v>
      </c>
      <c r="B275" s="1" t="s">
        <v>98</v>
      </c>
      <c r="C275" s="84" t="s">
        <v>46</v>
      </c>
      <c r="D275" s="45">
        <v>252343.11356099942</v>
      </c>
      <c r="E275" s="45">
        <v>345499.58</v>
      </c>
      <c r="F275" s="73">
        <f>Table323[[#This Row],[Single Family]]+Table323[[#This Row],[2-4 Units]]+Table323[[#This Row],[&gt;4 Units]]</f>
        <v>122</v>
      </c>
      <c r="G275" s="72">
        <v>119</v>
      </c>
      <c r="H275" s="72">
        <v>3</v>
      </c>
      <c r="I275" s="72">
        <v>0</v>
      </c>
      <c r="J275" s="47">
        <v>184413</v>
      </c>
      <c r="K275" s="46">
        <f t="shared" si="4"/>
        <v>19</v>
      </c>
      <c r="L275" s="72">
        <v>19</v>
      </c>
      <c r="M275" s="72">
        <v>0</v>
      </c>
      <c r="N275" s="72">
        <v>0</v>
      </c>
      <c r="O275" s="47">
        <v>69770</v>
      </c>
    </row>
    <row r="276" spans="1:15">
      <c r="A276" s="83">
        <v>9009190302</v>
      </c>
      <c r="B276" s="1" t="s">
        <v>98</v>
      </c>
      <c r="C276" s="84" t="s">
        <v>46</v>
      </c>
      <c r="D276" s="45">
        <v>87366.834575999994</v>
      </c>
      <c r="E276" s="45">
        <v>16668.02</v>
      </c>
      <c r="F276" s="73">
        <f>Table323[[#This Row],[Single Family]]+Table323[[#This Row],[2-4 Units]]+Table323[[#This Row],[&gt;4 Units]]</f>
        <v>0</v>
      </c>
      <c r="G276" s="72">
        <v>0</v>
      </c>
      <c r="H276" s="72">
        <v>0</v>
      </c>
      <c r="I276" s="72">
        <v>0</v>
      </c>
      <c r="J276" s="47">
        <v>0</v>
      </c>
      <c r="K276" s="46">
        <f t="shared" si="4"/>
        <v>0</v>
      </c>
      <c r="L276" s="72">
        <v>0</v>
      </c>
      <c r="M276" s="72">
        <v>0</v>
      </c>
      <c r="N276" s="72">
        <v>0</v>
      </c>
      <c r="O276" s="47">
        <v>0</v>
      </c>
    </row>
    <row r="277" spans="1:15">
      <c r="A277" s="83">
        <v>9009190303</v>
      </c>
      <c r="B277" s="1" t="s">
        <v>98</v>
      </c>
      <c r="C277" s="84" t="s">
        <v>46</v>
      </c>
      <c r="D277" s="45">
        <v>57105.566028000001</v>
      </c>
      <c r="E277" s="45">
        <v>8239.15</v>
      </c>
      <c r="F277" s="73">
        <f>Table323[[#This Row],[Single Family]]+Table323[[#This Row],[2-4 Units]]+Table323[[#This Row],[&gt;4 Units]]</f>
        <v>0</v>
      </c>
      <c r="G277" s="72">
        <v>0</v>
      </c>
      <c r="H277" s="72">
        <v>0</v>
      </c>
      <c r="I277" s="72">
        <v>0</v>
      </c>
      <c r="J277" s="47">
        <v>0</v>
      </c>
      <c r="K277" s="46">
        <f t="shared" si="4"/>
        <v>0</v>
      </c>
      <c r="L277" s="72">
        <v>0</v>
      </c>
      <c r="M277" s="72">
        <v>0</v>
      </c>
      <c r="N277" s="72">
        <v>0</v>
      </c>
      <c r="O277" s="47">
        <v>0</v>
      </c>
    </row>
    <row r="278" spans="1:15">
      <c r="A278" s="83">
        <v>9009194201</v>
      </c>
      <c r="B278" s="1" t="s">
        <v>98</v>
      </c>
      <c r="C278" s="84" t="s">
        <v>46</v>
      </c>
      <c r="D278" s="45">
        <v>476.93204999999995</v>
      </c>
      <c r="E278" s="45">
        <v>0</v>
      </c>
      <c r="F278" s="73">
        <f>Table323[[#This Row],[Single Family]]+Table323[[#This Row],[2-4 Units]]+Table323[[#This Row],[&gt;4 Units]]</f>
        <v>0</v>
      </c>
      <c r="G278" s="72">
        <v>0</v>
      </c>
      <c r="H278" s="72">
        <v>0</v>
      </c>
      <c r="I278" s="72">
        <v>0</v>
      </c>
      <c r="J278" s="47">
        <v>0</v>
      </c>
      <c r="K278" s="46">
        <f t="shared" si="4"/>
        <v>0</v>
      </c>
      <c r="L278" s="72">
        <v>0</v>
      </c>
      <c r="M278" s="72">
        <v>0</v>
      </c>
      <c r="N278" s="72">
        <v>0</v>
      </c>
      <c r="O278" s="47">
        <v>0</v>
      </c>
    </row>
    <row r="279" spans="1:15">
      <c r="A279" s="83">
        <v>9007590100</v>
      </c>
      <c r="B279" s="1" t="s">
        <v>99</v>
      </c>
      <c r="C279" s="84" t="s">
        <v>46</v>
      </c>
      <c r="D279" s="45">
        <v>181206.09265499999</v>
      </c>
      <c r="E279" s="45">
        <v>133023.28</v>
      </c>
      <c r="F279" s="73">
        <f>Table323[[#This Row],[Single Family]]+Table323[[#This Row],[2-4 Units]]+Table323[[#This Row],[&gt;4 Units]]</f>
        <v>49</v>
      </c>
      <c r="G279" s="72">
        <v>49</v>
      </c>
      <c r="H279" s="72">
        <v>0</v>
      </c>
      <c r="I279" s="72">
        <v>0</v>
      </c>
      <c r="J279" s="47">
        <v>87746.35</v>
      </c>
      <c r="K279" s="46">
        <f t="shared" si="4"/>
        <v>4</v>
      </c>
      <c r="L279" s="72">
        <v>4</v>
      </c>
      <c r="M279" s="72">
        <v>0</v>
      </c>
      <c r="N279" s="72">
        <v>0</v>
      </c>
      <c r="O279" s="47">
        <v>10936.6</v>
      </c>
    </row>
    <row r="280" spans="1:15">
      <c r="A280" s="83">
        <v>9015820000</v>
      </c>
      <c r="B280" s="1" t="s">
        <v>100</v>
      </c>
      <c r="C280" s="84" t="s">
        <v>46</v>
      </c>
      <c r="D280" s="45">
        <v>38916.518445000002</v>
      </c>
      <c r="E280" s="45">
        <v>20571.209999999901</v>
      </c>
      <c r="F280" s="73">
        <f>Table323[[#This Row],[Single Family]]+Table323[[#This Row],[2-4 Units]]+Table323[[#This Row],[&gt;4 Units]]</f>
        <v>8</v>
      </c>
      <c r="G280" s="72">
        <v>8</v>
      </c>
      <c r="H280" s="72">
        <v>0</v>
      </c>
      <c r="I280" s="72">
        <v>0</v>
      </c>
      <c r="J280" s="47">
        <v>8331.8199999999906</v>
      </c>
      <c r="K280" s="46">
        <f t="shared" si="4"/>
        <v>0</v>
      </c>
      <c r="L280" s="72">
        <v>0</v>
      </c>
      <c r="M280" s="72">
        <v>0</v>
      </c>
      <c r="N280" s="72">
        <v>0</v>
      </c>
      <c r="O280" s="47">
        <v>1363.48</v>
      </c>
    </row>
    <row r="281" spans="1:15">
      <c r="A281" s="83">
        <v>9015825000</v>
      </c>
      <c r="B281" s="1" t="s">
        <v>100</v>
      </c>
      <c r="C281" s="84" t="s">
        <v>46</v>
      </c>
      <c r="D281" s="45">
        <v>38.062709999999996</v>
      </c>
      <c r="E281" s="45">
        <v>0</v>
      </c>
      <c r="F281" s="73">
        <f>Table323[[#This Row],[Single Family]]+Table323[[#This Row],[2-4 Units]]+Table323[[#This Row],[&gt;4 Units]]</f>
        <v>0</v>
      </c>
      <c r="G281" s="72">
        <v>0</v>
      </c>
      <c r="H281" s="72">
        <v>0</v>
      </c>
      <c r="I281" s="72">
        <v>0</v>
      </c>
      <c r="J281" s="47">
        <v>0</v>
      </c>
      <c r="K281" s="46">
        <f t="shared" si="4"/>
        <v>0</v>
      </c>
      <c r="L281" s="72">
        <v>0</v>
      </c>
      <c r="M281" s="72">
        <v>0</v>
      </c>
      <c r="N281" s="72">
        <v>0</v>
      </c>
      <c r="O281" s="47">
        <v>0</v>
      </c>
    </row>
    <row r="282" spans="1:15">
      <c r="A282" s="83">
        <v>9003471100</v>
      </c>
      <c r="B282" s="1" t="s">
        <v>101</v>
      </c>
      <c r="C282" s="84" t="s">
        <v>46</v>
      </c>
      <c r="D282" s="45">
        <v>98.32347</v>
      </c>
      <c r="E282" s="45">
        <v>0</v>
      </c>
      <c r="F282" s="73">
        <f>Table323[[#This Row],[Single Family]]+Table323[[#This Row],[2-4 Units]]+Table323[[#This Row],[&gt;4 Units]]</f>
        <v>0</v>
      </c>
      <c r="G282" s="72">
        <v>0</v>
      </c>
      <c r="H282" s="72">
        <v>0</v>
      </c>
      <c r="I282" s="72">
        <v>0</v>
      </c>
      <c r="J282" s="47">
        <v>0</v>
      </c>
      <c r="K282" s="46">
        <f t="shared" si="4"/>
        <v>0</v>
      </c>
      <c r="L282" s="72">
        <v>0</v>
      </c>
      <c r="M282" s="72">
        <v>0</v>
      </c>
      <c r="N282" s="72">
        <v>0</v>
      </c>
      <c r="O282" s="47">
        <v>0</v>
      </c>
    </row>
    <row r="283" spans="1:15">
      <c r="A283" s="83">
        <v>9003496700</v>
      </c>
      <c r="B283" s="1" t="s">
        <v>101</v>
      </c>
      <c r="C283" s="84" t="s">
        <v>46</v>
      </c>
      <c r="D283" s="45">
        <v>86.819040000000001</v>
      </c>
      <c r="E283" s="45">
        <v>0</v>
      </c>
      <c r="F283" s="73">
        <f>Table323[[#This Row],[Single Family]]+Table323[[#This Row],[2-4 Units]]+Table323[[#This Row],[&gt;4 Units]]</f>
        <v>0</v>
      </c>
      <c r="G283" s="72">
        <v>0</v>
      </c>
      <c r="H283" s="72">
        <v>0</v>
      </c>
      <c r="I283" s="72">
        <v>0</v>
      </c>
      <c r="J283" s="47">
        <v>0</v>
      </c>
      <c r="K283" s="46">
        <f t="shared" si="4"/>
        <v>0</v>
      </c>
      <c r="L283" s="72">
        <v>0</v>
      </c>
      <c r="M283" s="72">
        <v>0</v>
      </c>
      <c r="N283" s="72">
        <v>0</v>
      </c>
      <c r="O283" s="47">
        <v>0</v>
      </c>
    </row>
    <row r="284" spans="1:15">
      <c r="A284" s="83">
        <v>9003496800</v>
      </c>
      <c r="B284" s="1" t="s">
        <v>101</v>
      </c>
      <c r="C284" s="84" t="s">
        <v>46</v>
      </c>
      <c r="D284" s="45">
        <v>197.87165999999999</v>
      </c>
      <c r="E284" s="45">
        <v>0</v>
      </c>
      <c r="F284" s="73">
        <f>Table323[[#This Row],[Single Family]]+Table323[[#This Row],[2-4 Units]]+Table323[[#This Row],[&gt;4 Units]]</f>
        <v>0</v>
      </c>
      <c r="G284" s="72">
        <v>0</v>
      </c>
      <c r="H284" s="72">
        <v>0</v>
      </c>
      <c r="I284" s="72">
        <v>0</v>
      </c>
      <c r="J284" s="47">
        <v>0</v>
      </c>
      <c r="K284" s="46">
        <f t="shared" si="4"/>
        <v>0</v>
      </c>
      <c r="L284" s="72">
        <v>0</v>
      </c>
      <c r="M284" s="72">
        <v>0</v>
      </c>
      <c r="N284" s="72">
        <v>0</v>
      </c>
      <c r="O284" s="47">
        <v>0</v>
      </c>
    </row>
    <row r="285" spans="1:15">
      <c r="A285" s="83">
        <v>9003496900</v>
      </c>
      <c r="B285" s="1" t="s">
        <v>101</v>
      </c>
      <c r="C285" s="84" t="s">
        <v>46</v>
      </c>
      <c r="D285" s="45">
        <v>140.25312</v>
      </c>
      <c r="E285" s="45">
        <v>0</v>
      </c>
      <c r="F285" s="73">
        <f>Table323[[#This Row],[Single Family]]+Table323[[#This Row],[2-4 Units]]+Table323[[#This Row],[&gt;4 Units]]</f>
        <v>0</v>
      </c>
      <c r="G285" s="72">
        <v>0</v>
      </c>
      <c r="H285" s="72">
        <v>0</v>
      </c>
      <c r="I285" s="72">
        <v>0</v>
      </c>
      <c r="J285" s="47">
        <v>0</v>
      </c>
      <c r="K285" s="46">
        <f t="shared" si="4"/>
        <v>0</v>
      </c>
      <c r="L285" s="72">
        <v>0</v>
      </c>
      <c r="M285" s="72">
        <v>0</v>
      </c>
      <c r="N285" s="72">
        <v>0</v>
      </c>
      <c r="O285" s="47">
        <v>0</v>
      </c>
    </row>
    <row r="286" spans="1:15">
      <c r="A286" s="83">
        <v>9003497100</v>
      </c>
      <c r="B286" s="1" t="s">
        <v>101</v>
      </c>
      <c r="C286" s="84" t="s">
        <v>46</v>
      </c>
      <c r="D286" s="45">
        <v>177.81119999999999</v>
      </c>
      <c r="E286" s="45">
        <v>0</v>
      </c>
      <c r="F286" s="73">
        <f>Table323[[#This Row],[Single Family]]+Table323[[#This Row],[2-4 Units]]+Table323[[#This Row],[&gt;4 Units]]</f>
        <v>0</v>
      </c>
      <c r="G286" s="72">
        <v>0</v>
      </c>
      <c r="H286" s="72">
        <v>0</v>
      </c>
      <c r="I286" s="72">
        <v>0</v>
      </c>
      <c r="J286" s="47">
        <v>0</v>
      </c>
      <c r="K286" s="46">
        <f t="shared" si="4"/>
        <v>0</v>
      </c>
      <c r="L286" s="72">
        <v>0</v>
      </c>
      <c r="M286" s="72">
        <v>0</v>
      </c>
      <c r="N286" s="72">
        <v>0</v>
      </c>
      <c r="O286" s="47">
        <v>0</v>
      </c>
    </row>
    <row r="287" spans="1:15">
      <c r="A287" s="83">
        <v>9003500100</v>
      </c>
      <c r="B287" s="1" t="s">
        <v>101</v>
      </c>
      <c r="C287" s="84" t="s">
        <v>46</v>
      </c>
      <c r="D287" s="45">
        <v>24538.013639999997</v>
      </c>
      <c r="E287" s="45">
        <v>42468.57</v>
      </c>
      <c r="F287" s="73">
        <f>Table323[[#This Row],[Single Family]]+Table323[[#This Row],[2-4 Units]]+Table323[[#This Row],[&gt;4 Units]]</f>
        <v>0</v>
      </c>
      <c r="G287" s="72">
        <v>0</v>
      </c>
      <c r="H287" s="72">
        <v>0</v>
      </c>
      <c r="I287" s="72">
        <v>0</v>
      </c>
      <c r="J287" s="47">
        <v>0</v>
      </c>
      <c r="K287" s="46">
        <f t="shared" si="4"/>
        <v>0</v>
      </c>
      <c r="L287" s="72">
        <v>0</v>
      </c>
      <c r="M287" s="72">
        <v>0</v>
      </c>
      <c r="N287" s="72">
        <v>0</v>
      </c>
      <c r="O287" s="47">
        <v>0</v>
      </c>
    </row>
    <row r="288" spans="1:15">
      <c r="A288" s="83">
        <v>9003500200</v>
      </c>
      <c r="B288" s="1" t="s">
        <v>101</v>
      </c>
      <c r="C288" s="84" t="s">
        <v>46</v>
      </c>
      <c r="D288" s="45">
        <v>14774.954039999999</v>
      </c>
      <c r="E288" s="45">
        <v>636.58000000000004</v>
      </c>
      <c r="F288" s="73">
        <f>Table323[[#This Row],[Single Family]]+Table323[[#This Row],[2-4 Units]]+Table323[[#This Row],[&gt;4 Units]]</f>
        <v>0</v>
      </c>
      <c r="G288" s="72">
        <v>0</v>
      </c>
      <c r="H288" s="72">
        <v>0</v>
      </c>
      <c r="I288" s="72">
        <v>0</v>
      </c>
      <c r="J288" s="47">
        <v>0</v>
      </c>
      <c r="K288" s="46">
        <f t="shared" si="4"/>
        <v>0</v>
      </c>
      <c r="L288" s="72">
        <v>0</v>
      </c>
      <c r="M288" s="72">
        <v>0</v>
      </c>
      <c r="N288" s="72">
        <v>0</v>
      </c>
      <c r="O288" s="47">
        <v>0</v>
      </c>
    </row>
    <row r="289" spans="1:15">
      <c r="A289" s="83">
        <v>9003500300</v>
      </c>
      <c r="B289" s="1" t="s">
        <v>101</v>
      </c>
      <c r="C289" s="84" t="s">
        <v>102</v>
      </c>
      <c r="D289" s="45">
        <v>17010.83916</v>
      </c>
      <c r="E289" s="45">
        <v>119335.37</v>
      </c>
      <c r="F289" s="73">
        <f>Table323[[#This Row],[Single Family]]+Table323[[#This Row],[2-4 Units]]+Table323[[#This Row],[&gt;4 Units]]</f>
        <v>0</v>
      </c>
      <c r="G289" s="72">
        <v>0</v>
      </c>
      <c r="H289" s="72">
        <v>0</v>
      </c>
      <c r="I289" s="72">
        <v>0</v>
      </c>
      <c r="J289" s="47">
        <v>0</v>
      </c>
      <c r="K289" s="46">
        <f t="shared" si="4"/>
        <v>0</v>
      </c>
      <c r="L289" s="72">
        <v>0</v>
      </c>
      <c r="M289" s="72">
        <v>0</v>
      </c>
      <c r="N289" s="72">
        <v>0</v>
      </c>
      <c r="O289" s="47">
        <v>0</v>
      </c>
    </row>
    <row r="290" spans="1:15">
      <c r="A290" s="83">
        <v>9003500400</v>
      </c>
      <c r="B290" s="1" t="s">
        <v>101</v>
      </c>
      <c r="C290" s="84" t="s">
        <v>46</v>
      </c>
      <c r="D290" s="45">
        <v>15496.784729999999</v>
      </c>
      <c r="E290" s="45">
        <v>0</v>
      </c>
      <c r="F290" s="73">
        <f>Table323[[#This Row],[Single Family]]+Table323[[#This Row],[2-4 Units]]+Table323[[#This Row],[&gt;4 Units]]</f>
        <v>0</v>
      </c>
      <c r="G290" s="72">
        <v>0</v>
      </c>
      <c r="H290" s="72">
        <v>0</v>
      </c>
      <c r="I290" s="72">
        <v>0</v>
      </c>
      <c r="J290" s="47">
        <v>0</v>
      </c>
      <c r="K290" s="46">
        <f t="shared" si="4"/>
        <v>0</v>
      </c>
      <c r="L290" s="72">
        <v>0</v>
      </c>
      <c r="M290" s="72">
        <v>0</v>
      </c>
      <c r="N290" s="72">
        <v>0</v>
      </c>
      <c r="O290" s="47">
        <v>0</v>
      </c>
    </row>
    <row r="291" spans="1:15">
      <c r="A291" s="83">
        <v>9003500500</v>
      </c>
      <c r="B291" s="1" t="s">
        <v>101</v>
      </c>
      <c r="C291" s="84" t="s">
        <v>46</v>
      </c>
      <c r="D291" s="45">
        <f>13397.34816+1489</f>
        <v>14886.34816</v>
      </c>
      <c r="E291" s="45">
        <v>105.93</v>
      </c>
      <c r="F291" s="73">
        <f>Table323[[#This Row],[Single Family]]+Table323[[#This Row],[2-4 Units]]+Table323[[#This Row],[&gt;4 Units]]</f>
        <v>0</v>
      </c>
      <c r="G291" s="72">
        <v>0</v>
      </c>
      <c r="H291" s="72">
        <v>0</v>
      </c>
      <c r="I291" s="72">
        <v>0</v>
      </c>
      <c r="J291" s="47">
        <v>0</v>
      </c>
      <c r="K291" s="46">
        <f t="shared" si="4"/>
        <v>0</v>
      </c>
      <c r="L291" s="72">
        <v>0</v>
      </c>
      <c r="M291" s="72">
        <v>0</v>
      </c>
      <c r="N291" s="72">
        <v>0</v>
      </c>
      <c r="O291" s="47">
        <v>0</v>
      </c>
    </row>
    <row r="292" spans="1:15">
      <c r="A292" s="83">
        <v>9003500900</v>
      </c>
      <c r="B292" s="1" t="s">
        <v>101</v>
      </c>
      <c r="C292" s="84" t="s">
        <v>46</v>
      </c>
      <c r="D292" s="45">
        <v>17550.353267999999</v>
      </c>
      <c r="E292" s="45">
        <v>496.49</v>
      </c>
      <c r="F292" s="73">
        <f>Table323[[#This Row],[Single Family]]+Table323[[#This Row],[2-4 Units]]+Table323[[#This Row],[&gt;4 Units]]</f>
        <v>0</v>
      </c>
      <c r="G292" s="72">
        <v>0</v>
      </c>
      <c r="H292" s="72">
        <v>0</v>
      </c>
      <c r="I292" s="72">
        <v>0</v>
      </c>
      <c r="J292" s="47">
        <v>0</v>
      </c>
      <c r="K292" s="46">
        <f t="shared" si="4"/>
        <v>0</v>
      </c>
      <c r="L292" s="72">
        <v>0</v>
      </c>
      <c r="M292" s="72">
        <v>0</v>
      </c>
      <c r="N292" s="72">
        <v>0</v>
      </c>
      <c r="O292" s="47">
        <v>0</v>
      </c>
    </row>
    <row r="293" spans="1:15">
      <c r="A293" s="83">
        <v>9003501200</v>
      </c>
      <c r="B293" s="1" t="s">
        <v>101</v>
      </c>
      <c r="C293" s="84" t="s">
        <v>46</v>
      </c>
      <c r="D293" s="45">
        <v>19570.306644</v>
      </c>
      <c r="E293" s="45">
        <v>921.41999999999905</v>
      </c>
      <c r="F293" s="73">
        <f>Table323[[#This Row],[Single Family]]+Table323[[#This Row],[2-4 Units]]+Table323[[#This Row],[&gt;4 Units]]</f>
        <v>0</v>
      </c>
      <c r="G293" s="72">
        <v>0</v>
      </c>
      <c r="H293" s="72">
        <v>0</v>
      </c>
      <c r="I293" s="72">
        <v>0</v>
      </c>
      <c r="J293" s="47">
        <v>0</v>
      </c>
      <c r="K293" s="46">
        <f t="shared" si="4"/>
        <v>0</v>
      </c>
      <c r="L293" s="72">
        <v>0</v>
      </c>
      <c r="M293" s="72">
        <v>0</v>
      </c>
      <c r="N293" s="72">
        <v>0</v>
      </c>
      <c r="O293" s="47">
        <v>0</v>
      </c>
    </row>
    <row r="294" spans="1:15">
      <c r="A294" s="83">
        <v>9003501300</v>
      </c>
      <c r="B294" s="1" t="s">
        <v>101</v>
      </c>
      <c r="C294" s="84" t="s">
        <v>46</v>
      </c>
      <c r="D294" s="45">
        <v>11454.439877999943</v>
      </c>
      <c r="E294" s="45">
        <v>28191.219999999899</v>
      </c>
      <c r="F294" s="73">
        <f>Table323[[#This Row],[Single Family]]+Table323[[#This Row],[2-4 Units]]+Table323[[#This Row],[&gt;4 Units]]</f>
        <v>0</v>
      </c>
      <c r="G294" s="72">
        <v>0</v>
      </c>
      <c r="H294" s="72">
        <v>0</v>
      </c>
      <c r="I294" s="72">
        <v>0</v>
      </c>
      <c r="J294" s="47">
        <v>0</v>
      </c>
      <c r="K294" s="46">
        <f t="shared" si="4"/>
        <v>0</v>
      </c>
      <c r="L294" s="72">
        <v>0</v>
      </c>
      <c r="M294" s="72">
        <v>0</v>
      </c>
      <c r="N294" s="72">
        <v>0</v>
      </c>
      <c r="O294" s="47">
        <v>0</v>
      </c>
    </row>
    <row r="295" spans="1:15">
      <c r="A295" s="83">
        <v>9003501400</v>
      </c>
      <c r="B295" s="1" t="s">
        <v>101</v>
      </c>
      <c r="C295" s="84" t="s">
        <v>46</v>
      </c>
      <c r="D295" s="45">
        <v>22423.738679999999</v>
      </c>
      <c r="E295" s="45">
        <v>9663.2999999999993</v>
      </c>
      <c r="F295" s="73">
        <f>Table323[[#This Row],[Single Family]]+Table323[[#This Row],[2-4 Units]]+Table323[[#This Row],[&gt;4 Units]]</f>
        <v>0</v>
      </c>
      <c r="G295" s="72">
        <v>0</v>
      </c>
      <c r="H295" s="72">
        <v>0</v>
      </c>
      <c r="I295" s="72">
        <v>0</v>
      </c>
      <c r="J295" s="47">
        <v>0</v>
      </c>
      <c r="K295" s="46">
        <f t="shared" si="4"/>
        <v>0</v>
      </c>
      <c r="L295" s="72">
        <v>0</v>
      </c>
      <c r="M295" s="72">
        <v>0</v>
      </c>
      <c r="N295" s="72">
        <v>0</v>
      </c>
      <c r="O295" s="47">
        <v>0</v>
      </c>
    </row>
    <row r="296" spans="1:15">
      <c r="A296" s="83">
        <v>9003501500</v>
      </c>
      <c r="B296" s="1" t="s">
        <v>101</v>
      </c>
      <c r="C296" s="84" t="s">
        <v>46</v>
      </c>
      <c r="D296" s="45">
        <v>29942.4195</v>
      </c>
      <c r="E296" s="45">
        <v>33391.379999999903</v>
      </c>
      <c r="F296" s="73">
        <f>Table323[[#This Row],[Single Family]]+Table323[[#This Row],[2-4 Units]]+Table323[[#This Row],[&gt;4 Units]]</f>
        <v>0</v>
      </c>
      <c r="G296" s="72">
        <v>0</v>
      </c>
      <c r="H296" s="72">
        <v>0</v>
      </c>
      <c r="I296" s="72">
        <v>0</v>
      </c>
      <c r="J296" s="47">
        <v>0</v>
      </c>
      <c r="K296" s="46">
        <f t="shared" si="4"/>
        <v>0</v>
      </c>
      <c r="L296" s="72">
        <v>0</v>
      </c>
      <c r="M296" s="72">
        <v>0</v>
      </c>
      <c r="N296" s="72">
        <v>0</v>
      </c>
      <c r="O296" s="47">
        <v>0</v>
      </c>
    </row>
    <row r="297" spans="1:15">
      <c r="A297" s="83">
        <v>9003501700</v>
      </c>
      <c r="B297" s="1" t="s">
        <v>101</v>
      </c>
      <c r="C297" s="84" t="s">
        <v>46</v>
      </c>
      <c r="D297" s="45">
        <v>9805.3124399999997</v>
      </c>
      <c r="E297" s="45">
        <v>6.94</v>
      </c>
      <c r="F297" s="73">
        <f>Table323[[#This Row],[Single Family]]+Table323[[#This Row],[2-4 Units]]+Table323[[#This Row],[&gt;4 Units]]</f>
        <v>0</v>
      </c>
      <c r="G297" s="72">
        <v>0</v>
      </c>
      <c r="H297" s="72">
        <v>0</v>
      </c>
      <c r="I297" s="72">
        <v>0</v>
      </c>
      <c r="J297" s="47">
        <v>0</v>
      </c>
      <c r="K297" s="46">
        <f t="shared" si="4"/>
        <v>0</v>
      </c>
      <c r="L297" s="72">
        <v>0</v>
      </c>
      <c r="M297" s="72">
        <v>0</v>
      </c>
      <c r="N297" s="72">
        <v>0</v>
      </c>
      <c r="O297" s="47">
        <v>0</v>
      </c>
    </row>
    <row r="298" spans="1:15">
      <c r="A298" s="83">
        <v>9003501800</v>
      </c>
      <c r="B298" s="1" t="s">
        <v>101</v>
      </c>
      <c r="C298" s="84" t="s">
        <v>102</v>
      </c>
      <c r="D298" s="45">
        <v>15949.222379999999</v>
      </c>
      <c r="E298" s="45">
        <v>1701.79999999999</v>
      </c>
      <c r="F298" s="73">
        <f>Table323[[#This Row],[Single Family]]+Table323[[#This Row],[2-4 Units]]+Table323[[#This Row],[&gt;4 Units]]</f>
        <v>0</v>
      </c>
      <c r="G298" s="72">
        <v>0</v>
      </c>
      <c r="H298" s="72">
        <v>0</v>
      </c>
      <c r="I298" s="72">
        <v>0</v>
      </c>
      <c r="J298" s="47">
        <v>0</v>
      </c>
      <c r="K298" s="46">
        <f t="shared" si="4"/>
        <v>0</v>
      </c>
      <c r="L298" s="72">
        <v>0</v>
      </c>
      <c r="M298" s="72">
        <v>0</v>
      </c>
      <c r="N298" s="72">
        <v>0</v>
      </c>
      <c r="O298" s="47">
        <v>0</v>
      </c>
    </row>
    <row r="299" spans="1:15">
      <c r="A299" s="83">
        <v>9003502100</v>
      </c>
      <c r="B299" s="1" t="s">
        <v>101</v>
      </c>
      <c r="C299" s="84" t="s">
        <v>46</v>
      </c>
      <c r="D299" s="45">
        <v>21383.889029999998</v>
      </c>
      <c r="E299" s="45">
        <v>673.98</v>
      </c>
      <c r="F299" s="73">
        <f>Table323[[#This Row],[Single Family]]+Table323[[#This Row],[2-4 Units]]+Table323[[#This Row],[&gt;4 Units]]</f>
        <v>0</v>
      </c>
      <c r="G299" s="72">
        <v>0</v>
      </c>
      <c r="H299" s="72">
        <v>0</v>
      </c>
      <c r="I299" s="72">
        <v>0</v>
      </c>
      <c r="J299" s="47">
        <v>0</v>
      </c>
      <c r="K299" s="46">
        <f t="shared" si="4"/>
        <v>0</v>
      </c>
      <c r="L299" s="72">
        <v>0</v>
      </c>
      <c r="M299" s="72">
        <v>0</v>
      </c>
      <c r="N299" s="72">
        <v>0</v>
      </c>
      <c r="O299" s="47">
        <v>0</v>
      </c>
    </row>
    <row r="300" spans="1:15">
      <c r="A300" s="83">
        <v>9003502300</v>
      </c>
      <c r="B300" s="1" t="s">
        <v>101</v>
      </c>
      <c r="C300" s="84" t="s">
        <v>46</v>
      </c>
      <c r="D300" s="45">
        <v>48565.671713999938</v>
      </c>
      <c r="E300" s="45">
        <v>6065.3</v>
      </c>
      <c r="F300" s="73">
        <f>Table323[[#This Row],[Single Family]]+Table323[[#This Row],[2-4 Units]]+Table323[[#This Row],[&gt;4 Units]]</f>
        <v>0</v>
      </c>
      <c r="G300" s="72">
        <v>0</v>
      </c>
      <c r="H300" s="72">
        <v>0</v>
      </c>
      <c r="I300" s="72">
        <v>0</v>
      </c>
      <c r="J300" s="47">
        <v>0</v>
      </c>
      <c r="K300" s="46">
        <f t="shared" si="4"/>
        <v>0</v>
      </c>
      <c r="L300" s="72">
        <v>0</v>
      </c>
      <c r="M300" s="72">
        <v>0</v>
      </c>
      <c r="N300" s="72">
        <v>0</v>
      </c>
      <c r="O300" s="47">
        <v>0</v>
      </c>
    </row>
    <row r="301" spans="1:15">
      <c r="A301" s="83">
        <v>9003502400</v>
      </c>
      <c r="B301" s="1" t="s">
        <v>101</v>
      </c>
      <c r="C301" s="84" t="s">
        <v>46</v>
      </c>
      <c r="D301" s="45">
        <v>453672.85382999998</v>
      </c>
      <c r="E301" s="45">
        <v>1542209.3999999899</v>
      </c>
      <c r="F301" s="73">
        <f>Table323[[#This Row],[Single Family]]+Table323[[#This Row],[2-4 Units]]+Table323[[#This Row],[&gt;4 Units]]</f>
        <v>618</v>
      </c>
      <c r="G301" s="72">
        <v>135</v>
      </c>
      <c r="H301" s="72">
        <v>34</v>
      </c>
      <c r="I301" s="72">
        <v>449</v>
      </c>
      <c r="J301" s="47">
        <v>143157.04999999999</v>
      </c>
      <c r="K301" s="46">
        <f t="shared" si="4"/>
        <v>1777</v>
      </c>
      <c r="L301" s="72">
        <v>288</v>
      </c>
      <c r="M301" s="72">
        <v>0</v>
      </c>
      <c r="N301" s="72">
        <v>1489</v>
      </c>
      <c r="O301" s="47">
        <v>855840.33</v>
      </c>
    </row>
    <row r="302" spans="1:15">
      <c r="A302" s="83">
        <v>9003502500</v>
      </c>
      <c r="B302" s="1" t="s">
        <v>101</v>
      </c>
      <c r="C302" s="84" t="s">
        <v>46</v>
      </c>
      <c r="D302" s="45">
        <v>15740.930960999942</v>
      </c>
      <c r="E302" s="45">
        <v>683.32999999999902</v>
      </c>
      <c r="F302" s="73">
        <f>Table323[[#This Row],[Single Family]]+Table323[[#This Row],[2-4 Units]]+Table323[[#This Row],[&gt;4 Units]]</f>
        <v>0</v>
      </c>
      <c r="G302" s="72">
        <v>0</v>
      </c>
      <c r="H302" s="72">
        <v>0</v>
      </c>
      <c r="I302" s="72">
        <v>0</v>
      </c>
      <c r="J302" s="47">
        <v>0</v>
      </c>
      <c r="K302" s="46">
        <f t="shared" si="4"/>
        <v>0</v>
      </c>
      <c r="L302" s="72">
        <v>0</v>
      </c>
      <c r="M302" s="72">
        <v>0</v>
      </c>
      <c r="N302" s="72">
        <v>0</v>
      </c>
      <c r="O302" s="47">
        <v>0</v>
      </c>
    </row>
    <row r="303" spans="1:15">
      <c r="A303" s="83">
        <v>9003502600</v>
      </c>
      <c r="B303" s="1" t="s">
        <v>101</v>
      </c>
      <c r="C303" s="84" t="s">
        <v>46</v>
      </c>
      <c r="D303" s="45">
        <v>28171.325259000001</v>
      </c>
      <c r="E303" s="45">
        <v>99055.93</v>
      </c>
      <c r="F303" s="73">
        <f>Table323[[#This Row],[Single Family]]+Table323[[#This Row],[2-4 Units]]+Table323[[#This Row],[&gt;4 Units]]</f>
        <v>0</v>
      </c>
      <c r="G303" s="72">
        <v>0</v>
      </c>
      <c r="H303" s="72">
        <v>0</v>
      </c>
      <c r="I303" s="72">
        <v>0</v>
      </c>
      <c r="J303" s="47">
        <v>0</v>
      </c>
      <c r="K303" s="46">
        <f t="shared" si="4"/>
        <v>0</v>
      </c>
      <c r="L303" s="72">
        <v>0</v>
      </c>
      <c r="M303" s="72">
        <v>0</v>
      </c>
      <c r="N303" s="72">
        <v>0</v>
      </c>
      <c r="O303" s="47">
        <v>0</v>
      </c>
    </row>
    <row r="304" spans="1:15">
      <c r="A304" s="83">
        <v>9003502700</v>
      </c>
      <c r="B304" s="1" t="s">
        <v>101</v>
      </c>
      <c r="C304" s="84" t="s">
        <v>46</v>
      </c>
      <c r="D304" s="45">
        <v>27173.875869</v>
      </c>
      <c r="E304" s="45">
        <v>870.5</v>
      </c>
      <c r="F304" s="73">
        <f>Table323[[#This Row],[Single Family]]+Table323[[#This Row],[2-4 Units]]+Table323[[#This Row],[&gt;4 Units]]</f>
        <v>0</v>
      </c>
      <c r="G304" s="72">
        <v>0</v>
      </c>
      <c r="H304" s="72">
        <v>0</v>
      </c>
      <c r="I304" s="72">
        <v>0</v>
      </c>
      <c r="J304" s="47">
        <v>0</v>
      </c>
      <c r="K304" s="46">
        <f t="shared" si="4"/>
        <v>0</v>
      </c>
      <c r="L304" s="72">
        <v>0</v>
      </c>
      <c r="M304" s="72">
        <v>0</v>
      </c>
      <c r="N304" s="72">
        <v>0</v>
      </c>
      <c r="O304" s="47">
        <v>0</v>
      </c>
    </row>
    <row r="305" spans="1:15">
      <c r="A305" s="83">
        <v>9003502800</v>
      </c>
      <c r="B305" s="1" t="s">
        <v>101</v>
      </c>
      <c r="C305" s="84" t="s">
        <v>102</v>
      </c>
      <c r="D305" s="45">
        <v>29875.960863</v>
      </c>
      <c r="E305" s="45">
        <v>37.14</v>
      </c>
      <c r="F305" s="73">
        <f>Table323[[#This Row],[Single Family]]+Table323[[#This Row],[2-4 Units]]+Table323[[#This Row],[&gt;4 Units]]</f>
        <v>0</v>
      </c>
      <c r="G305" s="72">
        <v>0</v>
      </c>
      <c r="H305" s="72">
        <v>0</v>
      </c>
      <c r="I305" s="72">
        <v>0</v>
      </c>
      <c r="J305" s="47">
        <v>0</v>
      </c>
      <c r="K305" s="46">
        <f t="shared" si="4"/>
        <v>0</v>
      </c>
      <c r="L305" s="72">
        <v>0</v>
      </c>
      <c r="M305" s="72">
        <v>0</v>
      </c>
      <c r="N305" s="72">
        <v>0</v>
      </c>
      <c r="O305" s="47">
        <v>0</v>
      </c>
    </row>
    <row r="306" spans="1:15">
      <c r="A306" s="83">
        <v>9003502900</v>
      </c>
      <c r="B306" s="1" t="s">
        <v>101</v>
      </c>
      <c r="C306" s="84" t="s">
        <v>46</v>
      </c>
      <c r="D306" s="45">
        <v>17972.140598999998</v>
      </c>
      <c r="E306" s="45">
        <v>846.50999999999897</v>
      </c>
      <c r="F306" s="73">
        <f>Table323[[#This Row],[Single Family]]+Table323[[#This Row],[2-4 Units]]+Table323[[#This Row],[&gt;4 Units]]</f>
        <v>0</v>
      </c>
      <c r="G306" s="72">
        <v>0</v>
      </c>
      <c r="H306" s="72">
        <v>0</v>
      </c>
      <c r="I306" s="72">
        <v>0</v>
      </c>
      <c r="J306" s="47">
        <v>0</v>
      </c>
      <c r="K306" s="46">
        <f t="shared" si="4"/>
        <v>0</v>
      </c>
      <c r="L306" s="72">
        <v>0</v>
      </c>
      <c r="M306" s="72">
        <v>0</v>
      </c>
      <c r="N306" s="72">
        <v>0</v>
      </c>
      <c r="O306" s="47">
        <v>0</v>
      </c>
    </row>
    <row r="307" spans="1:15">
      <c r="A307" s="83">
        <v>9003503000</v>
      </c>
      <c r="B307" s="1" t="s">
        <v>101</v>
      </c>
      <c r="C307" s="84" t="s">
        <v>102</v>
      </c>
      <c r="D307" s="45">
        <v>24112.421739000001</v>
      </c>
      <c r="E307" s="45">
        <v>54735.68</v>
      </c>
      <c r="F307" s="73">
        <f>Table323[[#This Row],[Single Family]]+Table323[[#This Row],[2-4 Units]]+Table323[[#This Row],[&gt;4 Units]]</f>
        <v>0</v>
      </c>
      <c r="G307" s="72">
        <v>0</v>
      </c>
      <c r="H307" s="72">
        <v>0</v>
      </c>
      <c r="I307" s="72">
        <v>0</v>
      </c>
      <c r="J307" s="47">
        <v>0</v>
      </c>
      <c r="K307" s="46">
        <f t="shared" si="4"/>
        <v>0</v>
      </c>
      <c r="L307" s="72">
        <v>0</v>
      </c>
      <c r="M307" s="72">
        <v>0</v>
      </c>
      <c r="N307" s="72">
        <v>0</v>
      </c>
      <c r="O307" s="47">
        <v>0</v>
      </c>
    </row>
    <row r="308" spans="1:15">
      <c r="A308" s="83">
        <v>9003503100</v>
      </c>
      <c r="B308" s="1" t="s">
        <v>101</v>
      </c>
      <c r="C308" s="84" t="s">
        <v>46</v>
      </c>
      <c r="D308" s="45">
        <f>31015.186335+13401</f>
        <v>44416.186334999999</v>
      </c>
      <c r="E308" s="45">
        <v>41447.32</v>
      </c>
      <c r="F308" s="73">
        <f>Table323[[#This Row],[Single Family]]+Table323[[#This Row],[2-4 Units]]+Table323[[#This Row],[&gt;4 Units]]</f>
        <v>0</v>
      </c>
      <c r="G308" s="72">
        <v>0</v>
      </c>
      <c r="H308" s="72">
        <v>0</v>
      </c>
      <c r="I308" s="72">
        <v>0</v>
      </c>
      <c r="J308" s="47">
        <v>0</v>
      </c>
      <c r="K308" s="46">
        <f t="shared" si="4"/>
        <v>0</v>
      </c>
      <c r="L308" s="72">
        <v>0</v>
      </c>
      <c r="M308" s="72">
        <v>0</v>
      </c>
      <c r="N308" s="72">
        <v>0</v>
      </c>
      <c r="O308" s="47">
        <v>0</v>
      </c>
    </row>
    <row r="309" spans="1:15">
      <c r="A309" s="83">
        <v>9003503300</v>
      </c>
      <c r="B309" s="1" t="s">
        <v>101</v>
      </c>
      <c r="C309" s="84" t="s">
        <v>46</v>
      </c>
      <c r="D309" s="45">
        <v>23274.255689999998</v>
      </c>
      <c r="E309" s="45">
        <v>1231.96</v>
      </c>
      <c r="F309" s="73">
        <f>Table323[[#This Row],[Single Family]]+Table323[[#This Row],[2-4 Units]]+Table323[[#This Row],[&gt;4 Units]]</f>
        <v>0</v>
      </c>
      <c r="G309" s="72">
        <v>0</v>
      </c>
      <c r="H309" s="72">
        <v>0</v>
      </c>
      <c r="I309" s="72">
        <v>0</v>
      </c>
      <c r="J309" s="47">
        <v>0</v>
      </c>
      <c r="K309" s="46">
        <f t="shared" si="4"/>
        <v>0</v>
      </c>
      <c r="L309" s="72">
        <v>0</v>
      </c>
      <c r="M309" s="72">
        <v>0</v>
      </c>
      <c r="N309" s="72">
        <v>0</v>
      </c>
      <c r="O309" s="47">
        <v>0</v>
      </c>
    </row>
    <row r="310" spans="1:15">
      <c r="A310" s="83">
        <v>9003503500</v>
      </c>
      <c r="B310" s="1" t="s">
        <v>101</v>
      </c>
      <c r="C310" s="84" t="s">
        <v>46</v>
      </c>
      <c r="D310" s="45">
        <v>12759.597332999943</v>
      </c>
      <c r="E310" s="45">
        <v>126.42</v>
      </c>
      <c r="F310" s="73">
        <f>Table323[[#This Row],[Single Family]]+Table323[[#This Row],[2-4 Units]]+Table323[[#This Row],[&gt;4 Units]]</f>
        <v>0</v>
      </c>
      <c r="G310" s="72">
        <v>0</v>
      </c>
      <c r="H310" s="72">
        <v>0</v>
      </c>
      <c r="I310" s="72">
        <v>0</v>
      </c>
      <c r="J310" s="47">
        <v>0</v>
      </c>
      <c r="K310" s="46">
        <f t="shared" si="4"/>
        <v>0</v>
      </c>
      <c r="L310" s="72">
        <v>0</v>
      </c>
      <c r="M310" s="72">
        <v>0</v>
      </c>
      <c r="N310" s="72">
        <v>0</v>
      </c>
      <c r="O310" s="47">
        <v>0</v>
      </c>
    </row>
    <row r="311" spans="1:15">
      <c r="A311" s="83">
        <v>9003503700</v>
      </c>
      <c r="B311" s="1" t="s">
        <v>101</v>
      </c>
      <c r="C311" s="84" t="s">
        <v>46</v>
      </c>
      <c r="D311" s="45">
        <v>29039.271281999943</v>
      </c>
      <c r="E311" s="45">
        <v>5446.65</v>
      </c>
      <c r="F311" s="73">
        <f>Table323[[#This Row],[Single Family]]+Table323[[#This Row],[2-4 Units]]+Table323[[#This Row],[&gt;4 Units]]</f>
        <v>0</v>
      </c>
      <c r="G311" s="72">
        <v>0</v>
      </c>
      <c r="H311" s="72">
        <v>0</v>
      </c>
      <c r="I311" s="72">
        <v>0</v>
      </c>
      <c r="J311" s="47">
        <v>0</v>
      </c>
      <c r="K311" s="46">
        <f t="shared" si="4"/>
        <v>0</v>
      </c>
      <c r="L311" s="72">
        <v>0</v>
      </c>
      <c r="M311" s="72">
        <v>0</v>
      </c>
      <c r="N311" s="72">
        <v>0</v>
      </c>
      <c r="O311" s="47">
        <v>0</v>
      </c>
    </row>
    <row r="312" spans="1:15">
      <c r="A312" s="83">
        <v>9003503800</v>
      </c>
      <c r="B312" s="1" t="s">
        <v>101</v>
      </c>
      <c r="C312" s="84" t="s">
        <v>46</v>
      </c>
      <c r="D312" s="45">
        <v>5301.5503589999944</v>
      </c>
      <c r="E312" s="45">
        <v>258.74</v>
      </c>
      <c r="F312" s="73">
        <f>Table323[[#This Row],[Single Family]]+Table323[[#This Row],[2-4 Units]]+Table323[[#This Row],[&gt;4 Units]]</f>
        <v>0</v>
      </c>
      <c r="G312" s="72">
        <v>0</v>
      </c>
      <c r="H312" s="72">
        <v>0</v>
      </c>
      <c r="I312" s="72">
        <v>0</v>
      </c>
      <c r="J312" s="47">
        <v>0</v>
      </c>
      <c r="K312" s="46">
        <f t="shared" si="4"/>
        <v>0</v>
      </c>
      <c r="L312" s="72">
        <v>0</v>
      </c>
      <c r="M312" s="72">
        <v>0</v>
      </c>
      <c r="N312" s="72">
        <v>0</v>
      </c>
      <c r="O312" s="47">
        <v>0</v>
      </c>
    </row>
    <row r="313" spans="1:15">
      <c r="A313" s="83">
        <v>9003503900</v>
      </c>
      <c r="B313" s="1" t="s">
        <v>101</v>
      </c>
      <c r="C313" s="84" t="s">
        <v>46</v>
      </c>
      <c r="D313" s="45">
        <v>47555.667809999999</v>
      </c>
      <c r="E313" s="45">
        <v>11038.97</v>
      </c>
      <c r="F313" s="73">
        <f>Table323[[#This Row],[Single Family]]+Table323[[#This Row],[2-4 Units]]+Table323[[#This Row],[&gt;4 Units]]</f>
        <v>0</v>
      </c>
      <c r="G313" s="72">
        <v>0</v>
      </c>
      <c r="H313" s="72">
        <v>0</v>
      </c>
      <c r="I313" s="72">
        <v>0</v>
      </c>
      <c r="J313" s="47">
        <v>0</v>
      </c>
      <c r="K313" s="46">
        <f t="shared" si="4"/>
        <v>0</v>
      </c>
      <c r="L313" s="72">
        <v>0</v>
      </c>
      <c r="M313" s="72">
        <v>0</v>
      </c>
      <c r="N313" s="72">
        <v>0</v>
      </c>
      <c r="O313" s="47">
        <v>0</v>
      </c>
    </row>
    <row r="314" spans="1:15">
      <c r="A314" s="83">
        <v>9003504000</v>
      </c>
      <c r="B314" s="1" t="s">
        <v>101</v>
      </c>
      <c r="C314" s="84" t="s">
        <v>46</v>
      </c>
      <c r="D314" s="45">
        <v>26903.991239999999</v>
      </c>
      <c r="E314" s="45">
        <v>2707.3299999999899</v>
      </c>
      <c r="F314" s="73">
        <f>Table323[[#This Row],[Single Family]]+Table323[[#This Row],[2-4 Units]]+Table323[[#This Row],[&gt;4 Units]]</f>
        <v>0</v>
      </c>
      <c r="G314" s="72">
        <v>0</v>
      </c>
      <c r="H314" s="72">
        <v>0</v>
      </c>
      <c r="I314" s="72">
        <v>0</v>
      </c>
      <c r="J314" s="47">
        <v>0</v>
      </c>
      <c r="K314" s="46">
        <f t="shared" si="4"/>
        <v>0</v>
      </c>
      <c r="L314" s="72">
        <v>0</v>
      </c>
      <c r="M314" s="72">
        <v>0</v>
      </c>
      <c r="N314" s="72">
        <v>0</v>
      </c>
      <c r="O314" s="47">
        <v>0</v>
      </c>
    </row>
    <row r="315" spans="1:15">
      <c r="A315" s="83">
        <v>9003504100</v>
      </c>
      <c r="B315" s="1" t="s">
        <v>101</v>
      </c>
      <c r="C315" s="84" t="s">
        <v>46</v>
      </c>
      <c r="D315" s="45">
        <v>13696.786529999999</v>
      </c>
      <c r="E315" s="45">
        <v>0</v>
      </c>
      <c r="F315" s="73">
        <f>Table323[[#This Row],[Single Family]]+Table323[[#This Row],[2-4 Units]]+Table323[[#This Row],[&gt;4 Units]]</f>
        <v>0</v>
      </c>
      <c r="G315" s="72">
        <v>0</v>
      </c>
      <c r="H315" s="72">
        <v>0</v>
      </c>
      <c r="I315" s="72">
        <v>0</v>
      </c>
      <c r="J315" s="47">
        <v>0</v>
      </c>
      <c r="K315" s="46">
        <f t="shared" si="4"/>
        <v>0</v>
      </c>
      <c r="L315" s="72">
        <v>0</v>
      </c>
      <c r="M315" s="72">
        <v>0</v>
      </c>
      <c r="N315" s="72">
        <v>0</v>
      </c>
      <c r="O315" s="47">
        <v>0</v>
      </c>
    </row>
    <row r="316" spans="1:15">
      <c r="A316" s="83">
        <v>9003504200</v>
      </c>
      <c r="B316" s="1" t="s">
        <v>101</v>
      </c>
      <c r="C316" s="84" t="s">
        <v>46</v>
      </c>
      <c r="D316" s="45">
        <v>38507.62356</v>
      </c>
      <c r="E316" s="45">
        <v>4186.38</v>
      </c>
      <c r="F316" s="73">
        <f>Table323[[#This Row],[Single Family]]+Table323[[#This Row],[2-4 Units]]+Table323[[#This Row],[&gt;4 Units]]</f>
        <v>0</v>
      </c>
      <c r="G316" s="72">
        <v>0</v>
      </c>
      <c r="H316" s="72">
        <v>0</v>
      </c>
      <c r="I316" s="72">
        <v>0</v>
      </c>
      <c r="J316" s="47">
        <v>0</v>
      </c>
      <c r="K316" s="46">
        <f t="shared" si="4"/>
        <v>0</v>
      </c>
      <c r="L316" s="72">
        <v>0</v>
      </c>
      <c r="M316" s="72">
        <v>0</v>
      </c>
      <c r="N316" s="72">
        <v>0</v>
      </c>
      <c r="O316" s="47">
        <v>0</v>
      </c>
    </row>
    <row r="317" spans="1:15">
      <c r="A317" s="83">
        <v>9003504300</v>
      </c>
      <c r="B317" s="1" t="s">
        <v>101</v>
      </c>
      <c r="C317" s="84" t="s">
        <v>46</v>
      </c>
      <c r="D317" s="45">
        <v>19581.413039999999</v>
      </c>
      <c r="E317" s="45">
        <v>1943.17</v>
      </c>
      <c r="F317" s="73">
        <f>Table323[[#This Row],[Single Family]]+Table323[[#This Row],[2-4 Units]]+Table323[[#This Row],[&gt;4 Units]]</f>
        <v>0</v>
      </c>
      <c r="G317" s="72">
        <v>0</v>
      </c>
      <c r="H317" s="72">
        <v>0</v>
      </c>
      <c r="I317" s="72">
        <v>0</v>
      </c>
      <c r="J317" s="47">
        <v>0</v>
      </c>
      <c r="K317" s="46">
        <f t="shared" si="4"/>
        <v>0</v>
      </c>
      <c r="L317" s="72">
        <v>0</v>
      </c>
      <c r="M317" s="72">
        <v>0</v>
      </c>
      <c r="N317" s="72">
        <v>0</v>
      </c>
      <c r="O317" s="47">
        <v>0</v>
      </c>
    </row>
    <row r="318" spans="1:15">
      <c r="A318" s="83">
        <v>9003504500</v>
      </c>
      <c r="B318" s="1" t="s">
        <v>101</v>
      </c>
      <c r="C318" s="84" t="s">
        <v>46</v>
      </c>
      <c r="D318" s="45">
        <v>30372.704459999997</v>
      </c>
      <c r="E318" s="45">
        <v>3441.71</v>
      </c>
      <c r="F318" s="73">
        <f>Table323[[#This Row],[Single Family]]+Table323[[#This Row],[2-4 Units]]+Table323[[#This Row],[&gt;4 Units]]</f>
        <v>0</v>
      </c>
      <c r="G318" s="72">
        <v>0</v>
      </c>
      <c r="H318" s="72">
        <v>0</v>
      </c>
      <c r="I318" s="72">
        <v>0</v>
      </c>
      <c r="J318" s="47">
        <v>0</v>
      </c>
      <c r="K318" s="46">
        <f t="shared" si="4"/>
        <v>0</v>
      </c>
      <c r="L318" s="72">
        <v>0</v>
      </c>
      <c r="M318" s="72">
        <v>0</v>
      </c>
      <c r="N318" s="72">
        <v>0</v>
      </c>
      <c r="O318" s="47">
        <v>0</v>
      </c>
    </row>
    <row r="319" spans="1:15">
      <c r="A319" s="83">
        <v>9003504800</v>
      </c>
      <c r="B319" s="1" t="s">
        <v>101</v>
      </c>
      <c r="C319" s="84" t="s">
        <v>46</v>
      </c>
      <c r="D319" s="45">
        <v>43977.178853999998</v>
      </c>
      <c r="E319" s="45">
        <v>10433.25</v>
      </c>
      <c r="F319" s="73">
        <f>Table323[[#This Row],[Single Family]]+Table323[[#This Row],[2-4 Units]]+Table323[[#This Row],[&gt;4 Units]]</f>
        <v>0</v>
      </c>
      <c r="G319" s="72">
        <v>0</v>
      </c>
      <c r="H319" s="72">
        <v>0</v>
      </c>
      <c r="I319" s="72">
        <v>0</v>
      </c>
      <c r="J319" s="47">
        <v>0</v>
      </c>
      <c r="K319" s="46">
        <f t="shared" si="4"/>
        <v>0</v>
      </c>
      <c r="L319" s="72">
        <v>0</v>
      </c>
      <c r="M319" s="72">
        <v>0</v>
      </c>
      <c r="N319" s="72">
        <v>0</v>
      </c>
      <c r="O319" s="47">
        <v>0</v>
      </c>
    </row>
    <row r="320" spans="1:15">
      <c r="A320" s="83">
        <v>9003504900</v>
      </c>
      <c r="B320" s="1" t="s">
        <v>101</v>
      </c>
      <c r="C320" s="84" t="s">
        <v>46</v>
      </c>
      <c r="D320" s="45">
        <v>34747.38162</v>
      </c>
      <c r="E320" s="45">
        <v>5198.6299999999901</v>
      </c>
      <c r="F320" s="73">
        <f>Table323[[#This Row],[Single Family]]+Table323[[#This Row],[2-4 Units]]+Table323[[#This Row],[&gt;4 Units]]</f>
        <v>0</v>
      </c>
      <c r="G320" s="72">
        <v>0</v>
      </c>
      <c r="H320" s="72">
        <v>0</v>
      </c>
      <c r="I320" s="72">
        <v>0</v>
      </c>
      <c r="J320" s="47">
        <v>0</v>
      </c>
      <c r="K320" s="46">
        <f t="shared" si="4"/>
        <v>0</v>
      </c>
      <c r="L320" s="72">
        <v>0</v>
      </c>
      <c r="M320" s="72">
        <v>0</v>
      </c>
      <c r="N320" s="72">
        <v>0</v>
      </c>
      <c r="O320" s="47">
        <v>0</v>
      </c>
    </row>
    <row r="321" spans="1:15">
      <c r="A321" s="83">
        <v>9003524400</v>
      </c>
      <c r="B321" s="1" t="s">
        <v>101</v>
      </c>
      <c r="C321" s="84" t="s">
        <v>46</v>
      </c>
      <c r="D321" s="45">
        <v>29763.470330999939</v>
      </c>
      <c r="E321" s="45">
        <v>6437.77</v>
      </c>
      <c r="F321" s="73">
        <f>Table323[[#This Row],[Single Family]]+Table323[[#This Row],[2-4 Units]]+Table323[[#This Row],[&gt;4 Units]]</f>
        <v>0</v>
      </c>
      <c r="G321" s="72">
        <v>0</v>
      </c>
      <c r="H321" s="72">
        <v>0</v>
      </c>
      <c r="I321" s="72">
        <v>0</v>
      </c>
      <c r="J321" s="47">
        <v>0</v>
      </c>
      <c r="K321" s="46">
        <f t="shared" si="4"/>
        <v>0</v>
      </c>
      <c r="L321" s="72">
        <v>0</v>
      </c>
      <c r="M321" s="72">
        <v>0</v>
      </c>
      <c r="N321" s="72">
        <v>0</v>
      </c>
      <c r="O321" s="47">
        <v>0</v>
      </c>
    </row>
    <row r="322" spans="1:15">
      <c r="A322" s="83">
        <v>9003524501</v>
      </c>
      <c r="B322" s="1" t="s">
        <v>101</v>
      </c>
      <c r="C322" s="84" t="s">
        <v>46</v>
      </c>
      <c r="D322" s="45">
        <v>21480.39243</v>
      </c>
      <c r="E322" s="45">
        <v>717.91999999999905</v>
      </c>
      <c r="F322" s="73">
        <f>Table323[[#This Row],[Single Family]]+Table323[[#This Row],[2-4 Units]]+Table323[[#This Row],[&gt;4 Units]]</f>
        <v>0</v>
      </c>
      <c r="G322" s="72">
        <v>0</v>
      </c>
      <c r="H322" s="72">
        <v>0</v>
      </c>
      <c r="I322" s="72">
        <v>0</v>
      </c>
      <c r="J322" s="47">
        <v>0</v>
      </c>
      <c r="K322" s="46">
        <f t="shared" si="4"/>
        <v>0</v>
      </c>
      <c r="L322" s="72">
        <v>0</v>
      </c>
      <c r="M322" s="72">
        <v>0</v>
      </c>
      <c r="N322" s="72">
        <v>0</v>
      </c>
      <c r="O322" s="47">
        <v>0</v>
      </c>
    </row>
    <row r="323" spans="1:15">
      <c r="A323" s="83">
        <v>9003524502</v>
      </c>
      <c r="B323" s="1" t="s">
        <v>101</v>
      </c>
      <c r="C323" s="84" t="s">
        <v>46</v>
      </c>
      <c r="D323" s="45">
        <v>27828.127529999998</v>
      </c>
      <c r="E323" s="45">
        <v>565.84</v>
      </c>
      <c r="F323" s="73">
        <f>Table323[[#This Row],[Single Family]]+Table323[[#This Row],[2-4 Units]]+Table323[[#This Row],[&gt;4 Units]]</f>
        <v>0</v>
      </c>
      <c r="G323" s="72">
        <v>0</v>
      </c>
      <c r="H323" s="72">
        <v>0</v>
      </c>
      <c r="I323" s="72">
        <v>0</v>
      </c>
      <c r="J323" s="47">
        <v>0</v>
      </c>
      <c r="K323" s="46">
        <f t="shared" si="4"/>
        <v>0</v>
      </c>
      <c r="L323" s="72">
        <v>0</v>
      </c>
      <c r="M323" s="72">
        <v>0</v>
      </c>
      <c r="N323" s="72">
        <v>0</v>
      </c>
      <c r="O323" s="47">
        <v>0</v>
      </c>
    </row>
    <row r="324" spans="1:15">
      <c r="A324" s="83">
        <v>9003524600</v>
      </c>
      <c r="B324" s="1" t="s">
        <v>101</v>
      </c>
      <c r="C324" s="84" t="s">
        <v>46</v>
      </c>
      <c r="D324" s="45">
        <v>25035.987626999944</v>
      </c>
      <c r="E324" s="45">
        <v>7118.6099999999897</v>
      </c>
      <c r="F324" s="73">
        <f>Table323[[#This Row],[Single Family]]+Table323[[#This Row],[2-4 Units]]+Table323[[#This Row],[&gt;4 Units]]</f>
        <v>0</v>
      </c>
      <c r="G324" s="72">
        <v>0</v>
      </c>
      <c r="H324" s="72">
        <v>0</v>
      </c>
      <c r="I324" s="72">
        <v>0</v>
      </c>
      <c r="J324" s="47">
        <v>0</v>
      </c>
      <c r="K324" s="46">
        <f t="shared" si="4"/>
        <v>0</v>
      </c>
      <c r="L324" s="72">
        <v>0</v>
      </c>
      <c r="M324" s="72">
        <v>0</v>
      </c>
      <c r="N324" s="72">
        <v>0</v>
      </c>
      <c r="O324" s="47">
        <v>0</v>
      </c>
    </row>
    <row r="325" spans="1:15">
      <c r="A325" s="83">
        <v>9003524700</v>
      </c>
      <c r="B325" s="1" t="s">
        <v>101</v>
      </c>
      <c r="C325" s="84" t="s">
        <v>46</v>
      </c>
      <c r="D325" s="45">
        <v>30413.585159999999</v>
      </c>
      <c r="E325" s="45">
        <v>5635.03</v>
      </c>
      <c r="F325" s="73">
        <f>Table323[[#This Row],[Single Family]]+Table323[[#This Row],[2-4 Units]]+Table323[[#This Row],[&gt;4 Units]]</f>
        <v>0</v>
      </c>
      <c r="G325" s="72">
        <v>0</v>
      </c>
      <c r="H325" s="72">
        <v>0</v>
      </c>
      <c r="I325" s="72">
        <v>0</v>
      </c>
      <c r="J325" s="47">
        <v>0</v>
      </c>
      <c r="K325" s="46">
        <f t="shared" si="4"/>
        <v>0</v>
      </c>
      <c r="L325" s="72">
        <v>0</v>
      </c>
      <c r="M325" s="72">
        <v>0</v>
      </c>
      <c r="N325" s="72">
        <v>0</v>
      </c>
      <c r="O325" s="47">
        <v>0</v>
      </c>
    </row>
    <row r="326" spans="1:15">
      <c r="A326" s="83">
        <v>9003330100</v>
      </c>
      <c r="B326" s="1" t="s">
        <v>103</v>
      </c>
      <c r="C326" s="84" t="s">
        <v>46</v>
      </c>
      <c r="D326" s="45">
        <v>36885.870315</v>
      </c>
      <c r="E326" s="45">
        <v>16484.77</v>
      </c>
      <c r="F326" s="73">
        <f>Table323[[#This Row],[Single Family]]+Table323[[#This Row],[2-4 Units]]+Table323[[#This Row],[&gt;4 Units]]</f>
        <v>12</v>
      </c>
      <c r="G326" s="72">
        <v>12</v>
      </c>
      <c r="H326" s="72">
        <v>0</v>
      </c>
      <c r="I326" s="72">
        <v>0</v>
      </c>
      <c r="J326" s="47">
        <v>12420.5999999999</v>
      </c>
      <c r="K326" s="46">
        <f t="shared" ref="K326:K389" si="5">L326+M326+N326</f>
        <v>0</v>
      </c>
      <c r="L326" s="72">
        <v>0</v>
      </c>
      <c r="M326" s="72">
        <v>0</v>
      </c>
      <c r="N326" s="72">
        <v>0</v>
      </c>
      <c r="O326" s="47">
        <v>1484.26</v>
      </c>
    </row>
    <row r="327" spans="1:15">
      <c r="A327" s="83">
        <v>9003410102</v>
      </c>
      <c r="B327" s="1" t="s">
        <v>104</v>
      </c>
      <c r="C327" s="84" t="s">
        <v>46</v>
      </c>
      <c r="D327" s="45">
        <v>648.65366999999992</v>
      </c>
      <c r="E327" s="45">
        <v>0</v>
      </c>
      <c r="F327" s="73">
        <f>Table323[[#This Row],[Single Family]]+Table323[[#This Row],[2-4 Units]]+Table323[[#This Row],[&gt;4 Units]]</f>
        <v>0</v>
      </c>
      <c r="G327" s="72">
        <v>0</v>
      </c>
      <c r="H327" s="72">
        <v>0</v>
      </c>
      <c r="I327" s="72">
        <v>0</v>
      </c>
      <c r="J327" s="47">
        <v>0</v>
      </c>
      <c r="K327" s="46">
        <f t="shared" si="5"/>
        <v>0</v>
      </c>
      <c r="L327" s="72">
        <v>0</v>
      </c>
      <c r="M327" s="72">
        <v>0</v>
      </c>
      <c r="N327" s="72">
        <v>0</v>
      </c>
      <c r="O327" s="47">
        <v>0</v>
      </c>
    </row>
    <row r="328" spans="1:15">
      <c r="A328" s="83">
        <v>9005298300</v>
      </c>
      <c r="B328" s="1" t="s">
        <v>104</v>
      </c>
      <c r="C328" s="84" t="s">
        <v>46</v>
      </c>
      <c r="D328" s="45">
        <v>42522.832359</v>
      </c>
      <c r="E328" s="45">
        <v>17257.36</v>
      </c>
      <c r="F328" s="73">
        <f>Table323[[#This Row],[Single Family]]+Table323[[#This Row],[2-4 Units]]+Table323[[#This Row],[&gt;4 Units]]</f>
        <v>0</v>
      </c>
      <c r="G328" s="72">
        <v>0</v>
      </c>
      <c r="H328" s="72">
        <v>0</v>
      </c>
      <c r="I328" s="72">
        <v>0</v>
      </c>
      <c r="J328" s="47">
        <v>0</v>
      </c>
      <c r="K328" s="46">
        <f t="shared" si="5"/>
        <v>0</v>
      </c>
      <c r="L328" s="72">
        <v>0</v>
      </c>
      <c r="M328" s="72">
        <v>0</v>
      </c>
      <c r="N328" s="72">
        <v>0</v>
      </c>
      <c r="O328" s="47">
        <v>0</v>
      </c>
    </row>
    <row r="329" spans="1:15">
      <c r="A329" s="83">
        <v>9005298400</v>
      </c>
      <c r="B329" s="1" t="s">
        <v>104</v>
      </c>
      <c r="C329" s="84" t="s">
        <v>46</v>
      </c>
      <c r="D329" s="45">
        <v>77690.226599999995</v>
      </c>
      <c r="E329" s="45">
        <v>57924.219999999899</v>
      </c>
      <c r="F329" s="73">
        <f>Table323[[#This Row],[Single Family]]+Table323[[#This Row],[2-4 Units]]+Table323[[#This Row],[&gt;4 Units]]</f>
        <v>17</v>
      </c>
      <c r="G329" s="72">
        <v>17</v>
      </c>
      <c r="H329" s="72">
        <v>0</v>
      </c>
      <c r="I329" s="72">
        <v>0</v>
      </c>
      <c r="J329" s="47">
        <v>27461.799999999901</v>
      </c>
      <c r="K329" s="46">
        <f t="shared" si="5"/>
        <v>7</v>
      </c>
      <c r="L329" s="72">
        <v>7</v>
      </c>
      <c r="M329" s="72">
        <v>0</v>
      </c>
      <c r="N329" s="72">
        <v>0</v>
      </c>
      <c r="O329" s="47">
        <v>17083.0999999999</v>
      </c>
    </row>
    <row r="330" spans="1:15">
      <c r="A330" s="83">
        <v>9005310400</v>
      </c>
      <c r="B330" s="1" t="s">
        <v>104</v>
      </c>
      <c r="C330" s="84" t="s">
        <v>46</v>
      </c>
      <c r="D330" s="45">
        <v>313.02368999999999</v>
      </c>
      <c r="E330" s="45">
        <v>0</v>
      </c>
      <c r="F330" s="73">
        <f>Table323[[#This Row],[Single Family]]+Table323[[#This Row],[2-4 Units]]+Table323[[#This Row],[&gt;4 Units]]</f>
        <v>0</v>
      </c>
      <c r="G330" s="72">
        <v>0</v>
      </c>
      <c r="H330" s="72">
        <v>0</v>
      </c>
      <c r="I330" s="72">
        <v>0</v>
      </c>
      <c r="J330" s="47">
        <v>0</v>
      </c>
      <c r="K330" s="46">
        <f t="shared" si="5"/>
        <v>0</v>
      </c>
      <c r="L330" s="72">
        <v>0</v>
      </c>
      <c r="M330" s="72">
        <v>0</v>
      </c>
      <c r="N330" s="72">
        <v>0</v>
      </c>
      <c r="O330" s="47">
        <v>0</v>
      </c>
    </row>
    <row r="331" spans="1:15">
      <c r="A331" s="83">
        <v>9005349200</v>
      </c>
      <c r="B331" s="1" t="s">
        <v>104</v>
      </c>
      <c r="C331" s="84" t="s">
        <v>46</v>
      </c>
      <c r="D331" s="45">
        <v>28.582469999999997</v>
      </c>
      <c r="E331" s="45">
        <v>0</v>
      </c>
      <c r="F331" s="73">
        <f>Table323[[#This Row],[Single Family]]+Table323[[#This Row],[2-4 Units]]+Table323[[#This Row],[&gt;4 Units]]</f>
        <v>0</v>
      </c>
      <c r="G331" s="72">
        <v>0</v>
      </c>
      <c r="H331" s="72">
        <v>0</v>
      </c>
      <c r="I331" s="72">
        <v>0</v>
      </c>
      <c r="J331" s="47">
        <v>0</v>
      </c>
      <c r="K331" s="46">
        <f t="shared" si="5"/>
        <v>0</v>
      </c>
      <c r="L331" s="72">
        <v>0</v>
      </c>
      <c r="M331" s="72">
        <v>0</v>
      </c>
      <c r="N331" s="72">
        <v>0</v>
      </c>
      <c r="O331" s="47">
        <v>0</v>
      </c>
    </row>
    <row r="332" spans="1:15">
      <c r="A332" s="83">
        <v>9003520201</v>
      </c>
      <c r="B332" s="1" t="s">
        <v>105</v>
      </c>
      <c r="C332" s="84" t="s">
        <v>46</v>
      </c>
      <c r="D332" s="45">
        <v>55.543319999999994</v>
      </c>
      <c r="E332" s="45">
        <v>0</v>
      </c>
      <c r="F332" s="73">
        <f>Table323[[#This Row],[Single Family]]+Table323[[#This Row],[2-4 Units]]+Table323[[#This Row],[&gt;4 Units]]</f>
        <v>0</v>
      </c>
      <c r="G332" s="72">
        <v>0</v>
      </c>
      <c r="H332" s="72">
        <v>0</v>
      </c>
      <c r="I332" s="72">
        <v>0</v>
      </c>
      <c r="J332" s="47">
        <v>0</v>
      </c>
      <c r="K332" s="46">
        <f t="shared" si="5"/>
        <v>0</v>
      </c>
      <c r="L332" s="72">
        <v>0</v>
      </c>
      <c r="M332" s="72">
        <v>0</v>
      </c>
      <c r="N332" s="72">
        <v>0</v>
      </c>
      <c r="O332" s="47">
        <v>0</v>
      </c>
    </row>
    <row r="333" spans="1:15">
      <c r="A333" s="83">
        <v>9011714104</v>
      </c>
      <c r="B333" s="1" t="s">
        <v>105</v>
      </c>
      <c r="C333" s="84" t="s">
        <v>46</v>
      </c>
      <c r="D333" s="45">
        <v>712.42415999999992</v>
      </c>
      <c r="E333" s="45">
        <v>0</v>
      </c>
      <c r="F333" s="73">
        <f>Table323[[#This Row],[Single Family]]+Table323[[#This Row],[2-4 Units]]+Table323[[#This Row],[&gt;4 Units]]</f>
        <v>0</v>
      </c>
      <c r="G333" s="72">
        <v>0</v>
      </c>
      <c r="H333" s="72">
        <v>0</v>
      </c>
      <c r="I333" s="72">
        <v>0</v>
      </c>
      <c r="J333" s="47">
        <v>0</v>
      </c>
      <c r="K333" s="46">
        <f t="shared" si="5"/>
        <v>0</v>
      </c>
      <c r="L333" s="72">
        <v>0</v>
      </c>
      <c r="M333" s="72">
        <v>0</v>
      </c>
      <c r="N333" s="72">
        <v>0</v>
      </c>
      <c r="O333" s="47">
        <v>0</v>
      </c>
    </row>
    <row r="334" spans="1:15">
      <c r="A334" s="83">
        <v>9013526101</v>
      </c>
      <c r="B334" s="1" t="s">
        <v>105</v>
      </c>
      <c r="C334" s="84" t="s">
        <v>46</v>
      </c>
      <c r="D334" s="45">
        <v>35400.669380999941</v>
      </c>
      <c r="E334" s="45">
        <v>4609.6000000000004</v>
      </c>
      <c r="F334" s="73">
        <f>Table323[[#This Row],[Single Family]]+Table323[[#This Row],[2-4 Units]]+Table323[[#This Row],[&gt;4 Units]]</f>
        <v>0</v>
      </c>
      <c r="G334" s="72">
        <v>0</v>
      </c>
      <c r="H334" s="72">
        <v>0</v>
      </c>
      <c r="I334" s="72">
        <v>0</v>
      </c>
      <c r="J334" s="47">
        <v>0</v>
      </c>
      <c r="K334" s="46">
        <f t="shared" si="5"/>
        <v>0</v>
      </c>
      <c r="L334" s="72">
        <v>0</v>
      </c>
      <c r="M334" s="72">
        <v>0</v>
      </c>
      <c r="N334" s="72">
        <v>0</v>
      </c>
      <c r="O334" s="47">
        <v>0</v>
      </c>
    </row>
    <row r="335" spans="1:15">
      <c r="A335" s="83">
        <v>9013526102</v>
      </c>
      <c r="B335" s="1" t="s">
        <v>105</v>
      </c>
      <c r="C335" s="84" t="s">
        <v>46</v>
      </c>
      <c r="D335" s="45">
        <v>148499.52660899999</v>
      </c>
      <c r="E335" s="45">
        <v>125532.31</v>
      </c>
      <c r="F335" s="73">
        <f>Table323[[#This Row],[Single Family]]+Table323[[#This Row],[2-4 Units]]+Table323[[#This Row],[&gt;4 Units]]</f>
        <v>46</v>
      </c>
      <c r="G335" s="72">
        <v>46</v>
      </c>
      <c r="H335" s="72">
        <v>0</v>
      </c>
      <c r="I335" s="72">
        <v>0</v>
      </c>
      <c r="J335" s="47">
        <v>71270.399999999907</v>
      </c>
      <c r="K335" s="46">
        <f t="shared" si="5"/>
        <v>3</v>
      </c>
      <c r="L335" s="72">
        <v>3</v>
      </c>
      <c r="M335" s="72">
        <v>0</v>
      </c>
      <c r="N335" s="72">
        <v>0</v>
      </c>
      <c r="O335" s="47">
        <v>12264.299999999899</v>
      </c>
    </row>
    <row r="336" spans="1:15">
      <c r="A336" s="83">
        <v>9005253500</v>
      </c>
      <c r="B336" s="1" t="s">
        <v>106</v>
      </c>
      <c r="C336" s="84" t="s">
        <v>46</v>
      </c>
      <c r="D336" s="45">
        <v>95.822999999999993</v>
      </c>
      <c r="E336" s="45">
        <v>0</v>
      </c>
      <c r="F336" s="73">
        <f>Table323[[#This Row],[Single Family]]+Table323[[#This Row],[2-4 Units]]+Table323[[#This Row],[&gt;4 Units]]</f>
        <v>0</v>
      </c>
      <c r="G336" s="72">
        <v>0</v>
      </c>
      <c r="H336" s="72">
        <v>0</v>
      </c>
      <c r="I336" s="72">
        <v>0</v>
      </c>
      <c r="J336" s="47">
        <v>0</v>
      </c>
      <c r="K336" s="46">
        <f t="shared" si="5"/>
        <v>0</v>
      </c>
      <c r="L336" s="72">
        <v>0</v>
      </c>
      <c r="M336" s="72">
        <v>0</v>
      </c>
      <c r="N336" s="72">
        <v>0</v>
      </c>
      <c r="O336" s="47">
        <v>0</v>
      </c>
    </row>
    <row r="337" spans="1:15">
      <c r="A337" s="83">
        <v>9005262100</v>
      </c>
      <c r="B337" s="1" t="s">
        <v>106</v>
      </c>
      <c r="C337" s="84" t="s">
        <v>46</v>
      </c>
      <c r="D337" s="45">
        <v>43.307459999999999</v>
      </c>
      <c r="E337" s="45">
        <v>0</v>
      </c>
      <c r="F337" s="73">
        <f>Table323[[#This Row],[Single Family]]+Table323[[#This Row],[2-4 Units]]+Table323[[#This Row],[&gt;4 Units]]</f>
        <v>0</v>
      </c>
      <c r="G337" s="72">
        <v>0</v>
      </c>
      <c r="H337" s="72">
        <v>0</v>
      </c>
      <c r="I337" s="72">
        <v>0</v>
      </c>
      <c r="J337" s="47">
        <v>0</v>
      </c>
      <c r="K337" s="46">
        <f t="shared" si="5"/>
        <v>0</v>
      </c>
      <c r="L337" s="72">
        <v>0</v>
      </c>
      <c r="M337" s="72">
        <v>0</v>
      </c>
      <c r="N337" s="72">
        <v>0</v>
      </c>
      <c r="O337" s="47">
        <v>0</v>
      </c>
    </row>
    <row r="338" spans="1:15">
      <c r="A338" s="83">
        <v>9005266100</v>
      </c>
      <c r="B338" s="1" t="s">
        <v>106</v>
      </c>
      <c r="C338" s="84" t="s">
        <v>46</v>
      </c>
      <c r="D338" s="45">
        <v>110136.14331299944</v>
      </c>
      <c r="E338" s="45">
        <v>49162.559999999903</v>
      </c>
      <c r="F338" s="73">
        <f>Table323[[#This Row],[Single Family]]+Table323[[#This Row],[2-4 Units]]+Table323[[#This Row],[&gt;4 Units]]</f>
        <v>23</v>
      </c>
      <c r="G338" s="72">
        <v>23</v>
      </c>
      <c r="H338" s="72">
        <v>0</v>
      </c>
      <c r="I338" s="72">
        <v>0</v>
      </c>
      <c r="J338" s="47">
        <v>29077.23</v>
      </c>
      <c r="K338" s="46">
        <f t="shared" si="5"/>
        <v>1</v>
      </c>
      <c r="L338" s="72">
        <v>1</v>
      </c>
      <c r="M338" s="72">
        <v>0</v>
      </c>
      <c r="N338" s="72">
        <v>0</v>
      </c>
      <c r="O338" s="47">
        <v>3547.03</v>
      </c>
    </row>
    <row r="339" spans="1:15">
      <c r="A339" s="83">
        <v>9015904100</v>
      </c>
      <c r="B339" s="1" t="s">
        <v>107</v>
      </c>
      <c r="C339" s="84" t="s">
        <v>46</v>
      </c>
      <c r="D339" s="45">
        <v>195027.51769199941</v>
      </c>
      <c r="E339" s="45">
        <v>280816.84000000003</v>
      </c>
      <c r="F339" s="73">
        <f>Table323[[#This Row],[Single Family]]+Table323[[#This Row],[2-4 Units]]+Table323[[#This Row],[&gt;4 Units]]</f>
        <v>75</v>
      </c>
      <c r="G339" s="72">
        <v>75</v>
      </c>
      <c r="H339" s="72">
        <v>0</v>
      </c>
      <c r="I339" s="72">
        <v>0</v>
      </c>
      <c r="J339" s="47">
        <v>134307.84</v>
      </c>
      <c r="K339" s="46">
        <f t="shared" si="5"/>
        <v>17</v>
      </c>
      <c r="L339" s="72">
        <v>17</v>
      </c>
      <c r="M339" s="72">
        <v>0</v>
      </c>
      <c r="N339" s="72">
        <v>0</v>
      </c>
      <c r="O339" s="47">
        <v>35421.099999999897</v>
      </c>
    </row>
    <row r="340" spans="1:15">
      <c r="A340" s="83">
        <v>9015904400</v>
      </c>
      <c r="B340" s="1" t="s">
        <v>107</v>
      </c>
      <c r="C340" s="84" t="s">
        <v>46</v>
      </c>
      <c r="D340" s="45">
        <v>48152.432474999994</v>
      </c>
      <c r="E340" s="45">
        <v>12463.529999999901</v>
      </c>
      <c r="F340" s="73">
        <f>Table323[[#This Row],[Single Family]]+Table323[[#This Row],[2-4 Units]]+Table323[[#This Row],[&gt;4 Units]]</f>
        <v>0</v>
      </c>
      <c r="G340" s="72">
        <v>0</v>
      </c>
      <c r="H340" s="72">
        <v>0</v>
      </c>
      <c r="I340" s="72">
        <v>0</v>
      </c>
      <c r="J340" s="47">
        <v>0</v>
      </c>
      <c r="K340" s="46">
        <f t="shared" si="5"/>
        <v>0</v>
      </c>
      <c r="L340" s="72">
        <v>0</v>
      </c>
      <c r="M340" s="72">
        <v>0</v>
      </c>
      <c r="N340" s="72">
        <v>0</v>
      </c>
      <c r="O340" s="47">
        <v>0</v>
      </c>
    </row>
    <row r="341" spans="1:15">
      <c r="A341" s="83">
        <v>9015904500</v>
      </c>
      <c r="B341" s="1" t="s">
        <v>107</v>
      </c>
      <c r="C341" s="84" t="s">
        <v>46</v>
      </c>
      <c r="D341" s="45">
        <v>78768.635651999997</v>
      </c>
      <c r="E341" s="45">
        <v>15032.7399999999</v>
      </c>
      <c r="F341" s="73">
        <f>Table323[[#This Row],[Single Family]]+Table323[[#This Row],[2-4 Units]]+Table323[[#This Row],[&gt;4 Units]]</f>
        <v>0</v>
      </c>
      <c r="G341" s="72">
        <v>0</v>
      </c>
      <c r="H341" s="72">
        <v>0</v>
      </c>
      <c r="I341" s="72">
        <v>0</v>
      </c>
      <c r="J341" s="47">
        <v>0</v>
      </c>
      <c r="K341" s="46">
        <f t="shared" si="5"/>
        <v>0</v>
      </c>
      <c r="L341" s="72">
        <v>0</v>
      </c>
      <c r="M341" s="72">
        <v>0</v>
      </c>
      <c r="N341" s="72">
        <v>0</v>
      </c>
      <c r="O341" s="47">
        <v>0</v>
      </c>
    </row>
    <row r="342" spans="1:15">
      <c r="A342" s="83">
        <v>9015907100</v>
      </c>
      <c r="B342" s="1" t="s">
        <v>107</v>
      </c>
      <c r="C342" s="84" t="s">
        <v>46</v>
      </c>
      <c r="D342" s="45">
        <v>1398.35808</v>
      </c>
      <c r="E342" s="45">
        <v>0</v>
      </c>
      <c r="F342" s="73">
        <f>Table323[[#This Row],[Single Family]]+Table323[[#This Row],[2-4 Units]]+Table323[[#This Row],[&gt;4 Units]]</f>
        <v>0</v>
      </c>
      <c r="G342" s="72">
        <v>0</v>
      </c>
      <c r="H342" s="72">
        <v>0</v>
      </c>
      <c r="I342" s="72">
        <v>0</v>
      </c>
      <c r="J342" s="47">
        <v>0</v>
      </c>
      <c r="K342" s="46">
        <f t="shared" si="5"/>
        <v>0</v>
      </c>
      <c r="L342" s="72">
        <v>0</v>
      </c>
      <c r="M342" s="72">
        <v>0</v>
      </c>
      <c r="N342" s="72">
        <v>0</v>
      </c>
      <c r="O342" s="47">
        <v>0</v>
      </c>
    </row>
    <row r="343" spans="1:15">
      <c r="A343" s="83">
        <v>9015907200</v>
      </c>
      <c r="B343" s="1" t="s">
        <v>107</v>
      </c>
      <c r="C343" s="84" t="s">
        <v>46</v>
      </c>
      <c r="D343" s="45">
        <v>389.90888999999999</v>
      </c>
      <c r="E343" s="45">
        <v>0</v>
      </c>
      <c r="F343" s="73">
        <f>Table323[[#This Row],[Single Family]]+Table323[[#This Row],[2-4 Units]]+Table323[[#This Row],[&gt;4 Units]]</f>
        <v>0</v>
      </c>
      <c r="G343" s="72">
        <v>0</v>
      </c>
      <c r="H343" s="72">
        <v>0</v>
      </c>
      <c r="I343" s="72">
        <v>0</v>
      </c>
      <c r="J343" s="47">
        <v>0</v>
      </c>
      <c r="K343" s="46">
        <f t="shared" si="5"/>
        <v>0</v>
      </c>
      <c r="L343" s="72">
        <v>0</v>
      </c>
      <c r="M343" s="72">
        <v>0</v>
      </c>
      <c r="N343" s="72">
        <v>0</v>
      </c>
      <c r="O343" s="47">
        <v>0</v>
      </c>
    </row>
    <row r="344" spans="1:15">
      <c r="A344" s="83">
        <v>9015908100</v>
      </c>
      <c r="B344" s="1" t="s">
        <v>107</v>
      </c>
      <c r="C344" s="84" t="s">
        <v>46</v>
      </c>
      <c r="D344" s="45">
        <v>32.914349999999999</v>
      </c>
      <c r="E344" s="45">
        <v>0</v>
      </c>
      <c r="F344" s="73">
        <f>Table323[[#This Row],[Single Family]]+Table323[[#This Row],[2-4 Units]]+Table323[[#This Row],[&gt;4 Units]]</f>
        <v>0</v>
      </c>
      <c r="G344" s="72">
        <v>0</v>
      </c>
      <c r="H344" s="72">
        <v>0</v>
      </c>
      <c r="I344" s="72">
        <v>0</v>
      </c>
      <c r="J344" s="47">
        <v>0</v>
      </c>
      <c r="K344" s="46">
        <f t="shared" si="5"/>
        <v>0</v>
      </c>
      <c r="L344" s="72">
        <v>0</v>
      </c>
      <c r="M344" s="72">
        <v>0</v>
      </c>
      <c r="N344" s="72">
        <v>0</v>
      </c>
      <c r="O344" s="47">
        <v>0</v>
      </c>
    </row>
    <row r="345" spans="1:15">
      <c r="A345" s="83">
        <v>9007590100</v>
      </c>
      <c r="B345" s="1" t="s">
        <v>108</v>
      </c>
      <c r="C345" s="84" t="s">
        <v>46</v>
      </c>
      <c r="D345" s="45">
        <v>498.19454999999999</v>
      </c>
      <c r="E345" s="45">
        <v>1670.9199999999901</v>
      </c>
      <c r="F345" s="73">
        <f>Table323[[#This Row],[Single Family]]+Table323[[#This Row],[2-4 Units]]+Table323[[#This Row],[&gt;4 Units]]</f>
        <v>0</v>
      </c>
      <c r="G345" s="72">
        <v>0</v>
      </c>
      <c r="H345" s="72">
        <v>0</v>
      </c>
      <c r="I345" s="72">
        <v>0</v>
      </c>
      <c r="J345" s="47">
        <v>0</v>
      </c>
      <c r="K345" s="46">
        <f t="shared" si="5"/>
        <v>0</v>
      </c>
      <c r="L345" s="72">
        <v>0</v>
      </c>
      <c r="M345" s="72">
        <v>0</v>
      </c>
      <c r="N345" s="72">
        <v>0</v>
      </c>
      <c r="O345" s="47">
        <v>0</v>
      </c>
    </row>
    <row r="346" spans="1:15">
      <c r="A346" s="83">
        <v>9007640100</v>
      </c>
      <c r="B346" s="1" t="s">
        <v>108</v>
      </c>
      <c r="C346" s="84" t="s">
        <v>46</v>
      </c>
      <c r="D346" s="45">
        <v>147540.38770799944</v>
      </c>
      <c r="E346" s="45">
        <v>102703.709999999</v>
      </c>
      <c r="F346" s="73">
        <f>Table323[[#This Row],[Single Family]]+Table323[[#This Row],[2-4 Units]]+Table323[[#This Row],[&gt;4 Units]]</f>
        <v>36</v>
      </c>
      <c r="G346" s="72">
        <v>36</v>
      </c>
      <c r="H346" s="72">
        <v>0</v>
      </c>
      <c r="I346" s="72">
        <v>0</v>
      </c>
      <c r="J346" s="47">
        <v>58231.3</v>
      </c>
      <c r="K346" s="46">
        <f t="shared" si="5"/>
        <v>1</v>
      </c>
      <c r="L346" s="72">
        <v>1</v>
      </c>
      <c r="M346" s="72">
        <v>0</v>
      </c>
      <c r="N346" s="72">
        <v>0</v>
      </c>
      <c r="O346" s="47">
        <v>32753.0999999999</v>
      </c>
    </row>
    <row r="347" spans="1:15">
      <c r="A347" s="83">
        <v>9011714104</v>
      </c>
      <c r="B347" s="1" t="s">
        <v>109</v>
      </c>
      <c r="C347" s="84" t="s">
        <v>46</v>
      </c>
      <c r="D347" s="45">
        <v>33.668459999999996</v>
      </c>
      <c r="E347" s="45">
        <v>0</v>
      </c>
      <c r="F347" s="73">
        <f>Table323[[#This Row],[Single Family]]+Table323[[#This Row],[2-4 Units]]+Table323[[#This Row],[&gt;4 Units]]</f>
        <v>0</v>
      </c>
      <c r="G347" s="72">
        <v>0</v>
      </c>
      <c r="H347" s="72">
        <v>0</v>
      </c>
      <c r="I347" s="72">
        <v>0</v>
      </c>
      <c r="J347" s="47">
        <v>0</v>
      </c>
      <c r="K347" s="46">
        <f t="shared" si="5"/>
        <v>0</v>
      </c>
      <c r="L347" s="72">
        <v>0</v>
      </c>
      <c r="M347" s="72">
        <v>0</v>
      </c>
      <c r="N347" s="72">
        <v>0</v>
      </c>
      <c r="O347" s="47">
        <v>0</v>
      </c>
    </row>
    <row r="348" spans="1:15">
      <c r="A348" s="83">
        <v>9011870100</v>
      </c>
      <c r="B348" s="1" t="s">
        <v>109</v>
      </c>
      <c r="C348" s="84" t="s">
        <v>46</v>
      </c>
      <c r="D348" s="45">
        <v>93200.723090999993</v>
      </c>
      <c r="E348" s="45">
        <v>48851.25</v>
      </c>
      <c r="F348" s="73">
        <f>Table323[[#This Row],[Single Family]]+Table323[[#This Row],[2-4 Units]]+Table323[[#This Row],[&gt;4 Units]]</f>
        <v>13</v>
      </c>
      <c r="G348" s="72">
        <v>13</v>
      </c>
      <c r="H348" s="72">
        <v>0</v>
      </c>
      <c r="I348" s="72">
        <v>0</v>
      </c>
      <c r="J348" s="47">
        <v>18221</v>
      </c>
      <c r="K348" s="46">
        <f t="shared" si="5"/>
        <v>5</v>
      </c>
      <c r="L348" s="72">
        <v>5</v>
      </c>
      <c r="M348" s="72">
        <v>0</v>
      </c>
      <c r="N348" s="72">
        <v>0</v>
      </c>
      <c r="O348" s="47">
        <v>7915.75</v>
      </c>
    </row>
    <row r="349" spans="1:15">
      <c r="A349" s="83">
        <v>9011701100</v>
      </c>
      <c r="B349" s="1" t="s">
        <v>110</v>
      </c>
      <c r="C349" s="84" t="s">
        <v>46</v>
      </c>
      <c r="D349" s="45">
        <v>208756.81997099944</v>
      </c>
      <c r="E349" s="45">
        <v>347821.74</v>
      </c>
      <c r="F349" s="73">
        <f>Table323[[#This Row],[Single Family]]+Table323[[#This Row],[2-4 Units]]+Table323[[#This Row],[&gt;4 Units]]</f>
        <v>57</v>
      </c>
      <c r="G349" s="72">
        <v>57</v>
      </c>
      <c r="H349" s="72">
        <v>0</v>
      </c>
      <c r="I349" s="72">
        <v>0</v>
      </c>
      <c r="J349" s="47">
        <v>97847.8</v>
      </c>
      <c r="K349" s="46">
        <f t="shared" si="5"/>
        <v>224</v>
      </c>
      <c r="L349" s="72">
        <v>10</v>
      </c>
      <c r="M349" s="72">
        <v>0</v>
      </c>
      <c r="N349" s="72">
        <v>214</v>
      </c>
      <c r="O349" s="47">
        <v>207739.5</v>
      </c>
    </row>
    <row r="350" spans="1:15">
      <c r="A350" s="83">
        <v>9011701200</v>
      </c>
      <c r="B350" s="1" t="s">
        <v>110</v>
      </c>
      <c r="C350" s="84" t="s">
        <v>46</v>
      </c>
      <c r="D350" s="45">
        <v>103570.995465</v>
      </c>
      <c r="E350" s="45">
        <v>26355.14</v>
      </c>
      <c r="F350" s="73">
        <f>Table323[[#This Row],[Single Family]]+Table323[[#This Row],[2-4 Units]]+Table323[[#This Row],[&gt;4 Units]]</f>
        <v>0</v>
      </c>
      <c r="G350" s="72">
        <v>0</v>
      </c>
      <c r="H350" s="72">
        <v>0</v>
      </c>
      <c r="I350" s="72">
        <v>0</v>
      </c>
      <c r="J350" s="47">
        <v>0</v>
      </c>
      <c r="K350" s="46">
        <f t="shared" si="5"/>
        <v>0</v>
      </c>
      <c r="L350" s="72">
        <v>0</v>
      </c>
      <c r="M350" s="72">
        <v>0</v>
      </c>
      <c r="N350" s="72">
        <v>0</v>
      </c>
      <c r="O350" s="47">
        <v>0</v>
      </c>
    </row>
    <row r="351" spans="1:15">
      <c r="A351" s="83">
        <v>9011705400</v>
      </c>
      <c r="B351" s="1" t="s">
        <v>110</v>
      </c>
      <c r="C351" s="84" t="s">
        <v>46</v>
      </c>
      <c r="D351" s="45">
        <v>59.461289999999998</v>
      </c>
      <c r="E351" s="45">
        <v>0</v>
      </c>
      <c r="F351" s="73">
        <f>Table323[[#This Row],[Single Family]]+Table323[[#This Row],[2-4 Units]]+Table323[[#This Row],[&gt;4 Units]]</f>
        <v>0</v>
      </c>
      <c r="G351" s="72">
        <v>0</v>
      </c>
      <c r="H351" s="72">
        <v>0</v>
      </c>
      <c r="I351" s="72">
        <v>0</v>
      </c>
      <c r="J351" s="47">
        <v>0</v>
      </c>
      <c r="K351" s="46">
        <f t="shared" si="5"/>
        <v>0</v>
      </c>
      <c r="L351" s="72">
        <v>0</v>
      </c>
      <c r="M351" s="72">
        <v>0</v>
      </c>
      <c r="N351" s="72">
        <v>0</v>
      </c>
      <c r="O351" s="47">
        <v>0</v>
      </c>
    </row>
    <row r="352" spans="1:15">
      <c r="A352" s="83">
        <v>9011980000</v>
      </c>
      <c r="B352" s="1" t="s">
        <v>110</v>
      </c>
      <c r="C352" s="84" t="s">
        <v>46</v>
      </c>
      <c r="D352" s="45">
        <v>123.14672999999999</v>
      </c>
      <c r="E352" s="45">
        <v>0</v>
      </c>
      <c r="F352" s="73">
        <f>Table323[[#This Row],[Single Family]]+Table323[[#This Row],[2-4 Units]]+Table323[[#This Row],[&gt;4 Units]]</f>
        <v>0</v>
      </c>
      <c r="G352" s="72">
        <v>0</v>
      </c>
      <c r="H352" s="72">
        <v>0</v>
      </c>
      <c r="I352" s="72">
        <v>0</v>
      </c>
      <c r="J352" s="47">
        <v>0</v>
      </c>
      <c r="K352" s="46">
        <f t="shared" si="5"/>
        <v>0</v>
      </c>
      <c r="L352" s="72">
        <v>0</v>
      </c>
      <c r="M352" s="72">
        <v>0</v>
      </c>
      <c r="N352" s="72">
        <v>0</v>
      </c>
      <c r="O352" s="47">
        <v>0</v>
      </c>
    </row>
    <row r="353" spans="1:15">
      <c r="A353" s="83">
        <v>9001010101</v>
      </c>
      <c r="B353" s="1" t="s">
        <v>111</v>
      </c>
      <c r="C353" s="84" t="s">
        <v>46</v>
      </c>
      <c r="D353" s="45">
        <v>20642.00922</v>
      </c>
      <c r="E353" s="45">
        <v>0</v>
      </c>
      <c r="F353" s="73">
        <f>Table323[[#This Row],[Single Family]]+Table323[[#This Row],[2-4 Units]]+Table323[[#This Row],[&gt;4 Units]]</f>
        <v>0</v>
      </c>
      <c r="G353" s="72">
        <v>0</v>
      </c>
      <c r="H353" s="72">
        <v>0</v>
      </c>
      <c r="I353" s="72">
        <v>0</v>
      </c>
      <c r="J353" s="47">
        <v>0</v>
      </c>
      <c r="K353" s="46">
        <f t="shared" si="5"/>
        <v>0</v>
      </c>
      <c r="L353" s="72">
        <v>0</v>
      </c>
      <c r="M353" s="72">
        <v>0</v>
      </c>
      <c r="N353" s="72">
        <v>0</v>
      </c>
      <c r="O353" s="47">
        <v>0</v>
      </c>
    </row>
    <row r="354" spans="1:15">
      <c r="A354" s="83">
        <v>9011695201</v>
      </c>
      <c r="B354" s="1" t="s">
        <v>111</v>
      </c>
      <c r="C354" s="84" t="s">
        <v>46</v>
      </c>
      <c r="D354" s="45">
        <v>90.742679999999993</v>
      </c>
      <c r="E354" s="45">
        <v>0</v>
      </c>
      <c r="F354" s="73">
        <f>Table323[[#This Row],[Single Family]]+Table323[[#This Row],[2-4 Units]]+Table323[[#This Row],[&gt;4 Units]]</f>
        <v>0</v>
      </c>
      <c r="G354" s="72">
        <v>0</v>
      </c>
      <c r="H354" s="72">
        <v>0</v>
      </c>
      <c r="I354" s="72">
        <v>0</v>
      </c>
      <c r="J354" s="47">
        <v>0</v>
      </c>
      <c r="K354" s="46">
        <f t="shared" si="5"/>
        <v>0</v>
      </c>
      <c r="L354" s="72">
        <v>0</v>
      </c>
      <c r="M354" s="72">
        <v>0</v>
      </c>
      <c r="N354" s="72">
        <v>0</v>
      </c>
      <c r="O354" s="47">
        <v>0</v>
      </c>
    </row>
    <row r="355" spans="1:15">
      <c r="A355" s="83">
        <v>9011701100</v>
      </c>
      <c r="B355" s="1" t="s">
        <v>111</v>
      </c>
      <c r="C355" s="84" t="s">
        <v>46</v>
      </c>
      <c r="D355" s="45">
        <v>116.75663999999999</v>
      </c>
      <c r="E355" s="45">
        <v>0</v>
      </c>
      <c r="F355" s="73">
        <f>Table323[[#This Row],[Single Family]]+Table323[[#This Row],[2-4 Units]]+Table323[[#This Row],[&gt;4 Units]]</f>
        <v>0</v>
      </c>
      <c r="G355" s="72">
        <v>0</v>
      </c>
      <c r="H355" s="72">
        <v>0</v>
      </c>
      <c r="I355" s="72">
        <v>0</v>
      </c>
      <c r="J355" s="47">
        <v>0</v>
      </c>
      <c r="K355" s="46">
        <f t="shared" si="5"/>
        <v>0</v>
      </c>
      <c r="L355" s="72">
        <v>0</v>
      </c>
      <c r="M355" s="72">
        <v>0</v>
      </c>
      <c r="N355" s="72">
        <v>0</v>
      </c>
      <c r="O355" s="47">
        <v>0</v>
      </c>
    </row>
    <row r="356" spans="1:15">
      <c r="A356" s="83">
        <v>9011708100</v>
      </c>
      <c r="B356" s="1" t="s">
        <v>111</v>
      </c>
      <c r="C356" s="84" t="s">
        <v>46</v>
      </c>
      <c r="D356" s="45">
        <v>41.878619999999998</v>
      </c>
      <c r="E356" s="45">
        <v>0</v>
      </c>
      <c r="F356" s="73">
        <f>Table323[[#This Row],[Single Family]]+Table323[[#This Row],[2-4 Units]]+Table323[[#This Row],[&gt;4 Units]]</f>
        <v>0</v>
      </c>
      <c r="G356" s="72">
        <v>0</v>
      </c>
      <c r="H356" s="72">
        <v>0</v>
      </c>
      <c r="I356" s="72">
        <v>0</v>
      </c>
      <c r="J356" s="47">
        <v>0</v>
      </c>
      <c r="K356" s="46">
        <f t="shared" si="5"/>
        <v>0</v>
      </c>
      <c r="L356" s="72">
        <v>0</v>
      </c>
      <c r="M356" s="72">
        <v>0</v>
      </c>
      <c r="N356" s="72">
        <v>0</v>
      </c>
      <c r="O356" s="47">
        <v>0</v>
      </c>
    </row>
    <row r="357" spans="1:15">
      <c r="A357" s="83">
        <v>9011709100</v>
      </c>
      <c r="B357" s="1" t="s">
        <v>111</v>
      </c>
      <c r="C357" s="84" t="s">
        <v>46</v>
      </c>
      <c r="D357" s="45">
        <v>963.86938199999997</v>
      </c>
      <c r="E357" s="45">
        <v>0</v>
      </c>
      <c r="F357" s="73">
        <f>Table323[[#This Row],[Single Family]]+Table323[[#This Row],[2-4 Units]]+Table323[[#This Row],[&gt;4 Units]]</f>
        <v>0</v>
      </c>
      <c r="G357" s="72">
        <v>0</v>
      </c>
      <c r="H357" s="72">
        <v>0</v>
      </c>
      <c r="I357" s="72">
        <v>0</v>
      </c>
      <c r="J357" s="47">
        <v>0</v>
      </c>
      <c r="K357" s="46">
        <f t="shared" si="5"/>
        <v>0</v>
      </c>
      <c r="L357" s="72">
        <v>0</v>
      </c>
      <c r="M357" s="72">
        <v>0</v>
      </c>
      <c r="N357" s="72">
        <v>0</v>
      </c>
      <c r="O357" s="47">
        <v>0</v>
      </c>
    </row>
    <row r="358" spans="1:15">
      <c r="A358" s="83">
        <v>9011710100</v>
      </c>
      <c r="B358" s="1" t="s">
        <v>111</v>
      </c>
      <c r="C358" s="84" t="s">
        <v>46</v>
      </c>
      <c r="D358" s="45">
        <v>61573.670613000002</v>
      </c>
      <c r="E358" s="45">
        <v>214693.24</v>
      </c>
      <c r="F358" s="73">
        <f>Table323[[#This Row],[Single Family]]+Table323[[#This Row],[2-4 Units]]+Table323[[#This Row],[&gt;4 Units]]</f>
        <v>17</v>
      </c>
      <c r="G358" s="72">
        <v>17</v>
      </c>
      <c r="H358" s="72">
        <v>0</v>
      </c>
      <c r="I358" s="72">
        <v>0</v>
      </c>
      <c r="J358" s="47">
        <v>21711</v>
      </c>
      <c r="K358" s="46">
        <f t="shared" si="5"/>
        <v>6</v>
      </c>
      <c r="L358" s="72">
        <v>6</v>
      </c>
      <c r="M358" s="72">
        <v>0</v>
      </c>
      <c r="N358" s="72">
        <v>0</v>
      </c>
      <c r="O358" s="47">
        <v>28278.799999999901</v>
      </c>
    </row>
    <row r="359" spans="1:15">
      <c r="A359" s="83">
        <v>9011711100</v>
      </c>
      <c r="B359" s="1" t="s">
        <v>111</v>
      </c>
      <c r="C359" s="84" t="s">
        <v>46</v>
      </c>
      <c r="D359" s="45">
        <v>82.918079999999989</v>
      </c>
      <c r="E359" s="45">
        <v>0</v>
      </c>
      <c r="F359" s="73">
        <f>Table323[[#This Row],[Single Family]]+Table323[[#This Row],[2-4 Units]]+Table323[[#This Row],[&gt;4 Units]]</f>
        <v>0</v>
      </c>
      <c r="G359" s="72">
        <v>0</v>
      </c>
      <c r="H359" s="72">
        <v>0</v>
      </c>
      <c r="I359" s="72">
        <v>0</v>
      </c>
      <c r="J359" s="47">
        <v>0</v>
      </c>
      <c r="K359" s="46">
        <f t="shared" si="5"/>
        <v>0</v>
      </c>
      <c r="L359" s="72">
        <v>0</v>
      </c>
      <c r="M359" s="72">
        <v>0</v>
      </c>
      <c r="N359" s="72">
        <v>0</v>
      </c>
      <c r="O359" s="47">
        <v>0</v>
      </c>
    </row>
    <row r="360" spans="1:15">
      <c r="A360" s="83">
        <v>9013850200</v>
      </c>
      <c r="B360" s="1" t="s">
        <v>111</v>
      </c>
      <c r="C360" s="84" t="s">
        <v>46</v>
      </c>
      <c r="D360" s="45">
        <v>47.429549999999999</v>
      </c>
      <c r="E360" s="45">
        <v>0</v>
      </c>
      <c r="F360" s="73">
        <f>Table323[[#This Row],[Single Family]]+Table323[[#This Row],[2-4 Units]]+Table323[[#This Row],[&gt;4 Units]]</f>
        <v>0</v>
      </c>
      <c r="G360" s="72">
        <v>0</v>
      </c>
      <c r="H360" s="72">
        <v>0</v>
      </c>
      <c r="I360" s="72">
        <v>0</v>
      </c>
      <c r="J360" s="47">
        <v>0</v>
      </c>
      <c r="K360" s="46">
        <f t="shared" si="5"/>
        <v>0</v>
      </c>
      <c r="L360" s="72">
        <v>0</v>
      </c>
      <c r="M360" s="72">
        <v>0</v>
      </c>
      <c r="N360" s="72">
        <v>0</v>
      </c>
      <c r="O360" s="47">
        <v>0</v>
      </c>
    </row>
    <row r="361" spans="1:15">
      <c r="A361" s="83">
        <v>9015906100</v>
      </c>
      <c r="B361" s="1" t="s">
        <v>111</v>
      </c>
      <c r="C361" s="84" t="s">
        <v>46</v>
      </c>
      <c r="D361" s="45">
        <v>30.498929999999998</v>
      </c>
      <c r="E361" s="45">
        <v>0</v>
      </c>
      <c r="F361" s="73">
        <f>Table323[[#This Row],[Single Family]]+Table323[[#This Row],[2-4 Units]]+Table323[[#This Row],[&gt;4 Units]]</f>
        <v>0</v>
      </c>
      <c r="G361" s="72">
        <v>0</v>
      </c>
      <c r="H361" s="72">
        <v>0</v>
      </c>
      <c r="I361" s="72">
        <v>0</v>
      </c>
      <c r="J361" s="47">
        <v>0</v>
      </c>
      <c r="K361" s="46">
        <f t="shared" si="5"/>
        <v>0</v>
      </c>
      <c r="L361" s="72">
        <v>0</v>
      </c>
      <c r="M361" s="72">
        <v>0</v>
      </c>
      <c r="N361" s="72">
        <v>0</v>
      </c>
      <c r="O361" s="47">
        <v>0</v>
      </c>
    </row>
    <row r="362" spans="1:15">
      <c r="A362" s="83">
        <v>9015907200</v>
      </c>
      <c r="B362" s="1" t="s">
        <v>111</v>
      </c>
      <c r="C362" s="84" t="s">
        <v>46</v>
      </c>
      <c r="D362" s="45">
        <v>29.535029999999999</v>
      </c>
      <c r="E362" s="45">
        <v>0</v>
      </c>
      <c r="F362" s="73">
        <f>Table323[[#This Row],[Single Family]]+Table323[[#This Row],[2-4 Units]]+Table323[[#This Row],[&gt;4 Units]]</f>
        <v>0</v>
      </c>
      <c r="G362" s="72">
        <v>0</v>
      </c>
      <c r="H362" s="72">
        <v>0</v>
      </c>
      <c r="I362" s="72">
        <v>0</v>
      </c>
      <c r="J362" s="47">
        <v>0</v>
      </c>
      <c r="K362" s="46">
        <f t="shared" si="5"/>
        <v>0</v>
      </c>
      <c r="L362" s="72">
        <v>0</v>
      </c>
      <c r="M362" s="72">
        <v>0</v>
      </c>
      <c r="N362" s="72">
        <v>0</v>
      </c>
      <c r="O362" s="47">
        <v>0</v>
      </c>
    </row>
    <row r="363" spans="1:15">
      <c r="A363" s="83">
        <v>9015908100</v>
      </c>
      <c r="B363" s="1" t="s">
        <v>111</v>
      </c>
      <c r="C363" s="84" t="s">
        <v>46</v>
      </c>
      <c r="D363" s="45">
        <v>55.758779999999994</v>
      </c>
      <c r="E363" s="45">
        <v>0</v>
      </c>
      <c r="F363" s="73">
        <f>Table323[[#This Row],[Single Family]]+Table323[[#This Row],[2-4 Units]]+Table323[[#This Row],[&gt;4 Units]]</f>
        <v>0</v>
      </c>
      <c r="G363" s="72">
        <v>0</v>
      </c>
      <c r="H363" s="72">
        <v>0</v>
      </c>
      <c r="I363" s="72">
        <v>0</v>
      </c>
      <c r="J363" s="47">
        <v>0</v>
      </c>
      <c r="K363" s="46">
        <f t="shared" si="5"/>
        <v>0</v>
      </c>
      <c r="L363" s="72">
        <v>0</v>
      </c>
      <c r="M363" s="72">
        <v>0</v>
      </c>
      <c r="N363" s="72">
        <v>0</v>
      </c>
      <c r="O363" s="47">
        <v>0</v>
      </c>
    </row>
    <row r="364" spans="1:15">
      <c r="A364" s="83">
        <v>9005296100</v>
      </c>
      <c r="B364" s="1" t="s">
        <v>112</v>
      </c>
      <c r="C364" s="84" t="s">
        <v>46</v>
      </c>
      <c r="D364" s="45">
        <v>607.23431999999991</v>
      </c>
      <c r="E364" s="45">
        <v>0</v>
      </c>
      <c r="F364" s="73">
        <f>Table323[[#This Row],[Single Family]]+Table323[[#This Row],[2-4 Units]]+Table323[[#This Row],[&gt;4 Units]]</f>
        <v>0</v>
      </c>
      <c r="G364" s="72">
        <v>0</v>
      </c>
      <c r="H364" s="72">
        <v>0</v>
      </c>
      <c r="I364" s="72">
        <v>0</v>
      </c>
      <c r="J364" s="47">
        <v>0</v>
      </c>
      <c r="K364" s="46">
        <f t="shared" si="5"/>
        <v>0</v>
      </c>
      <c r="L364" s="72">
        <v>0</v>
      </c>
      <c r="M364" s="72">
        <v>0</v>
      </c>
      <c r="N364" s="72">
        <v>0</v>
      </c>
      <c r="O364" s="47">
        <v>0</v>
      </c>
    </row>
    <row r="365" spans="1:15">
      <c r="A365" s="83">
        <v>9005300100</v>
      </c>
      <c r="B365" s="1" t="s">
        <v>112</v>
      </c>
      <c r="C365" s="84" t="s">
        <v>46</v>
      </c>
      <c r="D365" s="45">
        <v>50997.256883999937</v>
      </c>
      <c r="E365" s="45">
        <v>10600.38</v>
      </c>
      <c r="F365" s="73">
        <f>Table323[[#This Row],[Single Family]]+Table323[[#This Row],[2-4 Units]]+Table323[[#This Row],[&gt;4 Units]]</f>
        <v>0</v>
      </c>
      <c r="G365" s="72">
        <v>0</v>
      </c>
      <c r="H365" s="72">
        <v>0</v>
      </c>
      <c r="I365" s="72">
        <v>0</v>
      </c>
      <c r="J365" s="47">
        <v>0</v>
      </c>
      <c r="K365" s="46">
        <f t="shared" si="5"/>
        <v>0</v>
      </c>
      <c r="L365" s="72">
        <v>0</v>
      </c>
      <c r="M365" s="72">
        <v>0</v>
      </c>
      <c r="N365" s="72">
        <v>0</v>
      </c>
      <c r="O365" s="47">
        <v>0</v>
      </c>
    </row>
    <row r="366" spans="1:15">
      <c r="A366" s="83">
        <v>9005300400</v>
      </c>
      <c r="B366" s="1" t="s">
        <v>112</v>
      </c>
      <c r="C366" s="84" t="s">
        <v>46</v>
      </c>
      <c r="D366" s="45">
        <v>33826.149504000001</v>
      </c>
      <c r="E366" s="45">
        <v>4740.7700000000004</v>
      </c>
      <c r="F366" s="73">
        <f>Table323[[#This Row],[Single Family]]+Table323[[#This Row],[2-4 Units]]+Table323[[#This Row],[&gt;4 Units]]</f>
        <v>0</v>
      </c>
      <c r="G366" s="72">
        <v>0</v>
      </c>
      <c r="H366" s="72">
        <v>0</v>
      </c>
      <c r="I366" s="72">
        <v>0</v>
      </c>
      <c r="J366" s="47">
        <v>0</v>
      </c>
      <c r="K366" s="46">
        <f t="shared" si="5"/>
        <v>0</v>
      </c>
      <c r="L366" s="72">
        <v>0</v>
      </c>
      <c r="M366" s="72">
        <v>0</v>
      </c>
      <c r="N366" s="72">
        <v>0</v>
      </c>
      <c r="O366" s="47">
        <v>0</v>
      </c>
    </row>
    <row r="367" spans="1:15">
      <c r="A367" s="83">
        <v>9005300500</v>
      </c>
      <c r="B367" s="1" t="s">
        <v>112</v>
      </c>
      <c r="C367" s="84" t="s">
        <v>46</v>
      </c>
      <c r="D367" s="45">
        <v>125416.207035</v>
      </c>
      <c r="E367" s="45">
        <v>153739.73000000001</v>
      </c>
      <c r="F367" s="73">
        <f>Table323[[#This Row],[Single Family]]+Table323[[#This Row],[2-4 Units]]+Table323[[#This Row],[&gt;4 Units]]</f>
        <v>50</v>
      </c>
      <c r="G367" s="72">
        <v>50</v>
      </c>
      <c r="H367" s="72">
        <v>0</v>
      </c>
      <c r="I367" s="72">
        <v>0</v>
      </c>
      <c r="J367" s="47">
        <v>85007.1</v>
      </c>
      <c r="K367" s="46">
        <f t="shared" si="5"/>
        <v>10</v>
      </c>
      <c r="L367" s="72">
        <v>10</v>
      </c>
      <c r="M367" s="72">
        <v>0</v>
      </c>
      <c r="N367" s="72">
        <v>0</v>
      </c>
      <c r="O367" s="47">
        <v>43266.099999999897</v>
      </c>
    </row>
    <row r="368" spans="1:15">
      <c r="A368" s="83">
        <v>9005303100</v>
      </c>
      <c r="B368" s="1" t="s">
        <v>112</v>
      </c>
      <c r="C368" s="84" t="s">
        <v>46</v>
      </c>
      <c r="D368" s="45">
        <v>548.35703999999998</v>
      </c>
      <c r="E368" s="45">
        <v>0</v>
      </c>
      <c r="F368" s="73">
        <f>Table323[[#This Row],[Single Family]]+Table323[[#This Row],[2-4 Units]]+Table323[[#This Row],[&gt;4 Units]]</f>
        <v>0</v>
      </c>
      <c r="G368" s="72">
        <v>0</v>
      </c>
      <c r="H368" s="72">
        <v>0</v>
      </c>
      <c r="I368" s="72">
        <v>0</v>
      </c>
      <c r="J368" s="47">
        <v>0</v>
      </c>
      <c r="K368" s="46">
        <f t="shared" si="5"/>
        <v>0</v>
      </c>
      <c r="L368" s="72">
        <v>0</v>
      </c>
      <c r="M368" s="72">
        <v>0</v>
      </c>
      <c r="N368" s="72">
        <v>0</v>
      </c>
      <c r="O368" s="47">
        <v>0</v>
      </c>
    </row>
    <row r="369" spans="1:15">
      <c r="A369" s="83">
        <v>9005349100</v>
      </c>
      <c r="B369" s="1" t="s">
        <v>112</v>
      </c>
      <c r="C369" s="84" t="s">
        <v>46</v>
      </c>
      <c r="D369" s="45">
        <v>201.16025999999999</v>
      </c>
      <c r="E369" s="45">
        <v>0</v>
      </c>
      <c r="F369" s="73">
        <f>Table323[[#This Row],[Single Family]]+Table323[[#This Row],[2-4 Units]]+Table323[[#This Row],[&gt;4 Units]]</f>
        <v>0</v>
      </c>
      <c r="G369" s="72">
        <v>0</v>
      </c>
      <c r="H369" s="72">
        <v>0</v>
      </c>
      <c r="I369" s="72">
        <v>0</v>
      </c>
      <c r="J369" s="47">
        <v>0</v>
      </c>
      <c r="K369" s="46">
        <f t="shared" si="5"/>
        <v>0</v>
      </c>
      <c r="L369" s="72">
        <v>0</v>
      </c>
      <c r="M369" s="72">
        <v>0</v>
      </c>
      <c r="N369" s="72">
        <v>0</v>
      </c>
      <c r="O369" s="47">
        <v>0</v>
      </c>
    </row>
    <row r="370" spans="1:15">
      <c r="A370" s="83">
        <v>9011650100</v>
      </c>
      <c r="B370" s="1" t="s">
        <v>113</v>
      </c>
      <c r="C370" s="84" t="s">
        <v>46</v>
      </c>
      <c r="D370" s="45">
        <v>78424.350983999437</v>
      </c>
      <c r="E370" s="45">
        <v>42415.54</v>
      </c>
      <c r="F370" s="73">
        <f>Table323[[#This Row],[Single Family]]+Table323[[#This Row],[2-4 Units]]+Table323[[#This Row],[&gt;4 Units]]</f>
        <v>14</v>
      </c>
      <c r="G370" s="72">
        <v>14</v>
      </c>
      <c r="H370" s="72">
        <v>0</v>
      </c>
      <c r="I370" s="72">
        <v>0</v>
      </c>
      <c r="J370" s="47">
        <v>20219.900000000001</v>
      </c>
      <c r="K370" s="46">
        <f t="shared" si="5"/>
        <v>0</v>
      </c>
      <c r="L370" s="72">
        <v>0</v>
      </c>
      <c r="M370" s="72">
        <v>0</v>
      </c>
      <c r="N370" s="72">
        <v>0</v>
      </c>
      <c r="O370" s="47">
        <v>2064.6799999999898</v>
      </c>
    </row>
    <row r="371" spans="1:15">
      <c r="A371" s="83">
        <v>9009190301</v>
      </c>
      <c r="B371" s="1" t="s">
        <v>114</v>
      </c>
      <c r="C371" s="84" t="s">
        <v>46</v>
      </c>
      <c r="D371" s="45">
        <v>767.0376</v>
      </c>
      <c r="E371" s="45">
        <v>0</v>
      </c>
      <c r="F371" s="73">
        <f>Table323[[#This Row],[Single Family]]+Table323[[#This Row],[2-4 Units]]+Table323[[#This Row],[&gt;4 Units]]</f>
        <v>0</v>
      </c>
      <c r="G371" s="72">
        <v>0</v>
      </c>
      <c r="H371" s="72">
        <v>0</v>
      </c>
      <c r="I371" s="72">
        <v>0</v>
      </c>
      <c r="J371" s="47">
        <v>0</v>
      </c>
      <c r="K371" s="46">
        <f t="shared" si="5"/>
        <v>0</v>
      </c>
      <c r="L371" s="72">
        <v>0</v>
      </c>
      <c r="M371" s="72">
        <v>0</v>
      </c>
      <c r="N371" s="72">
        <v>0</v>
      </c>
      <c r="O371" s="47">
        <v>0</v>
      </c>
    </row>
    <row r="372" spans="1:15">
      <c r="A372" s="83">
        <v>9009194100</v>
      </c>
      <c r="B372" s="1" t="s">
        <v>114</v>
      </c>
      <c r="C372" s="84" t="s">
        <v>46</v>
      </c>
      <c r="D372" s="45">
        <v>112507.03169999999</v>
      </c>
      <c r="E372" s="45">
        <v>25696.6699999999</v>
      </c>
      <c r="F372" s="73">
        <f>Table323[[#This Row],[Single Family]]+Table323[[#This Row],[2-4 Units]]+Table323[[#This Row],[&gt;4 Units]]</f>
        <v>0</v>
      </c>
      <c r="G372" s="72">
        <v>0</v>
      </c>
      <c r="H372" s="72">
        <v>0</v>
      </c>
      <c r="I372" s="72">
        <v>0</v>
      </c>
      <c r="J372" s="47">
        <v>0</v>
      </c>
      <c r="K372" s="46">
        <f t="shared" si="5"/>
        <v>0</v>
      </c>
      <c r="L372" s="72">
        <v>0</v>
      </c>
      <c r="M372" s="72">
        <v>0</v>
      </c>
      <c r="N372" s="72">
        <v>0</v>
      </c>
      <c r="O372" s="47">
        <v>0</v>
      </c>
    </row>
    <row r="373" spans="1:15">
      <c r="A373" s="83">
        <v>9009194201</v>
      </c>
      <c r="B373" s="1" t="s">
        <v>114</v>
      </c>
      <c r="C373" s="84" t="s">
        <v>46</v>
      </c>
      <c r="D373" s="45">
        <v>253920.75137099941</v>
      </c>
      <c r="E373" s="45">
        <v>284064.26</v>
      </c>
      <c r="F373" s="73">
        <f>Table323[[#This Row],[Single Family]]+Table323[[#This Row],[2-4 Units]]+Table323[[#This Row],[&gt;4 Units]]</f>
        <v>121</v>
      </c>
      <c r="G373" s="72">
        <v>121</v>
      </c>
      <c r="H373" s="72">
        <v>0</v>
      </c>
      <c r="I373" s="72">
        <v>0</v>
      </c>
      <c r="J373" s="47">
        <v>190072</v>
      </c>
      <c r="K373" s="46">
        <f t="shared" si="5"/>
        <v>98</v>
      </c>
      <c r="L373" s="72">
        <v>8</v>
      </c>
      <c r="M373" s="72">
        <v>0</v>
      </c>
      <c r="N373" s="72">
        <v>90</v>
      </c>
      <c r="O373" s="47">
        <v>40857.599999999897</v>
      </c>
    </row>
    <row r="374" spans="1:15">
      <c r="A374" s="83">
        <v>9009194202</v>
      </c>
      <c r="B374" s="1" t="s">
        <v>114</v>
      </c>
      <c r="C374" s="84" t="s">
        <v>46</v>
      </c>
      <c r="D374" s="45">
        <v>96785.505747000003</v>
      </c>
      <c r="E374" s="45">
        <v>21809.22</v>
      </c>
      <c r="F374" s="73">
        <f>Table323[[#This Row],[Single Family]]+Table323[[#This Row],[2-4 Units]]+Table323[[#This Row],[&gt;4 Units]]</f>
        <v>0</v>
      </c>
      <c r="G374" s="72">
        <v>0</v>
      </c>
      <c r="H374" s="72">
        <v>0</v>
      </c>
      <c r="I374" s="72">
        <v>0</v>
      </c>
      <c r="J374" s="47">
        <v>0</v>
      </c>
      <c r="K374" s="46">
        <f t="shared" si="5"/>
        <v>0</v>
      </c>
      <c r="L374" s="72">
        <v>0</v>
      </c>
      <c r="M374" s="72">
        <v>0</v>
      </c>
      <c r="N374" s="72">
        <v>0</v>
      </c>
      <c r="O374" s="47">
        <v>0</v>
      </c>
    </row>
    <row r="375" spans="1:15">
      <c r="A375" s="83">
        <v>9003487201</v>
      </c>
      <c r="B375" s="1" t="s">
        <v>115</v>
      </c>
      <c r="C375" s="84" t="s">
        <v>46</v>
      </c>
      <c r="D375" s="45">
        <v>657.13031999999998</v>
      </c>
      <c r="E375" s="45">
        <v>110.01</v>
      </c>
      <c r="F375" s="73">
        <f>Table323[[#This Row],[Single Family]]+Table323[[#This Row],[2-4 Units]]+Table323[[#This Row],[&gt;4 Units]]</f>
        <v>0</v>
      </c>
      <c r="G375" s="72">
        <v>0</v>
      </c>
      <c r="H375" s="72">
        <v>0</v>
      </c>
      <c r="I375" s="72">
        <v>0</v>
      </c>
      <c r="J375" s="47">
        <v>0</v>
      </c>
      <c r="K375" s="46">
        <f t="shared" si="5"/>
        <v>0</v>
      </c>
      <c r="L375" s="72">
        <v>0</v>
      </c>
      <c r="M375" s="72">
        <v>0</v>
      </c>
      <c r="N375" s="72">
        <v>0</v>
      </c>
      <c r="O375" s="47">
        <v>0</v>
      </c>
    </row>
    <row r="376" spans="1:15">
      <c r="A376" s="83">
        <v>9003487500</v>
      </c>
      <c r="B376" s="1" t="s">
        <v>115</v>
      </c>
      <c r="C376" s="84" t="s">
        <v>46</v>
      </c>
      <c r="D376" s="45">
        <v>1114.01325</v>
      </c>
      <c r="E376" s="45">
        <v>0</v>
      </c>
      <c r="F376" s="73">
        <f>Table323[[#This Row],[Single Family]]+Table323[[#This Row],[2-4 Units]]+Table323[[#This Row],[&gt;4 Units]]</f>
        <v>0</v>
      </c>
      <c r="G376" s="72">
        <v>0</v>
      </c>
      <c r="H376" s="72">
        <v>0</v>
      </c>
      <c r="I376" s="72">
        <v>0</v>
      </c>
      <c r="J376" s="47">
        <v>0</v>
      </c>
      <c r="K376" s="46">
        <f t="shared" si="5"/>
        <v>0</v>
      </c>
      <c r="L376" s="72">
        <v>0</v>
      </c>
      <c r="M376" s="72">
        <v>0</v>
      </c>
      <c r="N376" s="72">
        <v>0</v>
      </c>
      <c r="O376" s="47">
        <v>0</v>
      </c>
    </row>
    <row r="377" spans="1:15">
      <c r="A377" s="83">
        <v>9003514101</v>
      </c>
      <c r="B377" s="1" t="s">
        <v>115</v>
      </c>
      <c r="C377" s="84" t="s">
        <v>46</v>
      </c>
      <c r="D377" s="45">
        <v>41954.416559999998</v>
      </c>
      <c r="E377" s="45">
        <v>11706.36</v>
      </c>
      <c r="F377" s="73">
        <f>Table323[[#This Row],[Single Family]]+Table323[[#This Row],[2-4 Units]]+Table323[[#This Row],[&gt;4 Units]]</f>
        <v>0</v>
      </c>
      <c r="G377" s="72">
        <v>0</v>
      </c>
      <c r="H377" s="72">
        <v>0</v>
      </c>
      <c r="I377" s="72">
        <v>0</v>
      </c>
      <c r="J377" s="47">
        <v>0</v>
      </c>
      <c r="K377" s="46">
        <f t="shared" si="5"/>
        <v>0</v>
      </c>
      <c r="L377" s="72">
        <v>0</v>
      </c>
      <c r="M377" s="72">
        <v>0</v>
      </c>
      <c r="N377" s="72">
        <v>0</v>
      </c>
      <c r="O377" s="47">
        <v>0</v>
      </c>
    </row>
    <row r="378" spans="1:15">
      <c r="A378" s="83">
        <v>9003514102</v>
      </c>
      <c r="B378" s="1" t="s">
        <v>115</v>
      </c>
      <c r="C378" s="84" t="s">
        <v>46</v>
      </c>
      <c r="D378" s="45">
        <v>315213.25292099942</v>
      </c>
      <c r="E378" s="45">
        <v>1639271.6399999899</v>
      </c>
      <c r="F378" s="73">
        <f>Table323[[#This Row],[Single Family]]+Table323[[#This Row],[2-4 Units]]+Table323[[#This Row],[&gt;4 Units]]</f>
        <v>2633</v>
      </c>
      <c r="G378" s="72">
        <v>235</v>
      </c>
      <c r="H378" s="72">
        <v>5</v>
      </c>
      <c r="I378" s="72">
        <v>2393</v>
      </c>
      <c r="J378" s="47">
        <v>641330</v>
      </c>
      <c r="K378" s="46">
        <f t="shared" si="5"/>
        <v>366</v>
      </c>
      <c r="L378" s="72">
        <v>96</v>
      </c>
      <c r="M378" s="72">
        <v>0</v>
      </c>
      <c r="N378" s="72">
        <v>270</v>
      </c>
      <c r="O378" s="47">
        <v>405538</v>
      </c>
    </row>
    <row r="379" spans="1:15">
      <c r="A379" s="83">
        <v>9003514200</v>
      </c>
      <c r="B379" s="1" t="s">
        <v>115</v>
      </c>
      <c r="C379" s="84" t="s">
        <v>46</v>
      </c>
      <c r="D379" s="45">
        <v>37613.481569999996</v>
      </c>
      <c r="E379" s="45">
        <v>50253.91</v>
      </c>
      <c r="F379" s="73">
        <f>Table323[[#This Row],[Single Family]]+Table323[[#This Row],[2-4 Units]]+Table323[[#This Row],[&gt;4 Units]]</f>
        <v>0</v>
      </c>
      <c r="G379" s="72">
        <v>0</v>
      </c>
      <c r="H379" s="72">
        <v>0</v>
      </c>
      <c r="I379" s="72">
        <v>0</v>
      </c>
      <c r="J379" s="47">
        <v>0</v>
      </c>
      <c r="K379" s="46">
        <f t="shared" si="5"/>
        <v>0</v>
      </c>
      <c r="L379" s="72">
        <v>0</v>
      </c>
      <c r="M379" s="72">
        <v>0</v>
      </c>
      <c r="N379" s="72">
        <v>0</v>
      </c>
      <c r="O379" s="47">
        <v>0</v>
      </c>
    </row>
    <row r="380" spans="1:15">
      <c r="A380" s="83">
        <v>9003514300</v>
      </c>
      <c r="B380" s="1" t="s">
        <v>115</v>
      </c>
      <c r="C380" s="84" t="s">
        <v>46</v>
      </c>
      <c r="D380" s="45">
        <v>46280.086775999938</v>
      </c>
      <c r="E380" s="45">
        <v>25134.82</v>
      </c>
      <c r="F380" s="73">
        <f>Table323[[#This Row],[Single Family]]+Table323[[#This Row],[2-4 Units]]+Table323[[#This Row],[&gt;4 Units]]</f>
        <v>0</v>
      </c>
      <c r="G380" s="72">
        <v>0</v>
      </c>
      <c r="H380" s="72">
        <v>0</v>
      </c>
      <c r="I380" s="72">
        <v>0</v>
      </c>
      <c r="J380" s="47">
        <v>0</v>
      </c>
      <c r="K380" s="46">
        <f t="shared" si="5"/>
        <v>0</v>
      </c>
      <c r="L380" s="72">
        <v>0</v>
      </c>
      <c r="M380" s="72">
        <v>0</v>
      </c>
      <c r="N380" s="72">
        <v>0</v>
      </c>
      <c r="O380" s="47">
        <v>0</v>
      </c>
    </row>
    <row r="381" spans="1:15">
      <c r="A381" s="83">
        <v>9003514400</v>
      </c>
      <c r="B381" s="1" t="s">
        <v>115</v>
      </c>
      <c r="C381" s="84" t="s">
        <v>46</v>
      </c>
      <c r="D381" s="45">
        <v>48121.37278199994</v>
      </c>
      <c r="E381" s="45">
        <v>7058.46</v>
      </c>
      <c r="F381" s="73">
        <f>Table323[[#This Row],[Single Family]]+Table323[[#This Row],[2-4 Units]]+Table323[[#This Row],[&gt;4 Units]]</f>
        <v>0</v>
      </c>
      <c r="G381" s="72">
        <v>0</v>
      </c>
      <c r="H381" s="72">
        <v>0</v>
      </c>
      <c r="I381" s="72">
        <v>0</v>
      </c>
      <c r="J381" s="47">
        <v>0</v>
      </c>
      <c r="K381" s="46">
        <f t="shared" si="5"/>
        <v>0</v>
      </c>
      <c r="L381" s="72">
        <v>0</v>
      </c>
      <c r="M381" s="72">
        <v>0</v>
      </c>
      <c r="N381" s="72">
        <v>0</v>
      </c>
      <c r="O381" s="47">
        <v>0</v>
      </c>
    </row>
    <row r="382" spans="1:15">
      <c r="A382" s="83">
        <v>9003514500</v>
      </c>
      <c r="B382" s="1" t="s">
        <v>115</v>
      </c>
      <c r="C382" s="84" t="s">
        <v>46</v>
      </c>
      <c r="D382" s="45">
        <v>46444.701050999938</v>
      </c>
      <c r="E382" s="45">
        <v>15874.4199999999</v>
      </c>
      <c r="F382" s="73">
        <f>Table323[[#This Row],[Single Family]]+Table323[[#This Row],[2-4 Units]]+Table323[[#This Row],[&gt;4 Units]]</f>
        <v>0</v>
      </c>
      <c r="G382" s="72">
        <v>0</v>
      </c>
      <c r="H382" s="72">
        <v>0</v>
      </c>
      <c r="I382" s="72">
        <v>0</v>
      </c>
      <c r="J382" s="47">
        <v>0</v>
      </c>
      <c r="K382" s="46">
        <f t="shared" si="5"/>
        <v>0</v>
      </c>
      <c r="L382" s="72">
        <v>0</v>
      </c>
      <c r="M382" s="72">
        <v>0</v>
      </c>
      <c r="N382" s="72">
        <v>0</v>
      </c>
      <c r="O382" s="47">
        <v>0</v>
      </c>
    </row>
    <row r="383" spans="1:15">
      <c r="A383" s="83">
        <v>9003514600</v>
      </c>
      <c r="B383" s="1" t="s">
        <v>115</v>
      </c>
      <c r="C383" s="84" t="s">
        <v>46</v>
      </c>
      <c r="D383" s="45">
        <v>52079.035049999999</v>
      </c>
      <c r="E383" s="45">
        <v>7530.72</v>
      </c>
      <c r="F383" s="73">
        <f>Table323[[#This Row],[Single Family]]+Table323[[#This Row],[2-4 Units]]+Table323[[#This Row],[&gt;4 Units]]</f>
        <v>0</v>
      </c>
      <c r="G383" s="72">
        <v>0</v>
      </c>
      <c r="H383" s="72">
        <v>0</v>
      </c>
      <c r="I383" s="72">
        <v>0</v>
      </c>
      <c r="J383" s="47">
        <v>0</v>
      </c>
      <c r="K383" s="46">
        <f t="shared" si="5"/>
        <v>0</v>
      </c>
      <c r="L383" s="72">
        <v>0</v>
      </c>
      <c r="M383" s="72">
        <v>0</v>
      </c>
      <c r="N383" s="72">
        <v>0</v>
      </c>
      <c r="O383" s="47">
        <v>0</v>
      </c>
    </row>
    <row r="384" spans="1:15">
      <c r="A384" s="83">
        <v>9003514700</v>
      </c>
      <c r="B384" s="1" t="s">
        <v>115</v>
      </c>
      <c r="C384" s="84" t="s">
        <v>46</v>
      </c>
      <c r="D384" s="45">
        <v>48534.258779999996</v>
      </c>
      <c r="E384" s="45">
        <v>87182.57</v>
      </c>
      <c r="F384" s="73">
        <f>Table323[[#This Row],[Single Family]]+Table323[[#This Row],[2-4 Units]]+Table323[[#This Row],[&gt;4 Units]]</f>
        <v>0</v>
      </c>
      <c r="G384" s="72">
        <v>0</v>
      </c>
      <c r="H384" s="72">
        <v>0</v>
      </c>
      <c r="I384" s="72">
        <v>0</v>
      </c>
      <c r="J384" s="47">
        <v>0</v>
      </c>
      <c r="K384" s="46">
        <f t="shared" si="5"/>
        <v>0</v>
      </c>
      <c r="L384" s="72">
        <v>0</v>
      </c>
      <c r="M384" s="72">
        <v>0</v>
      </c>
      <c r="N384" s="72">
        <v>0</v>
      </c>
      <c r="O384" s="47">
        <v>0</v>
      </c>
    </row>
    <row r="385" spans="1:15">
      <c r="A385" s="83">
        <v>9003514800</v>
      </c>
      <c r="B385" s="1" t="s">
        <v>115</v>
      </c>
      <c r="C385" s="84" t="s">
        <v>46</v>
      </c>
      <c r="D385" s="45">
        <v>33391.16865</v>
      </c>
      <c r="E385" s="45">
        <v>3467.01</v>
      </c>
      <c r="F385" s="73">
        <f>Table323[[#This Row],[Single Family]]+Table323[[#This Row],[2-4 Units]]+Table323[[#This Row],[&gt;4 Units]]</f>
        <v>0</v>
      </c>
      <c r="G385" s="72">
        <v>0</v>
      </c>
      <c r="H385" s="72">
        <v>0</v>
      </c>
      <c r="I385" s="72">
        <v>0</v>
      </c>
      <c r="J385" s="47">
        <v>0</v>
      </c>
      <c r="K385" s="46">
        <f t="shared" si="5"/>
        <v>0</v>
      </c>
      <c r="L385" s="72">
        <v>0</v>
      </c>
      <c r="M385" s="72">
        <v>0</v>
      </c>
      <c r="N385" s="72">
        <v>0</v>
      </c>
      <c r="O385" s="47">
        <v>0</v>
      </c>
    </row>
    <row r="386" spans="1:15">
      <c r="A386" s="83">
        <v>9003514900</v>
      </c>
      <c r="B386" s="1" t="s">
        <v>115</v>
      </c>
      <c r="C386" s="84" t="s">
        <v>46</v>
      </c>
      <c r="D386" s="45">
        <v>36826.632989999998</v>
      </c>
      <c r="E386" s="45">
        <v>35373.47</v>
      </c>
      <c r="F386" s="73">
        <f>Table323[[#This Row],[Single Family]]+Table323[[#This Row],[2-4 Units]]+Table323[[#This Row],[&gt;4 Units]]</f>
        <v>0</v>
      </c>
      <c r="G386" s="72">
        <v>0</v>
      </c>
      <c r="H386" s="72">
        <v>0</v>
      </c>
      <c r="I386" s="72">
        <v>0</v>
      </c>
      <c r="J386" s="47">
        <v>0</v>
      </c>
      <c r="K386" s="46">
        <f t="shared" si="5"/>
        <v>0</v>
      </c>
      <c r="L386" s="72">
        <v>0</v>
      </c>
      <c r="M386" s="72">
        <v>0</v>
      </c>
      <c r="N386" s="72">
        <v>0</v>
      </c>
      <c r="O386" s="47">
        <v>0</v>
      </c>
    </row>
    <row r="387" spans="1:15">
      <c r="A387" s="83">
        <v>9003515000</v>
      </c>
      <c r="B387" s="1" t="s">
        <v>115</v>
      </c>
      <c r="C387" s="84" t="s">
        <v>46</v>
      </c>
      <c r="D387" s="45">
        <v>41494.976459999998</v>
      </c>
      <c r="E387" s="45">
        <v>7767.73</v>
      </c>
      <c r="F387" s="73">
        <f>Table323[[#This Row],[Single Family]]+Table323[[#This Row],[2-4 Units]]+Table323[[#This Row],[&gt;4 Units]]</f>
        <v>0</v>
      </c>
      <c r="G387" s="72">
        <v>0</v>
      </c>
      <c r="H387" s="72">
        <v>0</v>
      </c>
      <c r="I387" s="72">
        <v>0</v>
      </c>
      <c r="J387" s="47">
        <v>0</v>
      </c>
      <c r="K387" s="46">
        <f t="shared" si="5"/>
        <v>0</v>
      </c>
      <c r="L387" s="72">
        <v>0</v>
      </c>
      <c r="M387" s="72">
        <v>0</v>
      </c>
      <c r="N387" s="72">
        <v>0</v>
      </c>
      <c r="O387" s="47">
        <v>0</v>
      </c>
    </row>
    <row r="388" spans="1:15">
      <c r="A388" s="83">
        <v>9003515101</v>
      </c>
      <c r="B388" s="1" t="s">
        <v>115</v>
      </c>
      <c r="C388" s="84" t="s">
        <v>46</v>
      </c>
      <c r="D388" s="45">
        <v>29266.220969999998</v>
      </c>
      <c r="E388" s="45">
        <v>3105.52</v>
      </c>
      <c r="F388" s="73">
        <f>Table323[[#This Row],[Single Family]]+Table323[[#This Row],[2-4 Units]]+Table323[[#This Row],[&gt;4 Units]]</f>
        <v>0</v>
      </c>
      <c r="G388" s="72">
        <v>0</v>
      </c>
      <c r="H388" s="72">
        <v>0</v>
      </c>
      <c r="I388" s="72">
        <v>0</v>
      </c>
      <c r="J388" s="47">
        <v>0</v>
      </c>
      <c r="K388" s="46">
        <f t="shared" si="5"/>
        <v>0</v>
      </c>
      <c r="L388" s="72">
        <v>0</v>
      </c>
      <c r="M388" s="72">
        <v>0</v>
      </c>
      <c r="N388" s="72">
        <v>0</v>
      </c>
      <c r="O388" s="47">
        <v>0</v>
      </c>
    </row>
    <row r="389" spans="1:15">
      <c r="A389" s="83">
        <v>9003515102</v>
      </c>
      <c r="B389" s="1" t="s">
        <v>115</v>
      </c>
      <c r="C389" s="84" t="s">
        <v>46</v>
      </c>
      <c r="D389" s="45">
        <v>60493.785092999999</v>
      </c>
      <c r="E389" s="45">
        <v>50442.63</v>
      </c>
      <c r="F389" s="73">
        <f>Table323[[#This Row],[Single Family]]+Table323[[#This Row],[2-4 Units]]+Table323[[#This Row],[&gt;4 Units]]</f>
        <v>0</v>
      </c>
      <c r="G389" s="72">
        <v>0</v>
      </c>
      <c r="H389" s="72">
        <v>0</v>
      </c>
      <c r="I389" s="72">
        <v>0</v>
      </c>
      <c r="J389" s="47">
        <v>0</v>
      </c>
      <c r="K389" s="46">
        <f t="shared" si="5"/>
        <v>0</v>
      </c>
      <c r="L389" s="72">
        <v>0</v>
      </c>
      <c r="M389" s="72">
        <v>0</v>
      </c>
      <c r="N389" s="72">
        <v>0</v>
      </c>
      <c r="O389" s="47">
        <v>0</v>
      </c>
    </row>
    <row r="390" spans="1:15">
      <c r="A390" s="83">
        <v>9003515200</v>
      </c>
      <c r="B390" s="1" t="s">
        <v>115</v>
      </c>
      <c r="C390" s="84" t="s">
        <v>46</v>
      </c>
      <c r="D390" s="45">
        <v>49954.251311999942</v>
      </c>
      <c r="E390" s="45">
        <v>12700.07</v>
      </c>
      <c r="F390" s="73">
        <f>Table323[[#This Row],[Single Family]]+Table323[[#This Row],[2-4 Units]]+Table323[[#This Row],[&gt;4 Units]]</f>
        <v>0</v>
      </c>
      <c r="G390" s="72">
        <v>0</v>
      </c>
      <c r="H390" s="72">
        <v>0</v>
      </c>
      <c r="I390" s="72">
        <v>0</v>
      </c>
      <c r="J390" s="47">
        <v>0</v>
      </c>
      <c r="K390" s="46">
        <f t="shared" ref="K390:K453" si="6">L390+M390+N390</f>
        <v>0</v>
      </c>
      <c r="L390" s="72">
        <v>0</v>
      </c>
      <c r="M390" s="72">
        <v>0</v>
      </c>
      <c r="N390" s="72">
        <v>0</v>
      </c>
      <c r="O390" s="47">
        <v>0</v>
      </c>
    </row>
    <row r="391" spans="1:15">
      <c r="A391" s="83">
        <v>9003520100</v>
      </c>
      <c r="B391" s="1" t="s">
        <v>115</v>
      </c>
      <c r="C391" s="84" t="s">
        <v>46</v>
      </c>
      <c r="D391" s="45">
        <v>22.776389999999999</v>
      </c>
      <c r="E391" s="45">
        <v>0</v>
      </c>
      <c r="F391" s="73">
        <f>Table323[[#This Row],[Single Family]]+Table323[[#This Row],[2-4 Units]]+Table323[[#This Row],[&gt;4 Units]]</f>
        <v>0</v>
      </c>
      <c r="G391" s="72">
        <v>0</v>
      </c>
      <c r="H391" s="72">
        <v>0</v>
      </c>
      <c r="I391" s="72">
        <v>0</v>
      </c>
      <c r="J391" s="47">
        <v>0</v>
      </c>
      <c r="K391" s="46">
        <f t="shared" si="6"/>
        <v>0</v>
      </c>
      <c r="L391" s="72">
        <v>0</v>
      </c>
      <c r="M391" s="72">
        <v>0</v>
      </c>
      <c r="N391" s="72">
        <v>0</v>
      </c>
      <c r="O391" s="47">
        <v>0</v>
      </c>
    </row>
    <row r="392" spans="1:15">
      <c r="A392" s="83">
        <v>9013530500</v>
      </c>
      <c r="B392" s="1" t="s">
        <v>115</v>
      </c>
      <c r="C392" s="84" t="s">
        <v>46</v>
      </c>
      <c r="D392" s="45">
        <v>61.292699999999996</v>
      </c>
      <c r="E392" s="45">
        <v>0</v>
      </c>
      <c r="F392" s="73">
        <f>Table323[[#This Row],[Single Family]]+Table323[[#This Row],[2-4 Units]]+Table323[[#This Row],[&gt;4 Units]]</f>
        <v>0</v>
      </c>
      <c r="G392" s="72">
        <v>0</v>
      </c>
      <c r="H392" s="72">
        <v>0</v>
      </c>
      <c r="I392" s="72">
        <v>0</v>
      </c>
      <c r="J392" s="47">
        <v>0</v>
      </c>
      <c r="K392" s="46">
        <f t="shared" si="6"/>
        <v>0</v>
      </c>
      <c r="L392" s="72">
        <v>0</v>
      </c>
      <c r="M392" s="72">
        <v>0</v>
      </c>
      <c r="N392" s="72">
        <v>0</v>
      </c>
      <c r="O392" s="47">
        <v>0</v>
      </c>
    </row>
    <row r="393" spans="1:15">
      <c r="A393" s="83">
        <v>9013840100</v>
      </c>
      <c r="B393" s="1" t="s">
        <v>116</v>
      </c>
      <c r="C393" s="84" t="s">
        <v>46</v>
      </c>
      <c r="D393" s="45">
        <v>295.73018999999999</v>
      </c>
      <c r="E393" s="45">
        <v>0</v>
      </c>
      <c r="F393" s="73">
        <f>Table323[[#This Row],[Single Family]]+Table323[[#This Row],[2-4 Units]]+Table323[[#This Row],[&gt;4 Units]]</f>
        <v>0</v>
      </c>
      <c r="G393" s="72">
        <v>0</v>
      </c>
      <c r="H393" s="72">
        <v>0</v>
      </c>
      <c r="I393" s="72">
        <v>0</v>
      </c>
      <c r="J393" s="47">
        <v>0</v>
      </c>
      <c r="K393" s="46">
        <f t="shared" si="6"/>
        <v>0</v>
      </c>
      <c r="L393" s="72">
        <v>0</v>
      </c>
      <c r="M393" s="72">
        <v>0</v>
      </c>
      <c r="N393" s="72">
        <v>0</v>
      </c>
      <c r="O393" s="47">
        <v>0</v>
      </c>
    </row>
    <row r="394" spans="1:15">
      <c r="A394" s="83">
        <v>9013881100</v>
      </c>
      <c r="B394" s="1" t="s">
        <v>116</v>
      </c>
      <c r="C394" s="84" t="s">
        <v>46</v>
      </c>
      <c r="D394" s="45">
        <v>64041.709913999432</v>
      </c>
      <c r="E394" s="45">
        <v>34338.86</v>
      </c>
      <c r="F394" s="73">
        <f>Table323[[#This Row],[Single Family]]+Table323[[#This Row],[2-4 Units]]+Table323[[#This Row],[&gt;4 Units]]</f>
        <v>0</v>
      </c>
      <c r="G394" s="72">
        <v>0</v>
      </c>
      <c r="H394" s="72">
        <v>0</v>
      </c>
      <c r="I394" s="72">
        <v>0</v>
      </c>
      <c r="J394" s="47">
        <v>0</v>
      </c>
      <c r="K394" s="46">
        <f t="shared" si="6"/>
        <v>0</v>
      </c>
      <c r="L394" s="72">
        <v>0</v>
      </c>
      <c r="M394" s="72">
        <v>0</v>
      </c>
      <c r="N394" s="72">
        <v>0</v>
      </c>
      <c r="O394" s="47">
        <v>0</v>
      </c>
    </row>
    <row r="395" spans="1:15">
      <c r="A395" s="83">
        <v>9013881200</v>
      </c>
      <c r="B395" s="1" t="s">
        <v>116</v>
      </c>
      <c r="C395" s="84" t="s">
        <v>46</v>
      </c>
      <c r="D395" s="45">
        <v>3611.1889799999999</v>
      </c>
      <c r="E395" s="45">
        <v>0</v>
      </c>
      <c r="F395" s="73">
        <f>Table323[[#This Row],[Single Family]]+Table323[[#This Row],[2-4 Units]]+Table323[[#This Row],[&gt;4 Units]]</f>
        <v>0</v>
      </c>
      <c r="G395" s="72">
        <v>0</v>
      </c>
      <c r="H395" s="72">
        <v>0</v>
      </c>
      <c r="I395" s="72">
        <v>0</v>
      </c>
      <c r="J395" s="47">
        <v>0</v>
      </c>
      <c r="K395" s="46">
        <f t="shared" si="6"/>
        <v>0</v>
      </c>
      <c r="L395" s="72">
        <v>0</v>
      </c>
      <c r="M395" s="72">
        <v>0</v>
      </c>
      <c r="N395" s="72">
        <v>0</v>
      </c>
      <c r="O395" s="47">
        <v>0</v>
      </c>
    </row>
    <row r="396" spans="1:15">
      <c r="A396" s="83">
        <v>9013881300</v>
      </c>
      <c r="B396" s="1" t="s">
        <v>116</v>
      </c>
      <c r="C396" s="84" t="s">
        <v>46</v>
      </c>
      <c r="D396" s="45">
        <v>44815.718555999942</v>
      </c>
      <c r="E396" s="45">
        <v>9437.93</v>
      </c>
      <c r="F396" s="73">
        <f>Table323[[#This Row],[Single Family]]+Table323[[#This Row],[2-4 Units]]+Table323[[#This Row],[&gt;4 Units]]</f>
        <v>0</v>
      </c>
      <c r="G396" s="72">
        <v>0</v>
      </c>
      <c r="H396" s="72">
        <v>0</v>
      </c>
      <c r="I396" s="72">
        <v>0</v>
      </c>
      <c r="J396" s="47">
        <v>0</v>
      </c>
      <c r="K396" s="46">
        <f t="shared" si="6"/>
        <v>0</v>
      </c>
      <c r="L396" s="72">
        <v>0</v>
      </c>
      <c r="M396" s="72">
        <v>0</v>
      </c>
      <c r="N396" s="72">
        <v>0</v>
      </c>
      <c r="O396" s="47">
        <v>0</v>
      </c>
    </row>
    <row r="397" spans="1:15">
      <c r="A397" s="83">
        <v>9013881500</v>
      </c>
      <c r="B397" s="1" t="s">
        <v>116</v>
      </c>
      <c r="C397" s="84" t="s">
        <v>46</v>
      </c>
      <c r="D397" s="45">
        <v>140568.44684399941</v>
      </c>
      <c r="E397" s="45">
        <v>131755.41999999998</v>
      </c>
      <c r="F397" s="73">
        <f>Table323[[#This Row],[Single Family]]+Table323[[#This Row],[2-4 Units]]+Table323[[#This Row],[&gt;4 Units]]</f>
        <v>63</v>
      </c>
      <c r="G397" s="72">
        <v>62</v>
      </c>
      <c r="H397" s="72">
        <v>1</v>
      </c>
      <c r="I397" s="72">
        <v>0</v>
      </c>
      <c r="J397" s="47">
        <v>77816.319999999905</v>
      </c>
      <c r="K397" s="46">
        <f t="shared" si="6"/>
        <v>56</v>
      </c>
      <c r="L397" s="72">
        <v>9</v>
      </c>
      <c r="M397" s="72">
        <v>0</v>
      </c>
      <c r="N397" s="72">
        <v>47</v>
      </c>
      <c r="O397" s="47">
        <v>35841.099999999897</v>
      </c>
    </row>
    <row r="398" spans="1:15">
      <c r="A398" s="83">
        <v>9015815000</v>
      </c>
      <c r="B398" s="1" t="s">
        <v>116</v>
      </c>
      <c r="C398" s="84" t="s">
        <v>46</v>
      </c>
      <c r="D398" s="45">
        <v>136.73204999999999</v>
      </c>
      <c r="E398" s="45">
        <v>0</v>
      </c>
      <c r="F398" s="73">
        <f>Table323[[#This Row],[Single Family]]+Table323[[#This Row],[2-4 Units]]+Table323[[#This Row],[&gt;4 Units]]</f>
        <v>0</v>
      </c>
      <c r="G398" s="72">
        <v>0</v>
      </c>
      <c r="H398" s="72">
        <v>0</v>
      </c>
      <c r="I398" s="72">
        <v>0</v>
      </c>
      <c r="J398" s="47">
        <v>0</v>
      </c>
      <c r="K398" s="46">
        <f t="shared" si="6"/>
        <v>0</v>
      </c>
      <c r="L398" s="72">
        <v>0</v>
      </c>
      <c r="M398" s="72">
        <v>0</v>
      </c>
      <c r="N398" s="72">
        <v>0</v>
      </c>
      <c r="O398" s="47">
        <v>0</v>
      </c>
    </row>
    <row r="399" spans="1:15">
      <c r="A399" s="83">
        <v>9003524100</v>
      </c>
      <c r="B399" s="1" t="s">
        <v>117</v>
      </c>
      <c r="C399" s="84" t="s">
        <v>46</v>
      </c>
      <c r="D399" s="45">
        <v>134264.230128</v>
      </c>
      <c r="E399" s="45">
        <v>129261.989999999</v>
      </c>
      <c r="F399" s="73">
        <f>Table323[[#This Row],[Single Family]]+Table323[[#This Row],[2-4 Units]]+Table323[[#This Row],[&gt;4 Units]]</f>
        <v>42</v>
      </c>
      <c r="G399" s="72">
        <v>42</v>
      </c>
      <c r="H399" s="72">
        <v>0</v>
      </c>
      <c r="I399" s="72">
        <v>0</v>
      </c>
      <c r="J399" s="47">
        <v>67052.3</v>
      </c>
      <c r="K399" s="46">
        <f t="shared" si="6"/>
        <v>2</v>
      </c>
      <c r="L399" s="72">
        <v>2</v>
      </c>
      <c r="M399" s="72">
        <v>0</v>
      </c>
      <c r="N399" s="72">
        <v>0</v>
      </c>
      <c r="O399" s="47">
        <v>19754.799999999901</v>
      </c>
    </row>
    <row r="400" spans="1:15">
      <c r="A400" s="83">
        <v>9013526101</v>
      </c>
      <c r="B400" s="1" t="s">
        <v>117</v>
      </c>
      <c r="C400" s="84" t="s">
        <v>46</v>
      </c>
      <c r="D400" s="45">
        <v>377.88281999999998</v>
      </c>
      <c r="E400" s="45">
        <v>0</v>
      </c>
      <c r="F400" s="73">
        <f>Table323[[#This Row],[Single Family]]+Table323[[#This Row],[2-4 Units]]+Table323[[#This Row],[&gt;4 Units]]</f>
        <v>0</v>
      </c>
      <c r="G400" s="72">
        <v>0</v>
      </c>
      <c r="H400" s="72">
        <v>0</v>
      </c>
      <c r="I400" s="72">
        <v>0</v>
      </c>
      <c r="J400" s="47">
        <v>0</v>
      </c>
      <c r="K400" s="46">
        <f t="shared" si="6"/>
        <v>0</v>
      </c>
      <c r="L400" s="72">
        <v>0</v>
      </c>
      <c r="M400" s="72">
        <v>0</v>
      </c>
      <c r="N400" s="72">
        <v>0</v>
      </c>
      <c r="O400" s="47">
        <v>0</v>
      </c>
    </row>
    <row r="401" spans="1:15">
      <c r="A401" s="83">
        <v>9013526102</v>
      </c>
      <c r="B401" s="1" t="s">
        <v>117</v>
      </c>
      <c r="C401" s="84" t="s">
        <v>46</v>
      </c>
      <c r="D401" s="45">
        <v>417.97539</v>
      </c>
      <c r="E401" s="45">
        <v>0</v>
      </c>
      <c r="F401" s="73">
        <f>Table323[[#This Row],[Single Family]]+Table323[[#This Row],[2-4 Units]]+Table323[[#This Row],[&gt;4 Units]]</f>
        <v>0</v>
      </c>
      <c r="G401" s="72">
        <v>0</v>
      </c>
      <c r="H401" s="72">
        <v>0</v>
      </c>
      <c r="I401" s="72">
        <v>0</v>
      </c>
      <c r="J401" s="47">
        <v>0</v>
      </c>
      <c r="K401" s="46">
        <f t="shared" si="6"/>
        <v>0</v>
      </c>
      <c r="L401" s="72">
        <v>0</v>
      </c>
      <c r="M401" s="72">
        <v>0</v>
      </c>
      <c r="N401" s="72">
        <v>0</v>
      </c>
      <c r="O401" s="47">
        <v>0</v>
      </c>
    </row>
    <row r="402" spans="1:15">
      <c r="A402" s="83">
        <v>9003430301</v>
      </c>
      <c r="B402" s="1" t="s">
        <v>118</v>
      </c>
      <c r="C402" s="84" t="s">
        <v>46</v>
      </c>
      <c r="D402" s="45">
        <v>2076.4333799999999</v>
      </c>
      <c r="E402" s="45">
        <v>0</v>
      </c>
      <c r="F402" s="73">
        <f>Table323[[#This Row],[Single Family]]+Table323[[#This Row],[2-4 Units]]+Table323[[#This Row],[&gt;4 Units]]</f>
        <v>0</v>
      </c>
      <c r="G402" s="72">
        <v>0</v>
      </c>
      <c r="H402" s="72">
        <v>0</v>
      </c>
      <c r="I402" s="72">
        <v>0</v>
      </c>
      <c r="J402" s="47">
        <v>0</v>
      </c>
      <c r="K402" s="46">
        <f t="shared" si="6"/>
        <v>0</v>
      </c>
      <c r="L402" s="72">
        <v>0</v>
      </c>
      <c r="M402" s="72">
        <v>0</v>
      </c>
      <c r="N402" s="72">
        <v>0</v>
      </c>
      <c r="O402" s="47">
        <v>0</v>
      </c>
    </row>
    <row r="403" spans="1:15">
      <c r="A403" s="83">
        <v>9009170100</v>
      </c>
      <c r="B403" s="1" t="s">
        <v>118</v>
      </c>
      <c r="C403" s="84" t="s">
        <v>102</v>
      </c>
      <c r="D403" s="45">
        <v>12060.234585</v>
      </c>
      <c r="E403" s="45">
        <v>627.58999999999901</v>
      </c>
      <c r="F403" s="73">
        <f>Table323[[#This Row],[Single Family]]+Table323[[#This Row],[2-4 Units]]+Table323[[#This Row],[&gt;4 Units]]</f>
        <v>0</v>
      </c>
      <c r="G403" s="72">
        <v>0</v>
      </c>
      <c r="H403" s="72">
        <v>0</v>
      </c>
      <c r="I403" s="72">
        <v>0</v>
      </c>
      <c r="J403" s="47">
        <v>0</v>
      </c>
      <c r="K403" s="46">
        <f t="shared" si="6"/>
        <v>0</v>
      </c>
      <c r="L403" s="72">
        <v>0</v>
      </c>
      <c r="M403" s="72">
        <v>0</v>
      </c>
      <c r="N403" s="72">
        <v>0</v>
      </c>
      <c r="O403" s="47">
        <v>0</v>
      </c>
    </row>
    <row r="404" spans="1:15">
      <c r="A404" s="83">
        <v>9009170200</v>
      </c>
      <c r="B404" s="1" t="s">
        <v>118</v>
      </c>
      <c r="C404" s="84" t="s">
        <v>46</v>
      </c>
      <c r="D404" s="45">
        <v>23211.255185999944</v>
      </c>
      <c r="E404" s="45">
        <v>570.75</v>
      </c>
      <c r="F404" s="73">
        <f>Table323[[#This Row],[Single Family]]+Table323[[#This Row],[2-4 Units]]+Table323[[#This Row],[&gt;4 Units]]</f>
        <v>0</v>
      </c>
      <c r="G404" s="72">
        <v>0</v>
      </c>
      <c r="H404" s="72">
        <v>0</v>
      </c>
      <c r="I404" s="72">
        <v>0</v>
      </c>
      <c r="J404" s="47">
        <v>0</v>
      </c>
      <c r="K404" s="46">
        <f t="shared" si="6"/>
        <v>0</v>
      </c>
      <c r="L404" s="72">
        <v>0</v>
      </c>
      <c r="M404" s="72">
        <v>0</v>
      </c>
      <c r="N404" s="72">
        <v>0</v>
      </c>
      <c r="O404" s="47">
        <v>0</v>
      </c>
    </row>
    <row r="405" spans="1:15">
      <c r="A405" s="83">
        <v>9009170300</v>
      </c>
      <c r="B405" s="1" t="s">
        <v>118</v>
      </c>
      <c r="C405" s="84" t="s">
        <v>46</v>
      </c>
      <c r="D405" s="45">
        <v>21436.897859999997</v>
      </c>
      <c r="E405" s="45">
        <v>1704.25</v>
      </c>
      <c r="F405" s="73">
        <f>Table323[[#This Row],[Single Family]]+Table323[[#This Row],[2-4 Units]]+Table323[[#This Row],[&gt;4 Units]]</f>
        <v>0</v>
      </c>
      <c r="G405" s="72">
        <v>0</v>
      </c>
      <c r="H405" s="72">
        <v>0</v>
      </c>
      <c r="I405" s="72">
        <v>0</v>
      </c>
      <c r="J405" s="47">
        <v>0</v>
      </c>
      <c r="K405" s="46">
        <f t="shared" si="6"/>
        <v>0</v>
      </c>
      <c r="L405" s="72">
        <v>0</v>
      </c>
      <c r="M405" s="72">
        <v>0</v>
      </c>
      <c r="N405" s="72">
        <v>0</v>
      </c>
      <c r="O405" s="47">
        <v>0</v>
      </c>
    </row>
    <row r="406" spans="1:15">
      <c r="A406" s="83">
        <v>9009170400</v>
      </c>
      <c r="B406" s="1" t="s">
        <v>118</v>
      </c>
      <c r="C406" s="84" t="s">
        <v>46</v>
      </c>
      <c r="D406" s="45">
        <v>19610.176949999997</v>
      </c>
      <c r="E406" s="45">
        <v>2076.9699999999998</v>
      </c>
      <c r="F406" s="73">
        <f>Table323[[#This Row],[Single Family]]+Table323[[#This Row],[2-4 Units]]+Table323[[#This Row],[&gt;4 Units]]</f>
        <v>0</v>
      </c>
      <c r="G406" s="72">
        <v>0</v>
      </c>
      <c r="H406" s="72">
        <v>0</v>
      </c>
      <c r="I406" s="72">
        <v>0</v>
      </c>
      <c r="J406" s="47">
        <v>0</v>
      </c>
      <c r="K406" s="46">
        <f t="shared" si="6"/>
        <v>0</v>
      </c>
      <c r="L406" s="72">
        <v>0</v>
      </c>
      <c r="M406" s="72">
        <v>0</v>
      </c>
      <c r="N406" s="72">
        <v>0</v>
      </c>
      <c r="O406" s="47">
        <v>0</v>
      </c>
    </row>
    <row r="407" spans="1:15">
      <c r="A407" s="83">
        <v>9009170500</v>
      </c>
      <c r="B407" s="1" t="s">
        <v>118</v>
      </c>
      <c r="C407" s="84" t="s">
        <v>46</v>
      </c>
      <c r="D407" s="45">
        <v>75459.32540999999</v>
      </c>
      <c r="E407" s="45">
        <v>28838.309999999899</v>
      </c>
      <c r="F407" s="73">
        <f>Table323[[#This Row],[Single Family]]+Table323[[#This Row],[2-4 Units]]+Table323[[#This Row],[&gt;4 Units]]</f>
        <v>0</v>
      </c>
      <c r="G407" s="72">
        <v>0</v>
      </c>
      <c r="H407" s="72">
        <v>0</v>
      </c>
      <c r="I407" s="72">
        <v>0</v>
      </c>
      <c r="J407" s="47">
        <v>0</v>
      </c>
      <c r="K407" s="46">
        <f t="shared" si="6"/>
        <v>0</v>
      </c>
      <c r="L407" s="72">
        <v>0</v>
      </c>
      <c r="M407" s="72">
        <v>0</v>
      </c>
      <c r="N407" s="72">
        <v>0</v>
      </c>
      <c r="O407" s="47">
        <v>0</v>
      </c>
    </row>
    <row r="408" spans="1:15">
      <c r="A408" s="83">
        <v>9009170600</v>
      </c>
      <c r="B408" s="1" t="s">
        <v>118</v>
      </c>
      <c r="C408" s="84" t="s">
        <v>46</v>
      </c>
      <c r="D408" s="45">
        <v>28357.911350999941</v>
      </c>
      <c r="E408" s="45">
        <v>5564.2599999999902</v>
      </c>
      <c r="F408" s="73">
        <f>Table323[[#This Row],[Single Family]]+Table323[[#This Row],[2-4 Units]]+Table323[[#This Row],[&gt;4 Units]]</f>
        <v>0</v>
      </c>
      <c r="G408" s="72">
        <v>0</v>
      </c>
      <c r="H408" s="72">
        <v>0</v>
      </c>
      <c r="I408" s="72">
        <v>0</v>
      </c>
      <c r="J408" s="47">
        <v>0</v>
      </c>
      <c r="K408" s="46">
        <f t="shared" si="6"/>
        <v>0</v>
      </c>
      <c r="L408" s="72">
        <v>0</v>
      </c>
      <c r="M408" s="72">
        <v>0</v>
      </c>
      <c r="N408" s="72">
        <v>0</v>
      </c>
      <c r="O408" s="47">
        <v>0</v>
      </c>
    </row>
    <row r="409" spans="1:15">
      <c r="A409" s="83">
        <v>9009170700</v>
      </c>
      <c r="B409" s="1" t="s">
        <v>118</v>
      </c>
      <c r="C409" s="84" t="s">
        <v>46</v>
      </c>
      <c r="D409" s="45">
        <v>34075.304613</v>
      </c>
      <c r="E409" s="45">
        <v>14994.49</v>
      </c>
      <c r="F409" s="73">
        <f>Table323[[#This Row],[Single Family]]+Table323[[#This Row],[2-4 Units]]+Table323[[#This Row],[&gt;4 Units]]</f>
        <v>0</v>
      </c>
      <c r="G409" s="72">
        <v>0</v>
      </c>
      <c r="H409" s="72">
        <v>0</v>
      </c>
      <c r="I409" s="72">
        <v>0</v>
      </c>
      <c r="J409" s="47">
        <v>0</v>
      </c>
      <c r="K409" s="46">
        <f t="shared" si="6"/>
        <v>0</v>
      </c>
      <c r="L409" s="72">
        <v>0</v>
      </c>
      <c r="M409" s="72">
        <v>0</v>
      </c>
      <c r="N409" s="72">
        <v>0</v>
      </c>
      <c r="O409" s="47">
        <v>0</v>
      </c>
    </row>
    <row r="410" spans="1:15">
      <c r="A410" s="83">
        <v>9009170800</v>
      </c>
      <c r="B410" s="1" t="s">
        <v>118</v>
      </c>
      <c r="C410" s="84" t="s">
        <v>46</v>
      </c>
      <c r="D410" s="45">
        <v>61392.388238999432</v>
      </c>
      <c r="E410" s="45">
        <v>75297.159999999902</v>
      </c>
      <c r="F410" s="73">
        <f>Table323[[#This Row],[Single Family]]+Table323[[#This Row],[2-4 Units]]+Table323[[#This Row],[&gt;4 Units]]</f>
        <v>0</v>
      </c>
      <c r="G410" s="72">
        <v>0</v>
      </c>
      <c r="H410" s="72">
        <v>0</v>
      </c>
      <c r="I410" s="72">
        <v>0</v>
      </c>
      <c r="J410" s="47">
        <v>0</v>
      </c>
      <c r="K410" s="46">
        <f t="shared" si="6"/>
        <v>0</v>
      </c>
      <c r="L410" s="72">
        <v>0</v>
      </c>
      <c r="M410" s="72">
        <v>0</v>
      </c>
      <c r="N410" s="72">
        <v>0</v>
      </c>
      <c r="O410" s="47">
        <v>0</v>
      </c>
    </row>
    <row r="411" spans="1:15">
      <c r="A411" s="83">
        <v>9009170900</v>
      </c>
      <c r="B411" s="1" t="s">
        <v>118</v>
      </c>
      <c r="C411" s="84" t="s">
        <v>46</v>
      </c>
      <c r="D411" s="45">
        <v>20834.993339999997</v>
      </c>
      <c r="E411" s="45">
        <v>3773.08</v>
      </c>
      <c r="F411" s="73">
        <f>Table323[[#This Row],[Single Family]]+Table323[[#This Row],[2-4 Units]]+Table323[[#This Row],[&gt;4 Units]]</f>
        <v>0</v>
      </c>
      <c r="G411" s="72">
        <v>0</v>
      </c>
      <c r="H411" s="72">
        <v>0</v>
      </c>
      <c r="I411" s="72">
        <v>0</v>
      </c>
      <c r="J411" s="47">
        <v>0</v>
      </c>
      <c r="K411" s="46">
        <f t="shared" si="6"/>
        <v>0</v>
      </c>
      <c r="L411" s="72">
        <v>0</v>
      </c>
      <c r="M411" s="72">
        <v>0</v>
      </c>
      <c r="N411" s="72">
        <v>0</v>
      </c>
      <c r="O411" s="47">
        <v>0</v>
      </c>
    </row>
    <row r="412" spans="1:15">
      <c r="A412" s="83">
        <v>9009171000</v>
      </c>
      <c r="B412" s="1" t="s">
        <v>118</v>
      </c>
      <c r="C412" s="84" t="s">
        <v>46</v>
      </c>
      <c r="D412" s="45">
        <v>18445.014629999998</v>
      </c>
      <c r="E412" s="45">
        <v>487.04999999999899</v>
      </c>
      <c r="F412" s="73">
        <f>Table323[[#This Row],[Single Family]]+Table323[[#This Row],[2-4 Units]]+Table323[[#This Row],[&gt;4 Units]]</f>
        <v>0</v>
      </c>
      <c r="G412" s="72">
        <v>0</v>
      </c>
      <c r="H412" s="72">
        <v>0</v>
      </c>
      <c r="I412" s="72">
        <v>0</v>
      </c>
      <c r="J412" s="47">
        <v>0</v>
      </c>
      <c r="K412" s="46">
        <f t="shared" si="6"/>
        <v>0</v>
      </c>
      <c r="L412" s="72">
        <v>0</v>
      </c>
      <c r="M412" s="72">
        <v>0</v>
      </c>
      <c r="N412" s="72">
        <v>0</v>
      </c>
      <c r="O412" s="47">
        <v>0</v>
      </c>
    </row>
    <row r="413" spans="1:15">
      <c r="A413" s="83">
        <v>9009171100</v>
      </c>
      <c r="B413" s="1" t="s">
        <v>118</v>
      </c>
      <c r="C413" s="84" t="s">
        <v>46</v>
      </c>
      <c r="D413" s="45">
        <v>66429.159237</v>
      </c>
      <c r="E413" s="45">
        <v>47700.02</v>
      </c>
      <c r="F413" s="73">
        <f>Table323[[#This Row],[Single Family]]+Table323[[#This Row],[2-4 Units]]+Table323[[#This Row],[&gt;4 Units]]</f>
        <v>0</v>
      </c>
      <c r="G413" s="72">
        <v>0</v>
      </c>
      <c r="H413" s="72">
        <v>0</v>
      </c>
      <c r="I413" s="72">
        <v>0</v>
      </c>
      <c r="J413" s="47">
        <v>0</v>
      </c>
      <c r="K413" s="46">
        <f t="shared" si="6"/>
        <v>0</v>
      </c>
      <c r="L413" s="72">
        <v>0</v>
      </c>
      <c r="M413" s="72">
        <v>0</v>
      </c>
      <c r="N413" s="72">
        <v>0</v>
      </c>
      <c r="O413" s="47">
        <v>0</v>
      </c>
    </row>
    <row r="414" spans="1:15">
      <c r="A414" s="83">
        <v>9009171200</v>
      </c>
      <c r="B414" s="1" t="s">
        <v>118</v>
      </c>
      <c r="C414" s="84" t="s">
        <v>46</v>
      </c>
      <c r="D414" s="45">
        <v>377313.70622400002</v>
      </c>
      <c r="E414" s="45">
        <v>1550287.1079999998</v>
      </c>
      <c r="F414" s="73">
        <f>Table323[[#This Row],[Single Family]]+Table323[[#This Row],[2-4 Units]]+Table323[[#This Row],[&gt;4 Units]]</f>
        <v>229</v>
      </c>
      <c r="G414" s="72">
        <v>223</v>
      </c>
      <c r="H414" s="72">
        <v>6</v>
      </c>
      <c r="I414" s="72">
        <v>0</v>
      </c>
      <c r="J414" s="47">
        <v>261417</v>
      </c>
      <c r="K414" s="46">
        <f t="shared" si="6"/>
        <v>786</v>
      </c>
      <c r="L414" s="72">
        <v>134</v>
      </c>
      <c r="M414" s="72">
        <v>0</v>
      </c>
      <c r="N414" s="72">
        <v>652</v>
      </c>
      <c r="O414" s="47">
        <v>366722</v>
      </c>
    </row>
    <row r="415" spans="1:15">
      <c r="A415" s="83">
        <v>9009171300</v>
      </c>
      <c r="B415" s="1" t="s">
        <v>118</v>
      </c>
      <c r="C415" s="84" t="s">
        <v>46</v>
      </c>
      <c r="D415" s="45">
        <v>52464.934115999939</v>
      </c>
      <c r="E415" s="45">
        <v>8652.2399999999907</v>
      </c>
      <c r="F415" s="73">
        <f>Table323[[#This Row],[Single Family]]+Table323[[#This Row],[2-4 Units]]+Table323[[#This Row],[&gt;4 Units]]</f>
        <v>0</v>
      </c>
      <c r="G415" s="72">
        <v>0</v>
      </c>
      <c r="H415" s="72">
        <v>0</v>
      </c>
      <c r="I415" s="72">
        <v>0</v>
      </c>
      <c r="J415" s="47">
        <v>0</v>
      </c>
      <c r="K415" s="46">
        <f t="shared" si="6"/>
        <v>0</v>
      </c>
      <c r="L415" s="72">
        <v>0</v>
      </c>
      <c r="M415" s="72">
        <v>0</v>
      </c>
      <c r="N415" s="72">
        <v>0</v>
      </c>
      <c r="O415" s="47">
        <v>0</v>
      </c>
    </row>
    <row r="416" spans="1:15">
      <c r="A416" s="83">
        <v>9009171400</v>
      </c>
      <c r="B416" s="1" t="s">
        <v>118</v>
      </c>
      <c r="C416" s="84" t="s">
        <v>46</v>
      </c>
      <c r="D416" s="45">
        <v>20344.833179999998</v>
      </c>
      <c r="E416" s="45">
        <v>271.12</v>
      </c>
      <c r="F416" s="73">
        <f>Table323[[#This Row],[Single Family]]+Table323[[#This Row],[2-4 Units]]+Table323[[#This Row],[&gt;4 Units]]</f>
        <v>0</v>
      </c>
      <c r="G416" s="72">
        <v>0</v>
      </c>
      <c r="H416" s="72">
        <v>0</v>
      </c>
      <c r="I416" s="72">
        <v>0</v>
      </c>
      <c r="J416" s="47">
        <v>0</v>
      </c>
      <c r="K416" s="46">
        <f t="shared" si="6"/>
        <v>0</v>
      </c>
      <c r="L416" s="72">
        <v>0</v>
      </c>
      <c r="M416" s="72">
        <v>0</v>
      </c>
      <c r="N416" s="72">
        <v>0</v>
      </c>
      <c r="O416" s="47">
        <v>0</v>
      </c>
    </row>
    <row r="417" spans="1:15">
      <c r="A417" s="83">
        <v>9009171500</v>
      </c>
      <c r="B417" s="1" t="s">
        <v>118</v>
      </c>
      <c r="C417" s="84" t="s">
        <v>46</v>
      </c>
      <c r="D417" s="45">
        <v>30011.665508999999</v>
      </c>
      <c r="E417" s="45">
        <v>21635.81</v>
      </c>
      <c r="F417" s="73">
        <f>Table323[[#This Row],[Single Family]]+Table323[[#This Row],[2-4 Units]]+Table323[[#This Row],[&gt;4 Units]]</f>
        <v>0</v>
      </c>
      <c r="G417" s="72">
        <v>0</v>
      </c>
      <c r="H417" s="72">
        <v>0</v>
      </c>
      <c r="I417" s="72">
        <v>0</v>
      </c>
      <c r="J417" s="47">
        <v>0</v>
      </c>
      <c r="K417" s="46">
        <f t="shared" si="6"/>
        <v>0</v>
      </c>
      <c r="L417" s="72">
        <v>0</v>
      </c>
      <c r="M417" s="72">
        <v>0</v>
      </c>
      <c r="N417" s="72">
        <v>0</v>
      </c>
      <c r="O417" s="47">
        <v>0</v>
      </c>
    </row>
    <row r="418" spans="1:15">
      <c r="A418" s="83">
        <v>9009171600</v>
      </c>
      <c r="B418" s="1" t="s">
        <v>118</v>
      </c>
      <c r="C418" s="84" t="s">
        <v>46</v>
      </c>
      <c r="D418" s="45">
        <v>55457.895212999996</v>
      </c>
      <c r="E418" s="45">
        <v>9287.2999999999902</v>
      </c>
      <c r="F418" s="73">
        <f>Table323[[#This Row],[Single Family]]+Table323[[#This Row],[2-4 Units]]+Table323[[#This Row],[&gt;4 Units]]</f>
        <v>0</v>
      </c>
      <c r="G418" s="72">
        <v>0</v>
      </c>
      <c r="H418" s="72">
        <v>0</v>
      </c>
      <c r="I418" s="72">
        <v>0</v>
      </c>
      <c r="J418" s="47">
        <v>0</v>
      </c>
      <c r="K418" s="46">
        <f t="shared" si="6"/>
        <v>0</v>
      </c>
      <c r="L418" s="72">
        <v>0</v>
      </c>
      <c r="M418" s="72">
        <v>0</v>
      </c>
      <c r="N418" s="72">
        <v>0</v>
      </c>
      <c r="O418" s="47">
        <v>0</v>
      </c>
    </row>
    <row r="419" spans="1:15">
      <c r="A419" s="83">
        <v>9009171700</v>
      </c>
      <c r="B419" s="1" t="s">
        <v>118</v>
      </c>
      <c r="C419" s="84" t="s">
        <v>46</v>
      </c>
      <c r="D419" s="45">
        <v>54180.664775999998</v>
      </c>
      <c r="E419" s="45">
        <v>11924.27</v>
      </c>
      <c r="F419" s="73">
        <f>Table323[[#This Row],[Single Family]]+Table323[[#This Row],[2-4 Units]]+Table323[[#This Row],[&gt;4 Units]]</f>
        <v>0</v>
      </c>
      <c r="G419" s="72">
        <v>0</v>
      </c>
      <c r="H419" s="72">
        <v>0</v>
      </c>
      <c r="I419" s="72">
        <v>0</v>
      </c>
      <c r="J419" s="47">
        <v>0</v>
      </c>
      <c r="K419" s="46">
        <f t="shared" si="6"/>
        <v>0</v>
      </c>
      <c r="L419" s="72">
        <v>0</v>
      </c>
      <c r="M419" s="72">
        <v>0</v>
      </c>
      <c r="N419" s="72">
        <v>0</v>
      </c>
      <c r="O419" s="47">
        <v>0</v>
      </c>
    </row>
    <row r="420" spans="1:15">
      <c r="A420" s="83">
        <v>9009175400</v>
      </c>
      <c r="B420" s="1" t="s">
        <v>118</v>
      </c>
      <c r="C420" s="84" t="s">
        <v>46</v>
      </c>
      <c r="D420" s="45">
        <v>55.20879</v>
      </c>
      <c r="E420" s="45">
        <v>0</v>
      </c>
      <c r="F420" s="73">
        <f>Table323[[#This Row],[Single Family]]+Table323[[#This Row],[2-4 Units]]+Table323[[#This Row],[&gt;4 Units]]</f>
        <v>0</v>
      </c>
      <c r="G420" s="72">
        <v>0</v>
      </c>
      <c r="H420" s="72">
        <v>0</v>
      </c>
      <c r="I420" s="72">
        <v>0</v>
      </c>
      <c r="J420" s="47">
        <v>0</v>
      </c>
      <c r="K420" s="46">
        <f t="shared" si="6"/>
        <v>0</v>
      </c>
      <c r="L420" s="72">
        <v>0</v>
      </c>
      <c r="M420" s="72">
        <v>0</v>
      </c>
      <c r="N420" s="72">
        <v>0</v>
      </c>
      <c r="O420" s="47">
        <v>0</v>
      </c>
    </row>
    <row r="421" spans="1:15">
      <c r="A421" s="83">
        <v>9009175700</v>
      </c>
      <c r="B421" s="1" t="s">
        <v>118</v>
      </c>
      <c r="C421" s="84" t="s">
        <v>46</v>
      </c>
      <c r="D421" s="45">
        <v>258.18912</v>
      </c>
      <c r="E421" s="45">
        <v>0</v>
      </c>
      <c r="F421" s="73">
        <f>Table323[[#This Row],[Single Family]]+Table323[[#This Row],[2-4 Units]]+Table323[[#This Row],[&gt;4 Units]]</f>
        <v>0</v>
      </c>
      <c r="G421" s="72">
        <v>0</v>
      </c>
      <c r="H421" s="72">
        <v>0</v>
      </c>
      <c r="I421" s="72">
        <v>0</v>
      </c>
      <c r="J421" s="47">
        <v>0</v>
      </c>
      <c r="K421" s="46">
        <f t="shared" si="6"/>
        <v>0</v>
      </c>
      <c r="L421" s="72">
        <v>0</v>
      </c>
      <c r="M421" s="72">
        <v>0</v>
      </c>
      <c r="N421" s="72">
        <v>0</v>
      </c>
      <c r="O421" s="47">
        <v>0</v>
      </c>
    </row>
    <row r="422" spans="1:15">
      <c r="A422" s="83">
        <v>9009343101</v>
      </c>
      <c r="B422" s="1" t="s">
        <v>118</v>
      </c>
      <c r="C422" s="84" t="s">
        <v>46</v>
      </c>
      <c r="D422" s="45">
        <v>513.65096999999992</v>
      </c>
      <c r="E422" s="45">
        <v>0</v>
      </c>
      <c r="F422" s="73">
        <f>Table323[[#This Row],[Single Family]]+Table323[[#This Row],[2-4 Units]]+Table323[[#This Row],[&gt;4 Units]]</f>
        <v>0</v>
      </c>
      <c r="G422" s="72">
        <v>0</v>
      </c>
      <c r="H422" s="72">
        <v>0</v>
      </c>
      <c r="I422" s="72">
        <v>0</v>
      </c>
      <c r="J422" s="47">
        <v>0</v>
      </c>
      <c r="K422" s="46">
        <f t="shared" si="6"/>
        <v>0</v>
      </c>
      <c r="L422" s="72">
        <v>0</v>
      </c>
      <c r="M422" s="72">
        <v>0</v>
      </c>
      <c r="N422" s="72">
        <v>0</v>
      </c>
      <c r="O422" s="47">
        <v>0</v>
      </c>
    </row>
    <row r="423" spans="1:15">
      <c r="A423" s="83">
        <v>9009343102</v>
      </c>
      <c r="B423" s="1" t="s">
        <v>118</v>
      </c>
      <c r="C423" s="84" t="s">
        <v>46</v>
      </c>
      <c r="D423" s="45">
        <v>49.720230000000001</v>
      </c>
      <c r="E423" s="45">
        <v>0</v>
      </c>
      <c r="F423" s="73">
        <f>Table323[[#This Row],[Single Family]]+Table323[[#This Row],[2-4 Units]]+Table323[[#This Row],[&gt;4 Units]]</f>
        <v>0</v>
      </c>
      <c r="G423" s="72">
        <v>0</v>
      </c>
      <c r="H423" s="72">
        <v>0</v>
      </c>
      <c r="I423" s="72">
        <v>0</v>
      </c>
      <c r="J423" s="47">
        <v>0</v>
      </c>
      <c r="K423" s="46">
        <f t="shared" si="6"/>
        <v>0</v>
      </c>
      <c r="L423" s="72">
        <v>0</v>
      </c>
      <c r="M423" s="72">
        <v>0</v>
      </c>
      <c r="N423" s="72">
        <v>0</v>
      </c>
      <c r="O423" s="47">
        <v>0</v>
      </c>
    </row>
    <row r="424" spans="1:15">
      <c r="A424" s="83">
        <v>9009344100</v>
      </c>
      <c r="B424" s="1" t="s">
        <v>119</v>
      </c>
      <c r="C424" s="84" t="s">
        <v>46</v>
      </c>
      <c r="D424" s="45">
        <v>122082.35306399941</v>
      </c>
      <c r="E424" s="45">
        <v>86377.41</v>
      </c>
      <c r="F424" s="73">
        <f>Table323[[#This Row],[Single Family]]+Table323[[#This Row],[2-4 Units]]+Table323[[#This Row],[&gt;4 Units]]</f>
        <v>40</v>
      </c>
      <c r="G424" s="72">
        <v>40</v>
      </c>
      <c r="H424" s="72">
        <v>0</v>
      </c>
      <c r="I424" s="72">
        <v>0</v>
      </c>
      <c r="J424" s="47">
        <v>65398.400000000001</v>
      </c>
      <c r="K424" s="46">
        <f t="shared" si="6"/>
        <v>2</v>
      </c>
      <c r="L424" s="72">
        <v>2</v>
      </c>
      <c r="M424" s="72">
        <v>0</v>
      </c>
      <c r="N424" s="72">
        <v>0</v>
      </c>
      <c r="O424" s="47">
        <v>9984.01</v>
      </c>
    </row>
    <row r="425" spans="1:15">
      <c r="A425" s="83">
        <v>9009344200</v>
      </c>
      <c r="B425" s="1" t="s">
        <v>119</v>
      </c>
      <c r="C425" s="84" t="s">
        <v>46</v>
      </c>
      <c r="D425" s="45">
        <v>50361.49566</v>
      </c>
      <c r="E425" s="45">
        <v>9746.98</v>
      </c>
      <c r="F425" s="73">
        <f>Table323[[#This Row],[Single Family]]+Table323[[#This Row],[2-4 Units]]+Table323[[#This Row],[&gt;4 Units]]</f>
        <v>0</v>
      </c>
      <c r="G425" s="72">
        <v>0</v>
      </c>
      <c r="H425" s="72">
        <v>0</v>
      </c>
      <c r="I425" s="72">
        <v>0</v>
      </c>
      <c r="J425" s="47">
        <v>0</v>
      </c>
      <c r="K425" s="46">
        <f t="shared" si="6"/>
        <v>0</v>
      </c>
      <c r="L425" s="72">
        <v>0</v>
      </c>
      <c r="M425" s="72">
        <v>0</v>
      </c>
      <c r="N425" s="72">
        <v>0</v>
      </c>
      <c r="O425" s="47">
        <v>0</v>
      </c>
    </row>
    <row r="426" spans="1:15">
      <c r="A426" s="83">
        <v>9009345400</v>
      </c>
      <c r="B426" s="1" t="s">
        <v>119</v>
      </c>
      <c r="C426" s="84" t="s">
        <v>46</v>
      </c>
      <c r="D426" s="45">
        <v>294.83999999999997</v>
      </c>
      <c r="E426" s="45">
        <v>280.24</v>
      </c>
      <c r="F426" s="73">
        <f>Table323[[#This Row],[Single Family]]+Table323[[#This Row],[2-4 Units]]+Table323[[#This Row],[&gt;4 Units]]</f>
        <v>0</v>
      </c>
      <c r="G426" s="72">
        <v>0</v>
      </c>
      <c r="H426" s="72">
        <v>0</v>
      </c>
      <c r="I426" s="72">
        <v>0</v>
      </c>
      <c r="J426" s="47">
        <v>0</v>
      </c>
      <c r="K426" s="46">
        <f t="shared" si="6"/>
        <v>0</v>
      </c>
      <c r="L426" s="72">
        <v>0</v>
      </c>
      <c r="M426" s="72">
        <v>0</v>
      </c>
      <c r="N426" s="72">
        <v>0</v>
      </c>
      <c r="O426" s="47">
        <v>0</v>
      </c>
    </row>
    <row r="427" spans="1:15">
      <c r="A427" s="83">
        <v>9007541402</v>
      </c>
      <c r="B427" s="1" t="s">
        <v>120</v>
      </c>
      <c r="C427" s="84" t="s">
        <v>46</v>
      </c>
      <c r="D427" s="45">
        <v>46.868220000000001</v>
      </c>
      <c r="E427" s="45">
        <v>0</v>
      </c>
      <c r="F427" s="73">
        <f>Table323[[#This Row],[Single Family]]+Table323[[#This Row],[2-4 Units]]+Table323[[#This Row],[&gt;4 Units]]</f>
        <v>0</v>
      </c>
      <c r="G427" s="72">
        <v>0</v>
      </c>
      <c r="H427" s="72">
        <v>0</v>
      </c>
      <c r="I427" s="72">
        <v>0</v>
      </c>
      <c r="J427" s="47">
        <v>0</v>
      </c>
      <c r="K427" s="46">
        <f t="shared" si="6"/>
        <v>0</v>
      </c>
      <c r="L427" s="72">
        <v>0</v>
      </c>
      <c r="M427" s="72">
        <v>0</v>
      </c>
      <c r="N427" s="72">
        <v>0</v>
      </c>
      <c r="O427" s="47">
        <v>0</v>
      </c>
    </row>
    <row r="428" spans="1:15">
      <c r="A428" s="83">
        <v>9007580100</v>
      </c>
      <c r="B428" s="1" t="s">
        <v>120</v>
      </c>
      <c r="C428" s="84" t="s">
        <v>46</v>
      </c>
      <c r="D428" s="45">
        <v>95958.940517999436</v>
      </c>
      <c r="E428" s="45">
        <v>62533.699999999895</v>
      </c>
      <c r="F428" s="73">
        <f>Table323[[#This Row],[Single Family]]+Table323[[#This Row],[2-4 Units]]+Table323[[#This Row],[&gt;4 Units]]</f>
        <v>24</v>
      </c>
      <c r="G428" s="72">
        <v>24</v>
      </c>
      <c r="H428" s="72">
        <v>0</v>
      </c>
      <c r="I428" s="72">
        <v>0</v>
      </c>
      <c r="J428" s="47">
        <v>40825.699999999903</v>
      </c>
      <c r="K428" s="46">
        <f t="shared" si="6"/>
        <v>2</v>
      </c>
      <c r="L428" s="72">
        <v>2</v>
      </c>
      <c r="M428" s="72">
        <v>0</v>
      </c>
      <c r="N428" s="72">
        <v>0</v>
      </c>
      <c r="O428" s="47">
        <v>10740.299999999899</v>
      </c>
    </row>
    <row r="429" spans="1:15">
      <c r="A429" s="83">
        <v>9007585100</v>
      </c>
      <c r="B429" s="1" t="s">
        <v>120</v>
      </c>
      <c r="C429" s="84" t="s">
        <v>46</v>
      </c>
      <c r="D429" s="45">
        <v>300.14711999999997</v>
      </c>
      <c r="E429" s="45">
        <v>0</v>
      </c>
      <c r="F429" s="73">
        <f>Table323[[#This Row],[Single Family]]+Table323[[#This Row],[2-4 Units]]+Table323[[#This Row],[&gt;4 Units]]</f>
        <v>0</v>
      </c>
      <c r="G429" s="72">
        <v>0</v>
      </c>
      <c r="H429" s="72">
        <v>0</v>
      </c>
      <c r="I429" s="72">
        <v>0</v>
      </c>
      <c r="J429" s="47">
        <v>0</v>
      </c>
      <c r="K429" s="46">
        <f t="shared" si="6"/>
        <v>0</v>
      </c>
      <c r="L429" s="72">
        <v>0</v>
      </c>
      <c r="M429" s="72">
        <v>0</v>
      </c>
      <c r="N429" s="72">
        <v>0</v>
      </c>
      <c r="O429" s="47">
        <v>0</v>
      </c>
    </row>
    <row r="430" spans="1:15">
      <c r="A430" s="83">
        <v>9007541100</v>
      </c>
      <c r="B430" s="1" t="s">
        <v>121</v>
      </c>
      <c r="C430" s="84" t="s">
        <v>46</v>
      </c>
      <c r="D430" s="45">
        <v>25074.721664999997</v>
      </c>
      <c r="E430" s="45">
        <v>622</v>
      </c>
      <c r="F430" s="73">
        <f>Table323[[#This Row],[Single Family]]+Table323[[#This Row],[2-4 Units]]+Table323[[#This Row],[&gt;4 Units]]</f>
        <v>0</v>
      </c>
      <c r="G430" s="72">
        <v>0</v>
      </c>
      <c r="H430" s="72">
        <v>0</v>
      </c>
      <c r="I430" s="72">
        <v>0</v>
      </c>
      <c r="J430" s="47">
        <v>0</v>
      </c>
      <c r="K430" s="46">
        <f t="shared" si="6"/>
        <v>0</v>
      </c>
      <c r="L430" s="72">
        <v>0</v>
      </c>
      <c r="M430" s="72">
        <v>0</v>
      </c>
      <c r="N430" s="72">
        <v>0</v>
      </c>
      <c r="O430" s="47">
        <v>0</v>
      </c>
    </row>
    <row r="431" spans="1:15">
      <c r="A431" s="83">
        <v>9007541200</v>
      </c>
      <c r="B431" s="1" t="s">
        <v>121</v>
      </c>
      <c r="C431" s="84" t="s">
        <v>46</v>
      </c>
      <c r="D431" s="45">
        <v>69480.82071</v>
      </c>
      <c r="E431" s="45">
        <v>15926.57</v>
      </c>
      <c r="F431" s="73">
        <f>Table323[[#This Row],[Single Family]]+Table323[[#This Row],[2-4 Units]]+Table323[[#This Row],[&gt;4 Units]]</f>
        <v>0</v>
      </c>
      <c r="G431" s="72">
        <v>0</v>
      </c>
      <c r="H431" s="72">
        <v>0</v>
      </c>
      <c r="I431" s="72">
        <v>0</v>
      </c>
      <c r="J431" s="47">
        <v>0</v>
      </c>
      <c r="K431" s="46">
        <f t="shared" si="6"/>
        <v>0</v>
      </c>
      <c r="L431" s="72">
        <v>0</v>
      </c>
      <c r="M431" s="72">
        <v>0</v>
      </c>
      <c r="N431" s="72">
        <v>0</v>
      </c>
      <c r="O431" s="47">
        <v>0</v>
      </c>
    </row>
    <row r="432" spans="1:15">
      <c r="A432" s="83">
        <v>9007541300</v>
      </c>
      <c r="B432" s="1" t="s">
        <v>121</v>
      </c>
      <c r="C432" s="84" t="s">
        <v>46</v>
      </c>
      <c r="D432" s="45">
        <v>320000.30747999996</v>
      </c>
      <c r="E432" s="45">
        <v>619066.56999999902</v>
      </c>
      <c r="F432" s="73">
        <f>Table323[[#This Row],[Single Family]]+Table323[[#This Row],[2-4 Units]]+Table323[[#This Row],[&gt;4 Units]]</f>
        <v>1190</v>
      </c>
      <c r="G432" s="72">
        <v>250</v>
      </c>
      <c r="H432" s="72">
        <v>8</v>
      </c>
      <c r="I432" s="72">
        <v>932</v>
      </c>
      <c r="J432" s="47">
        <v>471770.65</v>
      </c>
      <c r="K432" s="46">
        <f t="shared" si="6"/>
        <v>700</v>
      </c>
      <c r="L432" s="72">
        <v>74</v>
      </c>
      <c r="M432" s="72">
        <v>0</v>
      </c>
      <c r="N432" s="72">
        <v>626</v>
      </c>
      <c r="O432" s="47">
        <v>529530</v>
      </c>
    </row>
    <row r="433" spans="1:15">
      <c r="A433" s="83">
        <v>9007541401</v>
      </c>
      <c r="B433" s="1" t="s">
        <v>121</v>
      </c>
      <c r="C433" s="84" t="s">
        <v>46</v>
      </c>
      <c r="D433" s="45">
        <v>51211.161603</v>
      </c>
      <c r="E433" s="45">
        <v>16399.310000000001</v>
      </c>
      <c r="F433" s="73">
        <f>Table323[[#This Row],[Single Family]]+Table323[[#This Row],[2-4 Units]]+Table323[[#This Row],[&gt;4 Units]]</f>
        <v>0</v>
      </c>
      <c r="G433" s="72">
        <v>0</v>
      </c>
      <c r="H433" s="72">
        <v>0</v>
      </c>
      <c r="I433" s="72">
        <v>0</v>
      </c>
      <c r="J433" s="47">
        <v>0</v>
      </c>
      <c r="K433" s="46">
        <f t="shared" si="6"/>
        <v>0</v>
      </c>
      <c r="L433" s="72">
        <v>0</v>
      </c>
      <c r="M433" s="72">
        <v>0</v>
      </c>
      <c r="N433" s="72">
        <v>0</v>
      </c>
      <c r="O433" s="47">
        <v>0</v>
      </c>
    </row>
    <row r="434" spans="1:15">
      <c r="A434" s="83">
        <v>9007541402</v>
      </c>
      <c r="B434" s="1" t="s">
        <v>121</v>
      </c>
      <c r="C434" s="84" t="s">
        <v>46</v>
      </c>
      <c r="D434" s="45">
        <v>83591.298945000002</v>
      </c>
      <c r="E434" s="45">
        <v>23372.79</v>
      </c>
      <c r="F434" s="73">
        <f>Table323[[#This Row],[Single Family]]+Table323[[#This Row],[2-4 Units]]+Table323[[#This Row],[&gt;4 Units]]</f>
        <v>0</v>
      </c>
      <c r="G434" s="72">
        <v>0</v>
      </c>
      <c r="H434" s="72">
        <v>0</v>
      </c>
      <c r="I434" s="72">
        <v>0</v>
      </c>
      <c r="J434" s="47">
        <v>0</v>
      </c>
      <c r="K434" s="46">
        <f t="shared" si="6"/>
        <v>0</v>
      </c>
      <c r="L434" s="72">
        <v>0</v>
      </c>
      <c r="M434" s="72">
        <v>0</v>
      </c>
      <c r="N434" s="72">
        <v>0</v>
      </c>
      <c r="O434" s="47">
        <v>0</v>
      </c>
    </row>
    <row r="435" spans="1:15">
      <c r="A435" s="83">
        <v>9007541500</v>
      </c>
      <c r="B435" s="1" t="s">
        <v>121</v>
      </c>
      <c r="C435" s="84" t="s">
        <v>46</v>
      </c>
      <c r="D435" s="45">
        <v>14732.68419</v>
      </c>
      <c r="E435" s="45">
        <v>4260.7700000000004</v>
      </c>
      <c r="F435" s="73">
        <f>Table323[[#This Row],[Single Family]]+Table323[[#This Row],[2-4 Units]]+Table323[[#This Row],[&gt;4 Units]]</f>
        <v>0</v>
      </c>
      <c r="G435" s="72">
        <v>0</v>
      </c>
      <c r="H435" s="72">
        <v>0</v>
      </c>
      <c r="I435" s="72">
        <v>0</v>
      </c>
      <c r="J435" s="47">
        <v>0</v>
      </c>
      <c r="K435" s="46">
        <f t="shared" si="6"/>
        <v>0</v>
      </c>
      <c r="L435" s="72">
        <v>0</v>
      </c>
      <c r="M435" s="72">
        <v>0</v>
      </c>
      <c r="N435" s="72">
        <v>0</v>
      </c>
      <c r="O435" s="47">
        <v>0</v>
      </c>
    </row>
    <row r="436" spans="1:15">
      <c r="A436" s="83">
        <v>9007541600</v>
      </c>
      <c r="B436" s="1" t="s">
        <v>121</v>
      </c>
      <c r="C436" s="84" t="s">
        <v>46</v>
      </c>
      <c r="D436" s="45">
        <v>12584.469744</v>
      </c>
      <c r="E436" s="45">
        <v>410.12</v>
      </c>
      <c r="F436" s="73">
        <f>Table323[[#This Row],[Single Family]]+Table323[[#This Row],[2-4 Units]]+Table323[[#This Row],[&gt;4 Units]]</f>
        <v>0</v>
      </c>
      <c r="G436" s="72">
        <v>0</v>
      </c>
      <c r="H436" s="72">
        <v>0</v>
      </c>
      <c r="I436" s="72">
        <v>0</v>
      </c>
      <c r="J436" s="47">
        <v>0</v>
      </c>
      <c r="K436" s="46">
        <f t="shared" si="6"/>
        <v>0</v>
      </c>
      <c r="L436" s="72">
        <v>0</v>
      </c>
      <c r="M436" s="72">
        <v>0</v>
      </c>
      <c r="N436" s="72">
        <v>0</v>
      </c>
      <c r="O436" s="47">
        <v>0</v>
      </c>
    </row>
    <row r="437" spans="1:15">
      <c r="A437" s="83">
        <v>9007541700</v>
      </c>
      <c r="B437" s="1" t="s">
        <v>121</v>
      </c>
      <c r="C437" s="84" t="s">
        <v>46</v>
      </c>
      <c r="D437" s="45">
        <v>28307.716541999944</v>
      </c>
      <c r="E437" s="45">
        <v>109618.59</v>
      </c>
      <c r="F437" s="73">
        <f>Table323[[#This Row],[Single Family]]+Table323[[#This Row],[2-4 Units]]+Table323[[#This Row],[&gt;4 Units]]</f>
        <v>0</v>
      </c>
      <c r="G437" s="72">
        <v>0</v>
      </c>
      <c r="H437" s="72">
        <v>0</v>
      </c>
      <c r="I437" s="72">
        <v>0</v>
      </c>
      <c r="J437" s="47">
        <v>0</v>
      </c>
      <c r="K437" s="46">
        <f t="shared" si="6"/>
        <v>0</v>
      </c>
      <c r="L437" s="72">
        <v>0</v>
      </c>
      <c r="M437" s="72">
        <v>0</v>
      </c>
      <c r="N437" s="72">
        <v>0</v>
      </c>
      <c r="O437" s="47">
        <v>0</v>
      </c>
    </row>
    <row r="438" spans="1:15">
      <c r="A438" s="83">
        <v>9007542000</v>
      </c>
      <c r="B438" s="1" t="s">
        <v>121</v>
      </c>
      <c r="C438" s="84" t="s">
        <v>46</v>
      </c>
      <c r="D438" s="45">
        <v>51673.856849999996</v>
      </c>
      <c r="E438" s="45">
        <v>29943.13</v>
      </c>
      <c r="F438" s="73">
        <f>Table323[[#This Row],[Single Family]]+Table323[[#This Row],[2-4 Units]]+Table323[[#This Row],[&gt;4 Units]]</f>
        <v>0</v>
      </c>
      <c r="G438" s="72">
        <v>0</v>
      </c>
      <c r="H438" s="72">
        <v>0</v>
      </c>
      <c r="I438" s="72">
        <v>0</v>
      </c>
      <c r="J438" s="47">
        <v>0</v>
      </c>
      <c r="K438" s="46">
        <f t="shared" si="6"/>
        <v>0</v>
      </c>
      <c r="L438" s="72">
        <v>0</v>
      </c>
      <c r="M438" s="72">
        <v>0</v>
      </c>
      <c r="N438" s="72">
        <v>0</v>
      </c>
      <c r="O438" s="47">
        <v>0</v>
      </c>
    </row>
    <row r="439" spans="1:15">
      <c r="A439" s="83">
        <v>9007542100</v>
      </c>
      <c r="B439" s="1" t="s">
        <v>121</v>
      </c>
      <c r="C439" s="84" t="s">
        <v>46</v>
      </c>
      <c r="D439" s="45">
        <v>42815.252969999994</v>
      </c>
      <c r="E439" s="45">
        <v>21958.02</v>
      </c>
      <c r="F439" s="73">
        <f>Table323[[#This Row],[Single Family]]+Table323[[#This Row],[2-4 Units]]+Table323[[#This Row],[&gt;4 Units]]</f>
        <v>0</v>
      </c>
      <c r="G439" s="72">
        <v>0</v>
      </c>
      <c r="H439" s="72">
        <v>0</v>
      </c>
      <c r="I439" s="72">
        <v>0</v>
      </c>
      <c r="J439" s="47">
        <v>0</v>
      </c>
      <c r="K439" s="46">
        <f t="shared" si="6"/>
        <v>0</v>
      </c>
      <c r="L439" s="72">
        <v>0</v>
      </c>
      <c r="M439" s="72">
        <v>0</v>
      </c>
      <c r="N439" s="72">
        <v>0</v>
      </c>
      <c r="O439" s="47">
        <v>0</v>
      </c>
    </row>
    <row r="440" spans="1:15">
      <c r="A440" s="83">
        <v>9007542200</v>
      </c>
      <c r="B440" s="1" t="s">
        <v>121</v>
      </c>
      <c r="C440" s="84" t="s">
        <v>46</v>
      </c>
      <c r="D440" s="45">
        <v>31070.551049999998</v>
      </c>
      <c r="E440" s="45">
        <v>13122.98</v>
      </c>
      <c r="F440" s="73">
        <f>Table323[[#This Row],[Single Family]]+Table323[[#This Row],[2-4 Units]]+Table323[[#This Row],[&gt;4 Units]]</f>
        <v>0</v>
      </c>
      <c r="G440" s="72">
        <v>0</v>
      </c>
      <c r="H440" s="72">
        <v>0</v>
      </c>
      <c r="I440" s="72">
        <v>0</v>
      </c>
      <c r="J440" s="47">
        <v>0</v>
      </c>
      <c r="K440" s="46">
        <f t="shared" si="6"/>
        <v>0</v>
      </c>
      <c r="L440" s="72">
        <v>0</v>
      </c>
      <c r="M440" s="72">
        <v>0</v>
      </c>
      <c r="N440" s="72">
        <v>0</v>
      </c>
      <c r="O440" s="47">
        <v>0</v>
      </c>
    </row>
    <row r="441" spans="1:15">
      <c r="A441" s="83">
        <v>9007580100</v>
      </c>
      <c r="B441" s="1" t="s">
        <v>121</v>
      </c>
      <c r="C441" s="84" t="s">
        <v>46</v>
      </c>
      <c r="D441" s="45">
        <v>221.70833999999999</v>
      </c>
      <c r="E441" s="45">
        <v>0</v>
      </c>
      <c r="F441" s="73">
        <f>Table323[[#This Row],[Single Family]]+Table323[[#This Row],[2-4 Units]]+Table323[[#This Row],[&gt;4 Units]]</f>
        <v>0</v>
      </c>
      <c r="G441" s="72">
        <v>0</v>
      </c>
      <c r="H441" s="72">
        <v>0</v>
      </c>
      <c r="I441" s="72">
        <v>0</v>
      </c>
      <c r="J441" s="47">
        <v>0</v>
      </c>
      <c r="K441" s="46">
        <f t="shared" si="6"/>
        <v>0</v>
      </c>
      <c r="L441" s="72">
        <v>0</v>
      </c>
      <c r="M441" s="72">
        <v>0</v>
      </c>
      <c r="N441" s="72">
        <v>0</v>
      </c>
      <c r="O441" s="47">
        <v>0</v>
      </c>
    </row>
    <row r="442" spans="1:15">
      <c r="A442" s="83">
        <v>9007590100</v>
      </c>
      <c r="B442" s="1" t="s">
        <v>121</v>
      </c>
      <c r="C442" s="84" t="s">
        <v>46</v>
      </c>
      <c r="D442" s="45">
        <v>428.01128999999997</v>
      </c>
      <c r="E442" s="45">
        <v>0</v>
      </c>
      <c r="F442" s="73">
        <f>Table323[[#This Row],[Single Family]]+Table323[[#This Row],[2-4 Units]]+Table323[[#This Row],[&gt;4 Units]]</f>
        <v>0</v>
      </c>
      <c r="G442" s="72">
        <v>0</v>
      </c>
      <c r="H442" s="72">
        <v>0</v>
      </c>
      <c r="I442" s="72">
        <v>0</v>
      </c>
      <c r="J442" s="47">
        <v>0</v>
      </c>
      <c r="K442" s="46">
        <f t="shared" si="6"/>
        <v>0</v>
      </c>
      <c r="L442" s="72">
        <v>0</v>
      </c>
      <c r="M442" s="72">
        <v>0</v>
      </c>
      <c r="N442" s="72">
        <v>0</v>
      </c>
      <c r="O442" s="47">
        <v>0</v>
      </c>
    </row>
    <row r="443" spans="1:15">
      <c r="A443" s="83">
        <v>9007680200</v>
      </c>
      <c r="B443" s="1" t="s">
        <v>121</v>
      </c>
      <c r="C443" s="84" t="s">
        <v>46</v>
      </c>
      <c r="D443" s="45">
        <v>80389.147166999988</v>
      </c>
      <c r="E443" s="45">
        <v>363361.13999999902</v>
      </c>
      <c r="F443" s="73">
        <f>Table323[[#This Row],[Single Family]]+Table323[[#This Row],[2-4 Units]]+Table323[[#This Row],[&gt;4 Units]]</f>
        <v>0</v>
      </c>
      <c r="G443" s="72">
        <v>0</v>
      </c>
      <c r="H443" s="72">
        <v>0</v>
      </c>
      <c r="I443" s="72">
        <v>0</v>
      </c>
      <c r="J443" s="47">
        <v>0</v>
      </c>
      <c r="K443" s="46">
        <f t="shared" si="6"/>
        <v>0</v>
      </c>
      <c r="L443" s="72">
        <v>0</v>
      </c>
      <c r="M443" s="72">
        <v>0</v>
      </c>
      <c r="N443" s="72">
        <v>0</v>
      </c>
      <c r="O443" s="47">
        <v>0</v>
      </c>
    </row>
    <row r="444" spans="1:15">
      <c r="A444" s="83">
        <v>9001100100</v>
      </c>
      <c r="B444" s="1" t="s">
        <v>122</v>
      </c>
      <c r="C444" s="84" t="s">
        <v>46</v>
      </c>
      <c r="D444" s="45">
        <v>75819.365873999996</v>
      </c>
      <c r="E444" s="45">
        <v>18555.080000000002</v>
      </c>
      <c r="F444" s="73">
        <f>Table323[[#This Row],[Single Family]]+Table323[[#This Row],[2-4 Units]]+Table323[[#This Row],[&gt;4 Units]]</f>
        <v>0</v>
      </c>
      <c r="G444" s="72">
        <v>0</v>
      </c>
      <c r="H444" s="72">
        <v>0</v>
      </c>
      <c r="I444" s="72">
        <v>0</v>
      </c>
      <c r="J444" s="47">
        <v>0</v>
      </c>
      <c r="K444" s="46">
        <f t="shared" si="6"/>
        <v>0</v>
      </c>
      <c r="L444" s="72">
        <v>0</v>
      </c>
      <c r="M444" s="72">
        <v>0</v>
      </c>
      <c r="N444" s="72">
        <v>0</v>
      </c>
      <c r="O444" s="47">
        <v>0</v>
      </c>
    </row>
    <row r="445" spans="1:15">
      <c r="A445" s="83">
        <v>9001100200</v>
      </c>
      <c r="B445" s="1" t="s">
        <v>122</v>
      </c>
      <c r="C445" s="84" t="s">
        <v>46</v>
      </c>
      <c r="D445" s="45">
        <v>97436.24370899942</v>
      </c>
      <c r="E445" s="45">
        <v>46490.139999999898</v>
      </c>
      <c r="F445" s="73">
        <f>Table323[[#This Row],[Single Family]]+Table323[[#This Row],[2-4 Units]]+Table323[[#This Row],[&gt;4 Units]]</f>
        <v>0</v>
      </c>
      <c r="G445" s="72">
        <v>0</v>
      </c>
      <c r="H445" s="72">
        <v>0</v>
      </c>
      <c r="I445" s="72">
        <v>0</v>
      </c>
      <c r="J445" s="47">
        <v>0</v>
      </c>
      <c r="K445" s="46">
        <f t="shared" si="6"/>
        <v>0</v>
      </c>
      <c r="L445" s="72">
        <v>0</v>
      </c>
      <c r="M445" s="72">
        <v>0</v>
      </c>
      <c r="N445" s="72">
        <v>0</v>
      </c>
      <c r="O445" s="47">
        <v>0</v>
      </c>
    </row>
    <row r="446" spans="1:15">
      <c r="A446" s="83">
        <v>9001100300</v>
      </c>
      <c r="B446" s="1" t="s">
        <v>122</v>
      </c>
      <c r="C446" s="84" t="s">
        <v>46</v>
      </c>
      <c r="D446" s="45">
        <v>198038.97716400001</v>
      </c>
      <c r="E446" s="45">
        <v>163586.31</v>
      </c>
      <c r="F446" s="73">
        <f>Table323[[#This Row],[Single Family]]+Table323[[#This Row],[2-4 Units]]+Table323[[#This Row],[&gt;4 Units]]</f>
        <v>87</v>
      </c>
      <c r="G446" s="72">
        <v>86</v>
      </c>
      <c r="H446" s="72">
        <v>1</v>
      </c>
      <c r="I446" s="72">
        <v>0</v>
      </c>
      <c r="J446" s="47">
        <v>129581</v>
      </c>
      <c r="K446" s="46">
        <f t="shared" si="6"/>
        <v>19</v>
      </c>
      <c r="L446" s="72">
        <v>19</v>
      </c>
      <c r="M446" s="72">
        <v>0</v>
      </c>
      <c r="N446" s="72">
        <v>0</v>
      </c>
      <c r="O446" s="47">
        <v>43996.099999999897</v>
      </c>
    </row>
    <row r="447" spans="1:15">
      <c r="A447" s="83">
        <v>9001105200</v>
      </c>
      <c r="B447" s="1" t="s">
        <v>122</v>
      </c>
      <c r="C447" s="84" t="s">
        <v>46</v>
      </c>
      <c r="D447" s="45">
        <v>143.60975999999999</v>
      </c>
      <c r="E447" s="45">
        <v>0</v>
      </c>
      <c r="F447" s="73">
        <f>Table323[[#This Row],[Single Family]]+Table323[[#This Row],[2-4 Units]]+Table323[[#This Row],[&gt;4 Units]]</f>
        <v>0</v>
      </c>
      <c r="G447" s="72">
        <v>0</v>
      </c>
      <c r="H447" s="72">
        <v>0</v>
      </c>
      <c r="I447" s="72">
        <v>0</v>
      </c>
      <c r="J447" s="47">
        <v>0</v>
      </c>
      <c r="K447" s="46">
        <f t="shared" si="6"/>
        <v>0</v>
      </c>
      <c r="L447" s="72">
        <v>0</v>
      </c>
      <c r="M447" s="72">
        <v>0</v>
      </c>
      <c r="N447" s="72">
        <v>0</v>
      </c>
      <c r="O447" s="47">
        <v>0</v>
      </c>
    </row>
    <row r="448" spans="1:15">
      <c r="A448" s="83">
        <v>9001110500</v>
      </c>
      <c r="B448" s="1" t="s">
        <v>122</v>
      </c>
      <c r="C448" s="84" t="s">
        <v>46</v>
      </c>
      <c r="D448" s="45">
        <v>597.97520999999995</v>
      </c>
      <c r="E448" s="45">
        <v>0</v>
      </c>
      <c r="F448" s="73">
        <f>Table323[[#This Row],[Single Family]]+Table323[[#This Row],[2-4 Units]]+Table323[[#This Row],[&gt;4 Units]]</f>
        <v>0</v>
      </c>
      <c r="G448" s="72">
        <v>0</v>
      </c>
      <c r="H448" s="72">
        <v>0</v>
      </c>
      <c r="I448" s="72">
        <v>0</v>
      </c>
      <c r="J448" s="47">
        <v>0</v>
      </c>
      <c r="K448" s="46">
        <f t="shared" si="6"/>
        <v>0</v>
      </c>
      <c r="L448" s="72">
        <v>0</v>
      </c>
      <c r="M448" s="72">
        <v>0</v>
      </c>
      <c r="N448" s="72">
        <v>0</v>
      </c>
      <c r="O448" s="47">
        <v>0</v>
      </c>
    </row>
    <row r="449" spans="1:15">
      <c r="A449" s="83">
        <v>9001230400</v>
      </c>
      <c r="B449" s="1" t="s">
        <v>122</v>
      </c>
      <c r="C449" s="84" t="s">
        <v>46</v>
      </c>
      <c r="D449" s="45">
        <v>320.97302999999999</v>
      </c>
      <c r="E449" s="45">
        <v>0</v>
      </c>
      <c r="F449" s="73">
        <f>Table323[[#This Row],[Single Family]]+Table323[[#This Row],[2-4 Units]]+Table323[[#This Row],[&gt;4 Units]]</f>
        <v>0</v>
      </c>
      <c r="G449" s="72">
        <v>0</v>
      </c>
      <c r="H449" s="72">
        <v>0</v>
      </c>
      <c r="I449" s="72">
        <v>0</v>
      </c>
      <c r="J449" s="47">
        <v>0</v>
      </c>
      <c r="K449" s="46">
        <f t="shared" si="6"/>
        <v>0</v>
      </c>
      <c r="L449" s="72">
        <v>0</v>
      </c>
      <c r="M449" s="72">
        <v>0</v>
      </c>
      <c r="N449" s="72">
        <v>0</v>
      </c>
      <c r="O449" s="47">
        <v>0</v>
      </c>
    </row>
    <row r="450" spans="1:15">
      <c r="A450" s="83">
        <v>9011693600</v>
      </c>
      <c r="B450" s="1" t="s">
        <v>123</v>
      </c>
      <c r="C450" s="84" t="s">
        <v>46</v>
      </c>
      <c r="D450" s="45">
        <v>284.38452000000001</v>
      </c>
      <c r="E450" s="45">
        <v>0</v>
      </c>
      <c r="F450" s="73">
        <f>Table323[[#This Row],[Single Family]]+Table323[[#This Row],[2-4 Units]]+Table323[[#This Row],[&gt;4 Units]]</f>
        <v>0</v>
      </c>
      <c r="G450" s="72">
        <v>0</v>
      </c>
      <c r="H450" s="72">
        <v>0</v>
      </c>
      <c r="I450" s="72">
        <v>0</v>
      </c>
      <c r="J450" s="47">
        <v>0</v>
      </c>
      <c r="K450" s="46">
        <f t="shared" si="6"/>
        <v>0</v>
      </c>
      <c r="L450" s="72">
        <v>0</v>
      </c>
      <c r="M450" s="72">
        <v>0</v>
      </c>
      <c r="N450" s="72">
        <v>0</v>
      </c>
      <c r="O450" s="47">
        <v>0</v>
      </c>
    </row>
    <row r="451" spans="1:15">
      <c r="A451" s="83">
        <v>9011695201</v>
      </c>
      <c r="B451" s="1" t="s">
        <v>123</v>
      </c>
      <c r="C451" s="84" t="s">
        <v>46</v>
      </c>
      <c r="D451" s="45">
        <v>76001.969358000002</v>
      </c>
      <c r="E451" s="45">
        <v>18889.5</v>
      </c>
      <c r="F451" s="73">
        <f>Table323[[#This Row],[Single Family]]+Table323[[#This Row],[2-4 Units]]+Table323[[#This Row],[&gt;4 Units]]</f>
        <v>0</v>
      </c>
      <c r="G451" s="72">
        <v>0</v>
      </c>
      <c r="H451" s="72">
        <v>0</v>
      </c>
      <c r="I451" s="72">
        <v>0</v>
      </c>
      <c r="J451" s="47">
        <v>0</v>
      </c>
      <c r="K451" s="46">
        <f t="shared" si="6"/>
        <v>0</v>
      </c>
      <c r="L451" s="72">
        <v>0</v>
      </c>
      <c r="M451" s="72">
        <v>0</v>
      </c>
      <c r="N451" s="72">
        <v>0</v>
      </c>
      <c r="O451" s="47">
        <v>0</v>
      </c>
    </row>
    <row r="452" spans="1:15">
      <c r="A452" s="83">
        <v>9011695202</v>
      </c>
      <c r="B452" s="1" t="s">
        <v>123</v>
      </c>
      <c r="C452" s="84" t="s">
        <v>46</v>
      </c>
      <c r="D452" s="45">
        <v>161348.22969299997</v>
      </c>
      <c r="E452" s="45">
        <v>233245.91</v>
      </c>
      <c r="F452" s="73">
        <f>Table323[[#This Row],[Single Family]]+Table323[[#This Row],[2-4 Units]]+Table323[[#This Row],[&gt;4 Units]]</f>
        <v>124</v>
      </c>
      <c r="G452" s="72">
        <v>87</v>
      </c>
      <c r="H452" s="72">
        <v>1</v>
      </c>
      <c r="I452" s="72">
        <v>36</v>
      </c>
      <c r="J452" s="47">
        <v>116390.47</v>
      </c>
      <c r="K452" s="46">
        <f t="shared" si="6"/>
        <v>8</v>
      </c>
      <c r="L452" s="72">
        <v>8</v>
      </c>
      <c r="M452" s="72">
        <v>0</v>
      </c>
      <c r="N452" s="72">
        <v>0</v>
      </c>
      <c r="O452" s="47">
        <v>20535.5</v>
      </c>
    </row>
    <row r="453" spans="1:15">
      <c r="A453" s="83">
        <v>9011715100</v>
      </c>
      <c r="B453" s="1" t="s">
        <v>123</v>
      </c>
      <c r="C453" s="84" t="s">
        <v>46</v>
      </c>
      <c r="D453" s="45">
        <v>562.16915999999992</v>
      </c>
      <c r="E453" s="45">
        <v>0</v>
      </c>
      <c r="F453" s="73">
        <f>Table323[[#This Row],[Single Family]]+Table323[[#This Row],[2-4 Units]]+Table323[[#This Row],[&gt;4 Units]]</f>
        <v>0</v>
      </c>
      <c r="G453" s="72">
        <v>0</v>
      </c>
      <c r="H453" s="72">
        <v>0</v>
      </c>
      <c r="I453" s="72">
        <v>0</v>
      </c>
      <c r="J453" s="47">
        <v>0</v>
      </c>
      <c r="K453" s="46">
        <f t="shared" si="6"/>
        <v>0</v>
      </c>
      <c r="L453" s="72">
        <v>0</v>
      </c>
      <c r="M453" s="72">
        <v>0</v>
      </c>
      <c r="N453" s="72">
        <v>0</v>
      </c>
      <c r="O453" s="47">
        <v>0</v>
      </c>
    </row>
    <row r="454" spans="1:15">
      <c r="A454" s="83">
        <v>9011716102</v>
      </c>
      <c r="B454" s="1" t="s">
        <v>123</v>
      </c>
      <c r="C454" s="84" t="s">
        <v>46</v>
      </c>
      <c r="D454" s="45">
        <v>451.58148</v>
      </c>
      <c r="E454" s="45">
        <v>0</v>
      </c>
      <c r="F454" s="73">
        <f>Table323[[#This Row],[Single Family]]+Table323[[#This Row],[2-4 Units]]+Table323[[#This Row],[&gt;4 Units]]</f>
        <v>0</v>
      </c>
      <c r="G454" s="72">
        <v>0</v>
      </c>
      <c r="H454" s="72">
        <v>0</v>
      </c>
      <c r="I454" s="72">
        <v>0</v>
      </c>
      <c r="J454" s="47">
        <v>0</v>
      </c>
      <c r="K454" s="46">
        <f t="shared" ref="K454:K517" si="7">L454+M454+N454</f>
        <v>0</v>
      </c>
      <c r="L454" s="72">
        <v>0</v>
      </c>
      <c r="M454" s="72">
        <v>0</v>
      </c>
      <c r="N454" s="72">
        <v>0</v>
      </c>
      <c r="O454" s="47">
        <v>0</v>
      </c>
    </row>
    <row r="455" spans="1:15">
      <c r="A455" s="83">
        <v>9011870501</v>
      </c>
      <c r="B455" s="1" t="s">
        <v>123</v>
      </c>
      <c r="C455" s="84" t="s">
        <v>46</v>
      </c>
      <c r="D455" s="45">
        <v>59616.317438999431</v>
      </c>
      <c r="E455" s="45">
        <v>13792.53</v>
      </c>
      <c r="F455" s="73">
        <f>Table323[[#This Row],[Single Family]]+Table323[[#This Row],[2-4 Units]]+Table323[[#This Row],[&gt;4 Units]]</f>
        <v>0</v>
      </c>
      <c r="G455" s="72">
        <v>0</v>
      </c>
      <c r="H455" s="72">
        <v>0</v>
      </c>
      <c r="I455" s="72">
        <v>0</v>
      </c>
      <c r="J455" s="47">
        <v>0</v>
      </c>
      <c r="K455" s="46">
        <f t="shared" si="7"/>
        <v>0</v>
      </c>
      <c r="L455" s="72">
        <v>0</v>
      </c>
      <c r="M455" s="72">
        <v>0</v>
      </c>
      <c r="N455" s="72">
        <v>0</v>
      </c>
      <c r="O455" s="47">
        <v>0</v>
      </c>
    </row>
    <row r="456" spans="1:15">
      <c r="A456" s="83">
        <v>9011870502</v>
      </c>
      <c r="B456" s="1" t="s">
        <v>123</v>
      </c>
      <c r="C456" s="84" t="s">
        <v>46</v>
      </c>
      <c r="D456" s="45">
        <v>30621.051026999943</v>
      </c>
      <c r="E456" s="45">
        <v>4867.5799999999899</v>
      </c>
      <c r="F456" s="73">
        <f>Table323[[#This Row],[Single Family]]+Table323[[#This Row],[2-4 Units]]+Table323[[#This Row],[&gt;4 Units]]</f>
        <v>0</v>
      </c>
      <c r="G456" s="72">
        <v>0</v>
      </c>
      <c r="H456" s="72">
        <v>0</v>
      </c>
      <c r="I456" s="72">
        <v>0</v>
      </c>
      <c r="J456" s="47">
        <v>0</v>
      </c>
      <c r="K456" s="46">
        <f t="shared" si="7"/>
        <v>0</v>
      </c>
      <c r="L456" s="72">
        <v>0</v>
      </c>
      <c r="M456" s="72">
        <v>0</v>
      </c>
      <c r="N456" s="72">
        <v>0</v>
      </c>
      <c r="O456" s="47">
        <v>0</v>
      </c>
    </row>
    <row r="457" spans="1:15">
      <c r="A457" s="83">
        <v>9005300100</v>
      </c>
      <c r="B457" s="1" t="s">
        <v>124</v>
      </c>
      <c r="C457" s="84" t="s">
        <v>46</v>
      </c>
      <c r="D457" s="45">
        <v>545.13081</v>
      </c>
      <c r="E457" s="45">
        <v>0</v>
      </c>
      <c r="F457" s="73">
        <f>Table323[[#This Row],[Single Family]]+Table323[[#This Row],[2-4 Units]]+Table323[[#This Row],[&gt;4 Units]]</f>
        <v>0</v>
      </c>
      <c r="G457" s="72">
        <v>0</v>
      </c>
      <c r="H457" s="72">
        <v>0</v>
      </c>
      <c r="I457" s="72">
        <v>0</v>
      </c>
      <c r="J457" s="47">
        <v>0</v>
      </c>
      <c r="K457" s="46">
        <f t="shared" si="7"/>
        <v>0</v>
      </c>
      <c r="L457" s="72">
        <v>0</v>
      </c>
      <c r="M457" s="72">
        <v>0</v>
      </c>
      <c r="N457" s="72">
        <v>0</v>
      </c>
      <c r="O457" s="47">
        <v>0</v>
      </c>
    </row>
    <row r="458" spans="1:15">
      <c r="A458" s="83">
        <v>9005303100</v>
      </c>
      <c r="B458" s="1" t="s">
        <v>124</v>
      </c>
      <c r="C458" s="84" t="s">
        <v>46</v>
      </c>
      <c r="D458" s="45">
        <v>58765.274252999428</v>
      </c>
      <c r="E458" s="45">
        <v>61017.8</v>
      </c>
      <c r="F458" s="73">
        <f>Table323[[#This Row],[Single Family]]+Table323[[#This Row],[2-4 Units]]+Table323[[#This Row],[&gt;4 Units]]</f>
        <v>18</v>
      </c>
      <c r="G458" s="72">
        <v>16</v>
      </c>
      <c r="H458" s="72">
        <v>2</v>
      </c>
      <c r="I458" s="72">
        <v>0</v>
      </c>
      <c r="J458" s="47">
        <v>23581.4</v>
      </c>
      <c r="K458" s="46">
        <f t="shared" si="7"/>
        <v>13</v>
      </c>
      <c r="L458" s="72">
        <v>3</v>
      </c>
      <c r="M458" s="72">
        <v>0</v>
      </c>
      <c r="N458" s="72">
        <v>10</v>
      </c>
      <c r="O458" s="47">
        <v>27914.7</v>
      </c>
    </row>
    <row r="459" spans="1:15">
      <c r="A459" s="83">
        <v>9009344100</v>
      </c>
      <c r="B459" s="1" t="s">
        <v>125</v>
      </c>
      <c r="C459" s="84" t="s">
        <v>46</v>
      </c>
      <c r="D459" s="45">
        <v>227.72987999999998</v>
      </c>
      <c r="E459" s="45">
        <v>0</v>
      </c>
      <c r="F459" s="73">
        <f>Table323[[#This Row],[Single Family]]+Table323[[#This Row],[2-4 Units]]+Table323[[#This Row],[&gt;4 Units]]</f>
        <v>0</v>
      </c>
      <c r="G459" s="72">
        <v>0</v>
      </c>
      <c r="H459" s="72">
        <v>0</v>
      </c>
      <c r="I459" s="72">
        <v>0</v>
      </c>
      <c r="J459" s="47">
        <v>0</v>
      </c>
      <c r="K459" s="46">
        <f t="shared" si="7"/>
        <v>0</v>
      </c>
      <c r="L459" s="72">
        <v>0</v>
      </c>
      <c r="M459" s="72">
        <v>0</v>
      </c>
      <c r="N459" s="72">
        <v>0</v>
      </c>
      <c r="O459" s="47">
        <v>0</v>
      </c>
    </row>
    <row r="460" spans="1:15">
      <c r="A460" s="83">
        <v>9009345100</v>
      </c>
      <c r="B460" s="1" t="s">
        <v>125</v>
      </c>
      <c r="C460" s="84" t="s">
        <v>46</v>
      </c>
      <c r="D460" s="45">
        <v>87358.254164999991</v>
      </c>
      <c r="E460" s="45">
        <v>21883.709999999901</v>
      </c>
      <c r="F460" s="73">
        <f>Table323[[#This Row],[Single Family]]+Table323[[#This Row],[2-4 Units]]+Table323[[#This Row],[&gt;4 Units]]</f>
        <v>0</v>
      </c>
      <c r="G460" s="72">
        <v>0</v>
      </c>
      <c r="H460" s="72">
        <v>0</v>
      </c>
      <c r="I460" s="72">
        <v>0</v>
      </c>
      <c r="J460" s="47">
        <v>0</v>
      </c>
      <c r="K460" s="46">
        <f t="shared" si="7"/>
        <v>0</v>
      </c>
      <c r="L460" s="72">
        <v>0</v>
      </c>
      <c r="M460" s="72">
        <v>0</v>
      </c>
      <c r="N460" s="72">
        <v>0</v>
      </c>
      <c r="O460" s="47">
        <v>0</v>
      </c>
    </row>
    <row r="461" spans="1:15">
      <c r="A461" s="83">
        <v>9009345201</v>
      </c>
      <c r="B461" s="1" t="s">
        <v>125</v>
      </c>
      <c r="C461" s="84" t="s">
        <v>46</v>
      </c>
      <c r="D461" s="45">
        <v>88960.498073999435</v>
      </c>
      <c r="E461" s="45">
        <v>23724.48</v>
      </c>
      <c r="F461" s="73">
        <f>Table323[[#This Row],[Single Family]]+Table323[[#This Row],[2-4 Units]]+Table323[[#This Row],[&gt;4 Units]]</f>
        <v>0</v>
      </c>
      <c r="G461" s="72">
        <v>0</v>
      </c>
      <c r="H461" s="72">
        <v>0</v>
      </c>
      <c r="I461" s="72">
        <v>0</v>
      </c>
      <c r="J461" s="47">
        <v>0</v>
      </c>
      <c r="K461" s="46">
        <f t="shared" si="7"/>
        <v>0</v>
      </c>
      <c r="L461" s="72">
        <v>0</v>
      </c>
      <c r="M461" s="72">
        <v>0</v>
      </c>
      <c r="N461" s="72">
        <v>0</v>
      </c>
      <c r="O461" s="47">
        <v>0</v>
      </c>
    </row>
    <row r="462" spans="1:15">
      <c r="A462" s="83">
        <v>9009345202</v>
      </c>
      <c r="B462" s="1" t="s">
        <v>125</v>
      </c>
      <c r="C462" s="84" t="s">
        <v>46</v>
      </c>
      <c r="D462" s="45">
        <v>59793.269066999994</v>
      </c>
      <c r="E462" s="45">
        <v>13478.279999999901</v>
      </c>
      <c r="F462" s="73">
        <f>Table323[[#This Row],[Single Family]]+Table323[[#This Row],[2-4 Units]]+Table323[[#This Row],[&gt;4 Units]]</f>
        <v>0</v>
      </c>
      <c r="G462" s="72">
        <v>0</v>
      </c>
      <c r="H462" s="72">
        <v>0</v>
      </c>
      <c r="I462" s="72">
        <v>0</v>
      </c>
      <c r="J462" s="47">
        <v>0</v>
      </c>
      <c r="K462" s="46">
        <f t="shared" si="7"/>
        <v>0</v>
      </c>
      <c r="L462" s="72">
        <v>0</v>
      </c>
      <c r="M462" s="72">
        <v>0</v>
      </c>
      <c r="N462" s="72">
        <v>0</v>
      </c>
      <c r="O462" s="47">
        <v>0</v>
      </c>
    </row>
    <row r="463" spans="1:15">
      <c r="A463" s="83">
        <v>9009345300</v>
      </c>
      <c r="B463" s="1" t="s">
        <v>125</v>
      </c>
      <c r="C463" s="84" t="s">
        <v>46</v>
      </c>
      <c r="D463" s="45">
        <v>70659.203768999985</v>
      </c>
      <c r="E463" s="45">
        <v>9649.2800000000007</v>
      </c>
      <c r="F463" s="73">
        <f>Table323[[#This Row],[Single Family]]+Table323[[#This Row],[2-4 Units]]+Table323[[#This Row],[&gt;4 Units]]</f>
        <v>0</v>
      </c>
      <c r="G463" s="72">
        <v>0</v>
      </c>
      <c r="H463" s="72">
        <v>0</v>
      </c>
      <c r="I463" s="72">
        <v>0</v>
      </c>
      <c r="J463" s="47">
        <v>0</v>
      </c>
      <c r="K463" s="46">
        <f t="shared" si="7"/>
        <v>0</v>
      </c>
      <c r="L463" s="72">
        <v>0</v>
      </c>
      <c r="M463" s="72">
        <v>0</v>
      </c>
      <c r="N463" s="72">
        <v>0</v>
      </c>
      <c r="O463" s="47">
        <v>0</v>
      </c>
    </row>
    <row r="464" spans="1:15">
      <c r="A464" s="83">
        <v>9009345400</v>
      </c>
      <c r="B464" s="1" t="s">
        <v>125</v>
      </c>
      <c r="C464" s="84" t="s">
        <v>46</v>
      </c>
      <c r="D464" s="45">
        <v>245258.52227099941</v>
      </c>
      <c r="E464" s="45">
        <v>399392.34</v>
      </c>
      <c r="F464" s="73">
        <f>Table323[[#This Row],[Single Family]]+Table323[[#This Row],[2-4 Units]]+Table323[[#This Row],[&gt;4 Units]]</f>
        <v>89</v>
      </c>
      <c r="G464" s="72">
        <v>88</v>
      </c>
      <c r="H464" s="72">
        <v>1</v>
      </c>
      <c r="I464" s="72">
        <v>0</v>
      </c>
      <c r="J464" s="47">
        <v>129690</v>
      </c>
      <c r="K464" s="46">
        <f t="shared" si="7"/>
        <v>254</v>
      </c>
      <c r="L464" s="72">
        <v>86</v>
      </c>
      <c r="M464" s="72">
        <v>0</v>
      </c>
      <c r="N464" s="72">
        <v>168</v>
      </c>
      <c r="O464" s="47">
        <v>245007</v>
      </c>
    </row>
    <row r="465" spans="1:15">
      <c r="A465" s="83">
        <v>9009346102</v>
      </c>
      <c r="B465" s="1" t="s">
        <v>125</v>
      </c>
      <c r="C465" s="84" t="s">
        <v>46</v>
      </c>
      <c r="D465" s="45">
        <v>403.18802999999997</v>
      </c>
      <c r="E465" s="45">
        <v>0</v>
      </c>
      <c r="F465" s="73">
        <f>Table323[[#This Row],[Single Family]]+Table323[[#This Row],[2-4 Units]]+Table323[[#This Row],[&gt;4 Units]]</f>
        <v>0</v>
      </c>
      <c r="G465" s="72">
        <v>0</v>
      </c>
      <c r="H465" s="72">
        <v>0</v>
      </c>
      <c r="I465" s="72">
        <v>0</v>
      </c>
      <c r="J465" s="47">
        <v>0</v>
      </c>
      <c r="K465" s="46">
        <f t="shared" si="7"/>
        <v>0</v>
      </c>
      <c r="L465" s="72">
        <v>0</v>
      </c>
      <c r="M465" s="72">
        <v>0</v>
      </c>
      <c r="N465" s="72">
        <v>0</v>
      </c>
      <c r="O465" s="47">
        <v>0</v>
      </c>
    </row>
    <row r="466" spans="1:15">
      <c r="A466" s="83">
        <v>9009347200</v>
      </c>
      <c r="B466" s="1" t="s">
        <v>125</v>
      </c>
      <c r="C466" s="84" t="s">
        <v>46</v>
      </c>
      <c r="D466" s="45">
        <v>589.48154999999997</v>
      </c>
      <c r="E466" s="45">
        <v>639.91999999999996</v>
      </c>
      <c r="F466" s="73">
        <f>Table323[[#This Row],[Single Family]]+Table323[[#This Row],[2-4 Units]]+Table323[[#This Row],[&gt;4 Units]]</f>
        <v>0</v>
      </c>
      <c r="G466" s="72">
        <v>0</v>
      </c>
      <c r="H466" s="72">
        <v>0</v>
      </c>
      <c r="I466" s="72">
        <v>0</v>
      </c>
      <c r="J466" s="47">
        <v>0</v>
      </c>
      <c r="K466" s="46">
        <f t="shared" si="7"/>
        <v>0</v>
      </c>
      <c r="L466" s="72">
        <v>0</v>
      </c>
      <c r="M466" s="72">
        <v>0</v>
      </c>
      <c r="N466" s="72">
        <v>0</v>
      </c>
      <c r="O466" s="47">
        <v>0</v>
      </c>
    </row>
    <row r="467" spans="1:15">
      <c r="A467" s="83">
        <v>9009351900</v>
      </c>
      <c r="B467" s="1" t="s">
        <v>125</v>
      </c>
      <c r="C467" s="84" t="s">
        <v>46</v>
      </c>
      <c r="D467" s="45">
        <v>427.92057</v>
      </c>
      <c r="E467" s="45">
        <v>0</v>
      </c>
      <c r="F467" s="73">
        <f>Table323[[#This Row],[Single Family]]+Table323[[#This Row],[2-4 Units]]+Table323[[#This Row],[&gt;4 Units]]</f>
        <v>0</v>
      </c>
      <c r="G467" s="72">
        <v>0</v>
      </c>
      <c r="H467" s="72">
        <v>0</v>
      </c>
      <c r="I467" s="72">
        <v>0</v>
      </c>
      <c r="J467" s="47">
        <v>0</v>
      </c>
      <c r="K467" s="46">
        <f t="shared" si="7"/>
        <v>0</v>
      </c>
      <c r="L467" s="72">
        <v>0</v>
      </c>
      <c r="M467" s="72">
        <v>0</v>
      </c>
      <c r="N467" s="72">
        <v>0</v>
      </c>
      <c r="O467" s="47">
        <v>0</v>
      </c>
    </row>
    <row r="468" spans="1:15">
      <c r="A468" s="83">
        <v>9003400300</v>
      </c>
      <c r="B468" s="1" t="s">
        <v>126</v>
      </c>
      <c r="C468" s="84" t="s">
        <v>46</v>
      </c>
      <c r="D468" s="45">
        <v>470.44556999999998</v>
      </c>
      <c r="E468" s="45">
        <v>542.96</v>
      </c>
      <c r="F468" s="73">
        <f>Table323[[#This Row],[Single Family]]+Table323[[#This Row],[2-4 Units]]+Table323[[#This Row],[&gt;4 Units]]</f>
        <v>0</v>
      </c>
      <c r="G468" s="72">
        <v>0</v>
      </c>
      <c r="H468" s="72">
        <v>0</v>
      </c>
      <c r="I468" s="72">
        <v>0</v>
      </c>
      <c r="J468" s="47">
        <v>0</v>
      </c>
      <c r="K468" s="46">
        <f t="shared" si="7"/>
        <v>0</v>
      </c>
      <c r="L468" s="72">
        <v>0</v>
      </c>
      <c r="M468" s="72">
        <v>0</v>
      </c>
      <c r="N468" s="72">
        <v>0</v>
      </c>
      <c r="O468" s="47">
        <v>0</v>
      </c>
    </row>
    <row r="469" spans="1:15">
      <c r="A469" s="83">
        <v>9003415300</v>
      </c>
      <c r="B469" s="1" t="s">
        <v>126</v>
      </c>
      <c r="C469" s="84" t="s">
        <v>46</v>
      </c>
      <c r="D469" s="45">
        <v>47831.186151000002</v>
      </c>
      <c r="E469" s="45">
        <v>528.66999999999996</v>
      </c>
      <c r="F469" s="73">
        <f>Table323[[#This Row],[Single Family]]+Table323[[#This Row],[2-4 Units]]+Table323[[#This Row],[&gt;4 Units]]</f>
        <v>0</v>
      </c>
      <c r="G469" s="72">
        <v>0</v>
      </c>
      <c r="H469" s="72">
        <v>0</v>
      </c>
      <c r="I469" s="72">
        <v>0</v>
      </c>
      <c r="J469" s="47">
        <v>0</v>
      </c>
      <c r="K469" s="46">
        <f t="shared" si="7"/>
        <v>0</v>
      </c>
      <c r="L469" s="72">
        <v>0</v>
      </c>
      <c r="M469" s="72">
        <v>0</v>
      </c>
      <c r="N469" s="72">
        <v>0</v>
      </c>
      <c r="O469" s="47">
        <v>0</v>
      </c>
    </row>
    <row r="470" spans="1:15">
      <c r="A470" s="83">
        <v>9003415400</v>
      </c>
      <c r="B470" s="1" t="s">
        <v>126</v>
      </c>
      <c r="C470" s="84" t="s">
        <v>46</v>
      </c>
      <c r="D470" s="45">
        <v>47201.224770000001</v>
      </c>
      <c r="E470" s="45">
        <v>13510.38</v>
      </c>
      <c r="F470" s="73">
        <f>Table323[[#This Row],[Single Family]]+Table323[[#This Row],[2-4 Units]]+Table323[[#This Row],[&gt;4 Units]]</f>
        <v>0</v>
      </c>
      <c r="G470" s="72">
        <v>0</v>
      </c>
      <c r="H470" s="72">
        <v>0</v>
      </c>
      <c r="I470" s="72">
        <v>0</v>
      </c>
      <c r="J470" s="47">
        <v>0</v>
      </c>
      <c r="K470" s="46">
        <f t="shared" si="7"/>
        <v>0</v>
      </c>
      <c r="L470" s="72">
        <v>0</v>
      </c>
      <c r="M470" s="72">
        <v>0</v>
      </c>
      <c r="N470" s="72">
        <v>0</v>
      </c>
      <c r="O470" s="47">
        <v>0</v>
      </c>
    </row>
    <row r="471" spans="1:15">
      <c r="A471" s="83">
        <v>9003415500</v>
      </c>
      <c r="B471" s="1" t="s">
        <v>126</v>
      </c>
      <c r="C471" s="84" t="s">
        <v>46</v>
      </c>
      <c r="D471" s="45">
        <v>24187.961448000002</v>
      </c>
      <c r="E471" s="45">
        <v>12114.629999999899</v>
      </c>
      <c r="F471" s="73">
        <f>Table323[[#This Row],[Single Family]]+Table323[[#This Row],[2-4 Units]]+Table323[[#This Row],[&gt;4 Units]]</f>
        <v>0</v>
      </c>
      <c r="G471" s="72">
        <v>0</v>
      </c>
      <c r="H471" s="72">
        <v>0</v>
      </c>
      <c r="I471" s="72">
        <v>0</v>
      </c>
      <c r="J471" s="47">
        <v>0</v>
      </c>
      <c r="K471" s="46">
        <f t="shared" si="7"/>
        <v>0</v>
      </c>
      <c r="L471" s="72">
        <v>0</v>
      </c>
      <c r="M471" s="72">
        <v>0</v>
      </c>
      <c r="N471" s="72">
        <v>0</v>
      </c>
      <c r="O471" s="47">
        <v>0</v>
      </c>
    </row>
    <row r="472" spans="1:15">
      <c r="A472" s="83">
        <v>9003415600</v>
      </c>
      <c r="B472" s="1" t="s">
        <v>126</v>
      </c>
      <c r="C472" s="84" t="s">
        <v>46</v>
      </c>
      <c r="D472" s="45">
        <v>30551.558939999999</v>
      </c>
      <c r="E472" s="45">
        <v>7672.2599999999902</v>
      </c>
      <c r="F472" s="73">
        <f>Table323[[#This Row],[Single Family]]+Table323[[#This Row],[2-4 Units]]+Table323[[#This Row],[&gt;4 Units]]</f>
        <v>0</v>
      </c>
      <c r="G472" s="72">
        <v>0</v>
      </c>
      <c r="H472" s="72">
        <v>0</v>
      </c>
      <c r="I472" s="72">
        <v>0</v>
      </c>
      <c r="J472" s="47">
        <v>0</v>
      </c>
      <c r="K472" s="46">
        <f t="shared" si="7"/>
        <v>0</v>
      </c>
      <c r="L472" s="72">
        <v>0</v>
      </c>
      <c r="M472" s="72">
        <v>0</v>
      </c>
      <c r="N472" s="72">
        <v>0</v>
      </c>
      <c r="O472" s="47">
        <v>0</v>
      </c>
    </row>
    <row r="473" spans="1:15">
      <c r="A473" s="83">
        <v>9003415700</v>
      </c>
      <c r="B473" s="1" t="s">
        <v>126</v>
      </c>
      <c r="C473" s="84" t="s">
        <v>46</v>
      </c>
      <c r="D473" s="45">
        <v>27718.645499999999</v>
      </c>
      <c r="E473" s="45">
        <v>10613.889999999899</v>
      </c>
      <c r="F473" s="73">
        <f>Table323[[#This Row],[Single Family]]+Table323[[#This Row],[2-4 Units]]+Table323[[#This Row],[&gt;4 Units]]</f>
        <v>0</v>
      </c>
      <c r="G473" s="72">
        <v>0</v>
      </c>
      <c r="H473" s="72">
        <v>0</v>
      </c>
      <c r="I473" s="72">
        <v>0</v>
      </c>
      <c r="J473" s="47">
        <v>0</v>
      </c>
      <c r="K473" s="46">
        <f t="shared" si="7"/>
        <v>0</v>
      </c>
      <c r="L473" s="72">
        <v>0</v>
      </c>
      <c r="M473" s="72">
        <v>0</v>
      </c>
      <c r="N473" s="72">
        <v>0</v>
      </c>
      <c r="O473" s="47">
        <v>0</v>
      </c>
    </row>
    <row r="474" spans="1:15">
      <c r="A474" s="83">
        <v>9003415800</v>
      </c>
      <c r="B474" s="1" t="s">
        <v>126</v>
      </c>
      <c r="C474" s="84" t="s">
        <v>46</v>
      </c>
      <c r="D474" s="45">
        <v>27545.963949000001</v>
      </c>
      <c r="E474" s="45">
        <v>2555.63</v>
      </c>
      <c r="F474" s="73">
        <f>Table323[[#This Row],[Single Family]]+Table323[[#This Row],[2-4 Units]]+Table323[[#This Row],[&gt;4 Units]]</f>
        <v>0</v>
      </c>
      <c r="G474" s="72">
        <v>0</v>
      </c>
      <c r="H474" s="72">
        <v>0</v>
      </c>
      <c r="I474" s="72">
        <v>0</v>
      </c>
      <c r="J474" s="47">
        <v>0</v>
      </c>
      <c r="K474" s="46">
        <f t="shared" si="7"/>
        <v>0</v>
      </c>
      <c r="L474" s="72">
        <v>0</v>
      </c>
      <c r="M474" s="72">
        <v>0</v>
      </c>
      <c r="N474" s="72">
        <v>0</v>
      </c>
      <c r="O474" s="47">
        <v>0</v>
      </c>
    </row>
    <row r="475" spans="1:15">
      <c r="A475" s="83">
        <v>9003415900</v>
      </c>
      <c r="B475" s="1" t="s">
        <v>126</v>
      </c>
      <c r="C475" s="84" t="s">
        <v>46</v>
      </c>
      <c r="D475" s="45">
        <v>11675.39184</v>
      </c>
      <c r="E475" s="45">
        <v>199.56</v>
      </c>
      <c r="F475" s="73">
        <f>Table323[[#This Row],[Single Family]]+Table323[[#This Row],[2-4 Units]]+Table323[[#This Row],[&gt;4 Units]]</f>
        <v>0</v>
      </c>
      <c r="G475" s="72">
        <v>0</v>
      </c>
      <c r="H475" s="72">
        <v>0</v>
      </c>
      <c r="I475" s="72">
        <v>0</v>
      </c>
      <c r="J475" s="47">
        <v>0</v>
      </c>
      <c r="K475" s="46">
        <f t="shared" si="7"/>
        <v>0</v>
      </c>
      <c r="L475" s="72">
        <v>0</v>
      </c>
      <c r="M475" s="72">
        <v>0</v>
      </c>
      <c r="N475" s="72">
        <v>0</v>
      </c>
      <c r="O475" s="47">
        <v>0</v>
      </c>
    </row>
    <row r="476" spans="1:15">
      <c r="A476" s="83">
        <v>9003416000</v>
      </c>
      <c r="B476" s="1" t="s">
        <v>126</v>
      </c>
      <c r="C476" s="84" t="s">
        <v>46</v>
      </c>
      <c r="D476" s="45">
        <v>41849.810163000002</v>
      </c>
      <c r="E476" s="45">
        <v>1405.86</v>
      </c>
      <c r="F476" s="73">
        <f>Table323[[#This Row],[Single Family]]+Table323[[#This Row],[2-4 Units]]+Table323[[#This Row],[&gt;4 Units]]</f>
        <v>0</v>
      </c>
      <c r="G476" s="72">
        <v>0</v>
      </c>
      <c r="H476" s="72">
        <v>0</v>
      </c>
      <c r="I476" s="72">
        <v>0</v>
      </c>
      <c r="J476" s="47">
        <v>0</v>
      </c>
      <c r="K476" s="46">
        <f t="shared" si="7"/>
        <v>0</v>
      </c>
      <c r="L476" s="72">
        <v>0</v>
      </c>
      <c r="M476" s="72">
        <v>0</v>
      </c>
      <c r="N476" s="72">
        <v>0</v>
      </c>
      <c r="O476" s="47">
        <v>0</v>
      </c>
    </row>
    <row r="477" spans="1:15">
      <c r="A477" s="83">
        <v>9003416100</v>
      </c>
      <c r="B477" s="1" t="s">
        <v>126</v>
      </c>
      <c r="C477" s="84" t="s">
        <v>46</v>
      </c>
      <c r="D477" s="45">
        <v>35313.358184999997</v>
      </c>
      <c r="E477" s="45">
        <v>505.26</v>
      </c>
      <c r="F477" s="73">
        <f>Table323[[#This Row],[Single Family]]+Table323[[#This Row],[2-4 Units]]+Table323[[#This Row],[&gt;4 Units]]</f>
        <v>0</v>
      </c>
      <c r="G477" s="72">
        <v>0</v>
      </c>
      <c r="H477" s="72">
        <v>0</v>
      </c>
      <c r="I477" s="72">
        <v>0</v>
      </c>
      <c r="J477" s="47">
        <v>0</v>
      </c>
      <c r="K477" s="46">
        <f t="shared" si="7"/>
        <v>0</v>
      </c>
      <c r="L477" s="72">
        <v>0</v>
      </c>
      <c r="M477" s="72">
        <v>0</v>
      </c>
      <c r="N477" s="72">
        <v>0</v>
      </c>
      <c r="O477" s="47">
        <v>0</v>
      </c>
    </row>
    <row r="478" spans="1:15">
      <c r="A478" s="83">
        <v>9003416200</v>
      </c>
      <c r="B478" s="1" t="s">
        <v>126</v>
      </c>
      <c r="C478" s="84" t="s">
        <v>46</v>
      </c>
      <c r="D478" s="45">
        <v>20541.96774</v>
      </c>
      <c r="E478" s="45">
        <v>188.71</v>
      </c>
      <c r="F478" s="73">
        <f>Table323[[#This Row],[Single Family]]+Table323[[#This Row],[2-4 Units]]+Table323[[#This Row],[&gt;4 Units]]</f>
        <v>0</v>
      </c>
      <c r="G478" s="72">
        <v>0</v>
      </c>
      <c r="H478" s="72">
        <v>0</v>
      </c>
      <c r="I478" s="72">
        <v>0</v>
      </c>
      <c r="J478" s="47">
        <v>0</v>
      </c>
      <c r="K478" s="46">
        <f t="shared" si="7"/>
        <v>0</v>
      </c>
      <c r="L478" s="72">
        <v>0</v>
      </c>
      <c r="M478" s="72">
        <v>0</v>
      </c>
      <c r="N478" s="72">
        <v>0</v>
      </c>
      <c r="O478" s="47">
        <v>0</v>
      </c>
    </row>
    <row r="479" spans="1:15">
      <c r="A479" s="83">
        <v>9003416300</v>
      </c>
      <c r="B479" s="1" t="s">
        <v>126</v>
      </c>
      <c r="C479" s="84" t="s">
        <v>46</v>
      </c>
      <c r="D479" s="45">
        <v>35349.30315</v>
      </c>
      <c r="E479" s="45">
        <v>4284.1599999999899</v>
      </c>
      <c r="F479" s="73">
        <f>Table323[[#This Row],[Single Family]]+Table323[[#This Row],[2-4 Units]]+Table323[[#This Row],[&gt;4 Units]]</f>
        <v>0</v>
      </c>
      <c r="G479" s="72">
        <v>0</v>
      </c>
      <c r="H479" s="72">
        <v>0</v>
      </c>
      <c r="I479" s="72">
        <v>0</v>
      </c>
      <c r="J479" s="47">
        <v>0</v>
      </c>
      <c r="K479" s="46">
        <f t="shared" si="7"/>
        <v>0</v>
      </c>
      <c r="L479" s="72">
        <v>0</v>
      </c>
      <c r="M479" s="72">
        <v>0</v>
      </c>
      <c r="N479" s="72">
        <v>0</v>
      </c>
      <c r="O479" s="47">
        <v>0</v>
      </c>
    </row>
    <row r="480" spans="1:15">
      <c r="A480" s="83">
        <v>9003416400</v>
      </c>
      <c r="B480" s="1" t="s">
        <v>126</v>
      </c>
      <c r="C480" s="84" t="s">
        <v>46</v>
      </c>
      <c r="D480" s="45">
        <v>42792.113699999994</v>
      </c>
      <c r="E480" s="45">
        <v>6063.7399999999898</v>
      </c>
      <c r="F480" s="73">
        <f>Table323[[#This Row],[Single Family]]+Table323[[#This Row],[2-4 Units]]+Table323[[#This Row],[&gt;4 Units]]</f>
        <v>0</v>
      </c>
      <c r="G480" s="72">
        <v>0</v>
      </c>
      <c r="H480" s="72">
        <v>0</v>
      </c>
      <c r="I480" s="72">
        <v>0</v>
      </c>
      <c r="J480" s="47">
        <v>0</v>
      </c>
      <c r="K480" s="46">
        <f t="shared" si="7"/>
        <v>0</v>
      </c>
      <c r="L480" s="72">
        <v>0</v>
      </c>
      <c r="M480" s="72">
        <v>0</v>
      </c>
      <c r="N480" s="72">
        <v>0</v>
      </c>
      <c r="O480" s="47">
        <v>0</v>
      </c>
    </row>
    <row r="481" spans="1:15">
      <c r="A481" s="83">
        <v>9003416500</v>
      </c>
      <c r="B481" s="1" t="s">
        <v>126</v>
      </c>
      <c r="C481" s="84" t="s">
        <v>46</v>
      </c>
      <c r="D481" s="45">
        <v>44569.923489000001</v>
      </c>
      <c r="E481" s="45">
        <v>11165.93</v>
      </c>
      <c r="F481" s="73">
        <f>Table323[[#This Row],[Single Family]]+Table323[[#This Row],[2-4 Units]]+Table323[[#This Row],[&gt;4 Units]]</f>
        <v>0</v>
      </c>
      <c r="G481" s="72">
        <v>0</v>
      </c>
      <c r="H481" s="72">
        <v>0</v>
      </c>
      <c r="I481" s="72">
        <v>0</v>
      </c>
      <c r="J481" s="47">
        <v>0</v>
      </c>
      <c r="K481" s="46">
        <f t="shared" si="7"/>
        <v>0</v>
      </c>
      <c r="L481" s="72">
        <v>0</v>
      </c>
      <c r="M481" s="72">
        <v>0</v>
      </c>
      <c r="N481" s="72">
        <v>0</v>
      </c>
      <c r="O481" s="47">
        <v>0</v>
      </c>
    </row>
    <row r="482" spans="1:15">
      <c r="A482" s="83">
        <v>9003416600</v>
      </c>
      <c r="B482" s="1" t="s">
        <v>126</v>
      </c>
      <c r="C482" s="84" t="s">
        <v>46</v>
      </c>
      <c r="D482" s="45">
        <v>15975.300977999943</v>
      </c>
      <c r="E482" s="45">
        <v>371.72</v>
      </c>
      <c r="F482" s="73">
        <f>Table323[[#This Row],[Single Family]]+Table323[[#This Row],[2-4 Units]]+Table323[[#This Row],[&gt;4 Units]]</f>
        <v>0</v>
      </c>
      <c r="G482" s="72">
        <v>0</v>
      </c>
      <c r="H482" s="72">
        <v>0</v>
      </c>
      <c r="I482" s="72">
        <v>0</v>
      </c>
      <c r="J482" s="47">
        <v>0</v>
      </c>
      <c r="K482" s="46">
        <f t="shared" si="7"/>
        <v>0</v>
      </c>
      <c r="L482" s="72">
        <v>0</v>
      </c>
      <c r="M482" s="72">
        <v>0</v>
      </c>
      <c r="N482" s="72">
        <v>0</v>
      </c>
      <c r="O482" s="47">
        <v>0</v>
      </c>
    </row>
    <row r="483" spans="1:15">
      <c r="A483" s="83">
        <v>9003416700</v>
      </c>
      <c r="B483" s="1" t="s">
        <v>126</v>
      </c>
      <c r="C483" s="84" t="s">
        <v>46</v>
      </c>
      <c r="D483" s="45">
        <v>340125.8239259994</v>
      </c>
      <c r="E483" s="45">
        <v>814342.375999999</v>
      </c>
      <c r="F483" s="73">
        <f>Table323[[#This Row],[Single Family]]+Table323[[#This Row],[2-4 Units]]+Table323[[#This Row],[&gt;4 Units]]</f>
        <v>233</v>
      </c>
      <c r="G483" s="72">
        <v>175</v>
      </c>
      <c r="H483" s="72">
        <v>14</v>
      </c>
      <c r="I483" s="72">
        <v>44</v>
      </c>
      <c r="J483" s="47">
        <v>123397</v>
      </c>
      <c r="K483" s="46">
        <f t="shared" si="7"/>
        <v>482</v>
      </c>
      <c r="L483" s="72">
        <v>113</v>
      </c>
      <c r="M483" s="72">
        <v>0</v>
      </c>
      <c r="N483" s="72">
        <v>369</v>
      </c>
      <c r="O483" s="47">
        <v>282136</v>
      </c>
    </row>
    <row r="484" spans="1:15">
      <c r="A484" s="83">
        <v>9003416800</v>
      </c>
      <c r="B484" s="1" t="s">
        <v>126</v>
      </c>
      <c r="C484" s="84" t="s">
        <v>46</v>
      </c>
      <c r="D484" s="45">
        <v>29401.750979999997</v>
      </c>
      <c r="E484" s="45">
        <v>2601.8099999999899</v>
      </c>
      <c r="F484" s="73">
        <f>Table323[[#This Row],[Single Family]]+Table323[[#This Row],[2-4 Units]]+Table323[[#This Row],[&gt;4 Units]]</f>
        <v>0</v>
      </c>
      <c r="G484" s="72">
        <v>0</v>
      </c>
      <c r="H484" s="72">
        <v>0</v>
      </c>
      <c r="I484" s="72">
        <v>0</v>
      </c>
      <c r="J484" s="47">
        <v>0</v>
      </c>
      <c r="K484" s="46">
        <f t="shared" si="7"/>
        <v>0</v>
      </c>
      <c r="L484" s="72">
        <v>0</v>
      </c>
      <c r="M484" s="72">
        <v>0</v>
      </c>
      <c r="N484" s="72">
        <v>0</v>
      </c>
      <c r="O484" s="47">
        <v>0</v>
      </c>
    </row>
    <row r="485" spans="1:15">
      <c r="A485" s="83">
        <v>9003417100</v>
      </c>
      <c r="B485" s="1" t="s">
        <v>126</v>
      </c>
      <c r="C485" s="84" t="s">
        <v>102</v>
      </c>
      <c r="D485" s="45">
        <v>16206.623369999999</v>
      </c>
      <c r="E485" s="45">
        <v>300.82</v>
      </c>
      <c r="F485" s="73">
        <f>Table323[[#This Row],[Single Family]]+Table323[[#This Row],[2-4 Units]]+Table323[[#This Row],[&gt;4 Units]]</f>
        <v>0</v>
      </c>
      <c r="G485" s="72">
        <v>0</v>
      </c>
      <c r="H485" s="72">
        <v>0</v>
      </c>
      <c r="I485" s="72">
        <v>0</v>
      </c>
      <c r="J485" s="47">
        <v>0</v>
      </c>
      <c r="K485" s="46">
        <f t="shared" si="7"/>
        <v>0</v>
      </c>
      <c r="L485" s="72">
        <v>0</v>
      </c>
      <c r="M485" s="72">
        <v>0</v>
      </c>
      <c r="N485" s="72">
        <v>0</v>
      </c>
      <c r="O485" s="47">
        <v>0</v>
      </c>
    </row>
    <row r="486" spans="1:15">
      <c r="A486" s="83">
        <v>9003417200</v>
      </c>
      <c r="B486" s="1" t="s">
        <v>126</v>
      </c>
      <c r="C486" s="84" t="s">
        <v>46</v>
      </c>
      <c r="D486" s="45">
        <v>20565.161442000001</v>
      </c>
      <c r="E486" s="45">
        <v>3366.7199999999898</v>
      </c>
      <c r="F486" s="73">
        <f>Table323[[#This Row],[Single Family]]+Table323[[#This Row],[2-4 Units]]+Table323[[#This Row],[&gt;4 Units]]</f>
        <v>0</v>
      </c>
      <c r="G486" s="72">
        <v>0</v>
      </c>
      <c r="H486" s="72">
        <v>0</v>
      </c>
      <c r="I486" s="72">
        <v>0</v>
      </c>
      <c r="J486" s="47">
        <v>0</v>
      </c>
      <c r="K486" s="46">
        <f t="shared" si="7"/>
        <v>0</v>
      </c>
      <c r="L486" s="72">
        <v>0</v>
      </c>
      <c r="M486" s="72">
        <v>0</v>
      </c>
      <c r="N486" s="72">
        <v>0</v>
      </c>
      <c r="O486" s="47">
        <v>0</v>
      </c>
    </row>
    <row r="487" spans="1:15">
      <c r="A487" s="83">
        <v>9003417300</v>
      </c>
      <c r="B487" s="1" t="s">
        <v>126</v>
      </c>
      <c r="C487" s="84" t="s">
        <v>102</v>
      </c>
      <c r="D487" s="45">
        <v>556.98677999999995</v>
      </c>
      <c r="E487" s="45">
        <v>0</v>
      </c>
      <c r="F487" s="73">
        <f>Table323[[#This Row],[Single Family]]+Table323[[#This Row],[2-4 Units]]+Table323[[#This Row],[&gt;4 Units]]</f>
        <v>0</v>
      </c>
      <c r="G487" s="72">
        <v>0</v>
      </c>
      <c r="H487" s="72">
        <v>0</v>
      </c>
      <c r="I487" s="72">
        <v>0</v>
      </c>
      <c r="J487" s="47">
        <v>0</v>
      </c>
      <c r="K487" s="46">
        <f t="shared" si="7"/>
        <v>0</v>
      </c>
      <c r="L487" s="72">
        <v>0</v>
      </c>
      <c r="M487" s="72">
        <v>0</v>
      </c>
      <c r="N487" s="72">
        <v>0</v>
      </c>
      <c r="O487" s="47">
        <v>0</v>
      </c>
    </row>
    <row r="488" spans="1:15">
      <c r="A488" s="83">
        <v>9003417400</v>
      </c>
      <c r="B488" s="1" t="s">
        <v>126</v>
      </c>
      <c r="C488" s="84" t="s">
        <v>46</v>
      </c>
      <c r="D488" s="45">
        <v>33311.924729999999</v>
      </c>
      <c r="E488" s="45">
        <v>3995.79</v>
      </c>
      <c r="F488" s="73">
        <f>Table323[[#This Row],[Single Family]]+Table323[[#This Row],[2-4 Units]]+Table323[[#This Row],[&gt;4 Units]]</f>
        <v>0</v>
      </c>
      <c r="G488" s="72">
        <v>0</v>
      </c>
      <c r="H488" s="72">
        <v>0</v>
      </c>
      <c r="I488" s="72">
        <v>0</v>
      </c>
      <c r="J488" s="47">
        <v>0</v>
      </c>
      <c r="K488" s="46">
        <f t="shared" si="7"/>
        <v>0</v>
      </c>
      <c r="L488" s="72">
        <v>0</v>
      </c>
      <c r="M488" s="72">
        <v>0</v>
      </c>
      <c r="N488" s="72">
        <v>0</v>
      </c>
      <c r="O488" s="47">
        <v>0</v>
      </c>
    </row>
    <row r="489" spans="1:15">
      <c r="A489" s="83">
        <v>9003417500</v>
      </c>
      <c r="B489" s="1" t="s">
        <v>126</v>
      </c>
      <c r="C489" s="84" t="s">
        <v>46</v>
      </c>
      <c r="D489" s="45">
        <v>45632.931120000001</v>
      </c>
      <c r="E489" s="45">
        <v>11831.83</v>
      </c>
      <c r="F489" s="73">
        <f>Table323[[#This Row],[Single Family]]+Table323[[#This Row],[2-4 Units]]+Table323[[#This Row],[&gt;4 Units]]</f>
        <v>0</v>
      </c>
      <c r="G489" s="72">
        <v>0</v>
      </c>
      <c r="H489" s="72">
        <v>0</v>
      </c>
      <c r="I489" s="72">
        <v>0</v>
      </c>
      <c r="J489" s="47">
        <v>0</v>
      </c>
      <c r="K489" s="46">
        <f t="shared" si="7"/>
        <v>0</v>
      </c>
      <c r="L489" s="72">
        <v>0</v>
      </c>
      <c r="M489" s="72">
        <v>0</v>
      </c>
      <c r="N489" s="72">
        <v>0</v>
      </c>
      <c r="O489" s="47">
        <v>0</v>
      </c>
    </row>
    <row r="490" spans="1:15">
      <c r="A490" s="83">
        <v>9003460100</v>
      </c>
      <c r="B490" s="1" t="s">
        <v>126</v>
      </c>
      <c r="C490" s="84" t="s">
        <v>46</v>
      </c>
      <c r="D490" s="45">
        <v>246.92282999999998</v>
      </c>
      <c r="E490" s="45">
        <v>1265.49</v>
      </c>
      <c r="F490" s="73">
        <f>Table323[[#This Row],[Single Family]]+Table323[[#This Row],[2-4 Units]]+Table323[[#This Row],[&gt;4 Units]]</f>
        <v>0</v>
      </c>
      <c r="G490" s="72">
        <v>0</v>
      </c>
      <c r="H490" s="72">
        <v>0</v>
      </c>
      <c r="I490" s="72">
        <v>0</v>
      </c>
      <c r="J490" s="47">
        <v>0</v>
      </c>
      <c r="K490" s="46">
        <f t="shared" si="7"/>
        <v>0</v>
      </c>
      <c r="L490" s="72">
        <v>0</v>
      </c>
      <c r="M490" s="72">
        <v>0</v>
      </c>
      <c r="N490" s="72">
        <v>0</v>
      </c>
      <c r="O490" s="47">
        <v>0</v>
      </c>
    </row>
    <row r="491" spans="1:15">
      <c r="A491" s="83">
        <v>9003460202</v>
      </c>
      <c r="B491" s="1" t="s">
        <v>126</v>
      </c>
      <c r="C491" s="84" t="s">
        <v>46</v>
      </c>
      <c r="D491" s="45">
        <v>292.37354999999997</v>
      </c>
      <c r="E491" s="45">
        <v>0</v>
      </c>
      <c r="F491" s="73">
        <f>Table323[[#This Row],[Single Family]]+Table323[[#This Row],[2-4 Units]]+Table323[[#This Row],[&gt;4 Units]]</f>
        <v>0</v>
      </c>
      <c r="G491" s="72">
        <v>0</v>
      </c>
      <c r="H491" s="72">
        <v>0</v>
      </c>
      <c r="I491" s="72">
        <v>0</v>
      </c>
      <c r="J491" s="47">
        <v>0</v>
      </c>
      <c r="K491" s="46">
        <f t="shared" si="7"/>
        <v>0</v>
      </c>
      <c r="L491" s="72">
        <v>0</v>
      </c>
      <c r="M491" s="72">
        <v>0</v>
      </c>
      <c r="N491" s="72">
        <v>0</v>
      </c>
      <c r="O491" s="47">
        <v>0</v>
      </c>
    </row>
    <row r="492" spans="1:15">
      <c r="A492" s="83">
        <v>9003494300</v>
      </c>
      <c r="B492" s="1" t="s">
        <v>126</v>
      </c>
      <c r="C492" s="84" t="s">
        <v>46</v>
      </c>
      <c r="D492" s="45">
        <v>119.37617999999999</v>
      </c>
      <c r="E492" s="45">
        <v>0</v>
      </c>
      <c r="F492" s="73">
        <f>Table323[[#This Row],[Single Family]]+Table323[[#This Row],[2-4 Units]]+Table323[[#This Row],[&gt;4 Units]]</f>
        <v>0</v>
      </c>
      <c r="G492" s="72">
        <v>0</v>
      </c>
      <c r="H492" s="72">
        <v>0</v>
      </c>
      <c r="I492" s="72">
        <v>0</v>
      </c>
      <c r="J492" s="47">
        <v>0</v>
      </c>
      <c r="K492" s="46">
        <f t="shared" si="7"/>
        <v>0</v>
      </c>
      <c r="L492" s="72">
        <v>0</v>
      </c>
      <c r="M492" s="72">
        <v>0</v>
      </c>
      <c r="N492" s="72">
        <v>0</v>
      </c>
      <c r="O492" s="47">
        <v>0</v>
      </c>
    </row>
    <row r="493" spans="1:15">
      <c r="A493" s="83">
        <v>9001035100</v>
      </c>
      <c r="B493" s="1" t="s">
        <v>127</v>
      </c>
      <c r="C493" s="84" t="s">
        <v>46</v>
      </c>
      <c r="D493" s="45">
        <v>363082.46662799997</v>
      </c>
      <c r="E493" s="45">
        <v>252143.81</v>
      </c>
      <c r="F493" s="73">
        <f>Table323[[#This Row],[Single Family]]+Table323[[#This Row],[2-4 Units]]+Table323[[#This Row],[&gt;4 Units]]</f>
        <v>121</v>
      </c>
      <c r="G493" s="72">
        <v>119</v>
      </c>
      <c r="H493" s="72">
        <v>2</v>
      </c>
      <c r="I493" s="72">
        <v>0</v>
      </c>
      <c r="J493" s="47">
        <v>219785</v>
      </c>
      <c r="K493" s="46">
        <f t="shared" si="7"/>
        <v>6</v>
      </c>
      <c r="L493" s="72">
        <v>6</v>
      </c>
      <c r="M493" s="72">
        <v>0</v>
      </c>
      <c r="N493" s="72">
        <v>0</v>
      </c>
      <c r="O493" s="47">
        <v>44525.8</v>
      </c>
    </row>
    <row r="494" spans="1:15">
      <c r="A494" s="83">
        <v>9001035200</v>
      </c>
      <c r="B494" s="1" t="s">
        <v>127</v>
      </c>
      <c r="C494" s="84" t="s">
        <v>46</v>
      </c>
      <c r="D494" s="45">
        <v>121026.41705699943</v>
      </c>
      <c r="E494" s="45">
        <v>11749.49</v>
      </c>
      <c r="F494" s="73">
        <f>Table323[[#This Row],[Single Family]]+Table323[[#This Row],[2-4 Units]]+Table323[[#This Row],[&gt;4 Units]]</f>
        <v>0</v>
      </c>
      <c r="G494" s="72">
        <v>0</v>
      </c>
      <c r="H494" s="72">
        <v>0</v>
      </c>
      <c r="I494" s="72">
        <v>0</v>
      </c>
      <c r="J494" s="47">
        <v>0</v>
      </c>
      <c r="K494" s="46">
        <f t="shared" si="7"/>
        <v>0</v>
      </c>
      <c r="L494" s="72">
        <v>0</v>
      </c>
      <c r="M494" s="72">
        <v>0</v>
      </c>
      <c r="N494" s="72">
        <v>0</v>
      </c>
      <c r="O494" s="47">
        <v>0</v>
      </c>
    </row>
    <row r="495" spans="1:15">
      <c r="A495" s="83">
        <v>9001035300</v>
      </c>
      <c r="B495" s="1" t="s">
        <v>127</v>
      </c>
      <c r="C495" s="84" t="s">
        <v>46</v>
      </c>
      <c r="D495" s="45">
        <v>105625.89361799943</v>
      </c>
      <c r="E495" s="45">
        <v>20686.18</v>
      </c>
      <c r="F495" s="73">
        <f>Table323[[#This Row],[Single Family]]+Table323[[#This Row],[2-4 Units]]+Table323[[#This Row],[&gt;4 Units]]</f>
        <v>0</v>
      </c>
      <c r="G495" s="72">
        <v>0</v>
      </c>
      <c r="H495" s="72">
        <v>0</v>
      </c>
      <c r="I495" s="72">
        <v>0</v>
      </c>
      <c r="J495" s="47">
        <v>0</v>
      </c>
      <c r="K495" s="46">
        <f t="shared" si="7"/>
        <v>0</v>
      </c>
      <c r="L495" s="72">
        <v>0</v>
      </c>
      <c r="M495" s="72">
        <v>0</v>
      </c>
      <c r="N495" s="72">
        <v>0</v>
      </c>
      <c r="O495" s="47">
        <v>0</v>
      </c>
    </row>
    <row r="496" spans="1:15">
      <c r="A496" s="83">
        <v>9001035400</v>
      </c>
      <c r="B496" s="1" t="s">
        <v>127</v>
      </c>
      <c r="C496" s="84" t="s">
        <v>46</v>
      </c>
      <c r="D496" s="45">
        <v>142382.30138999998</v>
      </c>
      <c r="E496" s="45">
        <v>26151.97</v>
      </c>
      <c r="F496" s="73">
        <f>Table323[[#This Row],[Single Family]]+Table323[[#This Row],[2-4 Units]]+Table323[[#This Row],[&gt;4 Units]]</f>
        <v>0</v>
      </c>
      <c r="G496" s="72">
        <v>0</v>
      </c>
      <c r="H496" s="72">
        <v>0</v>
      </c>
      <c r="I496" s="72">
        <v>0</v>
      </c>
      <c r="J496" s="47">
        <v>0</v>
      </c>
      <c r="K496" s="46">
        <f t="shared" si="7"/>
        <v>0</v>
      </c>
      <c r="L496" s="72">
        <v>0</v>
      </c>
      <c r="M496" s="72">
        <v>0</v>
      </c>
      <c r="N496" s="72">
        <v>0</v>
      </c>
      <c r="O496" s="47">
        <v>0</v>
      </c>
    </row>
    <row r="497" spans="1:15">
      <c r="A497" s="83">
        <v>9001210900</v>
      </c>
      <c r="B497" s="1" t="s">
        <v>128</v>
      </c>
      <c r="C497" s="84" t="s">
        <v>46</v>
      </c>
      <c r="D497" s="45">
        <v>975.28706099999431</v>
      </c>
      <c r="E497" s="45">
        <v>0</v>
      </c>
      <c r="F497" s="73">
        <f>Table323[[#This Row],[Single Family]]+Table323[[#This Row],[2-4 Units]]+Table323[[#This Row],[&gt;4 Units]]</f>
        <v>0</v>
      </c>
      <c r="G497" s="72">
        <v>0</v>
      </c>
      <c r="H497" s="72">
        <v>0</v>
      </c>
      <c r="I497" s="72">
        <v>0</v>
      </c>
      <c r="J497" s="47">
        <v>0</v>
      </c>
      <c r="K497" s="46">
        <f t="shared" si="7"/>
        <v>0</v>
      </c>
      <c r="L497" s="72">
        <v>0</v>
      </c>
      <c r="M497" s="72">
        <v>0</v>
      </c>
      <c r="N497" s="72">
        <v>0</v>
      </c>
      <c r="O497" s="47">
        <v>0</v>
      </c>
    </row>
    <row r="498" spans="1:15">
      <c r="A498" s="83">
        <v>9001211000</v>
      </c>
      <c r="B498" s="1" t="s">
        <v>128</v>
      </c>
      <c r="C498" s="84" t="s">
        <v>46</v>
      </c>
      <c r="D498" s="45">
        <v>1598.6791799999999</v>
      </c>
      <c r="E498" s="45">
        <v>750</v>
      </c>
      <c r="F498" s="73">
        <f>Table323[[#This Row],[Single Family]]+Table323[[#This Row],[2-4 Units]]+Table323[[#This Row],[&gt;4 Units]]</f>
        <v>0</v>
      </c>
      <c r="G498" s="72">
        <v>0</v>
      </c>
      <c r="H498" s="72">
        <v>0</v>
      </c>
      <c r="I498" s="72">
        <v>0</v>
      </c>
      <c r="J498" s="47">
        <v>0</v>
      </c>
      <c r="K498" s="46">
        <f t="shared" si="7"/>
        <v>0</v>
      </c>
      <c r="L498" s="72">
        <v>0</v>
      </c>
      <c r="M498" s="72">
        <v>0</v>
      </c>
      <c r="N498" s="72">
        <v>0</v>
      </c>
      <c r="O498" s="47">
        <v>0</v>
      </c>
    </row>
    <row r="499" spans="1:15">
      <c r="A499" s="83">
        <v>9001220100</v>
      </c>
      <c r="B499" s="1" t="s">
        <v>128</v>
      </c>
      <c r="C499" s="84" t="s">
        <v>46</v>
      </c>
      <c r="D499" s="45">
        <v>76880.269367999994</v>
      </c>
      <c r="E499" s="45">
        <v>21571.779999999901</v>
      </c>
      <c r="F499" s="73">
        <f>Table323[[#This Row],[Single Family]]+Table323[[#This Row],[2-4 Units]]+Table323[[#This Row],[&gt;4 Units]]</f>
        <v>0</v>
      </c>
      <c r="G499" s="72">
        <v>0</v>
      </c>
      <c r="H499" s="72">
        <v>0</v>
      </c>
      <c r="I499" s="72">
        <v>0</v>
      </c>
      <c r="J499" s="47">
        <v>0</v>
      </c>
      <c r="K499" s="46">
        <f t="shared" si="7"/>
        <v>0</v>
      </c>
      <c r="L499" s="72">
        <v>0</v>
      </c>
      <c r="M499" s="72">
        <v>0</v>
      </c>
      <c r="N499" s="72">
        <v>0</v>
      </c>
      <c r="O499" s="47">
        <v>0</v>
      </c>
    </row>
    <row r="500" spans="1:15">
      <c r="A500" s="83">
        <v>9001220200</v>
      </c>
      <c r="B500" s="1" t="s">
        <v>128</v>
      </c>
      <c r="C500" s="84" t="s">
        <v>46</v>
      </c>
      <c r="D500" s="45">
        <v>182967.744645</v>
      </c>
      <c r="E500" s="45">
        <v>152636.87999999902</v>
      </c>
      <c r="F500" s="73">
        <f>Table323[[#This Row],[Single Family]]+Table323[[#This Row],[2-4 Units]]+Table323[[#This Row],[&gt;4 Units]]</f>
        <v>72</v>
      </c>
      <c r="G500" s="72">
        <v>72</v>
      </c>
      <c r="H500" s="72">
        <v>0</v>
      </c>
      <c r="I500" s="72">
        <v>0</v>
      </c>
      <c r="J500" s="47">
        <v>119974</v>
      </c>
      <c r="K500" s="46">
        <f t="shared" si="7"/>
        <v>6</v>
      </c>
      <c r="L500" s="72">
        <v>6</v>
      </c>
      <c r="M500" s="72">
        <v>0</v>
      </c>
      <c r="N500" s="72">
        <v>0</v>
      </c>
      <c r="O500" s="47">
        <v>38723.5</v>
      </c>
    </row>
    <row r="501" spans="1:15">
      <c r="A501" s="83">
        <v>9001220300</v>
      </c>
      <c r="B501" s="1" t="s">
        <v>128</v>
      </c>
      <c r="C501" s="84" t="s">
        <v>46</v>
      </c>
      <c r="D501" s="45">
        <v>76850.457641999994</v>
      </c>
      <c r="E501" s="45">
        <v>21143.360000000001</v>
      </c>
      <c r="F501" s="73">
        <f>Table323[[#This Row],[Single Family]]+Table323[[#This Row],[2-4 Units]]+Table323[[#This Row],[&gt;4 Units]]</f>
        <v>0</v>
      </c>
      <c r="G501" s="72">
        <v>0</v>
      </c>
      <c r="H501" s="72">
        <v>0</v>
      </c>
      <c r="I501" s="72">
        <v>0</v>
      </c>
      <c r="J501" s="47">
        <v>0</v>
      </c>
      <c r="K501" s="46">
        <f t="shared" si="7"/>
        <v>0</v>
      </c>
      <c r="L501" s="72">
        <v>0</v>
      </c>
      <c r="M501" s="72">
        <v>0</v>
      </c>
      <c r="N501" s="72">
        <v>0</v>
      </c>
      <c r="O501" s="47">
        <v>0</v>
      </c>
    </row>
    <row r="502" spans="1:15">
      <c r="A502" s="83">
        <v>9001257100</v>
      </c>
      <c r="B502" s="1" t="s">
        <v>128</v>
      </c>
      <c r="C502" s="84" t="s">
        <v>46</v>
      </c>
      <c r="D502" s="45">
        <v>1580.6939399999999</v>
      </c>
      <c r="E502" s="45">
        <v>0</v>
      </c>
      <c r="F502" s="73">
        <f>Table323[[#This Row],[Single Family]]+Table323[[#This Row],[2-4 Units]]+Table323[[#This Row],[&gt;4 Units]]</f>
        <v>0</v>
      </c>
      <c r="G502" s="72">
        <v>0</v>
      </c>
      <c r="H502" s="72">
        <v>0</v>
      </c>
      <c r="I502" s="72">
        <v>0</v>
      </c>
      <c r="J502" s="47">
        <v>0</v>
      </c>
      <c r="K502" s="46">
        <f t="shared" si="7"/>
        <v>0</v>
      </c>
      <c r="L502" s="72">
        <v>0</v>
      </c>
      <c r="M502" s="72">
        <v>0</v>
      </c>
      <c r="N502" s="72">
        <v>0</v>
      </c>
      <c r="O502" s="47">
        <v>0</v>
      </c>
    </row>
    <row r="503" spans="1:15">
      <c r="A503" s="83">
        <v>9005306100</v>
      </c>
      <c r="B503" s="1" t="s">
        <v>129</v>
      </c>
      <c r="C503" s="84" t="s">
        <v>46</v>
      </c>
      <c r="D503" s="45">
        <v>142971.5487689994</v>
      </c>
      <c r="E503" s="45">
        <v>207346.14</v>
      </c>
      <c r="F503" s="73">
        <f>Table323[[#This Row],[Single Family]]+Table323[[#This Row],[2-4 Units]]+Table323[[#This Row],[&gt;4 Units]]</f>
        <v>20</v>
      </c>
      <c r="G503" s="72">
        <v>20</v>
      </c>
      <c r="H503" s="72">
        <v>0</v>
      </c>
      <c r="I503" s="72">
        <v>0</v>
      </c>
      <c r="J503" s="47">
        <v>39560.300000000003</v>
      </c>
      <c r="K503" s="46">
        <f t="shared" si="7"/>
        <v>1</v>
      </c>
      <c r="L503" s="72">
        <v>1</v>
      </c>
      <c r="M503" s="72">
        <v>0</v>
      </c>
      <c r="N503" s="72">
        <v>0</v>
      </c>
      <c r="O503" s="47">
        <v>7658.8599999999897</v>
      </c>
    </row>
    <row r="504" spans="1:15">
      <c r="A504" s="83">
        <v>9011690300</v>
      </c>
      <c r="B504" s="1" t="s">
        <v>130</v>
      </c>
      <c r="C504" s="84" t="s">
        <v>46</v>
      </c>
      <c r="D504" s="45">
        <v>171185.01006599944</v>
      </c>
      <c r="E504" s="45">
        <v>98702.24</v>
      </c>
      <c r="F504" s="73">
        <f>Table323[[#This Row],[Single Family]]+Table323[[#This Row],[2-4 Units]]+Table323[[#This Row],[&gt;4 Units]]</f>
        <v>71</v>
      </c>
      <c r="G504" s="72">
        <v>61</v>
      </c>
      <c r="H504" s="72">
        <v>10</v>
      </c>
      <c r="I504" s="72">
        <v>0</v>
      </c>
      <c r="J504" s="47">
        <v>62404.9</v>
      </c>
      <c r="K504" s="46">
        <f t="shared" si="7"/>
        <v>229</v>
      </c>
      <c r="L504" s="72">
        <v>29</v>
      </c>
      <c r="M504" s="72">
        <v>0</v>
      </c>
      <c r="N504" s="72">
        <v>200</v>
      </c>
      <c r="O504" s="47">
        <v>20996.7</v>
      </c>
    </row>
    <row r="505" spans="1:15">
      <c r="A505" s="83">
        <v>9011690400</v>
      </c>
      <c r="B505" s="1" t="s">
        <v>130</v>
      </c>
      <c r="C505" s="84" t="s">
        <v>46</v>
      </c>
      <c r="D505" s="45">
        <v>30769.718426999945</v>
      </c>
      <c r="E505" s="45">
        <v>7281.3999999999896</v>
      </c>
      <c r="F505" s="73">
        <f>Table323[[#This Row],[Single Family]]+Table323[[#This Row],[2-4 Units]]+Table323[[#This Row],[&gt;4 Units]]</f>
        <v>0</v>
      </c>
      <c r="G505" s="72">
        <v>0</v>
      </c>
      <c r="H505" s="72">
        <v>0</v>
      </c>
      <c r="I505" s="72">
        <v>0</v>
      </c>
      <c r="J505" s="47">
        <v>0</v>
      </c>
      <c r="K505" s="46">
        <f t="shared" si="7"/>
        <v>0</v>
      </c>
      <c r="L505" s="72">
        <v>0</v>
      </c>
      <c r="M505" s="72">
        <v>0</v>
      </c>
      <c r="N505" s="72">
        <v>0</v>
      </c>
      <c r="O505" s="47">
        <v>0</v>
      </c>
    </row>
    <row r="506" spans="1:15">
      <c r="A506" s="83">
        <v>9011690500</v>
      </c>
      <c r="B506" s="1" t="s">
        <v>130</v>
      </c>
      <c r="C506" s="84" t="s">
        <v>46</v>
      </c>
      <c r="D506" s="45">
        <v>31514.357259</v>
      </c>
      <c r="E506" s="45">
        <v>4336.0999999999904</v>
      </c>
      <c r="F506" s="73">
        <f>Table323[[#This Row],[Single Family]]+Table323[[#This Row],[2-4 Units]]+Table323[[#This Row],[&gt;4 Units]]</f>
        <v>0</v>
      </c>
      <c r="G506" s="72">
        <v>0</v>
      </c>
      <c r="H506" s="72">
        <v>0</v>
      </c>
      <c r="I506" s="72">
        <v>0</v>
      </c>
      <c r="J506" s="47">
        <v>0</v>
      </c>
      <c r="K506" s="46">
        <f t="shared" si="7"/>
        <v>0</v>
      </c>
      <c r="L506" s="72">
        <v>0</v>
      </c>
      <c r="M506" s="72">
        <v>0</v>
      </c>
      <c r="N506" s="72">
        <v>0</v>
      </c>
      <c r="O506" s="47">
        <v>0</v>
      </c>
    </row>
    <row r="507" spans="1:15">
      <c r="A507" s="83">
        <v>9011690700</v>
      </c>
      <c r="B507" s="1" t="s">
        <v>130</v>
      </c>
      <c r="C507" s="84" t="s">
        <v>46</v>
      </c>
      <c r="D507" s="45">
        <v>11490.181289999999</v>
      </c>
      <c r="E507" s="45">
        <v>41.6</v>
      </c>
      <c r="F507" s="73">
        <f>Table323[[#This Row],[Single Family]]+Table323[[#This Row],[2-4 Units]]+Table323[[#This Row],[&gt;4 Units]]</f>
        <v>0</v>
      </c>
      <c r="G507" s="72">
        <v>0</v>
      </c>
      <c r="H507" s="72">
        <v>0</v>
      </c>
      <c r="I507" s="72">
        <v>0</v>
      </c>
      <c r="J507" s="47">
        <v>0</v>
      </c>
      <c r="K507" s="46">
        <f t="shared" si="7"/>
        <v>0</v>
      </c>
      <c r="L507" s="72">
        <v>0</v>
      </c>
      <c r="M507" s="72">
        <v>0</v>
      </c>
      <c r="N507" s="72">
        <v>0</v>
      </c>
      <c r="O507" s="47">
        <v>0</v>
      </c>
    </row>
    <row r="508" spans="1:15">
      <c r="A508" s="83">
        <v>9011690800</v>
      </c>
      <c r="B508" s="1" t="s">
        <v>130</v>
      </c>
      <c r="C508" s="84" t="s">
        <v>46</v>
      </c>
      <c r="D508" s="45">
        <v>32639.455925999941</v>
      </c>
      <c r="E508" s="45">
        <v>3837.72999999999</v>
      </c>
      <c r="F508" s="73">
        <f>Table323[[#This Row],[Single Family]]+Table323[[#This Row],[2-4 Units]]+Table323[[#This Row],[&gt;4 Units]]</f>
        <v>0</v>
      </c>
      <c r="G508" s="72">
        <v>0</v>
      </c>
      <c r="H508" s="72">
        <v>0</v>
      </c>
      <c r="I508" s="72">
        <v>0</v>
      </c>
      <c r="J508" s="47">
        <v>0</v>
      </c>
      <c r="K508" s="46">
        <f t="shared" si="7"/>
        <v>0</v>
      </c>
      <c r="L508" s="72">
        <v>0</v>
      </c>
      <c r="M508" s="72">
        <v>0</v>
      </c>
      <c r="N508" s="72">
        <v>0</v>
      </c>
      <c r="O508" s="47">
        <v>0</v>
      </c>
    </row>
    <row r="509" spans="1:15">
      <c r="A509" s="83">
        <v>9011690900</v>
      </c>
      <c r="B509" s="1" t="s">
        <v>130</v>
      </c>
      <c r="C509" s="84" t="s">
        <v>46</v>
      </c>
      <c r="D509" s="45">
        <v>61010.002871999997</v>
      </c>
      <c r="E509" s="45">
        <v>10036.629999999999</v>
      </c>
      <c r="F509" s="73">
        <f>Table323[[#This Row],[Single Family]]+Table323[[#This Row],[2-4 Units]]+Table323[[#This Row],[&gt;4 Units]]</f>
        <v>0</v>
      </c>
      <c r="G509" s="72">
        <v>0</v>
      </c>
      <c r="H509" s="72">
        <v>0</v>
      </c>
      <c r="I509" s="72">
        <v>0</v>
      </c>
      <c r="J509" s="47">
        <v>0</v>
      </c>
      <c r="K509" s="46">
        <f t="shared" si="7"/>
        <v>0</v>
      </c>
      <c r="L509" s="72">
        <v>0</v>
      </c>
      <c r="M509" s="72">
        <v>0</v>
      </c>
      <c r="N509" s="72">
        <v>0</v>
      </c>
      <c r="O509" s="47">
        <v>0</v>
      </c>
    </row>
    <row r="510" spans="1:15">
      <c r="A510" s="83">
        <v>9011693400</v>
      </c>
      <c r="B510" s="1" t="s">
        <v>130</v>
      </c>
      <c r="C510" s="84" t="s">
        <v>46</v>
      </c>
      <c r="D510" s="45">
        <v>117.23858999999999</v>
      </c>
      <c r="E510" s="45">
        <v>0</v>
      </c>
      <c r="F510" s="73">
        <f>Table323[[#This Row],[Single Family]]+Table323[[#This Row],[2-4 Units]]+Table323[[#This Row],[&gt;4 Units]]</f>
        <v>0</v>
      </c>
      <c r="G510" s="72">
        <v>0</v>
      </c>
      <c r="H510" s="72">
        <v>0</v>
      </c>
      <c r="I510" s="72">
        <v>0</v>
      </c>
      <c r="J510" s="47">
        <v>0</v>
      </c>
      <c r="K510" s="46">
        <f t="shared" si="7"/>
        <v>0</v>
      </c>
      <c r="L510" s="72">
        <v>0</v>
      </c>
      <c r="M510" s="72">
        <v>0</v>
      </c>
      <c r="N510" s="72">
        <v>0</v>
      </c>
      <c r="O510" s="47">
        <v>0</v>
      </c>
    </row>
    <row r="511" spans="1:15">
      <c r="A511" s="83">
        <v>9011693600</v>
      </c>
      <c r="B511" s="1" t="s">
        <v>130</v>
      </c>
      <c r="C511" s="84" t="s">
        <v>46</v>
      </c>
      <c r="D511" s="45">
        <v>132.03728999999998</v>
      </c>
      <c r="E511" s="45">
        <v>0</v>
      </c>
      <c r="F511" s="73">
        <f>Table323[[#This Row],[Single Family]]+Table323[[#This Row],[2-4 Units]]+Table323[[#This Row],[&gt;4 Units]]</f>
        <v>0</v>
      </c>
      <c r="G511" s="72">
        <v>0</v>
      </c>
      <c r="H511" s="72">
        <v>0</v>
      </c>
      <c r="I511" s="72">
        <v>0</v>
      </c>
      <c r="J511" s="47">
        <v>0</v>
      </c>
      <c r="K511" s="46">
        <f t="shared" si="7"/>
        <v>0</v>
      </c>
      <c r="L511" s="72">
        <v>0</v>
      </c>
      <c r="M511" s="72">
        <v>0</v>
      </c>
      <c r="N511" s="72">
        <v>0</v>
      </c>
      <c r="O511" s="47">
        <v>0</v>
      </c>
    </row>
    <row r="512" spans="1:15">
      <c r="A512" s="83">
        <v>9011870300</v>
      </c>
      <c r="B512" s="1" t="s">
        <v>130</v>
      </c>
      <c r="C512" s="84" t="s">
        <v>46</v>
      </c>
      <c r="D512" s="45">
        <v>30760.870391999943</v>
      </c>
      <c r="E512" s="45">
        <v>1208.5799999999899</v>
      </c>
      <c r="F512" s="73">
        <f>Table323[[#This Row],[Single Family]]+Table323[[#This Row],[2-4 Units]]+Table323[[#This Row],[&gt;4 Units]]</f>
        <v>0</v>
      </c>
      <c r="G512" s="72">
        <v>0</v>
      </c>
      <c r="H512" s="72">
        <v>0</v>
      </c>
      <c r="I512" s="72">
        <v>0</v>
      </c>
      <c r="J512" s="47">
        <v>0</v>
      </c>
      <c r="K512" s="46">
        <f t="shared" si="7"/>
        <v>0</v>
      </c>
      <c r="L512" s="72">
        <v>0</v>
      </c>
      <c r="M512" s="72">
        <v>0</v>
      </c>
      <c r="N512" s="72">
        <v>0</v>
      </c>
      <c r="O512" s="47">
        <v>0</v>
      </c>
    </row>
    <row r="513" spans="1:15">
      <c r="A513" s="83">
        <v>9005253100</v>
      </c>
      <c r="B513" s="1" t="s">
        <v>131</v>
      </c>
      <c r="C513" s="84" t="s">
        <v>46</v>
      </c>
      <c r="D513" s="45">
        <v>73548.689066999999</v>
      </c>
      <c r="E513" s="45">
        <v>32422.1499999999</v>
      </c>
      <c r="F513" s="73">
        <f>Table323[[#This Row],[Single Family]]+Table323[[#This Row],[2-4 Units]]+Table323[[#This Row],[&gt;4 Units]]</f>
        <v>0</v>
      </c>
      <c r="G513" s="72">
        <v>0</v>
      </c>
      <c r="H513" s="72">
        <v>0</v>
      </c>
      <c r="I513" s="72">
        <v>0</v>
      </c>
      <c r="J513" s="47">
        <v>0</v>
      </c>
      <c r="K513" s="46">
        <f t="shared" si="7"/>
        <v>0</v>
      </c>
      <c r="L513" s="72">
        <v>0</v>
      </c>
      <c r="M513" s="72">
        <v>0</v>
      </c>
      <c r="N513" s="72">
        <v>0</v>
      </c>
      <c r="O513" s="47">
        <v>0</v>
      </c>
    </row>
    <row r="514" spans="1:15">
      <c r="A514" s="83">
        <v>9005253200</v>
      </c>
      <c r="B514" s="1" t="s">
        <v>131</v>
      </c>
      <c r="C514" s="84" t="s">
        <v>46</v>
      </c>
      <c r="D514" s="45">
        <v>288897.19645499997</v>
      </c>
      <c r="E514" s="45">
        <v>427610.32999999903</v>
      </c>
      <c r="F514" s="73">
        <f>Table323[[#This Row],[Single Family]]+Table323[[#This Row],[2-4 Units]]+Table323[[#This Row],[&gt;4 Units]]</f>
        <v>102</v>
      </c>
      <c r="G514" s="72">
        <v>102</v>
      </c>
      <c r="H514" s="72">
        <v>0</v>
      </c>
      <c r="I514" s="72">
        <v>0</v>
      </c>
      <c r="J514" s="47">
        <v>179734</v>
      </c>
      <c r="K514" s="46">
        <f t="shared" si="7"/>
        <v>317</v>
      </c>
      <c r="L514" s="72">
        <v>23</v>
      </c>
      <c r="M514" s="72">
        <v>0</v>
      </c>
      <c r="N514" s="72">
        <v>294</v>
      </c>
      <c r="O514" s="47">
        <v>151672</v>
      </c>
    </row>
    <row r="515" spans="1:15">
      <c r="A515" s="83">
        <v>9005253300</v>
      </c>
      <c r="B515" s="1" t="s">
        <v>131</v>
      </c>
      <c r="C515" s="84" t="s">
        <v>46</v>
      </c>
      <c r="D515" s="45">
        <v>37276.326359999999</v>
      </c>
      <c r="E515" s="45">
        <v>6332.7699999999904</v>
      </c>
      <c r="F515" s="73">
        <f>Table323[[#This Row],[Single Family]]+Table323[[#This Row],[2-4 Units]]+Table323[[#This Row],[&gt;4 Units]]</f>
        <v>0</v>
      </c>
      <c r="G515" s="72">
        <v>0</v>
      </c>
      <c r="H515" s="72">
        <v>0</v>
      </c>
      <c r="I515" s="72">
        <v>0</v>
      </c>
      <c r="J515" s="47">
        <v>0</v>
      </c>
      <c r="K515" s="46">
        <f t="shared" si="7"/>
        <v>0</v>
      </c>
      <c r="L515" s="72">
        <v>0</v>
      </c>
      <c r="M515" s="72">
        <v>0</v>
      </c>
      <c r="N515" s="72">
        <v>0</v>
      </c>
      <c r="O515" s="47">
        <v>0</v>
      </c>
    </row>
    <row r="516" spans="1:15">
      <c r="A516" s="83">
        <v>9005253400</v>
      </c>
      <c r="B516" s="1" t="s">
        <v>131</v>
      </c>
      <c r="C516" s="84" t="s">
        <v>46</v>
      </c>
      <c r="D516" s="45">
        <v>115442.22343499999</v>
      </c>
      <c r="E516" s="45">
        <v>13263.9</v>
      </c>
      <c r="F516" s="73">
        <f>Table323[[#This Row],[Single Family]]+Table323[[#This Row],[2-4 Units]]+Table323[[#This Row],[&gt;4 Units]]</f>
        <v>0</v>
      </c>
      <c r="G516" s="72">
        <v>0</v>
      </c>
      <c r="H516" s="72">
        <v>0</v>
      </c>
      <c r="I516" s="72">
        <v>0</v>
      </c>
      <c r="J516" s="47">
        <v>0</v>
      </c>
      <c r="K516" s="46">
        <f t="shared" si="7"/>
        <v>0</v>
      </c>
      <c r="L516" s="72">
        <v>0</v>
      </c>
      <c r="M516" s="72">
        <v>0</v>
      </c>
      <c r="N516" s="72">
        <v>0</v>
      </c>
      <c r="O516" s="47">
        <v>0</v>
      </c>
    </row>
    <row r="517" spans="1:15">
      <c r="A517" s="83">
        <v>9005253500</v>
      </c>
      <c r="B517" s="1" t="s">
        <v>131</v>
      </c>
      <c r="C517" s="84" t="s">
        <v>46</v>
      </c>
      <c r="D517" s="45">
        <v>106225.68039299943</v>
      </c>
      <c r="E517" s="45">
        <v>10323.1</v>
      </c>
      <c r="F517" s="73">
        <f>Table323[[#This Row],[Single Family]]+Table323[[#This Row],[2-4 Units]]+Table323[[#This Row],[&gt;4 Units]]</f>
        <v>0</v>
      </c>
      <c r="G517" s="72">
        <v>0</v>
      </c>
      <c r="H517" s="72">
        <v>0</v>
      </c>
      <c r="I517" s="72">
        <v>0</v>
      </c>
      <c r="J517" s="47">
        <v>0</v>
      </c>
      <c r="K517" s="46">
        <f t="shared" si="7"/>
        <v>0</v>
      </c>
      <c r="L517" s="72">
        <v>0</v>
      </c>
      <c r="M517" s="72">
        <v>0</v>
      </c>
      <c r="N517" s="72">
        <v>0</v>
      </c>
      <c r="O517" s="47">
        <v>0</v>
      </c>
    </row>
    <row r="518" spans="1:15">
      <c r="A518" s="83">
        <v>9005253600</v>
      </c>
      <c r="B518" s="1" t="s">
        <v>131</v>
      </c>
      <c r="C518" s="84" t="s">
        <v>46</v>
      </c>
      <c r="D518" s="45">
        <v>40891.02393599994</v>
      </c>
      <c r="E518" s="45">
        <v>67394.889999999898</v>
      </c>
      <c r="F518" s="73">
        <f>Table323[[#This Row],[Single Family]]+Table323[[#This Row],[2-4 Units]]+Table323[[#This Row],[&gt;4 Units]]</f>
        <v>0</v>
      </c>
      <c r="G518" s="72">
        <v>0</v>
      </c>
      <c r="H518" s="72">
        <v>0</v>
      </c>
      <c r="I518" s="72">
        <v>0</v>
      </c>
      <c r="J518" s="47">
        <v>0</v>
      </c>
      <c r="K518" s="46">
        <f t="shared" ref="K518:K581" si="8">L518+M518+N518</f>
        <v>0</v>
      </c>
      <c r="L518" s="72">
        <v>0</v>
      </c>
      <c r="M518" s="72">
        <v>0</v>
      </c>
      <c r="N518" s="72">
        <v>0</v>
      </c>
      <c r="O518" s="47">
        <v>0</v>
      </c>
    </row>
    <row r="519" spans="1:15">
      <c r="A519" s="83">
        <v>9005267100</v>
      </c>
      <c r="B519" s="1" t="s">
        <v>131</v>
      </c>
      <c r="C519" s="84" t="s">
        <v>46</v>
      </c>
      <c r="D519" s="45">
        <v>540.19223999999997</v>
      </c>
      <c r="E519" s="45">
        <v>0</v>
      </c>
      <c r="F519" s="73">
        <f>Table323[[#This Row],[Single Family]]+Table323[[#This Row],[2-4 Units]]+Table323[[#This Row],[&gt;4 Units]]</f>
        <v>0</v>
      </c>
      <c r="G519" s="72">
        <v>0</v>
      </c>
      <c r="H519" s="72">
        <v>0</v>
      </c>
      <c r="I519" s="72">
        <v>0</v>
      </c>
      <c r="J519" s="47">
        <v>0</v>
      </c>
      <c r="K519" s="46">
        <f t="shared" si="8"/>
        <v>0</v>
      </c>
      <c r="L519" s="72">
        <v>0</v>
      </c>
      <c r="M519" s="72">
        <v>0</v>
      </c>
      <c r="N519" s="72">
        <v>0</v>
      </c>
      <c r="O519" s="47">
        <v>0</v>
      </c>
    </row>
    <row r="520" spans="1:15">
      <c r="A520" s="83">
        <v>9003400100</v>
      </c>
      <c r="B520" s="1" t="s">
        <v>132</v>
      </c>
      <c r="C520" s="84" t="s">
        <v>46</v>
      </c>
      <c r="D520" s="45">
        <v>407.58227999999997</v>
      </c>
      <c r="E520" s="45">
        <v>0</v>
      </c>
      <c r="F520" s="73">
        <f>Table323[[#This Row],[Single Family]]+Table323[[#This Row],[2-4 Units]]+Table323[[#This Row],[&gt;4 Units]]</f>
        <v>0</v>
      </c>
      <c r="G520" s="72">
        <v>0</v>
      </c>
      <c r="H520" s="72">
        <v>0</v>
      </c>
      <c r="I520" s="72">
        <v>0</v>
      </c>
      <c r="J520" s="47">
        <v>0</v>
      </c>
      <c r="K520" s="46">
        <f t="shared" si="8"/>
        <v>0</v>
      </c>
      <c r="L520" s="72">
        <v>0</v>
      </c>
      <c r="M520" s="72">
        <v>0</v>
      </c>
      <c r="N520" s="72">
        <v>0</v>
      </c>
      <c r="O520" s="47">
        <v>0</v>
      </c>
    </row>
    <row r="521" spans="1:15">
      <c r="A521" s="83">
        <v>9003416300</v>
      </c>
      <c r="B521" s="1" t="s">
        <v>132</v>
      </c>
      <c r="C521" s="84" t="s">
        <v>46</v>
      </c>
      <c r="D521" s="45">
        <v>129.84867</v>
      </c>
      <c r="E521" s="45">
        <v>0</v>
      </c>
      <c r="F521" s="73">
        <f>Table323[[#This Row],[Single Family]]+Table323[[#This Row],[2-4 Units]]+Table323[[#This Row],[&gt;4 Units]]</f>
        <v>0</v>
      </c>
      <c r="G521" s="72">
        <v>0</v>
      </c>
      <c r="H521" s="72">
        <v>0</v>
      </c>
      <c r="I521" s="72">
        <v>0</v>
      </c>
      <c r="J521" s="47">
        <v>0</v>
      </c>
      <c r="K521" s="46">
        <f t="shared" si="8"/>
        <v>0</v>
      </c>
      <c r="L521" s="72">
        <v>0</v>
      </c>
      <c r="M521" s="72">
        <v>0</v>
      </c>
      <c r="N521" s="72">
        <v>0</v>
      </c>
      <c r="O521" s="47">
        <v>0</v>
      </c>
    </row>
    <row r="522" spans="1:15">
      <c r="A522" s="83">
        <v>9003492600</v>
      </c>
      <c r="B522" s="1" t="s">
        <v>132</v>
      </c>
      <c r="C522" s="84" t="s">
        <v>46</v>
      </c>
      <c r="D522" s="45">
        <v>124.56422999999999</v>
      </c>
      <c r="E522" s="45">
        <v>0</v>
      </c>
      <c r="F522" s="73">
        <f>Table323[[#This Row],[Single Family]]+Table323[[#This Row],[2-4 Units]]+Table323[[#This Row],[&gt;4 Units]]</f>
        <v>0</v>
      </c>
      <c r="G522" s="72">
        <v>0</v>
      </c>
      <c r="H522" s="72">
        <v>0</v>
      </c>
      <c r="I522" s="72">
        <v>0</v>
      </c>
      <c r="J522" s="47">
        <v>0</v>
      </c>
      <c r="K522" s="46">
        <f t="shared" si="8"/>
        <v>0</v>
      </c>
      <c r="L522" s="72">
        <v>0</v>
      </c>
      <c r="M522" s="72">
        <v>0</v>
      </c>
      <c r="N522" s="72">
        <v>0</v>
      </c>
      <c r="O522" s="47">
        <v>0</v>
      </c>
    </row>
    <row r="523" spans="1:15">
      <c r="A523" s="83">
        <v>9003494100</v>
      </c>
      <c r="B523" s="1" t="s">
        <v>132</v>
      </c>
      <c r="C523" s="84" t="s">
        <v>46</v>
      </c>
      <c r="D523" s="45">
        <v>202038.56171099943</v>
      </c>
      <c r="E523" s="45">
        <v>366547.63</v>
      </c>
      <c r="F523" s="73">
        <f>Table323[[#This Row],[Single Family]]+Table323[[#This Row],[2-4 Units]]+Table323[[#This Row],[&gt;4 Units]]</f>
        <v>238</v>
      </c>
      <c r="G523" s="72">
        <v>169</v>
      </c>
      <c r="H523" s="72">
        <v>1</v>
      </c>
      <c r="I523" s="72">
        <v>68</v>
      </c>
      <c r="J523" s="47">
        <v>128685</v>
      </c>
      <c r="K523" s="46">
        <f t="shared" si="8"/>
        <v>22</v>
      </c>
      <c r="L523" s="72">
        <v>22</v>
      </c>
      <c r="M523" s="72">
        <v>0</v>
      </c>
      <c r="N523" s="72">
        <v>0</v>
      </c>
      <c r="O523" s="47">
        <v>76336.899999999907</v>
      </c>
    </row>
    <row r="524" spans="1:15">
      <c r="A524" s="83">
        <v>9003494201</v>
      </c>
      <c r="B524" s="1" t="s">
        <v>132</v>
      </c>
      <c r="C524" s="84" t="s">
        <v>46</v>
      </c>
      <c r="D524" s="45">
        <v>57785.971698000001</v>
      </c>
      <c r="E524" s="45">
        <v>38057.129999999903</v>
      </c>
      <c r="F524" s="73">
        <f>Table323[[#This Row],[Single Family]]+Table323[[#This Row],[2-4 Units]]+Table323[[#This Row],[&gt;4 Units]]</f>
        <v>0</v>
      </c>
      <c r="G524" s="72">
        <v>0</v>
      </c>
      <c r="H524" s="72">
        <v>0</v>
      </c>
      <c r="I524" s="72">
        <v>0</v>
      </c>
      <c r="J524" s="47">
        <v>0</v>
      </c>
      <c r="K524" s="46">
        <f t="shared" si="8"/>
        <v>0</v>
      </c>
      <c r="L524" s="72">
        <v>0</v>
      </c>
      <c r="M524" s="72">
        <v>0</v>
      </c>
      <c r="N524" s="72">
        <v>0</v>
      </c>
      <c r="O524" s="47">
        <v>0</v>
      </c>
    </row>
    <row r="525" spans="1:15">
      <c r="A525" s="83">
        <v>9003494202</v>
      </c>
      <c r="B525" s="1" t="s">
        <v>132</v>
      </c>
      <c r="C525" s="84" t="s">
        <v>46</v>
      </c>
      <c r="D525" s="45">
        <v>37451.101841999945</v>
      </c>
      <c r="E525" s="45">
        <v>6777.89</v>
      </c>
      <c r="F525" s="73">
        <f>Table323[[#This Row],[Single Family]]+Table323[[#This Row],[2-4 Units]]+Table323[[#This Row],[&gt;4 Units]]</f>
        <v>0</v>
      </c>
      <c r="G525" s="72">
        <v>0</v>
      </c>
      <c r="H525" s="72">
        <v>0</v>
      </c>
      <c r="I525" s="72">
        <v>0</v>
      </c>
      <c r="J525" s="47">
        <v>0</v>
      </c>
      <c r="K525" s="46">
        <f t="shared" si="8"/>
        <v>0</v>
      </c>
      <c r="L525" s="72">
        <v>0</v>
      </c>
      <c r="M525" s="72">
        <v>0</v>
      </c>
      <c r="N525" s="72">
        <v>0</v>
      </c>
      <c r="O525" s="47">
        <v>0</v>
      </c>
    </row>
    <row r="526" spans="1:15">
      <c r="A526" s="83">
        <v>9003494300</v>
      </c>
      <c r="B526" s="1" t="s">
        <v>132</v>
      </c>
      <c r="C526" s="84" t="s">
        <v>46</v>
      </c>
      <c r="D526" s="45">
        <v>48891.417750000001</v>
      </c>
      <c r="E526" s="45">
        <v>8882.85</v>
      </c>
      <c r="F526" s="73">
        <f>Table323[[#This Row],[Single Family]]+Table323[[#This Row],[2-4 Units]]+Table323[[#This Row],[&gt;4 Units]]</f>
        <v>0</v>
      </c>
      <c r="G526" s="72">
        <v>0</v>
      </c>
      <c r="H526" s="72">
        <v>0</v>
      </c>
      <c r="I526" s="72">
        <v>0</v>
      </c>
      <c r="J526" s="47">
        <v>0</v>
      </c>
      <c r="K526" s="46">
        <f t="shared" si="8"/>
        <v>0</v>
      </c>
      <c r="L526" s="72">
        <v>0</v>
      </c>
      <c r="M526" s="72">
        <v>0</v>
      </c>
      <c r="N526" s="72">
        <v>0</v>
      </c>
      <c r="O526" s="47">
        <v>0</v>
      </c>
    </row>
    <row r="527" spans="1:15">
      <c r="A527" s="83">
        <v>9003494400</v>
      </c>
      <c r="B527" s="1" t="s">
        <v>132</v>
      </c>
      <c r="C527" s="84" t="s">
        <v>46</v>
      </c>
      <c r="D527" s="45">
        <v>59941.944404999995</v>
      </c>
      <c r="E527" s="45">
        <v>14847.65</v>
      </c>
      <c r="F527" s="73">
        <f>Table323[[#This Row],[Single Family]]+Table323[[#This Row],[2-4 Units]]+Table323[[#This Row],[&gt;4 Units]]</f>
        <v>0</v>
      </c>
      <c r="G527" s="72">
        <v>0</v>
      </c>
      <c r="H527" s="72">
        <v>0</v>
      </c>
      <c r="I527" s="72">
        <v>0</v>
      </c>
      <c r="J527" s="47">
        <v>0</v>
      </c>
      <c r="K527" s="46">
        <f t="shared" si="8"/>
        <v>0</v>
      </c>
      <c r="L527" s="72">
        <v>0</v>
      </c>
      <c r="M527" s="72">
        <v>0</v>
      </c>
      <c r="N527" s="72">
        <v>0</v>
      </c>
      <c r="O527" s="47">
        <v>0</v>
      </c>
    </row>
    <row r="528" spans="1:15">
      <c r="A528" s="83">
        <v>9003494500</v>
      </c>
      <c r="B528" s="1" t="s">
        <v>132</v>
      </c>
      <c r="C528" s="84" t="s">
        <v>46</v>
      </c>
      <c r="D528" s="45">
        <v>53039.538719999997</v>
      </c>
      <c r="E528" s="45">
        <v>12575.04</v>
      </c>
      <c r="F528" s="73">
        <f>Table323[[#This Row],[Single Family]]+Table323[[#This Row],[2-4 Units]]+Table323[[#This Row],[&gt;4 Units]]</f>
        <v>0</v>
      </c>
      <c r="G528" s="72">
        <v>0</v>
      </c>
      <c r="H528" s="72">
        <v>0</v>
      </c>
      <c r="I528" s="72">
        <v>0</v>
      </c>
      <c r="J528" s="47">
        <v>0</v>
      </c>
      <c r="K528" s="46">
        <f t="shared" si="8"/>
        <v>0</v>
      </c>
      <c r="L528" s="72">
        <v>0</v>
      </c>
      <c r="M528" s="72">
        <v>0</v>
      </c>
      <c r="N528" s="72">
        <v>0</v>
      </c>
      <c r="O528" s="47">
        <v>0</v>
      </c>
    </row>
    <row r="529" spans="1:15">
      <c r="A529" s="83">
        <v>9003494600</v>
      </c>
      <c r="B529" s="1" t="s">
        <v>132</v>
      </c>
      <c r="C529" s="84" t="s">
        <v>46</v>
      </c>
      <c r="D529" s="45">
        <v>44176.750379999998</v>
      </c>
      <c r="E529" s="45">
        <v>5407.1599999999899</v>
      </c>
      <c r="F529" s="73">
        <f>Table323[[#This Row],[Single Family]]+Table323[[#This Row],[2-4 Units]]+Table323[[#This Row],[&gt;4 Units]]</f>
        <v>0</v>
      </c>
      <c r="G529" s="72">
        <v>0</v>
      </c>
      <c r="H529" s="72">
        <v>0</v>
      </c>
      <c r="I529" s="72">
        <v>0</v>
      </c>
      <c r="J529" s="47">
        <v>0</v>
      </c>
      <c r="K529" s="46">
        <f t="shared" si="8"/>
        <v>0</v>
      </c>
      <c r="L529" s="72">
        <v>0</v>
      </c>
      <c r="M529" s="72">
        <v>0</v>
      </c>
      <c r="N529" s="72">
        <v>0</v>
      </c>
      <c r="O529" s="47">
        <v>0</v>
      </c>
    </row>
    <row r="530" spans="1:15">
      <c r="A530" s="83">
        <v>9001100100</v>
      </c>
      <c r="B530" s="1" t="s">
        <v>133</v>
      </c>
      <c r="C530" s="84" t="s">
        <v>46</v>
      </c>
      <c r="D530" s="45">
        <v>147.48803999999998</v>
      </c>
      <c r="E530" s="45">
        <v>0</v>
      </c>
      <c r="F530" s="73">
        <f>Table323[[#This Row],[Single Family]]+Table323[[#This Row],[2-4 Units]]+Table323[[#This Row],[&gt;4 Units]]</f>
        <v>0</v>
      </c>
      <c r="G530" s="72">
        <v>0</v>
      </c>
      <c r="H530" s="72">
        <v>0</v>
      </c>
      <c r="I530" s="72">
        <v>0</v>
      </c>
      <c r="J530" s="47">
        <v>0</v>
      </c>
      <c r="K530" s="46">
        <f t="shared" si="8"/>
        <v>0</v>
      </c>
      <c r="L530" s="72">
        <v>0</v>
      </c>
      <c r="M530" s="72">
        <v>0</v>
      </c>
      <c r="N530" s="72">
        <v>0</v>
      </c>
      <c r="O530" s="47">
        <v>0</v>
      </c>
    </row>
    <row r="531" spans="1:15">
      <c r="A531" s="83">
        <v>9001100300</v>
      </c>
      <c r="B531" s="1" t="s">
        <v>133</v>
      </c>
      <c r="C531" s="84" t="s">
        <v>46</v>
      </c>
      <c r="D531" s="45">
        <v>1287.44721</v>
      </c>
      <c r="E531" s="45">
        <v>0</v>
      </c>
      <c r="F531" s="73">
        <f>Table323[[#This Row],[Single Family]]+Table323[[#This Row],[2-4 Units]]+Table323[[#This Row],[&gt;4 Units]]</f>
        <v>0</v>
      </c>
      <c r="G531" s="72">
        <v>0</v>
      </c>
      <c r="H531" s="72">
        <v>0</v>
      </c>
      <c r="I531" s="72">
        <v>0</v>
      </c>
      <c r="J531" s="47">
        <v>0</v>
      </c>
      <c r="K531" s="46">
        <f t="shared" si="8"/>
        <v>0</v>
      </c>
      <c r="L531" s="72">
        <v>0</v>
      </c>
      <c r="M531" s="72">
        <v>0</v>
      </c>
      <c r="N531" s="72">
        <v>0</v>
      </c>
      <c r="O531" s="47">
        <v>0</v>
      </c>
    </row>
    <row r="532" spans="1:15">
      <c r="A532" s="83">
        <v>9001200302</v>
      </c>
      <c r="B532" s="1" t="s">
        <v>133</v>
      </c>
      <c r="C532" s="84" t="s">
        <v>46</v>
      </c>
      <c r="D532" s="45">
        <v>338.72012999999998</v>
      </c>
      <c r="E532" s="45">
        <v>908.8</v>
      </c>
      <c r="F532" s="73">
        <f>Table323[[#This Row],[Single Family]]+Table323[[#This Row],[2-4 Units]]+Table323[[#This Row],[&gt;4 Units]]</f>
        <v>0</v>
      </c>
      <c r="G532" s="72">
        <v>0</v>
      </c>
      <c r="H532" s="72">
        <v>0</v>
      </c>
      <c r="I532" s="72">
        <v>0</v>
      </c>
      <c r="J532" s="47">
        <v>0</v>
      </c>
      <c r="K532" s="46">
        <f t="shared" si="8"/>
        <v>0</v>
      </c>
      <c r="L532" s="72">
        <v>0</v>
      </c>
      <c r="M532" s="72">
        <v>0</v>
      </c>
      <c r="N532" s="72">
        <v>0</v>
      </c>
      <c r="O532" s="47">
        <v>0</v>
      </c>
    </row>
    <row r="533" spans="1:15">
      <c r="A533" s="83">
        <v>9001205200</v>
      </c>
      <c r="B533" s="1" t="s">
        <v>133</v>
      </c>
      <c r="C533" s="84" t="s">
        <v>46</v>
      </c>
      <c r="D533" s="45">
        <v>836.06417999999996</v>
      </c>
      <c r="E533" s="45">
        <v>468.849999999999</v>
      </c>
      <c r="F533" s="73">
        <f>Table323[[#This Row],[Single Family]]+Table323[[#This Row],[2-4 Units]]+Table323[[#This Row],[&gt;4 Units]]</f>
        <v>0</v>
      </c>
      <c r="G533" s="72">
        <v>0</v>
      </c>
      <c r="H533" s="72">
        <v>0</v>
      </c>
      <c r="I533" s="72">
        <v>0</v>
      </c>
      <c r="J533" s="47">
        <v>0</v>
      </c>
      <c r="K533" s="46">
        <f t="shared" si="8"/>
        <v>0</v>
      </c>
      <c r="L533" s="72">
        <v>0</v>
      </c>
      <c r="M533" s="72">
        <v>0</v>
      </c>
      <c r="N533" s="72">
        <v>0</v>
      </c>
      <c r="O533" s="47">
        <v>0</v>
      </c>
    </row>
    <row r="534" spans="1:15">
      <c r="A534" s="83">
        <v>9001205300</v>
      </c>
      <c r="B534" s="1" t="s">
        <v>133</v>
      </c>
      <c r="C534" s="84" t="s">
        <v>46</v>
      </c>
      <c r="D534" s="45">
        <v>783.59966999999995</v>
      </c>
      <c r="E534" s="45">
        <v>0</v>
      </c>
      <c r="F534" s="73">
        <f>Table323[[#This Row],[Single Family]]+Table323[[#This Row],[2-4 Units]]+Table323[[#This Row],[&gt;4 Units]]</f>
        <v>0</v>
      </c>
      <c r="G534" s="72">
        <v>0</v>
      </c>
      <c r="H534" s="72">
        <v>0</v>
      </c>
      <c r="I534" s="72">
        <v>0</v>
      </c>
      <c r="J534" s="47">
        <v>0</v>
      </c>
      <c r="K534" s="46">
        <f t="shared" si="8"/>
        <v>0</v>
      </c>
      <c r="L534" s="72">
        <v>0</v>
      </c>
      <c r="M534" s="72">
        <v>0</v>
      </c>
      <c r="N534" s="72">
        <v>0</v>
      </c>
      <c r="O534" s="47">
        <v>0</v>
      </c>
    </row>
    <row r="535" spans="1:15">
      <c r="A535" s="83">
        <v>9001230100</v>
      </c>
      <c r="B535" s="1" t="s">
        <v>133</v>
      </c>
      <c r="C535" s="84" t="s">
        <v>46</v>
      </c>
      <c r="D535" s="45">
        <v>281241.17746199941</v>
      </c>
      <c r="E535" s="45">
        <v>282251.06</v>
      </c>
      <c r="F535" s="73">
        <f>Table323[[#This Row],[Single Family]]+Table323[[#This Row],[2-4 Units]]+Table323[[#This Row],[&gt;4 Units]]</f>
        <v>138</v>
      </c>
      <c r="G535" s="72">
        <v>138</v>
      </c>
      <c r="H535" s="72">
        <v>0</v>
      </c>
      <c r="I535" s="72">
        <v>0</v>
      </c>
      <c r="J535" s="47">
        <v>237676.57</v>
      </c>
      <c r="K535" s="46">
        <f t="shared" si="8"/>
        <v>15</v>
      </c>
      <c r="L535" s="72">
        <v>15</v>
      </c>
      <c r="M535" s="72">
        <v>0</v>
      </c>
      <c r="N535" s="72">
        <v>0</v>
      </c>
      <c r="O535" s="47">
        <v>85737.199999999895</v>
      </c>
    </row>
    <row r="536" spans="1:15">
      <c r="A536" s="83">
        <v>9001230200</v>
      </c>
      <c r="B536" s="1" t="s">
        <v>133</v>
      </c>
      <c r="C536" s="84" t="s">
        <v>46</v>
      </c>
      <c r="D536" s="45">
        <v>34742.270114999999</v>
      </c>
      <c r="E536" s="45">
        <v>6246.64</v>
      </c>
      <c r="F536" s="73">
        <f>Table323[[#This Row],[Single Family]]+Table323[[#This Row],[2-4 Units]]+Table323[[#This Row],[&gt;4 Units]]</f>
        <v>0</v>
      </c>
      <c r="G536" s="72">
        <v>0</v>
      </c>
      <c r="H536" s="72">
        <v>0</v>
      </c>
      <c r="I536" s="72">
        <v>0</v>
      </c>
      <c r="J536" s="47">
        <v>0</v>
      </c>
      <c r="K536" s="46">
        <f t="shared" si="8"/>
        <v>0</v>
      </c>
      <c r="L536" s="72">
        <v>0</v>
      </c>
      <c r="M536" s="72">
        <v>0</v>
      </c>
      <c r="N536" s="72">
        <v>0</v>
      </c>
      <c r="O536" s="47">
        <v>0</v>
      </c>
    </row>
    <row r="537" spans="1:15">
      <c r="A537" s="83">
        <v>9001230300</v>
      </c>
      <c r="B537" s="1" t="s">
        <v>133</v>
      </c>
      <c r="C537" s="84" t="s">
        <v>46</v>
      </c>
      <c r="D537" s="45">
        <v>57671.833463999435</v>
      </c>
      <c r="E537" s="45">
        <v>39479.43</v>
      </c>
      <c r="F537" s="73">
        <f>Table323[[#This Row],[Single Family]]+Table323[[#This Row],[2-4 Units]]+Table323[[#This Row],[&gt;4 Units]]</f>
        <v>0</v>
      </c>
      <c r="G537" s="72">
        <v>0</v>
      </c>
      <c r="H537" s="72">
        <v>0</v>
      </c>
      <c r="I537" s="72">
        <v>0</v>
      </c>
      <c r="J537" s="47">
        <v>0</v>
      </c>
      <c r="K537" s="46">
        <f t="shared" si="8"/>
        <v>0</v>
      </c>
      <c r="L537" s="72">
        <v>0</v>
      </c>
      <c r="M537" s="72">
        <v>0</v>
      </c>
      <c r="N537" s="72">
        <v>0</v>
      </c>
      <c r="O537" s="47">
        <v>0</v>
      </c>
    </row>
    <row r="538" spans="1:15">
      <c r="A538" s="83">
        <v>9001230400</v>
      </c>
      <c r="B538" s="1" t="s">
        <v>133</v>
      </c>
      <c r="C538" s="84" t="s">
        <v>46</v>
      </c>
      <c r="D538" s="45">
        <v>93919.278221999994</v>
      </c>
      <c r="E538" s="45">
        <v>49938.739999999903</v>
      </c>
      <c r="F538" s="73">
        <f>Table323[[#This Row],[Single Family]]+Table323[[#This Row],[2-4 Units]]+Table323[[#This Row],[&gt;4 Units]]</f>
        <v>0</v>
      </c>
      <c r="G538" s="72">
        <v>0</v>
      </c>
      <c r="H538" s="72">
        <v>0</v>
      </c>
      <c r="I538" s="72">
        <v>0</v>
      </c>
      <c r="J538" s="47">
        <v>0</v>
      </c>
      <c r="K538" s="46">
        <f t="shared" si="8"/>
        <v>0</v>
      </c>
      <c r="L538" s="72">
        <v>0</v>
      </c>
      <c r="M538" s="72">
        <v>0</v>
      </c>
      <c r="N538" s="72">
        <v>0</v>
      </c>
      <c r="O538" s="47">
        <v>0</v>
      </c>
    </row>
    <row r="539" spans="1:15">
      <c r="A539" s="83">
        <v>9001230501</v>
      </c>
      <c r="B539" s="1" t="s">
        <v>133</v>
      </c>
      <c r="C539" s="84" t="s">
        <v>46</v>
      </c>
      <c r="D539" s="45">
        <v>66734.531828999432</v>
      </c>
      <c r="E539" s="45">
        <v>15146.47</v>
      </c>
      <c r="F539" s="73">
        <f>Table323[[#This Row],[Single Family]]+Table323[[#This Row],[2-4 Units]]+Table323[[#This Row],[&gt;4 Units]]</f>
        <v>0</v>
      </c>
      <c r="G539" s="72">
        <v>0</v>
      </c>
      <c r="H539" s="72">
        <v>0</v>
      </c>
      <c r="I539" s="72">
        <v>0</v>
      </c>
      <c r="J539" s="47">
        <v>0</v>
      </c>
      <c r="K539" s="46">
        <f t="shared" si="8"/>
        <v>0</v>
      </c>
      <c r="L539" s="72">
        <v>0</v>
      </c>
      <c r="M539" s="72">
        <v>0</v>
      </c>
      <c r="N539" s="72">
        <v>0</v>
      </c>
      <c r="O539" s="47">
        <v>0</v>
      </c>
    </row>
    <row r="540" spans="1:15">
      <c r="A540" s="83">
        <v>9001230502</v>
      </c>
      <c r="B540" s="1" t="s">
        <v>133</v>
      </c>
      <c r="C540" s="84" t="s">
        <v>46</v>
      </c>
      <c r="D540" s="45">
        <v>62494.020476999991</v>
      </c>
      <c r="E540" s="45">
        <v>16864.529999999901</v>
      </c>
      <c r="F540" s="73">
        <f>Table323[[#This Row],[Single Family]]+Table323[[#This Row],[2-4 Units]]+Table323[[#This Row],[&gt;4 Units]]</f>
        <v>0</v>
      </c>
      <c r="G540" s="72">
        <v>0</v>
      </c>
      <c r="H540" s="72">
        <v>0</v>
      </c>
      <c r="I540" s="72">
        <v>0</v>
      </c>
      <c r="J540" s="47">
        <v>0</v>
      </c>
      <c r="K540" s="46">
        <f t="shared" si="8"/>
        <v>0</v>
      </c>
      <c r="L540" s="72">
        <v>0</v>
      </c>
      <c r="M540" s="72">
        <v>0</v>
      </c>
      <c r="N540" s="72">
        <v>0</v>
      </c>
      <c r="O540" s="47">
        <v>0</v>
      </c>
    </row>
    <row r="541" spans="1:15">
      <c r="A541" s="83">
        <v>9005296100</v>
      </c>
      <c r="B541" s="1" t="s">
        <v>134</v>
      </c>
      <c r="C541" s="84" t="s">
        <v>46</v>
      </c>
      <c r="D541" s="45">
        <v>132.43419</v>
      </c>
      <c r="E541" s="45">
        <v>0</v>
      </c>
      <c r="F541" s="73">
        <f>Table323[[#This Row],[Single Family]]+Table323[[#This Row],[2-4 Units]]+Table323[[#This Row],[&gt;4 Units]]</f>
        <v>0</v>
      </c>
      <c r="G541" s="72">
        <v>0</v>
      </c>
      <c r="H541" s="72">
        <v>0</v>
      </c>
      <c r="I541" s="72">
        <v>0</v>
      </c>
      <c r="J541" s="47">
        <v>0</v>
      </c>
      <c r="K541" s="46">
        <f t="shared" si="8"/>
        <v>0</v>
      </c>
      <c r="L541" s="72">
        <v>0</v>
      </c>
      <c r="M541" s="72">
        <v>0</v>
      </c>
      <c r="N541" s="72">
        <v>0</v>
      </c>
      <c r="O541" s="47">
        <v>0</v>
      </c>
    </row>
    <row r="542" spans="1:15">
      <c r="A542" s="83">
        <v>9005425600</v>
      </c>
      <c r="B542" s="1" t="s">
        <v>134</v>
      </c>
      <c r="C542" s="84" t="s">
        <v>46</v>
      </c>
      <c r="D542" s="45">
        <v>39347.508753000002</v>
      </c>
      <c r="E542" s="45">
        <v>35336.730000000003</v>
      </c>
      <c r="F542" s="73">
        <f>Table323[[#This Row],[Single Family]]+Table323[[#This Row],[2-4 Units]]+Table323[[#This Row],[&gt;4 Units]]</f>
        <v>8</v>
      </c>
      <c r="G542" s="72">
        <v>8</v>
      </c>
      <c r="H542" s="72">
        <v>0</v>
      </c>
      <c r="I542" s="72">
        <v>0</v>
      </c>
      <c r="J542" s="47">
        <v>10515.5</v>
      </c>
      <c r="K542" s="46">
        <f t="shared" si="8"/>
        <v>32</v>
      </c>
      <c r="L542" s="72">
        <v>4</v>
      </c>
      <c r="M542" s="72">
        <v>0</v>
      </c>
      <c r="N542" s="72">
        <v>28</v>
      </c>
      <c r="O542" s="47">
        <v>25094</v>
      </c>
    </row>
    <row r="543" spans="1:15">
      <c r="A543" s="83">
        <v>9005260200</v>
      </c>
      <c r="B543" s="1" t="s">
        <v>135</v>
      </c>
      <c r="C543" s="84" t="s">
        <v>46</v>
      </c>
      <c r="D543" s="45">
        <f>50542.7202+1666</f>
        <v>52208.720200000003</v>
      </c>
      <c r="E543" s="45">
        <v>10621.049999999899</v>
      </c>
      <c r="F543" s="73">
        <f>Table323[[#This Row],[Single Family]]+Table323[[#This Row],[2-4 Units]]+Table323[[#This Row],[&gt;4 Units]]</f>
        <v>3</v>
      </c>
      <c r="G543" s="72">
        <v>3</v>
      </c>
      <c r="H543" s="72">
        <v>0</v>
      </c>
      <c r="I543" s="72">
        <v>0</v>
      </c>
      <c r="J543" s="47">
        <v>2975.3699999999899</v>
      </c>
      <c r="K543" s="46">
        <f t="shared" si="8"/>
        <v>0</v>
      </c>
      <c r="L543" s="72">
        <v>0</v>
      </c>
      <c r="M543" s="72">
        <v>0</v>
      </c>
      <c r="N543" s="72">
        <v>0</v>
      </c>
      <c r="O543" s="47">
        <v>343.45999999999901</v>
      </c>
    </row>
    <row r="544" spans="1:15">
      <c r="A544" s="83">
        <v>9011707100</v>
      </c>
      <c r="B544" s="1" t="s">
        <v>136</v>
      </c>
      <c r="C544" s="84" t="s">
        <v>46</v>
      </c>
      <c r="D544" s="45">
        <v>112401.15352200001</v>
      </c>
      <c r="E544" s="45">
        <v>88181.599999999904</v>
      </c>
      <c r="F544" s="73">
        <f>Table323[[#This Row],[Single Family]]+Table323[[#This Row],[2-4 Units]]+Table323[[#This Row],[&gt;4 Units]]</f>
        <v>34</v>
      </c>
      <c r="G544" s="72">
        <v>34</v>
      </c>
      <c r="H544" s="72">
        <v>0</v>
      </c>
      <c r="I544" s="72">
        <v>0</v>
      </c>
      <c r="J544" s="47">
        <v>54282.099999999897</v>
      </c>
      <c r="K544" s="46">
        <f t="shared" si="8"/>
        <v>0</v>
      </c>
      <c r="L544" s="72">
        <v>0</v>
      </c>
      <c r="M544" s="72">
        <v>0</v>
      </c>
      <c r="N544" s="72">
        <v>0</v>
      </c>
      <c r="O544" s="47">
        <v>5283.38</v>
      </c>
    </row>
    <row r="545" spans="1:15">
      <c r="A545" s="83">
        <v>9011708100</v>
      </c>
      <c r="B545" s="1" t="s">
        <v>136</v>
      </c>
      <c r="C545" s="84" t="s">
        <v>46</v>
      </c>
      <c r="D545" s="45">
        <v>239.63687999999999</v>
      </c>
      <c r="E545" s="45">
        <v>0</v>
      </c>
      <c r="F545" s="73">
        <f>Table323[[#This Row],[Single Family]]+Table323[[#This Row],[2-4 Units]]+Table323[[#This Row],[&gt;4 Units]]</f>
        <v>0</v>
      </c>
      <c r="G545" s="72">
        <v>0</v>
      </c>
      <c r="H545" s="72">
        <v>0</v>
      </c>
      <c r="I545" s="72">
        <v>0</v>
      </c>
      <c r="J545" s="47">
        <v>0</v>
      </c>
      <c r="K545" s="46">
        <f t="shared" si="8"/>
        <v>0</v>
      </c>
      <c r="L545" s="72">
        <v>0</v>
      </c>
      <c r="M545" s="72">
        <v>0</v>
      </c>
      <c r="N545" s="72">
        <v>0</v>
      </c>
      <c r="O545" s="47">
        <v>0</v>
      </c>
    </row>
    <row r="546" spans="1:15">
      <c r="A546" s="83">
        <v>9001035300</v>
      </c>
      <c r="B546" s="1" t="s">
        <v>137</v>
      </c>
      <c r="C546" s="84" t="s">
        <v>46</v>
      </c>
      <c r="D546" s="45">
        <v>666.23633999999993</v>
      </c>
      <c r="E546" s="45">
        <v>921.53999999999905</v>
      </c>
      <c r="F546" s="73">
        <f>Table323[[#This Row],[Single Family]]+Table323[[#This Row],[2-4 Units]]+Table323[[#This Row],[&gt;4 Units]]</f>
        <v>0</v>
      </c>
      <c r="G546" s="72">
        <v>0</v>
      </c>
      <c r="H546" s="72">
        <v>0</v>
      </c>
      <c r="I546" s="72">
        <v>0</v>
      </c>
      <c r="J546" s="47">
        <v>0</v>
      </c>
      <c r="K546" s="46">
        <f t="shared" si="8"/>
        <v>0</v>
      </c>
      <c r="L546" s="72">
        <v>0</v>
      </c>
      <c r="M546" s="72">
        <v>0</v>
      </c>
      <c r="N546" s="72">
        <v>0</v>
      </c>
      <c r="O546" s="47">
        <v>0</v>
      </c>
    </row>
    <row r="547" spans="1:15">
      <c r="A547" s="83">
        <v>9001035400</v>
      </c>
      <c r="B547" s="1" t="s">
        <v>137</v>
      </c>
      <c r="C547" s="84" t="s">
        <v>46</v>
      </c>
      <c r="D547" s="45">
        <v>3096.4646789999942</v>
      </c>
      <c r="E547" s="45">
        <v>0</v>
      </c>
      <c r="F547" s="73">
        <f>Table323[[#This Row],[Single Family]]+Table323[[#This Row],[2-4 Units]]+Table323[[#This Row],[&gt;4 Units]]</f>
        <v>0</v>
      </c>
      <c r="G547" s="72">
        <v>0</v>
      </c>
      <c r="H547" s="72">
        <v>0</v>
      </c>
      <c r="I547" s="72">
        <v>0</v>
      </c>
      <c r="J547" s="47">
        <v>0</v>
      </c>
      <c r="K547" s="46">
        <f t="shared" si="8"/>
        <v>0</v>
      </c>
      <c r="L547" s="72">
        <v>0</v>
      </c>
      <c r="M547" s="72">
        <v>0</v>
      </c>
      <c r="N547" s="72">
        <v>0</v>
      </c>
      <c r="O547" s="47">
        <v>0</v>
      </c>
    </row>
    <row r="548" spans="1:15">
      <c r="A548" s="83">
        <v>9001042500</v>
      </c>
      <c r="B548" s="1" t="s">
        <v>137</v>
      </c>
      <c r="C548" s="84" t="s">
        <v>46</v>
      </c>
      <c r="D548" s="45">
        <v>62286.645329999999</v>
      </c>
      <c r="E548" s="45">
        <v>16365.28</v>
      </c>
      <c r="F548" s="73">
        <f>Table323[[#This Row],[Single Family]]+Table323[[#This Row],[2-4 Units]]+Table323[[#This Row],[&gt;4 Units]]</f>
        <v>0</v>
      </c>
      <c r="G548" s="72">
        <v>0</v>
      </c>
      <c r="H548" s="72">
        <v>0</v>
      </c>
      <c r="I548" s="72">
        <v>0</v>
      </c>
      <c r="J548" s="47">
        <v>0</v>
      </c>
      <c r="K548" s="46">
        <f t="shared" si="8"/>
        <v>0</v>
      </c>
      <c r="L548" s="72">
        <v>0</v>
      </c>
      <c r="M548" s="72">
        <v>0</v>
      </c>
      <c r="N548" s="72">
        <v>0</v>
      </c>
      <c r="O548" s="47">
        <v>0</v>
      </c>
    </row>
    <row r="549" spans="1:15">
      <c r="A549" s="83">
        <v>9001042600</v>
      </c>
      <c r="B549" s="1" t="s">
        <v>137</v>
      </c>
      <c r="C549" s="84" t="s">
        <v>46</v>
      </c>
      <c r="D549" s="45">
        <v>59610.777848999431</v>
      </c>
      <c r="E549" s="45">
        <v>12723.48</v>
      </c>
      <c r="F549" s="73">
        <f>Table323[[#This Row],[Single Family]]+Table323[[#This Row],[2-4 Units]]+Table323[[#This Row],[&gt;4 Units]]</f>
        <v>0</v>
      </c>
      <c r="G549" s="72">
        <v>0</v>
      </c>
      <c r="H549" s="72">
        <v>0</v>
      </c>
      <c r="I549" s="72">
        <v>0</v>
      </c>
      <c r="J549" s="47">
        <v>0</v>
      </c>
      <c r="K549" s="46">
        <f t="shared" si="8"/>
        <v>0</v>
      </c>
      <c r="L549" s="72">
        <v>0</v>
      </c>
      <c r="M549" s="72">
        <v>0</v>
      </c>
      <c r="N549" s="72">
        <v>0</v>
      </c>
      <c r="O549" s="47">
        <v>0</v>
      </c>
    </row>
    <row r="550" spans="1:15">
      <c r="A550" s="83">
        <v>9001042700</v>
      </c>
      <c r="B550" s="1" t="s">
        <v>137</v>
      </c>
      <c r="C550" s="84" t="s">
        <v>46</v>
      </c>
      <c r="D550" s="45">
        <v>64743.127469999999</v>
      </c>
      <c r="E550" s="45">
        <v>10894.53</v>
      </c>
      <c r="F550" s="73">
        <f>Table323[[#This Row],[Single Family]]+Table323[[#This Row],[2-4 Units]]+Table323[[#This Row],[&gt;4 Units]]</f>
        <v>0</v>
      </c>
      <c r="G550" s="72">
        <v>0</v>
      </c>
      <c r="H550" s="72">
        <v>0</v>
      </c>
      <c r="I550" s="72">
        <v>0</v>
      </c>
      <c r="J550" s="47">
        <v>0</v>
      </c>
      <c r="K550" s="46">
        <f t="shared" si="8"/>
        <v>0</v>
      </c>
      <c r="L550" s="72">
        <v>0</v>
      </c>
      <c r="M550" s="72">
        <v>0</v>
      </c>
      <c r="N550" s="72">
        <v>0</v>
      </c>
      <c r="O550" s="47">
        <v>0</v>
      </c>
    </row>
    <row r="551" spans="1:15">
      <c r="A551" s="83">
        <v>9001042800</v>
      </c>
      <c r="B551" s="1" t="s">
        <v>137</v>
      </c>
      <c r="C551" s="84" t="s">
        <v>46</v>
      </c>
      <c r="D551" s="45">
        <v>443652.32519999996</v>
      </c>
      <c r="E551" s="45">
        <v>1022449.4</v>
      </c>
      <c r="F551" s="73">
        <f>Table323[[#This Row],[Single Family]]+Table323[[#This Row],[2-4 Units]]+Table323[[#This Row],[&gt;4 Units]]</f>
        <v>934</v>
      </c>
      <c r="G551" s="72">
        <v>206</v>
      </c>
      <c r="H551" s="72">
        <v>8</v>
      </c>
      <c r="I551" s="72">
        <v>720</v>
      </c>
      <c r="J551" s="47">
        <v>317820</v>
      </c>
      <c r="K551" s="46">
        <f t="shared" si="8"/>
        <v>359</v>
      </c>
      <c r="L551" s="72">
        <v>56</v>
      </c>
      <c r="M551" s="72">
        <v>0</v>
      </c>
      <c r="N551" s="72">
        <v>303</v>
      </c>
      <c r="O551" s="47">
        <v>122950</v>
      </c>
    </row>
    <row r="552" spans="1:15">
      <c r="A552" s="83">
        <v>9001042900</v>
      </c>
      <c r="B552" s="1" t="s">
        <v>137</v>
      </c>
      <c r="C552" s="84" t="s">
        <v>46</v>
      </c>
      <c r="D552" s="45">
        <v>31305.900275999938</v>
      </c>
      <c r="E552" s="45">
        <v>5103.42</v>
      </c>
      <c r="F552" s="73">
        <f>Table323[[#This Row],[Single Family]]+Table323[[#This Row],[2-4 Units]]+Table323[[#This Row],[&gt;4 Units]]</f>
        <v>0</v>
      </c>
      <c r="G552" s="72">
        <v>0</v>
      </c>
      <c r="H552" s="72">
        <v>0</v>
      </c>
      <c r="I552" s="72">
        <v>0</v>
      </c>
      <c r="J552" s="47">
        <v>0</v>
      </c>
      <c r="K552" s="46">
        <f t="shared" si="8"/>
        <v>0</v>
      </c>
      <c r="L552" s="72">
        <v>0</v>
      </c>
      <c r="M552" s="72">
        <v>0</v>
      </c>
      <c r="N552" s="72">
        <v>0</v>
      </c>
      <c r="O552" s="47">
        <v>0</v>
      </c>
    </row>
    <row r="553" spans="1:15">
      <c r="A553" s="83">
        <v>9001043000</v>
      </c>
      <c r="B553" s="1" t="s">
        <v>137</v>
      </c>
      <c r="C553" s="84" t="s">
        <v>46</v>
      </c>
      <c r="D553" s="45">
        <v>47587.007033999944</v>
      </c>
      <c r="E553" s="45">
        <v>9206.8199999999906</v>
      </c>
      <c r="F553" s="73">
        <f>Table323[[#This Row],[Single Family]]+Table323[[#This Row],[2-4 Units]]+Table323[[#This Row],[&gt;4 Units]]</f>
        <v>0</v>
      </c>
      <c r="G553" s="72">
        <v>0</v>
      </c>
      <c r="H553" s="72">
        <v>0</v>
      </c>
      <c r="I553" s="72">
        <v>0</v>
      </c>
      <c r="J553" s="47">
        <v>0</v>
      </c>
      <c r="K553" s="46">
        <f t="shared" si="8"/>
        <v>0</v>
      </c>
      <c r="L553" s="72">
        <v>0</v>
      </c>
      <c r="M553" s="72">
        <v>0</v>
      </c>
      <c r="N553" s="72">
        <v>0</v>
      </c>
      <c r="O553" s="47">
        <v>0</v>
      </c>
    </row>
    <row r="554" spans="1:15">
      <c r="A554" s="83">
        <v>9001043100</v>
      </c>
      <c r="B554" s="1" t="s">
        <v>137</v>
      </c>
      <c r="C554" s="84" t="s">
        <v>46</v>
      </c>
      <c r="D554" s="45">
        <v>76848.34273199999</v>
      </c>
      <c r="E554" s="45">
        <v>29996.65</v>
      </c>
      <c r="F554" s="73">
        <f>Table323[[#This Row],[Single Family]]+Table323[[#This Row],[2-4 Units]]+Table323[[#This Row],[&gt;4 Units]]</f>
        <v>0</v>
      </c>
      <c r="G554" s="72">
        <v>0</v>
      </c>
      <c r="H554" s="72">
        <v>0</v>
      </c>
      <c r="I554" s="72">
        <v>0</v>
      </c>
      <c r="J554" s="47">
        <v>0</v>
      </c>
      <c r="K554" s="46">
        <f t="shared" si="8"/>
        <v>0</v>
      </c>
      <c r="L554" s="72">
        <v>0</v>
      </c>
      <c r="M554" s="72">
        <v>0</v>
      </c>
      <c r="N554" s="72">
        <v>0</v>
      </c>
      <c r="O554" s="47">
        <v>0</v>
      </c>
    </row>
    <row r="555" spans="1:15">
      <c r="A555" s="83">
        <v>9001043200</v>
      </c>
      <c r="B555" s="1" t="s">
        <v>137</v>
      </c>
      <c r="C555" s="84" t="s">
        <v>46</v>
      </c>
      <c r="D555" s="45">
        <v>42837.064893000002</v>
      </c>
      <c r="E555" s="45">
        <v>3233.1399999999899</v>
      </c>
      <c r="F555" s="73">
        <f>Table323[[#This Row],[Single Family]]+Table323[[#This Row],[2-4 Units]]+Table323[[#This Row],[&gt;4 Units]]</f>
        <v>0</v>
      </c>
      <c r="G555" s="72">
        <v>0</v>
      </c>
      <c r="H555" s="72">
        <v>0</v>
      </c>
      <c r="I555" s="72">
        <v>0</v>
      </c>
      <c r="J555" s="47">
        <v>0</v>
      </c>
      <c r="K555" s="46">
        <f t="shared" si="8"/>
        <v>0</v>
      </c>
      <c r="L555" s="72">
        <v>0</v>
      </c>
      <c r="M555" s="72">
        <v>0</v>
      </c>
      <c r="N555" s="72">
        <v>0</v>
      </c>
      <c r="O555" s="47">
        <v>0</v>
      </c>
    </row>
    <row r="556" spans="1:15">
      <c r="A556" s="83">
        <v>9001043300</v>
      </c>
      <c r="B556" s="1" t="s">
        <v>137</v>
      </c>
      <c r="C556" s="84" t="s">
        <v>46</v>
      </c>
      <c r="D556" s="45">
        <v>45410.16022199994</v>
      </c>
      <c r="E556" s="45">
        <v>8429.1399999999903</v>
      </c>
      <c r="F556" s="73">
        <f>Table323[[#This Row],[Single Family]]+Table323[[#This Row],[2-4 Units]]+Table323[[#This Row],[&gt;4 Units]]</f>
        <v>0</v>
      </c>
      <c r="G556" s="72">
        <v>0</v>
      </c>
      <c r="H556" s="72">
        <v>0</v>
      </c>
      <c r="I556" s="72">
        <v>0</v>
      </c>
      <c r="J556" s="47">
        <v>0</v>
      </c>
      <c r="K556" s="46">
        <f t="shared" si="8"/>
        <v>0</v>
      </c>
      <c r="L556" s="72">
        <v>0</v>
      </c>
      <c r="M556" s="72">
        <v>0</v>
      </c>
      <c r="N556" s="72">
        <v>0</v>
      </c>
      <c r="O556" s="47">
        <v>0</v>
      </c>
    </row>
    <row r="557" spans="1:15">
      <c r="A557" s="83">
        <v>9001043400</v>
      </c>
      <c r="B557" s="1" t="s">
        <v>137</v>
      </c>
      <c r="C557" s="84" t="s">
        <v>46</v>
      </c>
      <c r="D557" s="45">
        <v>48322.192274999994</v>
      </c>
      <c r="E557" s="45">
        <v>17395.609999999899</v>
      </c>
      <c r="F557" s="73">
        <f>Table323[[#This Row],[Single Family]]+Table323[[#This Row],[2-4 Units]]+Table323[[#This Row],[&gt;4 Units]]</f>
        <v>0</v>
      </c>
      <c r="G557" s="72">
        <v>0</v>
      </c>
      <c r="H557" s="72">
        <v>0</v>
      </c>
      <c r="I557" s="72">
        <v>0</v>
      </c>
      <c r="J557" s="47">
        <v>0</v>
      </c>
      <c r="K557" s="46">
        <f t="shared" si="8"/>
        <v>0</v>
      </c>
      <c r="L557" s="72">
        <v>0</v>
      </c>
      <c r="M557" s="72">
        <v>0</v>
      </c>
      <c r="N557" s="72">
        <v>0</v>
      </c>
      <c r="O557" s="47">
        <v>0</v>
      </c>
    </row>
    <row r="558" spans="1:15">
      <c r="A558" s="83">
        <v>9001043500</v>
      </c>
      <c r="B558" s="1" t="s">
        <v>137</v>
      </c>
      <c r="C558" s="84" t="s">
        <v>46</v>
      </c>
      <c r="D558" s="45">
        <v>34585.397658000002</v>
      </c>
      <c r="E558" s="45">
        <v>2910.6499999999901</v>
      </c>
      <c r="F558" s="73">
        <f>Table323[[#This Row],[Single Family]]+Table323[[#This Row],[2-4 Units]]+Table323[[#This Row],[&gt;4 Units]]</f>
        <v>0</v>
      </c>
      <c r="G558" s="72">
        <v>0</v>
      </c>
      <c r="H558" s="72">
        <v>0</v>
      </c>
      <c r="I558" s="72">
        <v>0</v>
      </c>
      <c r="J558" s="47">
        <v>0</v>
      </c>
      <c r="K558" s="46">
        <f t="shared" si="8"/>
        <v>0</v>
      </c>
      <c r="L558" s="72">
        <v>0</v>
      </c>
      <c r="M558" s="72">
        <v>0</v>
      </c>
      <c r="N558" s="72">
        <v>0</v>
      </c>
      <c r="O558" s="47">
        <v>0</v>
      </c>
    </row>
    <row r="559" spans="1:15">
      <c r="A559" s="83">
        <v>9001043600</v>
      </c>
      <c r="B559" s="1" t="s">
        <v>137</v>
      </c>
      <c r="C559" s="84" t="s">
        <v>46</v>
      </c>
      <c r="D559" s="45">
        <v>40239.559079999999</v>
      </c>
      <c r="E559" s="45">
        <v>4879.8899999999903</v>
      </c>
      <c r="F559" s="73">
        <f>Table323[[#This Row],[Single Family]]+Table323[[#This Row],[2-4 Units]]+Table323[[#This Row],[&gt;4 Units]]</f>
        <v>0</v>
      </c>
      <c r="G559" s="72">
        <v>0</v>
      </c>
      <c r="H559" s="72">
        <v>0</v>
      </c>
      <c r="I559" s="72">
        <v>0</v>
      </c>
      <c r="J559" s="47">
        <v>0</v>
      </c>
      <c r="K559" s="46">
        <f t="shared" si="8"/>
        <v>0</v>
      </c>
      <c r="L559" s="72">
        <v>0</v>
      </c>
      <c r="M559" s="72">
        <v>0</v>
      </c>
      <c r="N559" s="72">
        <v>0</v>
      </c>
      <c r="O559" s="47">
        <v>0</v>
      </c>
    </row>
    <row r="560" spans="1:15">
      <c r="A560" s="83">
        <v>9001043700</v>
      </c>
      <c r="B560" s="1" t="s">
        <v>137</v>
      </c>
      <c r="C560" s="84" t="s">
        <v>46</v>
      </c>
      <c r="D560" s="45">
        <v>35930.768453999997</v>
      </c>
      <c r="E560" s="45">
        <v>154</v>
      </c>
      <c r="F560" s="73">
        <f>Table323[[#This Row],[Single Family]]+Table323[[#This Row],[2-4 Units]]+Table323[[#This Row],[&gt;4 Units]]</f>
        <v>0</v>
      </c>
      <c r="G560" s="72">
        <v>0</v>
      </c>
      <c r="H560" s="72">
        <v>0</v>
      </c>
      <c r="I560" s="72">
        <v>0</v>
      </c>
      <c r="J560" s="47">
        <v>0</v>
      </c>
      <c r="K560" s="46">
        <f t="shared" si="8"/>
        <v>0</v>
      </c>
      <c r="L560" s="72">
        <v>0</v>
      </c>
      <c r="M560" s="72">
        <v>0</v>
      </c>
      <c r="N560" s="72">
        <v>0</v>
      </c>
      <c r="O560" s="47">
        <v>0</v>
      </c>
    </row>
    <row r="561" spans="1:15">
      <c r="A561" s="83">
        <v>9001043800</v>
      </c>
      <c r="B561" s="1" t="s">
        <v>137</v>
      </c>
      <c r="C561" s="84" t="s">
        <v>46</v>
      </c>
      <c r="D561" s="45">
        <v>85233.113216999991</v>
      </c>
      <c r="E561" s="45">
        <v>41720.789999999899</v>
      </c>
      <c r="F561" s="73">
        <f>Table323[[#This Row],[Single Family]]+Table323[[#This Row],[2-4 Units]]+Table323[[#This Row],[&gt;4 Units]]</f>
        <v>0</v>
      </c>
      <c r="G561" s="72">
        <v>0</v>
      </c>
      <c r="H561" s="72">
        <v>0</v>
      </c>
      <c r="I561" s="72">
        <v>0</v>
      </c>
      <c r="J561" s="47">
        <v>0</v>
      </c>
      <c r="K561" s="46">
        <f t="shared" si="8"/>
        <v>0</v>
      </c>
      <c r="L561" s="72">
        <v>0</v>
      </c>
      <c r="M561" s="72">
        <v>0</v>
      </c>
      <c r="N561" s="72">
        <v>0</v>
      </c>
      <c r="O561" s="47">
        <v>0</v>
      </c>
    </row>
    <row r="562" spans="1:15">
      <c r="A562" s="83">
        <v>9001043900</v>
      </c>
      <c r="B562" s="1" t="s">
        <v>137</v>
      </c>
      <c r="C562" s="84" t="s">
        <v>46</v>
      </c>
      <c r="D562" s="45">
        <v>62705.108906999994</v>
      </c>
      <c r="E562" s="45">
        <v>13240.3999999999</v>
      </c>
      <c r="F562" s="73">
        <f>Table323[[#This Row],[Single Family]]+Table323[[#This Row],[2-4 Units]]+Table323[[#This Row],[&gt;4 Units]]</f>
        <v>0</v>
      </c>
      <c r="G562" s="72">
        <v>0</v>
      </c>
      <c r="H562" s="72">
        <v>0</v>
      </c>
      <c r="I562" s="72">
        <v>0</v>
      </c>
      <c r="J562" s="47">
        <v>0</v>
      </c>
      <c r="K562" s="46">
        <f t="shared" si="8"/>
        <v>0</v>
      </c>
      <c r="L562" s="72">
        <v>0</v>
      </c>
      <c r="M562" s="72">
        <v>0</v>
      </c>
      <c r="N562" s="72">
        <v>0</v>
      </c>
      <c r="O562" s="47">
        <v>0</v>
      </c>
    </row>
    <row r="563" spans="1:15">
      <c r="A563" s="83">
        <v>9001044000</v>
      </c>
      <c r="B563" s="1" t="s">
        <v>137</v>
      </c>
      <c r="C563" s="84" t="s">
        <v>46</v>
      </c>
      <c r="D563" s="45">
        <v>7153.5441599999995</v>
      </c>
      <c r="E563" s="45">
        <v>0</v>
      </c>
      <c r="F563" s="73">
        <f>Table323[[#This Row],[Single Family]]+Table323[[#This Row],[2-4 Units]]+Table323[[#This Row],[&gt;4 Units]]</f>
        <v>0</v>
      </c>
      <c r="G563" s="72">
        <v>0</v>
      </c>
      <c r="H563" s="72">
        <v>0</v>
      </c>
      <c r="I563" s="72">
        <v>0</v>
      </c>
      <c r="J563" s="47">
        <v>0</v>
      </c>
      <c r="K563" s="46">
        <f t="shared" si="8"/>
        <v>0</v>
      </c>
      <c r="L563" s="72">
        <v>0</v>
      </c>
      <c r="M563" s="72">
        <v>0</v>
      </c>
      <c r="N563" s="72">
        <v>0</v>
      </c>
      <c r="O563" s="47">
        <v>0</v>
      </c>
    </row>
    <row r="564" spans="1:15">
      <c r="A564" s="83">
        <v>9001044200</v>
      </c>
      <c r="B564" s="1" t="s">
        <v>137</v>
      </c>
      <c r="C564" s="84" t="s">
        <v>46</v>
      </c>
      <c r="D564" s="45">
        <v>1016.3871899999999</v>
      </c>
      <c r="E564" s="45">
        <v>429.09</v>
      </c>
      <c r="F564" s="73">
        <f>Table323[[#This Row],[Single Family]]+Table323[[#This Row],[2-4 Units]]+Table323[[#This Row],[&gt;4 Units]]</f>
        <v>0</v>
      </c>
      <c r="G564" s="72">
        <v>0</v>
      </c>
      <c r="H564" s="72">
        <v>0</v>
      </c>
      <c r="I564" s="72">
        <v>0</v>
      </c>
      <c r="J564" s="47">
        <v>0</v>
      </c>
      <c r="K564" s="46">
        <f t="shared" si="8"/>
        <v>0</v>
      </c>
      <c r="L564" s="72">
        <v>0</v>
      </c>
      <c r="M564" s="72">
        <v>0</v>
      </c>
      <c r="N564" s="72">
        <v>0</v>
      </c>
      <c r="O564" s="47">
        <v>0</v>
      </c>
    </row>
    <row r="565" spans="1:15">
      <c r="A565" s="83">
        <v>9001044300</v>
      </c>
      <c r="B565" s="1" t="s">
        <v>137</v>
      </c>
      <c r="C565" s="84" t="s">
        <v>46</v>
      </c>
      <c r="D565" s="45">
        <v>4470.3754199999994</v>
      </c>
      <c r="E565" s="45">
        <v>0</v>
      </c>
      <c r="F565" s="73">
        <f>Table323[[#This Row],[Single Family]]+Table323[[#This Row],[2-4 Units]]+Table323[[#This Row],[&gt;4 Units]]</f>
        <v>0</v>
      </c>
      <c r="G565" s="72">
        <v>0</v>
      </c>
      <c r="H565" s="72">
        <v>0</v>
      </c>
      <c r="I565" s="72">
        <v>0</v>
      </c>
      <c r="J565" s="47">
        <v>0</v>
      </c>
      <c r="K565" s="46">
        <f t="shared" si="8"/>
        <v>0</v>
      </c>
      <c r="L565" s="72">
        <v>0</v>
      </c>
      <c r="M565" s="72">
        <v>0</v>
      </c>
      <c r="N565" s="72">
        <v>0</v>
      </c>
      <c r="O565" s="47">
        <v>0</v>
      </c>
    </row>
    <row r="566" spans="1:15">
      <c r="A566" s="83">
        <v>9001044400</v>
      </c>
      <c r="B566" s="1" t="s">
        <v>137</v>
      </c>
      <c r="C566" s="84" t="s">
        <v>46</v>
      </c>
      <c r="D566" s="45">
        <v>8454.3839099999987</v>
      </c>
      <c r="E566" s="45">
        <v>834.5</v>
      </c>
      <c r="F566" s="73">
        <f>Table323[[#This Row],[Single Family]]+Table323[[#This Row],[2-4 Units]]+Table323[[#This Row],[&gt;4 Units]]</f>
        <v>0</v>
      </c>
      <c r="G566" s="72">
        <v>0</v>
      </c>
      <c r="H566" s="72">
        <v>0</v>
      </c>
      <c r="I566" s="72">
        <v>0</v>
      </c>
      <c r="J566" s="47">
        <v>0</v>
      </c>
      <c r="K566" s="46">
        <f t="shared" si="8"/>
        <v>0</v>
      </c>
      <c r="L566" s="72">
        <v>0</v>
      </c>
      <c r="M566" s="72">
        <v>0</v>
      </c>
      <c r="N566" s="72">
        <v>0</v>
      </c>
      <c r="O566" s="47">
        <v>0</v>
      </c>
    </row>
    <row r="567" spans="1:15">
      <c r="A567" s="83">
        <v>9001044500</v>
      </c>
      <c r="B567" s="1" t="s">
        <v>137</v>
      </c>
      <c r="C567" s="84" t="s">
        <v>46</v>
      </c>
      <c r="D567" s="45">
        <v>17923.023089999999</v>
      </c>
      <c r="E567" s="45">
        <v>12397.19</v>
      </c>
      <c r="F567" s="73">
        <f>Table323[[#This Row],[Single Family]]+Table323[[#This Row],[2-4 Units]]+Table323[[#This Row],[&gt;4 Units]]</f>
        <v>0</v>
      </c>
      <c r="G567" s="72">
        <v>0</v>
      </c>
      <c r="H567" s="72">
        <v>0</v>
      </c>
      <c r="I567" s="72">
        <v>0</v>
      </c>
      <c r="J567" s="47">
        <v>0</v>
      </c>
      <c r="K567" s="46">
        <f t="shared" si="8"/>
        <v>0</v>
      </c>
      <c r="L567" s="72">
        <v>0</v>
      </c>
      <c r="M567" s="72">
        <v>0</v>
      </c>
      <c r="N567" s="72">
        <v>0</v>
      </c>
      <c r="O567" s="47">
        <v>0</v>
      </c>
    </row>
    <row r="568" spans="1:15">
      <c r="A568" s="83">
        <v>9001044600</v>
      </c>
      <c r="B568" s="1" t="s">
        <v>137</v>
      </c>
      <c r="C568" s="84" t="s">
        <v>46</v>
      </c>
      <c r="D568" s="45">
        <v>85029.514289999992</v>
      </c>
      <c r="E568" s="45">
        <v>13313.98</v>
      </c>
      <c r="F568" s="73">
        <f>Table323[[#This Row],[Single Family]]+Table323[[#This Row],[2-4 Units]]+Table323[[#This Row],[&gt;4 Units]]</f>
        <v>0</v>
      </c>
      <c r="G568" s="72">
        <v>0</v>
      </c>
      <c r="H568" s="72">
        <v>0</v>
      </c>
      <c r="I568" s="72">
        <v>0</v>
      </c>
      <c r="J568" s="47">
        <v>0</v>
      </c>
      <c r="K568" s="46">
        <f t="shared" si="8"/>
        <v>0</v>
      </c>
      <c r="L568" s="72">
        <v>0</v>
      </c>
      <c r="M568" s="72">
        <v>0</v>
      </c>
      <c r="N568" s="72">
        <v>0</v>
      </c>
      <c r="O568" s="47">
        <v>0</v>
      </c>
    </row>
    <row r="569" spans="1:15">
      <c r="A569" s="83">
        <v>9001045300</v>
      </c>
      <c r="B569" s="1" t="s">
        <v>137</v>
      </c>
      <c r="C569" s="84" t="s">
        <v>46</v>
      </c>
      <c r="D569" s="45">
        <v>285.69995999999998</v>
      </c>
      <c r="E569" s="45">
        <v>0</v>
      </c>
      <c r="F569" s="73">
        <f>Table323[[#This Row],[Single Family]]+Table323[[#This Row],[2-4 Units]]+Table323[[#This Row],[&gt;4 Units]]</f>
        <v>0</v>
      </c>
      <c r="G569" s="72">
        <v>0</v>
      </c>
      <c r="H569" s="72">
        <v>0</v>
      </c>
      <c r="I569" s="72">
        <v>0</v>
      </c>
      <c r="J569" s="47">
        <v>0</v>
      </c>
      <c r="K569" s="46">
        <f t="shared" si="8"/>
        <v>0</v>
      </c>
      <c r="L569" s="72">
        <v>0</v>
      </c>
      <c r="M569" s="72">
        <v>0</v>
      </c>
      <c r="N569" s="72">
        <v>0</v>
      </c>
      <c r="O569" s="47">
        <v>0</v>
      </c>
    </row>
    <row r="570" spans="1:15">
      <c r="A570" s="83">
        <v>9001045400</v>
      </c>
      <c r="B570" s="1" t="s">
        <v>137</v>
      </c>
      <c r="C570" s="84" t="s">
        <v>46</v>
      </c>
      <c r="D570" s="45">
        <v>2252.8781099999997</v>
      </c>
      <c r="E570" s="45">
        <v>0</v>
      </c>
      <c r="F570" s="73">
        <f>Table323[[#This Row],[Single Family]]+Table323[[#This Row],[2-4 Units]]+Table323[[#This Row],[&gt;4 Units]]</f>
        <v>0</v>
      </c>
      <c r="G570" s="72">
        <v>0</v>
      </c>
      <c r="H570" s="72">
        <v>0</v>
      </c>
      <c r="I570" s="72">
        <v>0</v>
      </c>
      <c r="J570" s="47">
        <v>0</v>
      </c>
      <c r="K570" s="46">
        <f t="shared" si="8"/>
        <v>0</v>
      </c>
      <c r="L570" s="72">
        <v>0</v>
      </c>
      <c r="M570" s="72">
        <v>0</v>
      </c>
      <c r="N570" s="72">
        <v>0</v>
      </c>
      <c r="O570" s="47">
        <v>0</v>
      </c>
    </row>
    <row r="571" spans="1:15">
      <c r="A571" s="83">
        <v>9001050400</v>
      </c>
      <c r="B571" s="1" t="s">
        <v>137</v>
      </c>
      <c r="C571" s="84" t="s">
        <v>46</v>
      </c>
      <c r="D571" s="45">
        <v>247.01354999999998</v>
      </c>
      <c r="E571" s="45">
        <v>0</v>
      </c>
      <c r="F571" s="73">
        <f>Table323[[#This Row],[Single Family]]+Table323[[#This Row],[2-4 Units]]+Table323[[#This Row],[&gt;4 Units]]</f>
        <v>0</v>
      </c>
      <c r="G571" s="72">
        <v>0</v>
      </c>
      <c r="H571" s="72">
        <v>0</v>
      </c>
      <c r="I571" s="72">
        <v>0</v>
      </c>
      <c r="J571" s="47">
        <v>0</v>
      </c>
      <c r="K571" s="46">
        <f t="shared" si="8"/>
        <v>0</v>
      </c>
      <c r="L571" s="72">
        <v>0</v>
      </c>
      <c r="M571" s="72">
        <v>0</v>
      </c>
      <c r="N571" s="72">
        <v>0</v>
      </c>
      <c r="O571" s="47">
        <v>0</v>
      </c>
    </row>
    <row r="572" spans="1:15">
      <c r="A572" s="83">
        <v>9011650100</v>
      </c>
      <c r="B572" s="1" t="s">
        <v>138</v>
      </c>
      <c r="C572" s="84" t="s">
        <v>46</v>
      </c>
      <c r="D572" s="45">
        <v>2900.1426299999998</v>
      </c>
      <c r="E572" s="45">
        <v>0</v>
      </c>
      <c r="F572" s="73">
        <f>Table323[[#This Row],[Single Family]]+Table323[[#This Row],[2-4 Units]]+Table323[[#This Row],[&gt;4 Units]]</f>
        <v>0</v>
      </c>
      <c r="G572" s="72">
        <v>0</v>
      </c>
      <c r="H572" s="72">
        <v>0</v>
      </c>
      <c r="I572" s="72">
        <v>0</v>
      </c>
      <c r="J572" s="47">
        <v>0</v>
      </c>
      <c r="K572" s="46">
        <f t="shared" si="8"/>
        <v>0</v>
      </c>
      <c r="L572" s="72">
        <v>0</v>
      </c>
      <c r="M572" s="72">
        <v>0</v>
      </c>
      <c r="N572" s="72">
        <v>0</v>
      </c>
      <c r="O572" s="47">
        <v>0</v>
      </c>
    </row>
    <row r="573" spans="1:15">
      <c r="A573" s="83">
        <v>9011660101</v>
      </c>
      <c r="B573" s="1" t="s">
        <v>138</v>
      </c>
      <c r="C573" s="84" t="s">
        <v>46</v>
      </c>
      <c r="D573" s="45">
        <v>145085.04807299943</v>
      </c>
      <c r="E573" s="45">
        <v>160232.16</v>
      </c>
      <c r="F573" s="73">
        <f>Table323[[#This Row],[Single Family]]+Table323[[#This Row],[2-4 Units]]+Table323[[#This Row],[&gt;4 Units]]</f>
        <v>67</v>
      </c>
      <c r="G573" s="72">
        <v>67</v>
      </c>
      <c r="H573" s="72">
        <v>0</v>
      </c>
      <c r="I573" s="72">
        <v>0</v>
      </c>
      <c r="J573" s="47">
        <v>107492</v>
      </c>
      <c r="K573" s="46">
        <f t="shared" si="8"/>
        <v>29</v>
      </c>
      <c r="L573" s="72">
        <v>5</v>
      </c>
      <c r="M573" s="72">
        <v>0</v>
      </c>
      <c r="N573" s="72">
        <v>24</v>
      </c>
      <c r="O573" s="47">
        <v>19965.5</v>
      </c>
    </row>
    <row r="574" spans="1:15">
      <c r="A574" s="83">
        <v>9011660102</v>
      </c>
      <c r="B574" s="1" t="s">
        <v>138</v>
      </c>
      <c r="C574" s="84" t="s">
        <v>46</v>
      </c>
      <c r="D574" s="45">
        <v>84360.911858999432</v>
      </c>
      <c r="E574" s="45">
        <v>22622.94</v>
      </c>
      <c r="F574" s="73">
        <f>Table323[[#This Row],[Single Family]]+Table323[[#This Row],[2-4 Units]]+Table323[[#This Row],[&gt;4 Units]]</f>
        <v>0</v>
      </c>
      <c r="G574" s="72">
        <v>0</v>
      </c>
      <c r="H574" s="72">
        <v>0</v>
      </c>
      <c r="I574" s="72">
        <v>0</v>
      </c>
      <c r="J574" s="47">
        <v>0</v>
      </c>
      <c r="K574" s="46">
        <f t="shared" si="8"/>
        <v>0</v>
      </c>
      <c r="L574" s="72">
        <v>0</v>
      </c>
      <c r="M574" s="72">
        <v>0</v>
      </c>
      <c r="N574" s="72">
        <v>0</v>
      </c>
      <c r="O574" s="47">
        <v>0</v>
      </c>
    </row>
    <row r="575" spans="1:15">
      <c r="A575" s="83">
        <v>9007670100</v>
      </c>
      <c r="B575" s="1" t="s">
        <v>139</v>
      </c>
      <c r="C575" s="84" t="s">
        <v>46</v>
      </c>
      <c r="D575" s="45">
        <v>92135.665187999999</v>
      </c>
      <c r="E575" s="45">
        <v>27127.1899999999</v>
      </c>
      <c r="F575" s="73">
        <f>Table323[[#This Row],[Single Family]]+Table323[[#This Row],[2-4 Units]]+Table323[[#This Row],[&gt;4 Units]]</f>
        <v>0</v>
      </c>
      <c r="G575" s="72">
        <v>0</v>
      </c>
      <c r="H575" s="72">
        <v>0</v>
      </c>
      <c r="I575" s="72">
        <v>0</v>
      </c>
      <c r="J575" s="47">
        <v>0</v>
      </c>
      <c r="K575" s="46">
        <f t="shared" si="8"/>
        <v>0</v>
      </c>
      <c r="L575" s="72">
        <v>0</v>
      </c>
      <c r="M575" s="72">
        <v>0</v>
      </c>
      <c r="N575" s="72">
        <v>0</v>
      </c>
      <c r="O575" s="47">
        <v>0</v>
      </c>
    </row>
    <row r="576" spans="1:15">
      <c r="A576" s="83">
        <v>9007670200</v>
      </c>
      <c r="B576" s="1" t="s">
        <v>139</v>
      </c>
      <c r="C576" s="84" t="s">
        <v>46</v>
      </c>
      <c r="D576" s="45">
        <v>183996.91258199999</v>
      </c>
      <c r="E576" s="45">
        <v>215763.46</v>
      </c>
      <c r="F576" s="73">
        <f>Table323[[#This Row],[Single Family]]+Table323[[#This Row],[2-4 Units]]+Table323[[#This Row],[&gt;4 Units]]</f>
        <v>72</v>
      </c>
      <c r="G576" s="72">
        <v>72</v>
      </c>
      <c r="H576" s="72">
        <v>0</v>
      </c>
      <c r="I576" s="72">
        <v>0</v>
      </c>
      <c r="J576" s="47">
        <v>128974</v>
      </c>
      <c r="K576" s="46">
        <f t="shared" si="8"/>
        <v>20</v>
      </c>
      <c r="L576" s="72">
        <v>4</v>
      </c>
      <c r="M576" s="72">
        <v>0</v>
      </c>
      <c r="N576" s="72">
        <v>16</v>
      </c>
      <c r="O576" s="47">
        <v>23208.299999999901</v>
      </c>
    </row>
    <row r="577" spans="1:15">
      <c r="A577" s="83">
        <v>9009344200</v>
      </c>
      <c r="B577" s="1" t="s">
        <v>140</v>
      </c>
      <c r="C577" s="84" t="s">
        <v>46</v>
      </c>
      <c r="D577" s="45">
        <v>388.61045999999999</v>
      </c>
      <c r="E577" s="45">
        <v>0</v>
      </c>
      <c r="F577" s="73">
        <f>Table323[[#This Row],[Single Family]]+Table323[[#This Row],[2-4 Units]]+Table323[[#This Row],[&gt;4 Units]]</f>
        <v>0</v>
      </c>
      <c r="G577" s="72">
        <v>0</v>
      </c>
      <c r="H577" s="72">
        <v>0</v>
      </c>
      <c r="I577" s="72">
        <v>0</v>
      </c>
      <c r="J577" s="47">
        <v>0</v>
      </c>
      <c r="K577" s="46">
        <f t="shared" si="8"/>
        <v>0</v>
      </c>
      <c r="L577" s="72">
        <v>0</v>
      </c>
      <c r="M577" s="72">
        <v>0</v>
      </c>
      <c r="N577" s="72">
        <v>0</v>
      </c>
      <c r="O577" s="47">
        <v>0</v>
      </c>
    </row>
    <row r="578" spans="1:15">
      <c r="A578" s="83">
        <v>9009345300</v>
      </c>
      <c r="B578" s="1" t="s">
        <v>140</v>
      </c>
      <c r="C578" s="84" t="s">
        <v>46</v>
      </c>
      <c r="D578" s="45">
        <v>140.41755000000001</v>
      </c>
      <c r="E578" s="45">
        <v>0</v>
      </c>
      <c r="F578" s="73">
        <f>Table323[[#This Row],[Single Family]]+Table323[[#This Row],[2-4 Units]]+Table323[[#This Row],[&gt;4 Units]]</f>
        <v>0</v>
      </c>
      <c r="G578" s="72">
        <v>0</v>
      </c>
      <c r="H578" s="72">
        <v>0</v>
      </c>
      <c r="I578" s="72">
        <v>0</v>
      </c>
      <c r="J578" s="47">
        <v>0</v>
      </c>
      <c r="K578" s="46">
        <f t="shared" si="8"/>
        <v>0</v>
      </c>
      <c r="L578" s="72">
        <v>0</v>
      </c>
      <c r="M578" s="72">
        <v>0</v>
      </c>
      <c r="N578" s="72">
        <v>0</v>
      </c>
      <c r="O578" s="47">
        <v>0</v>
      </c>
    </row>
    <row r="579" spans="1:15">
      <c r="A579" s="83">
        <v>9009346101</v>
      </c>
      <c r="B579" s="1" t="s">
        <v>140</v>
      </c>
      <c r="C579" s="84" t="s">
        <v>46</v>
      </c>
      <c r="D579" s="45">
        <v>169532.22150899941</v>
      </c>
      <c r="E579" s="45">
        <v>149874.41999999899</v>
      </c>
      <c r="F579" s="73">
        <f>Table323[[#This Row],[Single Family]]+Table323[[#This Row],[2-4 Units]]+Table323[[#This Row],[&gt;4 Units]]</f>
        <v>51</v>
      </c>
      <c r="G579" s="72">
        <v>51</v>
      </c>
      <c r="H579" s="72">
        <v>0</v>
      </c>
      <c r="I579" s="72">
        <v>0</v>
      </c>
      <c r="J579" s="47">
        <v>82898.600000000006</v>
      </c>
      <c r="K579" s="46">
        <f t="shared" si="8"/>
        <v>10</v>
      </c>
      <c r="L579" s="72">
        <v>10</v>
      </c>
      <c r="M579" s="72">
        <v>0</v>
      </c>
      <c r="N579" s="72">
        <v>0</v>
      </c>
      <c r="O579" s="47">
        <v>40087.9</v>
      </c>
    </row>
    <row r="580" spans="1:15">
      <c r="A580" s="83">
        <v>9009346102</v>
      </c>
      <c r="B580" s="1" t="s">
        <v>140</v>
      </c>
      <c r="C580" s="84" t="s">
        <v>46</v>
      </c>
      <c r="D580" s="45">
        <v>99840.316337999437</v>
      </c>
      <c r="E580" s="45">
        <v>15487.5799999999</v>
      </c>
      <c r="F580" s="73">
        <f>Table323[[#This Row],[Single Family]]+Table323[[#This Row],[2-4 Units]]+Table323[[#This Row],[&gt;4 Units]]</f>
        <v>0</v>
      </c>
      <c r="G580" s="72">
        <v>0</v>
      </c>
      <c r="H580" s="72">
        <v>0</v>
      </c>
      <c r="I580" s="72">
        <v>0</v>
      </c>
      <c r="J580" s="47">
        <v>0</v>
      </c>
      <c r="K580" s="46">
        <f t="shared" si="8"/>
        <v>0</v>
      </c>
      <c r="L580" s="72">
        <v>0</v>
      </c>
      <c r="M580" s="72">
        <v>0</v>
      </c>
      <c r="N580" s="72">
        <v>0</v>
      </c>
      <c r="O580" s="47">
        <v>0</v>
      </c>
    </row>
    <row r="581" spans="1:15">
      <c r="A581" s="83">
        <v>9011709100</v>
      </c>
      <c r="B581" s="1" t="s">
        <v>141</v>
      </c>
      <c r="C581" s="84" t="s">
        <v>46</v>
      </c>
      <c r="D581" s="45">
        <v>345.03650999999996</v>
      </c>
      <c r="E581" s="45">
        <v>0</v>
      </c>
      <c r="F581" s="73">
        <f>Table323[[#This Row],[Single Family]]+Table323[[#This Row],[2-4 Units]]+Table323[[#This Row],[&gt;4 Units]]</f>
        <v>0</v>
      </c>
      <c r="G581" s="72">
        <v>0</v>
      </c>
      <c r="H581" s="72">
        <v>0</v>
      </c>
      <c r="I581" s="72">
        <v>0</v>
      </c>
      <c r="J581" s="47">
        <v>0</v>
      </c>
      <c r="K581" s="46">
        <f t="shared" si="8"/>
        <v>0</v>
      </c>
      <c r="L581" s="72">
        <v>0</v>
      </c>
      <c r="M581" s="72">
        <v>0</v>
      </c>
      <c r="N581" s="72">
        <v>0</v>
      </c>
      <c r="O581" s="47">
        <v>0</v>
      </c>
    </row>
    <row r="582" spans="1:15">
      <c r="A582" s="83">
        <v>9015906100</v>
      </c>
      <c r="B582" s="1" t="s">
        <v>141</v>
      </c>
      <c r="C582" s="84" t="s">
        <v>46</v>
      </c>
      <c r="D582" s="45">
        <v>386.79605999999995</v>
      </c>
      <c r="E582" s="45">
        <v>0</v>
      </c>
      <c r="F582" s="73">
        <f>Table323[[#This Row],[Single Family]]+Table323[[#This Row],[2-4 Units]]+Table323[[#This Row],[&gt;4 Units]]</f>
        <v>0</v>
      </c>
      <c r="G582" s="72">
        <v>0</v>
      </c>
      <c r="H582" s="72">
        <v>0</v>
      </c>
      <c r="I582" s="72">
        <v>0</v>
      </c>
      <c r="J582" s="47">
        <v>0</v>
      </c>
      <c r="K582" s="46">
        <f t="shared" ref="K582:K645" si="9">L582+M582+N582</f>
        <v>0</v>
      </c>
      <c r="L582" s="72">
        <v>0</v>
      </c>
      <c r="M582" s="72">
        <v>0</v>
      </c>
      <c r="N582" s="72">
        <v>0</v>
      </c>
      <c r="O582" s="47">
        <v>0</v>
      </c>
    </row>
    <row r="583" spans="1:15">
      <c r="A583" s="83">
        <v>9015907100</v>
      </c>
      <c r="B583" s="1" t="s">
        <v>141</v>
      </c>
      <c r="C583" s="84" t="s">
        <v>46</v>
      </c>
      <c r="D583" s="45">
        <v>52995.392666999942</v>
      </c>
      <c r="E583" s="45">
        <v>16332.960000000001</v>
      </c>
      <c r="F583" s="73">
        <f>Table323[[#This Row],[Single Family]]+Table323[[#This Row],[2-4 Units]]+Table323[[#This Row],[&gt;4 Units]]</f>
        <v>0</v>
      </c>
      <c r="G583" s="72">
        <v>0</v>
      </c>
      <c r="H583" s="72">
        <v>0</v>
      </c>
      <c r="I583" s="72">
        <v>0</v>
      </c>
      <c r="J583" s="47">
        <v>0</v>
      </c>
      <c r="K583" s="46">
        <f t="shared" si="9"/>
        <v>0</v>
      </c>
      <c r="L583" s="72">
        <v>0</v>
      </c>
      <c r="M583" s="72">
        <v>0</v>
      </c>
      <c r="N583" s="72">
        <v>0</v>
      </c>
      <c r="O583" s="47">
        <v>0</v>
      </c>
    </row>
    <row r="584" spans="1:15">
      <c r="A584" s="83">
        <v>9015907200</v>
      </c>
      <c r="B584" s="1" t="s">
        <v>141</v>
      </c>
      <c r="C584" s="84" t="s">
        <v>46</v>
      </c>
      <c r="D584" s="45">
        <v>71186.703713999435</v>
      </c>
      <c r="E584" s="45">
        <v>11400.84</v>
      </c>
      <c r="F584" s="73">
        <f>Table323[[#This Row],[Single Family]]+Table323[[#This Row],[2-4 Units]]+Table323[[#This Row],[&gt;4 Units]]</f>
        <v>0</v>
      </c>
      <c r="G584" s="72">
        <v>0</v>
      </c>
      <c r="H584" s="72">
        <v>0</v>
      </c>
      <c r="I584" s="72">
        <v>0</v>
      </c>
      <c r="J584" s="47">
        <v>0</v>
      </c>
      <c r="K584" s="46">
        <f t="shared" si="9"/>
        <v>0</v>
      </c>
      <c r="L584" s="72">
        <v>0</v>
      </c>
      <c r="M584" s="72">
        <v>0</v>
      </c>
      <c r="N584" s="72">
        <v>0</v>
      </c>
      <c r="O584" s="47">
        <v>0</v>
      </c>
    </row>
    <row r="585" spans="1:15">
      <c r="A585" s="83">
        <v>9015907300</v>
      </c>
      <c r="B585" s="1" t="s">
        <v>141</v>
      </c>
      <c r="C585" s="84" t="s">
        <v>46</v>
      </c>
      <c r="D585" s="45">
        <v>144438.178185</v>
      </c>
      <c r="E585" s="45">
        <v>168349.94</v>
      </c>
      <c r="F585" s="73">
        <f>Table323[[#This Row],[Single Family]]+Table323[[#This Row],[2-4 Units]]+Table323[[#This Row],[&gt;4 Units]]</f>
        <v>61</v>
      </c>
      <c r="G585" s="72">
        <v>60</v>
      </c>
      <c r="H585" s="72">
        <v>1</v>
      </c>
      <c r="I585" s="72">
        <v>0</v>
      </c>
      <c r="J585" s="47">
        <v>70216.789999999906</v>
      </c>
      <c r="K585" s="46">
        <f t="shared" si="9"/>
        <v>69</v>
      </c>
      <c r="L585" s="72">
        <v>19</v>
      </c>
      <c r="M585" s="72">
        <v>0</v>
      </c>
      <c r="N585" s="72">
        <v>50</v>
      </c>
      <c r="O585" s="47">
        <v>68916.899999999907</v>
      </c>
    </row>
    <row r="586" spans="1:15">
      <c r="A586" s="83">
        <v>9015908100</v>
      </c>
      <c r="B586" s="1" t="s">
        <v>141</v>
      </c>
      <c r="C586" s="84" t="s">
        <v>46</v>
      </c>
      <c r="D586" s="45">
        <v>122.08644</v>
      </c>
      <c r="E586" s="45">
        <v>0</v>
      </c>
      <c r="F586" s="73">
        <f>Table323[[#This Row],[Single Family]]+Table323[[#This Row],[2-4 Units]]+Table323[[#This Row],[&gt;4 Units]]</f>
        <v>0</v>
      </c>
      <c r="G586" s="72">
        <v>0</v>
      </c>
      <c r="H586" s="72">
        <v>0</v>
      </c>
      <c r="I586" s="72">
        <v>0</v>
      </c>
      <c r="J586" s="47">
        <v>0</v>
      </c>
      <c r="K586" s="46">
        <f t="shared" si="9"/>
        <v>0</v>
      </c>
      <c r="L586" s="72">
        <v>0</v>
      </c>
      <c r="M586" s="72">
        <v>0</v>
      </c>
      <c r="N586" s="72">
        <v>0</v>
      </c>
      <c r="O586" s="47">
        <v>0</v>
      </c>
    </row>
    <row r="587" spans="1:15">
      <c r="A587" s="83">
        <v>9003405401</v>
      </c>
      <c r="B587" s="1" t="s">
        <v>142</v>
      </c>
      <c r="C587" s="84" t="s">
        <v>46</v>
      </c>
      <c r="D587" s="45">
        <v>1300.22739</v>
      </c>
      <c r="E587" s="45">
        <v>0</v>
      </c>
      <c r="F587" s="73">
        <f>Table323[[#This Row],[Single Family]]+Table323[[#This Row],[2-4 Units]]+Table323[[#This Row],[&gt;4 Units]]</f>
        <v>0</v>
      </c>
      <c r="G587" s="72">
        <v>0</v>
      </c>
      <c r="H587" s="72">
        <v>0</v>
      </c>
      <c r="I587" s="72">
        <v>0</v>
      </c>
      <c r="J587" s="47">
        <v>0</v>
      </c>
      <c r="K587" s="46">
        <f t="shared" si="9"/>
        <v>0</v>
      </c>
      <c r="L587" s="72">
        <v>0</v>
      </c>
      <c r="M587" s="72">
        <v>0</v>
      </c>
      <c r="N587" s="72">
        <v>0</v>
      </c>
      <c r="O587" s="47">
        <v>0</v>
      </c>
    </row>
    <row r="588" spans="1:15">
      <c r="A588" s="83">
        <v>9003420400</v>
      </c>
      <c r="B588" s="1" t="s">
        <v>142</v>
      </c>
      <c r="C588" s="84" t="s">
        <v>46</v>
      </c>
      <c r="D588" s="45">
        <v>44302.114079999999</v>
      </c>
      <c r="E588" s="45">
        <v>7459.26</v>
      </c>
      <c r="F588" s="73">
        <f>Table323[[#This Row],[Single Family]]+Table323[[#This Row],[2-4 Units]]+Table323[[#This Row],[&gt;4 Units]]</f>
        <v>0</v>
      </c>
      <c r="G588" s="72">
        <v>0</v>
      </c>
      <c r="H588" s="72">
        <v>0</v>
      </c>
      <c r="I588" s="72">
        <v>0</v>
      </c>
      <c r="J588" s="47">
        <v>0</v>
      </c>
      <c r="K588" s="46">
        <f t="shared" si="9"/>
        <v>0</v>
      </c>
      <c r="L588" s="72">
        <v>0</v>
      </c>
      <c r="M588" s="72">
        <v>0</v>
      </c>
      <c r="N588" s="72">
        <v>0</v>
      </c>
      <c r="O588" s="47">
        <v>0</v>
      </c>
    </row>
    <row r="589" spans="1:15">
      <c r="A589" s="83">
        <v>9003420500</v>
      </c>
      <c r="B589" s="1" t="s">
        <v>142</v>
      </c>
      <c r="C589" s="84" t="s">
        <v>46</v>
      </c>
      <c r="D589" s="45">
        <v>77046.598817999999</v>
      </c>
      <c r="E589" s="45">
        <v>4791.0899999999901</v>
      </c>
      <c r="F589" s="73">
        <f>Table323[[#This Row],[Single Family]]+Table323[[#This Row],[2-4 Units]]+Table323[[#This Row],[&gt;4 Units]]</f>
        <v>0</v>
      </c>
      <c r="G589" s="72">
        <v>0</v>
      </c>
      <c r="H589" s="72">
        <v>0</v>
      </c>
      <c r="I589" s="72">
        <v>0</v>
      </c>
      <c r="J589" s="47">
        <v>0</v>
      </c>
      <c r="K589" s="46">
        <f t="shared" si="9"/>
        <v>0</v>
      </c>
      <c r="L589" s="72">
        <v>0</v>
      </c>
      <c r="M589" s="72">
        <v>0</v>
      </c>
      <c r="N589" s="72">
        <v>0</v>
      </c>
      <c r="O589" s="47">
        <v>0</v>
      </c>
    </row>
    <row r="590" spans="1:15">
      <c r="A590" s="83">
        <v>9003420600</v>
      </c>
      <c r="B590" s="1" t="s">
        <v>142</v>
      </c>
      <c r="C590" s="84" t="s">
        <v>46</v>
      </c>
      <c r="D590" s="45">
        <v>168501.08381399998</v>
      </c>
      <c r="E590" s="45">
        <v>296547.32</v>
      </c>
      <c r="F590" s="73">
        <f>Table323[[#This Row],[Single Family]]+Table323[[#This Row],[2-4 Units]]+Table323[[#This Row],[&gt;4 Units]]</f>
        <v>66</v>
      </c>
      <c r="G590" s="72">
        <v>66</v>
      </c>
      <c r="H590" s="72">
        <v>0</v>
      </c>
      <c r="I590" s="72">
        <v>0</v>
      </c>
      <c r="J590" s="47">
        <v>103453</v>
      </c>
      <c r="K590" s="46">
        <f t="shared" si="9"/>
        <v>110</v>
      </c>
      <c r="L590" s="72">
        <v>18</v>
      </c>
      <c r="M590" s="72">
        <v>0</v>
      </c>
      <c r="N590" s="72">
        <v>92</v>
      </c>
      <c r="O590" s="47">
        <v>48668.5</v>
      </c>
    </row>
    <row r="591" spans="1:15">
      <c r="A591" s="83">
        <v>9003420700</v>
      </c>
      <c r="B591" s="1" t="s">
        <v>142</v>
      </c>
      <c r="C591" s="84" t="s">
        <v>46</v>
      </c>
      <c r="D591" s="45">
        <v>51417.837638999939</v>
      </c>
      <c r="E591" s="45">
        <v>14697.0899999999</v>
      </c>
      <c r="F591" s="73">
        <f>Table323[[#This Row],[Single Family]]+Table323[[#This Row],[2-4 Units]]+Table323[[#This Row],[&gt;4 Units]]</f>
        <v>0</v>
      </c>
      <c r="G591" s="72">
        <v>0</v>
      </c>
      <c r="H591" s="72">
        <v>0</v>
      </c>
      <c r="I591" s="72">
        <v>0</v>
      </c>
      <c r="J591" s="47">
        <v>0</v>
      </c>
      <c r="K591" s="46">
        <f t="shared" si="9"/>
        <v>0</v>
      </c>
      <c r="L591" s="72">
        <v>0</v>
      </c>
      <c r="M591" s="72">
        <v>0</v>
      </c>
      <c r="N591" s="72">
        <v>0</v>
      </c>
      <c r="O591" s="47">
        <v>0</v>
      </c>
    </row>
    <row r="592" spans="1:15">
      <c r="A592" s="83">
        <v>9003405700</v>
      </c>
      <c r="B592" s="1" t="s">
        <v>143</v>
      </c>
      <c r="C592" s="84" t="s">
        <v>46</v>
      </c>
      <c r="D592" s="45">
        <v>81.392849999999996</v>
      </c>
      <c r="E592" s="45">
        <v>1450.75</v>
      </c>
      <c r="F592" s="73">
        <f>Table323[[#This Row],[Single Family]]+Table323[[#This Row],[2-4 Units]]+Table323[[#This Row],[&gt;4 Units]]</f>
        <v>0</v>
      </c>
      <c r="G592" s="72">
        <v>0</v>
      </c>
      <c r="H592" s="72">
        <v>0</v>
      </c>
      <c r="I592" s="72">
        <v>0</v>
      </c>
      <c r="J592" s="47">
        <v>0</v>
      </c>
      <c r="K592" s="46">
        <f t="shared" si="9"/>
        <v>0</v>
      </c>
      <c r="L592" s="72">
        <v>0</v>
      </c>
      <c r="M592" s="72">
        <v>0</v>
      </c>
      <c r="N592" s="72">
        <v>0</v>
      </c>
      <c r="O592" s="47">
        <v>0</v>
      </c>
    </row>
    <row r="593" spans="1:15">
      <c r="A593" s="83">
        <v>9005349100</v>
      </c>
      <c r="B593" s="1" t="s">
        <v>143</v>
      </c>
      <c r="C593" s="84" t="s">
        <v>46</v>
      </c>
      <c r="D593" s="45">
        <v>145.25405999999998</v>
      </c>
      <c r="E593" s="45">
        <v>0</v>
      </c>
      <c r="F593" s="73">
        <f>Table323[[#This Row],[Single Family]]+Table323[[#This Row],[2-4 Units]]+Table323[[#This Row],[&gt;4 Units]]</f>
        <v>0</v>
      </c>
      <c r="G593" s="72">
        <v>0</v>
      </c>
      <c r="H593" s="72">
        <v>0</v>
      </c>
      <c r="I593" s="72">
        <v>0</v>
      </c>
      <c r="J593" s="47">
        <v>0</v>
      </c>
      <c r="K593" s="46">
        <f t="shared" si="9"/>
        <v>0</v>
      </c>
      <c r="L593" s="72">
        <v>0</v>
      </c>
      <c r="M593" s="72">
        <v>0</v>
      </c>
      <c r="N593" s="72">
        <v>0</v>
      </c>
      <c r="O593" s="47">
        <v>0</v>
      </c>
    </row>
    <row r="594" spans="1:15">
      <c r="A594" s="83">
        <v>9005349200</v>
      </c>
      <c r="B594" s="1" t="s">
        <v>143</v>
      </c>
      <c r="C594" s="84" t="s">
        <v>46</v>
      </c>
      <c r="D594" s="45">
        <v>157.58063999999999</v>
      </c>
      <c r="E594" s="45">
        <v>0</v>
      </c>
      <c r="F594" s="73">
        <f>Table323[[#This Row],[Single Family]]+Table323[[#This Row],[2-4 Units]]+Table323[[#This Row],[&gt;4 Units]]</f>
        <v>0</v>
      </c>
      <c r="G594" s="72">
        <v>0</v>
      </c>
      <c r="H594" s="72">
        <v>0</v>
      </c>
      <c r="I594" s="72">
        <v>0</v>
      </c>
      <c r="J594" s="47">
        <v>0</v>
      </c>
      <c r="K594" s="46">
        <f t="shared" si="9"/>
        <v>0</v>
      </c>
      <c r="L594" s="72">
        <v>0</v>
      </c>
      <c r="M594" s="72">
        <v>0</v>
      </c>
      <c r="N594" s="72">
        <v>0</v>
      </c>
      <c r="O594" s="47">
        <v>0</v>
      </c>
    </row>
    <row r="595" spans="1:15">
      <c r="A595" s="83">
        <v>9005425300</v>
      </c>
      <c r="B595" s="1" t="s">
        <v>143</v>
      </c>
      <c r="C595" s="84" t="s">
        <v>46</v>
      </c>
      <c r="D595" s="45">
        <v>51757.425845999998</v>
      </c>
      <c r="E595" s="45">
        <v>13654.1</v>
      </c>
      <c r="F595" s="73">
        <f>Table323[[#This Row],[Single Family]]+Table323[[#This Row],[2-4 Units]]+Table323[[#This Row],[&gt;4 Units]]</f>
        <v>0</v>
      </c>
      <c r="G595" s="72">
        <v>0</v>
      </c>
      <c r="H595" s="72">
        <v>0</v>
      </c>
      <c r="I595" s="72">
        <v>0</v>
      </c>
      <c r="J595" s="47">
        <v>0</v>
      </c>
      <c r="K595" s="46">
        <f t="shared" si="9"/>
        <v>0</v>
      </c>
      <c r="L595" s="72">
        <v>0</v>
      </c>
      <c r="M595" s="72">
        <v>0</v>
      </c>
      <c r="N595" s="72">
        <v>0</v>
      </c>
      <c r="O595" s="47">
        <v>0</v>
      </c>
    </row>
    <row r="596" spans="1:15">
      <c r="A596" s="83">
        <v>9005425400</v>
      </c>
      <c r="B596" s="1" t="s">
        <v>143</v>
      </c>
      <c r="C596" s="84" t="s">
        <v>46</v>
      </c>
      <c r="D596" s="45">
        <v>133288.54900199943</v>
      </c>
      <c r="E596" s="45">
        <v>163229.049999999</v>
      </c>
      <c r="F596" s="73">
        <f>Table323[[#This Row],[Single Family]]+Table323[[#This Row],[2-4 Units]]+Table323[[#This Row],[&gt;4 Units]]</f>
        <v>53</v>
      </c>
      <c r="G596" s="72">
        <v>53</v>
      </c>
      <c r="H596" s="72">
        <v>0</v>
      </c>
      <c r="I596" s="72">
        <v>0</v>
      </c>
      <c r="J596" s="47">
        <v>84670.029999999897</v>
      </c>
      <c r="K596" s="46">
        <f t="shared" si="9"/>
        <v>32</v>
      </c>
      <c r="L596" s="72">
        <v>32</v>
      </c>
      <c r="M596" s="72">
        <v>0</v>
      </c>
      <c r="N596" s="72">
        <v>0</v>
      </c>
      <c r="O596" s="47">
        <v>58707.3</v>
      </c>
    </row>
    <row r="597" spans="1:15">
      <c r="A597" s="83">
        <v>9005425500</v>
      </c>
      <c r="B597" s="1" t="s">
        <v>143</v>
      </c>
      <c r="C597" s="84" t="s">
        <v>46</v>
      </c>
      <c r="D597" s="45">
        <v>44123.469389999998</v>
      </c>
      <c r="E597" s="45">
        <v>12958.55</v>
      </c>
      <c r="F597" s="73">
        <f>Table323[[#This Row],[Single Family]]+Table323[[#This Row],[2-4 Units]]+Table323[[#This Row],[&gt;4 Units]]</f>
        <v>0</v>
      </c>
      <c r="G597" s="72">
        <v>0</v>
      </c>
      <c r="H597" s="72">
        <v>0</v>
      </c>
      <c r="I597" s="72">
        <v>0</v>
      </c>
      <c r="J597" s="47">
        <v>0</v>
      </c>
      <c r="K597" s="46">
        <f t="shared" si="9"/>
        <v>0</v>
      </c>
      <c r="L597" s="72">
        <v>0</v>
      </c>
      <c r="M597" s="72">
        <v>0</v>
      </c>
      <c r="N597" s="72">
        <v>0</v>
      </c>
      <c r="O597" s="47">
        <v>0</v>
      </c>
    </row>
    <row r="598" spans="1:15">
      <c r="A598" s="83">
        <v>9015901100</v>
      </c>
      <c r="B598" s="1" t="s">
        <v>144</v>
      </c>
      <c r="C598" s="84" t="s">
        <v>46</v>
      </c>
      <c r="D598" s="45">
        <v>166.40315999999999</v>
      </c>
      <c r="E598" s="45">
        <v>0</v>
      </c>
      <c r="F598" s="73">
        <f>Table323[[#This Row],[Single Family]]+Table323[[#This Row],[2-4 Units]]+Table323[[#This Row],[&gt;4 Units]]</f>
        <v>0</v>
      </c>
      <c r="G598" s="72">
        <v>0</v>
      </c>
      <c r="H598" s="72">
        <v>0</v>
      </c>
      <c r="I598" s="72">
        <v>0</v>
      </c>
      <c r="J598" s="47">
        <v>0</v>
      </c>
      <c r="K598" s="46">
        <f t="shared" si="9"/>
        <v>0</v>
      </c>
      <c r="L598" s="72">
        <v>0</v>
      </c>
      <c r="M598" s="72">
        <v>0</v>
      </c>
      <c r="N598" s="72">
        <v>0</v>
      </c>
      <c r="O598" s="47">
        <v>0</v>
      </c>
    </row>
    <row r="599" spans="1:15">
      <c r="A599" s="83">
        <v>9015902200</v>
      </c>
      <c r="B599" s="1" t="s">
        <v>144</v>
      </c>
      <c r="C599" s="84" t="s">
        <v>46</v>
      </c>
      <c r="D599" s="45">
        <v>148.87152</v>
      </c>
      <c r="E599" s="45">
        <v>0</v>
      </c>
      <c r="F599" s="73">
        <f>Table323[[#This Row],[Single Family]]+Table323[[#This Row],[2-4 Units]]+Table323[[#This Row],[&gt;4 Units]]</f>
        <v>0</v>
      </c>
      <c r="G599" s="72">
        <v>0</v>
      </c>
      <c r="H599" s="72">
        <v>0</v>
      </c>
      <c r="I599" s="72">
        <v>0</v>
      </c>
      <c r="J599" s="47">
        <v>0</v>
      </c>
      <c r="K599" s="46">
        <f t="shared" si="9"/>
        <v>0</v>
      </c>
      <c r="L599" s="72">
        <v>0</v>
      </c>
      <c r="M599" s="72">
        <v>0</v>
      </c>
      <c r="N599" s="72">
        <v>0</v>
      </c>
      <c r="O599" s="47">
        <v>0</v>
      </c>
    </row>
    <row r="600" spans="1:15">
      <c r="A600" s="83">
        <v>9015902500</v>
      </c>
      <c r="B600" s="1" t="s">
        <v>144</v>
      </c>
      <c r="C600" s="84" t="s">
        <v>46</v>
      </c>
      <c r="D600" s="45">
        <v>78320.00540699999</v>
      </c>
      <c r="E600" s="45">
        <v>52783.359999999899</v>
      </c>
      <c r="F600" s="73">
        <f>Table323[[#This Row],[Single Family]]+Table323[[#This Row],[2-4 Units]]+Table323[[#This Row],[&gt;4 Units]]</f>
        <v>23</v>
      </c>
      <c r="G600" s="72">
        <v>23</v>
      </c>
      <c r="H600" s="72">
        <v>0</v>
      </c>
      <c r="I600" s="72">
        <v>0</v>
      </c>
      <c r="J600" s="47">
        <v>21233.7</v>
      </c>
      <c r="K600" s="46">
        <f t="shared" si="9"/>
        <v>5</v>
      </c>
      <c r="L600" s="72">
        <v>5</v>
      </c>
      <c r="M600" s="72">
        <v>0</v>
      </c>
      <c r="N600" s="72">
        <v>0</v>
      </c>
      <c r="O600" s="47">
        <v>8174</v>
      </c>
    </row>
    <row r="601" spans="1:15">
      <c r="A601" s="83">
        <v>9015905100</v>
      </c>
      <c r="B601" s="1" t="s">
        <v>144</v>
      </c>
      <c r="C601" s="84" t="s">
        <v>46</v>
      </c>
      <c r="D601" s="45">
        <v>768.98240999999996</v>
      </c>
      <c r="E601" s="45">
        <v>0</v>
      </c>
      <c r="F601" s="73">
        <f>Table323[[#This Row],[Single Family]]+Table323[[#This Row],[2-4 Units]]+Table323[[#This Row],[&gt;4 Units]]</f>
        <v>0</v>
      </c>
      <c r="G601" s="72">
        <v>0</v>
      </c>
      <c r="H601" s="72">
        <v>0</v>
      </c>
      <c r="I601" s="72">
        <v>0</v>
      </c>
      <c r="J601" s="47">
        <v>0</v>
      </c>
      <c r="K601" s="46">
        <f t="shared" si="9"/>
        <v>0</v>
      </c>
      <c r="L601" s="72">
        <v>0</v>
      </c>
      <c r="M601" s="72">
        <v>0</v>
      </c>
      <c r="N601" s="72">
        <v>0</v>
      </c>
      <c r="O601" s="47">
        <v>0</v>
      </c>
    </row>
    <row r="602" spans="1:15">
      <c r="A602" s="83">
        <v>9007560100</v>
      </c>
      <c r="B602" s="1" t="s">
        <v>145</v>
      </c>
      <c r="C602" s="84" t="s">
        <v>46</v>
      </c>
      <c r="D602" s="45">
        <v>140442.63578099944</v>
      </c>
      <c r="E602" s="45">
        <v>125014.34</v>
      </c>
      <c r="F602" s="73">
        <f>Table323[[#This Row],[Single Family]]+Table323[[#This Row],[2-4 Units]]+Table323[[#This Row],[&gt;4 Units]]</f>
        <v>48</v>
      </c>
      <c r="G602" s="72">
        <v>48</v>
      </c>
      <c r="H602" s="72">
        <v>0</v>
      </c>
      <c r="I602" s="72">
        <v>0</v>
      </c>
      <c r="J602" s="47">
        <v>75197.699999999895</v>
      </c>
      <c r="K602" s="46">
        <f t="shared" si="9"/>
        <v>124</v>
      </c>
      <c r="L602" s="72">
        <v>6</v>
      </c>
      <c r="M602" s="72">
        <v>0</v>
      </c>
      <c r="N602" s="72">
        <v>118</v>
      </c>
      <c r="O602" s="47">
        <v>76010.100000000006</v>
      </c>
    </row>
    <row r="603" spans="1:15">
      <c r="A603" s="83">
        <v>9007560200</v>
      </c>
      <c r="B603" s="1" t="s">
        <v>145</v>
      </c>
      <c r="C603" s="84" t="s">
        <v>46</v>
      </c>
      <c r="D603" s="45">
        <v>46477.386899999998</v>
      </c>
      <c r="E603" s="45">
        <v>61207.91</v>
      </c>
      <c r="F603" s="73">
        <f>Table323[[#This Row],[Single Family]]+Table323[[#This Row],[2-4 Units]]+Table323[[#This Row],[&gt;4 Units]]</f>
        <v>0</v>
      </c>
      <c r="G603" s="72">
        <v>0</v>
      </c>
      <c r="H603" s="72">
        <v>0</v>
      </c>
      <c r="I603" s="72">
        <v>0</v>
      </c>
      <c r="J603" s="47">
        <v>0</v>
      </c>
      <c r="K603" s="46">
        <f t="shared" si="9"/>
        <v>0</v>
      </c>
      <c r="L603" s="72">
        <v>0</v>
      </c>
      <c r="M603" s="72">
        <v>0</v>
      </c>
      <c r="N603" s="72">
        <v>0</v>
      </c>
      <c r="O603" s="47">
        <v>0</v>
      </c>
    </row>
    <row r="604" spans="1:15">
      <c r="A604" s="83">
        <v>9011697000</v>
      </c>
      <c r="B604" s="1" t="s">
        <v>146</v>
      </c>
      <c r="C604" s="84" t="s">
        <v>46</v>
      </c>
      <c r="D604" s="45">
        <v>94.819409999999991</v>
      </c>
      <c r="E604" s="45">
        <v>0</v>
      </c>
      <c r="F604" s="73">
        <f>Table323[[#This Row],[Single Family]]+Table323[[#This Row],[2-4 Units]]+Table323[[#This Row],[&gt;4 Units]]</f>
        <v>0</v>
      </c>
      <c r="G604" s="72">
        <v>0</v>
      </c>
      <c r="H604" s="72">
        <v>0</v>
      </c>
      <c r="I604" s="72">
        <v>0</v>
      </c>
      <c r="J604" s="47">
        <v>0</v>
      </c>
      <c r="K604" s="46">
        <f t="shared" si="9"/>
        <v>0</v>
      </c>
      <c r="L604" s="72">
        <v>0</v>
      </c>
      <c r="M604" s="72">
        <v>0</v>
      </c>
      <c r="N604" s="72">
        <v>0</v>
      </c>
      <c r="O604" s="47">
        <v>0</v>
      </c>
    </row>
    <row r="605" spans="1:15">
      <c r="A605" s="83">
        <v>9011700100</v>
      </c>
      <c r="B605" s="1" t="s">
        <v>146</v>
      </c>
      <c r="C605" s="84" t="s">
        <v>46</v>
      </c>
      <c r="D605" s="45">
        <v>107192.57018399941</v>
      </c>
      <c r="E605" s="45">
        <v>66812.269999999902</v>
      </c>
      <c r="F605" s="73">
        <f>Table323[[#This Row],[Single Family]]+Table323[[#This Row],[2-4 Units]]+Table323[[#This Row],[&gt;4 Units]]</f>
        <v>20</v>
      </c>
      <c r="G605" s="72">
        <v>20</v>
      </c>
      <c r="H605" s="72">
        <v>0</v>
      </c>
      <c r="I605" s="72">
        <v>0</v>
      </c>
      <c r="J605" s="47">
        <v>35967.199999999903</v>
      </c>
      <c r="K605" s="46">
        <f t="shared" si="9"/>
        <v>1</v>
      </c>
      <c r="L605" s="72">
        <v>1</v>
      </c>
      <c r="M605" s="72">
        <v>0</v>
      </c>
      <c r="N605" s="72">
        <v>0</v>
      </c>
      <c r="O605" s="47">
        <v>4633.4899999999898</v>
      </c>
    </row>
    <row r="606" spans="1:15">
      <c r="A606" s="83">
        <v>9011707100</v>
      </c>
      <c r="B606" s="1" t="s">
        <v>146</v>
      </c>
      <c r="C606" s="84" t="s">
        <v>46</v>
      </c>
      <c r="D606" s="45">
        <v>589.33412999999996</v>
      </c>
      <c r="E606" s="45">
        <v>0</v>
      </c>
      <c r="F606" s="73">
        <f>Table323[[#This Row],[Single Family]]+Table323[[#This Row],[2-4 Units]]+Table323[[#This Row],[&gt;4 Units]]</f>
        <v>0</v>
      </c>
      <c r="G606" s="72">
        <v>0</v>
      </c>
      <c r="H606" s="72">
        <v>0</v>
      </c>
      <c r="I606" s="72">
        <v>0</v>
      </c>
      <c r="J606" s="47">
        <v>0</v>
      </c>
      <c r="K606" s="46">
        <f t="shared" si="9"/>
        <v>0</v>
      </c>
      <c r="L606" s="72">
        <v>0</v>
      </c>
      <c r="M606" s="72">
        <v>0</v>
      </c>
      <c r="N606" s="72">
        <v>0</v>
      </c>
      <c r="O606" s="47">
        <v>0</v>
      </c>
    </row>
    <row r="607" spans="1:15">
      <c r="A607" s="83">
        <v>9009347100</v>
      </c>
      <c r="B607" s="1" t="s">
        <v>147</v>
      </c>
      <c r="C607" s="84" t="s">
        <v>46</v>
      </c>
      <c r="D607" s="45">
        <v>142507.05669899943</v>
      </c>
      <c r="E607" s="45">
        <v>127081.69999999899</v>
      </c>
      <c r="F607" s="73">
        <f>Table323[[#This Row],[Single Family]]+Table323[[#This Row],[2-4 Units]]+Table323[[#This Row],[&gt;4 Units]]</f>
        <v>37</v>
      </c>
      <c r="G607" s="72">
        <v>37</v>
      </c>
      <c r="H607" s="72">
        <v>0</v>
      </c>
      <c r="I607" s="72">
        <v>0</v>
      </c>
      <c r="J607" s="47">
        <v>52953.8</v>
      </c>
      <c r="K607" s="46">
        <f t="shared" si="9"/>
        <v>23</v>
      </c>
      <c r="L607" s="72">
        <v>23</v>
      </c>
      <c r="M607" s="72">
        <v>0</v>
      </c>
      <c r="N607" s="72">
        <v>0</v>
      </c>
      <c r="O607" s="47">
        <v>53715.4</v>
      </c>
    </row>
    <row r="608" spans="1:15">
      <c r="A608" s="83">
        <v>9009347200</v>
      </c>
      <c r="B608" s="1" t="s">
        <v>147</v>
      </c>
      <c r="C608" s="84" t="s">
        <v>46</v>
      </c>
      <c r="D608" s="45">
        <v>51084.076491</v>
      </c>
      <c r="E608" s="45">
        <v>11619.73</v>
      </c>
      <c r="F608" s="73">
        <f>Table323[[#This Row],[Single Family]]+Table323[[#This Row],[2-4 Units]]+Table323[[#This Row],[&gt;4 Units]]</f>
        <v>0</v>
      </c>
      <c r="G608" s="72">
        <v>0</v>
      </c>
      <c r="H608" s="72">
        <v>0</v>
      </c>
      <c r="I608" s="72">
        <v>0</v>
      </c>
      <c r="J608" s="47">
        <v>0</v>
      </c>
      <c r="K608" s="46">
        <f t="shared" si="9"/>
        <v>0</v>
      </c>
      <c r="L608" s="72">
        <v>0</v>
      </c>
      <c r="M608" s="72">
        <v>0</v>
      </c>
      <c r="N608" s="72">
        <v>0</v>
      </c>
      <c r="O608" s="47">
        <v>0</v>
      </c>
    </row>
    <row r="609" spans="1:15">
      <c r="A609" s="83">
        <v>9009352800</v>
      </c>
      <c r="B609" s="1" t="s">
        <v>147</v>
      </c>
      <c r="C609" s="84" t="s">
        <v>46</v>
      </c>
      <c r="D609" s="45">
        <v>1053.00972</v>
      </c>
      <c r="E609" s="45">
        <v>718.05999999999904</v>
      </c>
      <c r="F609" s="73">
        <f>Table323[[#This Row],[Single Family]]+Table323[[#This Row],[2-4 Units]]+Table323[[#This Row],[&gt;4 Units]]</f>
        <v>0</v>
      </c>
      <c r="G609" s="72">
        <v>0</v>
      </c>
      <c r="H609" s="72">
        <v>0</v>
      </c>
      <c r="I609" s="72">
        <v>0</v>
      </c>
      <c r="J609" s="47">
        <v>0</v>
      </c>
      <c r="K609" s="46">
        <f t="shared" si="9"/>
        <v>0</v>
      </c>
      <c r="L609" s="72">
        <v>0</v>
      </c>
      <c r="M609" s="72">
        <v>0</v>
      </c>
      <c r="N609" s="72">
        <v>0</v>
      </c>
      <c r="O609" s="47">
        <v>0</v>
      </c>
    </row>
    <row r="610" spans="1:15">
      <c r="A610" s="83">
        <v>9015901100</v>
      </c>
      <c r="B610" s="1" t="s">
        <v>148</v>
      </c>
      <c r="C610" s="84" t="s">
        <v>46</v>
      </c>
      <c r="D610" s="45">
        <v>375.81326999999999</v>
      </c>
      <c r="E610" s="45">
        <v>0</v>
      </c>
      <c r="F610" s="73">
        <f>Table323[[#This Row],[Single Family]]+Table323[[#This Row],[2-4 Units]]+Table323[[#This Row],[&gt;4 Units]]</f>
        <v>0</v>
      </c>
      <c r="G610" s="72">
        <v>0</v>
      </c>
      <c r="H610" s="72">
        <v>0</v>
      </c>
      <c r="I610" s="72">
        <v>0</v>
      </c>
      <c r="J610" s="47">
        <v>0</v>
      </c>
      <c r="K610" s="46">
        <f t="shared" si="9"/>
        <v>0</v>
      </c>
      <c r="L610" s="72">
        <v>0</v>
      </c>
      <c r="M610" s="72">
        <v>0</v>
      </c>
      <c r="N610" s="72">
        <v>0</v>
      </c>
      <c r="O610" s="47">
        <v>0</v>
      </c>
    </row>
    <row r="611" spans="1:15">
      <c r="A611" s="83">
        <v>9015902500</v>
      </c>
      <c r="B611" s="1" t="s">
        <v>148</v>
      </c>
      <c r="C611" s="84" t="s">
        <v>46</v>
      </c>
      <c r="D611" s="45">
        <v>138.07073699999944</v>
      </c>
      <c r="E611" s="45">
        <v>0</v>
      </c>
      <c r="F611" s="73">
        <f>Table323[[#This Row],[Single Family]]+Table323[[#This Row],[2-4 Units]]+Table323[[#This Row],[&gt;4 Units]]</f>
        <v>0</v>
      </c>
      <c r="G611" s="72">
        <v>0</v>
      </c>
      <c r="H611" s="72">
        <v>0</v>
      </c>
      <c r="I611" s="72">
        <v>0</v>
      </c>
      <c r="J611" s="47">
        <v>0</v>
      </c>
      <c r="K611" s="46">
        <f t="shared" si="9"/>
        <v>0</v>
      </c>
      <c r="L611" s="72">
        <v>0</v>
      </c>
      <c r="M611" s="72">
        <v>0</v>
      </c>
      <c r="N611" s="72">
        <v>0</v>
      </c>
      <c r="O611" s="47">
        <v>0</v>
      </c>
    </row>
    <row r="612" spans="1:15">
      <c r="A612" s="83">
        <v>9015903100</v>
      </c>
      <c r="B612" s="1" t="s">
        <v>148</v>
      </c>
      <c r="C612" s="84" t="s">
        <v>46</v>
      </c>
      <c r="D612" s="45">
        <v>137018.97467999998</v>
      </c>
      <c r="E612" s="45">
        <v>363655.3</v>
      </c>
      <c r="F612" s="73">
        <f>Table323[[#This Row],[Single Family]]+Table323[[#This Row],[2-4 Units]]+Table323[[#This Row],[&gt;4 Units]]</f>
        <v>35</v>
      </c>
      <c r="G612" s="72">
        <v>33</v>
      </c>
      <c r="H612" s="72">
        <v>2</v>
      </c>
      <c r="I612" s="72">
        <v>0</v>
      </c>
      <c r="J612" s="47">
        <v>40089.4</v>
      </c>
      <c r="K612" s="46">
        <f t="shared" si="9"/>
        <v>72</v>
      </c>
      <c r="L612" s="72">
        <v>12</v>
      </c>
      <c r="M612" s="72">
        <v>0</v>
      </c>
      <c r="N612" s="72">
        <v>60</v>
      </c>
      <c r="O612" s="47">
        <v>38527</v>
      </c>
    </row>
    <row r="613" spans="1:15">
      <c r="A613" s="83">
        <v>9015903200</v>
      </c>
      <c r="B613" s="1" t="s">
        <v>148</v>
      </c>
      <c r="C613" s="84" t="s">
        <v>46</v>
      </c>
      <c r="D613" s="45">
        <v>34956.271223999938</v>
      </c>
      <c r="E613" s="45">
        <v>7919.1599999999899</v>
      </c>
      <c r="F613" s="73">
        <f>Table323[[#This Row],[Single Family]]+Table323[[#This Row],[2-4 Units]]+Table323[[#This Row],[&gt;4 Units]]</f>
        <v>0</v>
      </c>
      <c r="G613" s="72">
        <v>0</v>
      </c>
      <c r="H613" s="72">
        <v>0</v>
      </c>
      <c r="I613" s="72">
        <v>0</v>
      </c>
      <c r="J613" s="47">
        <v>0</v>
      </c>
      <c r="K613" s="46">
        <f t="shared" si="9"/>
        <v>0</v>
      </c>
      <c r="L613" s="72">
        <v>0</v>
      </c>
      <c r="M613" s="72">
        <v>0</v>
      </c>
      <c r="N613" s="72">
        <v>0</v>
      </c>
      <c r="O613" s="47">
        <v>0</v>
      </c>
    </row>
    <row r="614" spans="1:15">
      <c r="A614" s="83">
        <v>9015904100</v>
      </c>
      <c r="B614" s="1" t="s">
        <v>148</v>
      </c>
      <c r="C614" s="84" t="s">
        <v>46</v>
      </c>
      <c r="D614" s="45">
        <v>18.80172</v>
      </c>
      <c r="E614" s="45">
        <v>0</v>
      </c>
      <c r="F614" s="73">
        <f>Table323[[#This Row],[Single Family]]+Table323[[#This Row],[2-4 Units]]+Table323[[#This Row],[&gt;4 Units]]</f>
        <v>0</v>
      </c>
      <c r="G614" s="72">
        <v>0</v>
      </c>
      <c r="H614" s="72">
        <v>0</v>
      </c>
      <c r="I614" s="72">
        <v>0</v>
      </c>
      <c r="J614" s="47">
        <v>0</v>
      </c>
      <c r="K614" s="46">
        <f t="shared" si="9"/>
        <v>0</v>
      </c>
      <c r="L614" s="72">
        <v>0</v>
      </c>
      <c r="M614" s="72">
        <v>0</v>
      </c>
      <c r="N614" s="72">
        <v>0</v>
      </c>
      <c r="O614" s="47">
        <v>0</v>
      </c>
    </row>
    <row r="615" spans="1:15">
      <c r="A615" s="83">
        <v>9001055100</v>
      </c>
      <c r="B615" s="1" t="s">
        <v>149</v>
      </c>
      <c r="C615" s="84" t="s">
        <v>46</v>
      </c>
      <c r="D615" s="45">
        <v>4734.4670099999994</v>
      </c>
      <c r="E615" s="45">
        <v>0</v>
      </c>
      <c r="F615" s="73">
        <f>Table323[[#This Row],[Single Family]]+Table323[[#This Row],[2-4 Units]]+Table323[[#This Row],[&gt;4 Units]]</f>
        <v>0</v>
      </c>
      <c r="G615" s="72">
        <v>0</v>
      </c>
      <c r="H615" s="72">
        <v>0</v>
      </c>
      <c r="I615" s="72">
        <v>0</v>
      </c>
      <c r="J615" s="47">
        <v>0</v>
      </c>
      <c r="K615" s="46">
        <f t="shared" si="9"/>
        <v>0</v>
      </c>
      <c r="L615" s="72">
        <v>0</v>
      </c>
      <c r="M615" s="72">
        <v>0</v>
      </c>
      <c r="N615" s="72">
        <v>0</v>
      </c>
      <c r="O615" s="47">
        <v>0</v>
      </c>
    </row>
    <row r="616" spans="1:15">
      <c r="A616" s="83">
        <v>9001210500</v>
      </c>
      <c r="B616" s="1" t="s">
        <v>149</v>
      </c>
      <c r="C616" s="84" t="s">
        <v>46</v>
      </c>
      <c r="D616" s="45">
        <v>117.53909999999999</v>
      </c>
      <c r="E616" s="45">
        <v>0</v>
      </c>
      <c r="F616" s="73">
        <f>Table323[[#This Row],[Single Family]]+Table323[[#This Row],[2-4 Units]]+Table323[[#This Row],[&gt;4 Units]]</f>
        <v>0</v>
      </c>
      <c r="G616" s="72">
        <v>0</v>
      </c>
      <c r="H616" s="72">
        <v>0</v>
      </c>
      <c r="I616" s="72">
        <v>0</v>
      </c>
      <c r="J616" s="47">
        <v>0</v>
      </c>
      <c r="K616" s="46">
        <f t="shared" si="9"/>
        <v>0</v>
      </c>
      <c r="L616" s="72">
        <v>0</v>
      </c>
      <c r="M616" s="72">
        <v>0</v>
      </c>
      <c r="N616" s="72">
        <v>0</v>
      </c>
      <c r="O616" s="47">
        <v>0</v>
      </c>
    </row>
    <row r="617" spans="1:15">
      <c r="A617" s="83">
        <v>9001240100</v>
      </c>
      <c r="B617" s="1" t="s">
        <v>149</v>
      </c>
      <c r="C617" s="84" t="s">
        <v>46</v>
      </c>
      <c r="D617" s="45">
        <v>77058.659474999993</v>
      </c>
      <c r="E617" s="45">
        <v>15134.73</v>
      </c>
      <c r="F617" s="73">
        <f>Table323[[#This Row],[Single Family]]+Table323[[#This Row],[2-4 Units]]+Table323[[#This Row],[&gt;4 Units]]</f>
        <v>0</v>
      </c>
      <c r="G617" s="72">
        <v>0</v>
      </c>
      <c r="H617" s="72">
        <v>0</v>
      </c>
      <c r="I617" s="72">
        <v>0</v>
      </c>
      <c r="J617" s="47">
        <v>0</v>
      </c>
      <c r="K617" s="46">
        <f t="shared" si="9"/>
        <v>0</v>
      </c>
      <c r="L617" s="72">
        <v>0</v>
      </c>
      <c r="M617" s="72">
        <v>0</v>
      </c>
      <c r="N617" s="72">
        <v>0</v>
      </c>
      <c r="O617" s="47">
        <v>0</v>
      </c>
    </row>
    <row r="618" spans="1:15">
      <c r="A618" s="83">
        <v>9001240200</v>
      </c>
      <c r="B618" s="1" t="s">
        <v>149</v>
      </c>
      <c r="C618" s="84" t="s">
        <v>46</v>
      </c>
      <c r="D618" s="45">
        <v>156522.37248899942</v>
      </c>
      <c r="E618" s="45">
        <v>122505.66</v>
      </c>
      <c r="F618" s="73">
        <f>Table323[[#This Row],[Single Family]]+Table323[[#This Row],[2-4 Units]]+Table323[[#This Row],[&gt;4 Units]]</f>
        <v>55</v>
      </c>
      <c r="G618" s="72">
        <v>55</v>
      </c>
      <c r="H618" s="72">
        <v>0</v>
      </c>
      <c r="I618" s="72">
        <v>0</v>
      </c>
      <c r="J618" s="47">
        <v>101343.03</v>
      </c>
      <c r="K618" s="46">
        <f t="shared" si="9"/>
        <v>2</v>
      </c>
      <c r="L618" s="72">
        <v>2</v>
      </c>
      <c r="M618" s="72">
        <v>0</v>
      </c>
      <c r="N618" s="72">
        <v>0</v>
      </c>
      <c r="O618" s="47">
        <v>19218.5</v>
      </c>
    </row>
    <row r="619" spans="1:15">
      <c r="A619" s="83">
        <v>9001245200</v>
      </c>
      <c r="B619" s="1" t="s">
        <v>149</v>
      </c>
      <c r="C619" s="84" t="s">
        <v>46</v>
      </c>
      <c r="D619" s="45">
        <v>209.12661</v>
      </c>
      <c r="E619" s="45">
        <v>0</v>
      </c>
      <c r="F619" s="73">
        <f>Table323[[#This Row],[Single Family]]+Table323[[#This Row],[2-4 Units]]+Table323[[#This Row],[&gt;4 Units]]</f>
        <v>0</v>
      </c>
      <c r="G619" s="72">
        <v>0</v>
      </c>
      <c r="H619" s="72">
        <v>0</v>
      </c>
      <c r="I619" s="72">
        <v>0</v>
      </c>
      <c r="J619" s="47">
        <v>0</v>
      </c>
      <c r="K619" s="46">
        <f t="shared" si="9"/>
        <v>0</v>
      </c>
      <c r="L619" s="72">
        <v>0</v>
      </c>
      <c r="M619" s="72">
        <v>0</v>
      </c>
      <c r="N619" s="72">
        <v>0</v>
      </c>
      <c r="O619" s="47">
        <v>0</v>
      </c>
    </row>
    <row r="620" spans="1:15">
      <c r="A620" s="83">
        <v>9001210500</v>
      </c>
      <c r="B620" s="1" t="s">
        <v>150</v>
      </c>
      <c r="C620" s="84" t="s">
        <v>46</v>
      </c>
      <c r="D620" s="45">
        <v>782.66411999999991</v>
      </c>
      <c r="E620" s="45">
        <v>0</v>
      </c>
      <c r="F620" s="73">
        <f>Table323[[#This Row],[Single Family]]+Table323[[#This Row],[2-4 Units]]+Table323[[#This Row],[&gt;4 Units]]</f>
        <v>0</v>
      </c>
      <c r="G620" s="72">
        <v>0</v>
      </c>
      <c r="H620" s="72">
        <v>0</v>
      </c>
      <c r="I620" s="72">
        <v>0</v>
      </c>
      <c r="J620" s="47">
        <v>0</v>
      </c>
      <c r="K620" s="46">
        <f t="shared" si="9"/>
        <v>0</v>
      </c>
      <c r="L620" s="72">
        <v>0</v>
      </c>
      <c r="M620" s="72">
        <v>0</v>
      </c>
      <c r="N620" s="72">
        <v>0</v>
      </c>
      <c r="O620" s="47">
        <v>0</v>
      </c>
    </row>
    <row r="621" spans="1:15">
      <c r="A621" s="83">
        <v>9001240100</v>
      </c>
      <c r="B621" s="1" t="s">
        <v>150</v>
      </c>
      <c r="C621" s="84" t="s">
        <v>46</v>
      </c>
      <c r="D621" s="45">
        <v>717.11324999999999</v>
      </c>
      <c r="E621" s="45">
        <v>0</v>
      </c>
      <c r="F621" s="73">
        <f>Table323[[#This Row],[Single Family]]+Table323[[#This Row],[2-4 Units]]+Table323[[#This Row],[&gt;4 Units]]</f>
        <v>0</v>
      </c>
      <c r="G621" s="72">
        <v>0</v>
      </c>
      <c r="H621" s="72">
        <v>0</v>
      </c>
      <c r="I621" s="72">
        <v>0</v>
      </c>
      <c r="J621" s="47">
        <v>0</v>
      </c>
      <c r="K621" s="46">
        <f t="shared" si="9"/>
        <v>0</v>
      </c>
      <c r="L621" s="72">
        <v>0</v>
      </c>
      <c r="M621" s="72">
        <v>0</v>
      </c>
      <c r="N621" s="72">
        <v>0</v>
      </c>
      <c r="O621" s="47">
        <v>0</v>
      </c>
    </row>
    <row r="622" spans="1:15">
      <c r="A622" s="83">
        <v>9001245100</v>
      </c>
      <c r="B622" s="1" t="s">
        <v>150</v>
      </c>
      <c r="C622" s="84" t="s">
        <v>46</v>
      </c>
      <c r="D622" s="45">
        <v>42903.727650000001</v>
      </c>
      <c r="E622" s="45">
        <v>9902.8700000000008</v>
      </c>
      <c r="F622" s="73">
        <f>Table323[[#This Row],[Single Family]]+Table323[[#This Row],[2-4 Units]]+Table323[[#This Row],[&gt;4 Units]]</f>
        <v>0</v>
      </c>
      <c r="G622" s="72">
        <v>0</v>
      </c>
      <c r="H622" s="72">
        <v>0</v>
      </c>
      <c r="I622" s="72">
        <v>0</v>
      </c>
      <c r="J622" s="47">
        <v>0</v>
      </c>
      <c r="K622" s="46">
        <f t="shared" si="9"/>
        <v>0</v>
      </c>
      <c r="L622" s="72">
        <v>0</v>
      </c>
      <c r="M622" s="72">
        <v>0</v>
      </c>
      <c r="N622" s="72">
        <v>0</v>
      </c>
      <c r="O622" s="47">
        <v>0</v>
      </c>
    </row>
    <row r="623" spans="1:15">
      <c r="A623" s="83">
        <v>9001245200</v>
      </c>
      <c r="B623" s="1" t="s">
        <v>150</v>
      </c>
      <c r="C623" s="84" t="s">
        <v>46</v>
      </c>
      <c r="D623" s="45">
        <v>72614.170440000002</v>
      </c>
      <c r="E623" s="45">
        <v>14786.889999999899</v>
      </c>
      <c r="F623" s="73">
        <f>Table323[[#This Row],[Single Family]]+Table323[[#This Row],[2-4 Units]]+Table323[[#This Row],[&gt;4 Units]]</f>
        <v>0</v>
      </c>
      <c r="G623" s="72">
        <v>0</v>
      </c>
      <c r="H623" s="72">
        <v>0</v>
      </c>
      <c r="I623" s="72">
        <v>0</v>
      </c>
      <c r="J623" s="47">
        <v>0</v>
      </c>
      <c r="K623" s="46">
        <f t="shared" si="9"/>
        <v>0</v>
      </c>
      <c r="L623" s="72">
        <v>0</v>
      </c>
      <c r="M623" s="72">
        <v>0</v>
      </c>
      <c r="N623" s="72">
        <v>0</v>
      </c>
      <c r="O623" s="47">
        <v>0</v>
      </c>
    </row>
    <row r="624" spans="1:15">
      <c r="A624" s="83">
        <v>9001245300</v>
      </c>
      <c r="B624" s="1" t="s">
        <v>150</v>
      </c>
      <c r="C624" s="84" t="s">
        <v>46</v>
      </c>
      <c r="D624" s="45">
        <v>100726.95011399942</v>
      </c>
      <c r="E624" s="45">
        <v>11572.82</v>
      </c>
      <c r="F624" s="73">
        <f>Table323[[#This Row],[Single Family]]+Table323[[#This Row],[2-4 Units]]+Table323[[#This Row],[&gt;4 Units]]</f>
        <v>0</v>
      </c>
      <c r="G624" s="72">
        <v>0</v>
      </c>
      <c r="H624" s="72">
        <v>0</v>
      </c>
      <c r="I624" s="72">
        <v>0</v>
      </c>
      <c r="J624" s="47">
        <v>0</v>
      </c>
      <c r="K624" s="46">
        <f t="shared" si="9"/>
        <v>0</v>
      </c>
      <c r="L624" s="72">
        <v>0</v>
      </c>
      <c r="M624" s="72">
        <v>0</v>
      </c>
      <c r="N624" s="72">
        <v>0</v>
      </c>
      <c r="O624" s="47">
        <v>0</v>
      </c>
    </row>
    <row r="625" spans="1:15">
      <c r="A625" s="83">
        <v>9001245400</v>
      </c>
      <c r="B625" s="1" t="s">
        <v>150</v>
      </c>
      <c r="C625" s="84" t="s">
        <v>46</v>
      </c>
      <c r="D625" s="45">
        <v>67248.881343000001</v>
      </c>
      <c r="E625" s="45">
        <v>11436.05</v>
      </c>
      <c r="F625" s="73">
        <f>Table323[[#This Row],[Single Family]]+Table323[[#This Row],[2-4 Units]]+Table323[[#This Row],[&gt;4 Units]]</f>
        <v>0</v>
      </c>
      <c r="G625" s="72">
        <v>0</v>
      </c>
      <c r="H625" s="72">
        <v>0</v>
      </c>
      <c r="I625" s="72">
        <v>0</v>
      </c>
      <c r="J625" s="47">
        <v>0</v>
      </c>
      <c r="K625" s="46">
        <f t="shared" si="9"/>
        <v>0</v>
      </c>
      <c r="L625" s="72">
        <v>0</v>
      </c>
      <c r="M625" s="72">
        <v>0</v>
      </c>
      <c r="N625" s="72">
        <v>0</v>
      </c>
      <c r="O625" s="47">
        <v>0</v>
      </c>
    </row>
    <row r="626" spans="1:15">
      <c r="A626" s="83">
        <v>9001245500</v>
      </c>
      <c r="B626" s="1" t="s">
        <v>150</v>
      </c>
      <c r="C626" s="84" t="s">
        <v>46</v>
      </c>
      <c r="D626" s="45">
        <v>56676.788721000004</v>
      </c>
      <c r="E626" s="45">
        <v>5354.5199999999904</v>
      </c>
      <c r="F626" s="73">
        <f>Table323[[#This Row],[Single Family]]+Table323[[#This Row],[2-4 Units]]+Table323[[#This Row],[&gt;4 Units]]</f>
        <v>0</v>
      </c>
      <c r="G626" s="72">
        <v>0</v>
      </c>
      <c r="H626" s="72">
        <v>0</v>
      </c>
      <c r="I626" s="72">
        <v>0</v>
      </c>
      <c r="J626" s="47">
        <v>0</v>
      </c>
      <c r="K626" s="46">
        <f t="shared" si="9"/>
        <v>0</v>
      </c>
      <c r="L626" s="72">
        <v>0</v>
      </c>
      <c r="M626" s="72">
        <v>0</v>
      </c>
      <c r="N626" s="72">
        <v>0</v>
      </c>
      <c r="O626" s="47">
        <v>0</v>
      </c>
    </row>
    <row r="627" spans="1:15">
      <c r="A627" s="83">
        <v>9001245600</v>
      </c>
      <c r="B627" s="1" t="s">
        <v>150</v>
      </c>
      <c r="C627" s="84" t="s">
        <v>46</v>
      </c>
      <c r="D627" s="45">
        <v>278457.816987</v>
      </c>
      <c r="E627" s="45">
        <v>284182.11</v>
      </c>
      <c r="F627" s="73">
        <f>Table323[[#This Row],[Single Family]]+Table323[[#This Row],[2-4 Units]]+Table323[[#This Row],[&gt;4 Units]]</f>
        <v>117</v>
      </c>
      <c r="G627" s="72">
        <v>117</v>
      </c>
      <c r="H627" s="72">
        <v>0</v>
      </c>
      <c r="I627" s="72">
        <v>0</v>
      </c>
      <c r="J627" s="47">
        <v>216987</v>
      </c>
      <c r="K627" s="46">
        <f t="shared" si="9"/>
        <v>1</v>
      </c>
      <c r="L627" s="72">
        <v>1</v>
      </c>
      <c r="M627" s="72">
        <v>0</v>
      </c>
      <c r="N627" s="72">
        <v>0</v>
      </c>
      <c r="O627" s="47">
        <v>17467</v>
      </c>
    </row>
    <row r="628" spans="1:15">
      <c r="A628" s="83">
        <v>9003490100</v>
      </c>
      <c r="B628" s="1" t="s">
        <v>151</v>
      </c>
      <c r="C628" s="84" t="s">
        <v>46</v>
      </c>
      <c r="D628" s="45">
        <v>61616.544884999996</v>
      </c>
      <c r="E628" s="45">
        <v>12605.459999999901</v>
      </c>
      <c r="F628" s="73">
        <f>Table323[[#This Row],[Single Family]]+Table323[[#This Row],[2-4 Units]]+Table323[[#This Row],[&gt;4 Units]]</f>
        <v>0</v>
      </c>
      <c r="G628" s="72">
        <v>0</v>
      </c>
      <c r="H628" s="72">
        <v>0</v>
      </c>
      <c r="I628" s="72">
        <v>0</v>
      </c>
      <c r="J628" s="47">
        <v>0</v>
      </c>
      <c r="K628" s="46">
        <f t="shared" si="9"/>
        <v>0</v>
      </c>
      <c r="L628" s="72">
        <v>0</v>
      </c>
      <c r="M628" s="72">
        <v>0</v>
      </c>
      <c r="N628" s="72">
        <v>0</v>
      </c>
      <c r="O628" s="47">
        <v>0</v>
      </c>
    </row>
    <row r="629" spans="1:15">
      <c r="A629" s="83">
        <v>9003490302</v>
      </c>
      <c r="B629" s="1" t="s">
        <v>151</v>
      </c>
      <c r="C629" s="84" t="s">
        <v>46</v>
      </c>
      <c r="D629" s="45">
        <v>193519.82103299943</v>
      </c>
      <c r="E629" s="45">
        <v>174335.78</v>
      </c>
      <c r="F629" s="73">
        <f>Table323[[#This Row],[Single Family]]+Table323[[#This Row],[2-4 Units]]+Table323[[#This Row],[&gt;4 Units]]</f>
        <v>546</v>
      </c>
      <c r="G629" s="72">
        <v>87</v>
      </c>
      <c r="H629" s="72">
        <v>0</v>
      </c>
      <c r="I629" s="72">
        <v>459</v>
      </c>
      <c r="J629" s="47">
        <v>100326</v>
      </c>
      <c r="K629" s="46">
        <f t="shared" si="9"/>
        <v>4</v>
      </c>
      <c r="L629" s="72">
        <v>4</v>
      </c>
      <c r="M629" s="72">
        <v>0</v>
      </c>
      <c r="N629" s="72">
        <v>0</v>
      </c>
      <c r="O629" s="47">
        <v>22191.5</v>
      </c>
    </row>
    <row r="630" spans="1:15">
      <c r="A630" s="83">
        <v>9003492600</v>
      </c>
      <c r="B630" s="1" t="s">
        <v>151</v>
      </c>
      <c r="C630" s="84" t="s">
        <v>46</v>
      </c>
      <c r="D630" s="45">
        <v>144.07469999999998</v>
      </c>
      <c r="E630" s="45">
        <v>0</v>
      </c>
      <c r="F630" s="73">
        <f>Table323[[#This Row],[Single Family]]+Table323[[#This Row],[2-4 Units]]+Table323[[#This Row],[&gt;4 Units]]</f>
        <v>0</v>
      </c>
      <c r="G630" s="72">
        <v>0</v>
      </c>
      <c r="H630" s="72">
        <v>0</v>
      </c>
      <c r="I630" s="72">
        <v>0</v>
      </c>
      <c r="J630" s="47">
        <v>0</v>
      </c>
      <c r="K630" s="46">
        <f t="shared" si="9"/>
        <v>0</v>
      </c>
      <c r="L630" s="72">
        <v>0</v>
      </c>
      <c r="M630" s="72">
        <v>0</v>
      </c>
      <c r="N630" s="72">
        <v>0</v>
      </c>
      <c r="O630" s="47">
        <v>0</v>
      </c>
    </row>
    <row r="631" spans="1:15">
      <c r="A631" s="83">
        <v>9003524200</v>
      </c>
      <c r="B631" s="1" t="s">
        <v>151</v>
      </c>
      <c r="C631" s="84" t="s">
        <v>46</v>
      </c>
      <c r="D631" s="45">
        <v>75749.909507999997</v>
      </c>
      <c r="E631" s="45">
        <v>39379.29</v>
      </c>
      <c r="F631" s="73">
        <f>Table323[[#This Row],[Single Family]]+Table323[[#This Row],[2-4 Units]]+Table323[[#This Row],[&gt;4 Units]]</f>
        <v>0</v>
      </c>
      <c r="G631" s="72">
        <v>0</v>
      </c>
      <c r="H631" s="72">
        <v>0</v>
      </c>
      <c r="I631" s="72">
        <v>0</v>
      </c>
      <c r="J631" s="47">
        <v>0</v>
      </c>
      <c r="K631" s="46">
        <f t="shared" si="9"/>
        <v>0</v>
      </c>
      <c r="L631" s="72">
        <v>0</v>
      </c>
      <c r="M631" s="72">
        <v>0</v>
      </c>
      <c r="N631" s="72">
        <v>0</v>
      </c>
      <c r="O631" s="47">
        <v>0</v>
      </c>
    </row>
    <row r="632" spans="1:15">
      <c r="A632" s="83">
        <v>9005268100</v>
      </c>
      <c r="B632" s="1" t="s">
        <v>152</v>
      </c>
      <c r="C632" s="84" t="s">
        <v>46</v>
      </c>
      <c r="D632" s="45">
        <v>92415.390668999433</v>
      </c>
      <c r="E632" s="45">
        <v>25512.879999999899</v>
      </c>
      <c r="F632" s="73">
        <f>Table323[[#This Row],[Single Family]]+Table323[[#This Row],[2-4 Units]]+Table323[[#This Row],[&gt;4 Units]]</f>
        <v>10</v>
      </c>
      <c r="G632" s="72">
        <v>10</v>
      </c>
      <c r="H632" s="72">
        <v>0</v>
      </c>
      <c r="I632" s="72">
        <v>0</v>
      </c>
      <c r="J632" s="47">
        <v>8464.3999999999905</v>
      </c>
      <c r="K632" s="46">
        <f t="shared" si="9"/>
        <v>1</v>
      </c>
      <c r="L632" s="72">
        <v>1</v>
      </c>
      <c r="M632" s="72">
        <v>0</v>
      </c>
      <c r="N632" s="72">
        <v>0</v>
      </c>
      <c r="O632" s="47">
        <v>1958.95</v>
      </c>
    </row>
    <row r="633" spans="1:15">
      <c r="A633" s="83">
        <v>9007595101</v>
      </c>
      <c r="B633" s="1" t="s">
        <v>153</v>
      </c>
      <c r="C633" s="84" t="s">
        <v>46</v>
      </c>
      <c r="D633" s="45">
        <v>431.22618</v>
      </c>
      <c r="E633" s="45">
        <v>0</v>
      </c>
      <c r="F633" s="73">
        <f>Table323[[#This Row],[Single Family]]+Table323[[#This Row],[2-4 Units]]+Table323[[#This Row],[&gt;4 Units]]</f>
        <v>0</v>
      </c>
      <c r="G633" s="72">
        <v>0</v>
      </c>
      <c r="H633" s="72">
        <v>0</v>
      </c>
      <c r="I633" s="72">
        <v>0</v>
      </c>
      <c r="J633" s="47">
        <v>0</v>
      </c>
      <c r="K633" s="46">
        <f t="shared" si="9"/>
        <v>0</v>
      </c>
      <c r="L633" s="72">
        <v>0</v>
      </c>
      <c r="M633" s="72">
        <v>0</v>
      </c>
      <c r="N633" s="72">
        <v>0</v>
      </c>
      <c r="O633" s="47">
        <v>0</v>
      </c>
    </row>
    <row r="634" spans="1:15">
      <c r="A634" s="83">
        <v>9011715100</v>
      </c>
      <c r="B634" s="1" t="s">
        <v>153</v>
      </c>
      <c r="C634" s="84" t="s">
        <v>46</v>
      </c>
      <c r="D634" s="45">
        <v>94029.609050999425</v>
      </c>
      <c r="E634" s="45">
        <v>47999.659999999902</v>
      </c>
      <c r="F634" s="73">
        <f>Table323[[#This Row],[Single Family]]+Table323[[#This Row],[2-4 Units]]+Table323[[#This Row],[&gt;4 Units]]</f>
        <v>22</v>
      </c>
      <c r="G634" s="72">
        <v>22</v>
      </c>
      <c r="H634" s="72">
        <v>0</v>
      </c>
      <c r="I634" s="72">
        <v>0</v>
      </c>
      <c r="J634" s="47">
        <v>21915.299999999901</v>
      </c>
      <c r="K634" s="46">
        <f t="shared" si="9"/>
        <v>0</v>
      </c>
      <c r="L634" s="72">
        <v>0</v>
      </c>
      <c r="M634" s="72">
        <v>0</v>
      </c>
      <c r="N634" s="72">
        <v>0</v>
      </c>
      <c r="O634" s="47">
        <v>3220.8</v>
      </c>
    </row>
    <row r="635" spans="1:15">
      <c r="A635" s="83">
        <v>9005261100</v>
      </c>
      <c r="B635" s="1" t="s">
        <v>154</v>
      </c>
      <c r="C635" s="84" t="s">
        <v>46</v>
      </c>
      <c r="D635" s="45">
        <v>136761.96548700001</v>
      </c>
      <c r="E635" s="45">
        <v>30965.77</v>
      </c>
      <c r="F635" s="73">
        <f>Table323[[#This Row],[Single Family]]+Table323[[#This Row],[2-4 Units]]+Table323[[#This Row],[&gt;4 Units]]</f>
        <v>8</v>
      </c>
      <c r="G635" s="72">
        <v>8</v>
      </c>
      <c r="H635" s="72">
        <v>0</v>
      </c>
      <c r="I635" s="72">
        <v>0</v>
      </c>
      <c r="J635" s="47">
        <v>13809.6</v>
      </c>
      <c r="K635" s="46">
        <f t="shared" si="9"/>
        <v>0</v>
      </c>
      <c r="L635" s="72">
        <v>0</v>
      </c>
      <c r="M635" s="72">
        <v>0</v>
      </c>
      <c r="N635" s="72">
        <v>0</v>
      </c>
      <c r="O635" s="47">
        <v>1313.1199999999899</v>
      </c>
    </row>
    <row r="636" spans="1:15">
      <c r="A636" s="83">
        <v>9005262100</v>
      </c>
      <c r="B636" s="1" t="s">
        <v>154</v>
      </c>
      <c r="C636" s="84" t="s">
        <v>46</v>
      </c>
      <c r="D636" s="45">
        <v>702.04805999999996</v>
      </c>
      <c r="E636" s="45">
        <v>0</v>
      </c>
      <c r="F636" s="73">
        <f>Table323[[#This Row],[Single Family]]+Table323[[#This Row],[2-4 Units]]+Table323[[#This Row],[&gt;4 Units]]</f>
        <v>0</v>
      </c>
      <c r="G636" s="72">
        <v>0</v>
      </c>
      <c r="H636" s="72">
        <v>0</v>
      </c>
      <c r="I636" s="72">
        <v>0</v>
      </c>
      <c r="J636" s="47">
        <v>0</v>
      </c>
      <c r="K636" s="46">
        <f t="shared" si="9"/>
        <v>0</v>
      </c>
      <c r="L636" s="72">
        <v>0</v>
      </c>
      <c r="M636" s="72">
        <v>0</v>
      </c>
      <c r="N636" s="72">
        <v>0</v>
      </c>
      <c r="O636" s="47">
        <v>0</v>
      </c>
    </row>
    <row r="637" spans="1:15">
      <c r="A637" s="83">
        <v>9015825000</v>
      </c>
      <c r="B637" s="1" t="s">
        <v>155</v>
      </c>
      <c r="C637" s="84" t="s">
        <v>46</v>
      </c>
      <c r="D637" s="45">
        <v>30440.345859000001</v>
      </c>
      <c r="E637" s="45">
        <v>9035.99</v>
      </c>
      <c r="F637" s="73">
        <f>Table323[[#This Row],[Single Family]]+Table323[[#This Row],[2-4 Units]]+Table323[[#This Row],[&gt;4 Units]]</f>
        <v>2</v>
      </c>
      <c r="G637" s="72">
        <v>2</v>
      </c>
      <c r="H637" s="72">
        <v>0</v>
      </c>
      <c r="I637" s="72">
        <v>0</v>
      </c>
      <c r="J637" s="47">
        <v>2852.6199999999899</v>
      </c>
      <c r="K637" s="46">
        <f t="shared" si="9"/>
        <v>0</v>
      </c>
      <c r="L637" s="72">
        <v>0</v>
      </c>
      <c r="M637" s="72">
        <v>0</v>
      </c>
      <c r="N637" s="72">
        <v>0</v>
      </c>
      <c r="O637" s="47">
        <v>483.1</v>
      </c>
    </row>
    <row r="638" spans="1:15">
      <c r="A638" s="83">
        <v>9009120200</v>
      </c>
      <c r="B638" s="1" t="s">
        <v>156</v>
      </c>
      <c r="C638" s="84" t="s">
        <v>46</v>
      </c>
      <c r="D638" s="45">
        <v>126.37862999999999</v>
      </c>
      <c r="E638" s="45">
        <v>0</v>
      </c>
      <c r="F638" s="73">
        <f>Table323[[#This Row],[Single Family]]+Table323[[#This Row],[2-4 Units]]+Table323[[#This Row],[&gt;4 Units]]</f>
        <v>0</v>
      </c>
      <c r="G638" s="72">
        <v>0</v>
      </c>
      <c r="H638" s="72">
        <v>0</v>
      </c>
      <c r="I638" s="72">
        <v>0</v>
      </c>
      <c r="J638" s="47">
        <v>0</v>
      </c>
      <c r="K638" s="46">
        <f t="shared" si="9"/>
        <v>0</v>
      </c>
      <c r="L638" s="72">
        <v>0</v>
      </c>
      <c r="M638" s="72">
        <v>0</v>
      </c>
      <c r="N638" s="72">
        <v>0</v>
      </c>
      <c r="O638" s="47">
        <v>0</v>
      </c>
    </row>
    <row r="639" spans="1:15">
      <c r="A639" s="83">
        <v>9009125400</v>
      </c>
      <c r="B639" s="1" t="s">
        <v>156</v>
      </c>
      <c r="C639" s="84" t="s">
        <v>46</v>
      </c>
      <c r="D639" s="45">
        <v>741.29579999999999</v>
      </c>
      <c r="E639" s="45">
        <v>0</v>
      </c>
      <c r="F639" s="73">
        <f>Table323[[#This Row],[Single Family]]+Table323[[#This Row],[2-4 Units]]+Table323[[#This Row],[&gt;4 Units]]</f>
        <v>0</v>
      </c>
      <c r="G639" s="72">
        <v>0</v>
      </c>
      <c r="H639" s="72">
        <v>0</v>
      </c>
      <c r="I639" s="72">
        <v>0</v>
      </c>
      <c r="J639" s="47">
        <v>0</v>
      </c>
      <c r="K639" s="46">
        <f t="shared" si="9"/>
        <v>0</v>
      </c>
      <c r="L639" s="72">
        <v>0</v>
      </c>
      <c r="M639" s="72">
        <v>0</v>
      </c>
      <c r="N639" s="72">
        <v>0</v>
      </c>
      <c r="O639" s="47">
        <v>0</v>
      </c>
    </row>
    <row r="640" spans="1:15">
      <c r="A640" s="83">
        <v>9009130101</v>
      </c>
      <c r="B640" s="1" t="s">
        <v>156</v>
      </c>
      <c r="C640" s="84" t="s">
        <v>46</v>
      </c>
      <c r="D640" s="45">
        <v>67378.085900999999</v>
      </c>
      <c r="E640" s="45">
        <v>46328.8299999999</v>
      </c>
      <c r="F640" s="73">
        <f>Table323[[#This Row],[Single Family]]+Table323[[#This Row],[2-4 Units]]+Table323[[#This Row],[&gt;4 Units]]</f>
        <v>0</v>
      </c>
      <c r="G640" s="72">
        <v>0</v>
      </c>
      <c r="H640" s="72">
        <v>0</v>
      </c>
      <c r="I640" s="72">
        <v>0</v>
      </c>
      <c r="J640" s="47">
        <v>0</v>
      </c>
      <c r="K640" s="46">
        <f t="shared" si="9"/>
        <v>0</v>
      </c>
      <c r="L640" s="72">
        <v>0</v>
      </c>
      <c r="M640" s="72">
        <v>0</v>
      </c>
      <c r="N640" s="72">
        <v>0</v>
      </c>
      <c r="O640" s="47">
        <v>0</v>
      </c>
    </row>
    <row r="641" spans="1:15">
      <c r="A641" s="83">
        <v>9009130102</v>
      </c>
      <c r="B641" s="1" t="s">
        <v>156</v>
      </c>
      <c r="C641" s="84" t="s">
        <v>46</v>
      </c>
      <c r="D641" s="45">
        <v>40553.807489999999</v>
      </c>
      <c r="E641" s="45">
        <v>29528.84</v>
      </c>
      <c r="F641" s="73">
        <f>Table323[[#This Row],[Single Family]]+Table323[[#This Row],[2-4 Units]]+Table323[[#This Row],[&gt;4 Units]]</f>
        <v>0</v>
      </c>
      <c r="G641" s="72">
        <v>0</v>
      </c>
      <c r="H641" s="72">
        <v>0</v>
      </c>
      <c r="I641" s="72">
        <v>0</v>
      </c>
      <c r="J641" s="47">
        <v>0</v>
      </c>
      <c r="K641" s="46">
        <f t="shared" si="9"/>
        <v>0</v>
      </c>
      <c r="L641" s="72">
        <v>0</v>
      </c>
      <c r="M641" s="72">
        <v>0</v>
      </c>
      <c r="N641" s="72">
        <v>0</v>
      </c>
      <c r="O641" s="47">
        <v>0</v>
      </c>
    </row>
    <row r="642" spans="1:15">
      <c r="A642" s="83">
        <v>9009130200</v>
      </c>
      <c r="B642" s="1" t="s">
        <v>156</v>
      </c>
      <c r="C642" s="84" t="s">
        <v>46</v>
      </c>
      <c r="D642" s="45">
        <v>203900.62656599941</v>
      </c>
      <c r="E642" s="45">
        <v>401953.5</v>
      </c>
      <c r="F642" s="73">
        <f>Table323[[#This Row],[Single Family]]+Table323[[#This Row],[2-4 Units]]+Table323[[#This Row],[&gt;4 Units]]</f>
        <v>65</v>
      </c>
      <c r="G642" s="72">
        <v>63</v>
      </c>
      <c r="H642" s="72">
        <v>2</v>
      </c>
      <c r="I642" s="72">
        <v>0</v>
      </c>
      <c r="J642" s="47">
        <v>95972.800000000003</v>
      </c>
      <c r="K642" s="46">
        <f t="shared" si="9"/>
        <v>85</v>
      </c>
      <c r="L642" s="72">
        <v>35</v>
      </c>
      <c r="M642" s="72">
        <v>0</v>
      </c>
      <c r="N642" s="72">
        <v>50</v>
      </c>
      <c r="O642" s="47">
        <v>338130</v>
      </c>
    </row>
    <row r="643" spans="1:15">
      <c r="A643" s="83">
        <v>9005262100</v>
      </c>
      <c r="B643" s="1" t="s">
        <v>157</v>
      </c>
      <c r="C643" s="84" t="s">
        <v>46</v>
      </c>
      <c r="D643" s="45">
        <v>96382.757708999998</v>
      </c>
      <c r="E643" s="45">
        <v>126993.459999999</v>
      </c>
      <c r="F643" s="73">
        <f>Table323[[#This Row],[Single Family]]+Table323[[#This Row],[2-4 Units]]+Table323[[#This Row],[&gt;4 Units]]</f>
        <v>8</v>
      </c>
      <c r="G643" s="72">
        <v>8</v>
      </c>
      <c r="H643" s="72">
        <v>0</v>
      </c>
      <c r="I643" s="72">
        <v>0</v>
      </c>
      <c r="J643" s="47">
        <v>10248.700000000001</v>
      </c>
      <c r="K643" s="46">
        <f t="shared" si="9"/>
        <v>22</v>
      </c>
      <c r="L643" s="72">
        <v>2</v>
      </c>
      <c r="M643" s="72">
        <v>0</v>
      </c>
      <c r="N643" s="72">
        <v>20</v>
      </c>
      <c r="O643" s="47">
        <v>100759</v>
      </c>
    </row>
    <row r="644" spans="1:15">
      <c r="A644" s="83">
        <v>9005266100</v>
      </c>
      <c r="B644" s="1" t="s">
        <v>157</v>
      </c>
      <c r="C644" s="84" t="s">
        <v>46</v>
      </c>
      <c r="D644" s="45">
        <v>581.0616</v>
      </c>
      <c r="E644" s="45">
        <v>0</v>
      </c>
      <c r="F644" s="73">
        <f>Table323[[#This Row],[Single Family]]+Table323[[#This Row],[2-4 Units]]+Table323[[#This Row],[&gt;4 Units]]</f>
        <v>0</v>
      </c>
      <c r="G644" s="72">
        <v>0</v>
      </c>
      <c r="H644" s="72">
        <v>0</v>
      </c>
      <c r="I644" s="72">
        <v>0</v>
      </c>
      <c r="J644" s="47">
        <v>0</v>
      </c>
      <c r="K644" s="46">
        <f t="shared" si="9"/>
        <v>0</v>
      </c>
      <c r="L644" s="72">
        <v>0</v>
      </c>
      <c r="M644" s="72">
        <v>0</v>
      </c>
      <c r="N644" s="72">
        <v>0</v>
      </c>
      <c r="O644" s="47">
        <v>0</v>
      </c>
    </row>
    <row r="645" spans="1:15">
      <c r="A645" s="83">
        <v>9001220200</v>
      </c>
      <c r="B645" s="1" t="s">
        <v>158</v>
      </c>
      <c r="C645" s="84" t="s">
        <v>46</v>
      </c>
      <c r="D645" s="45">
        <v>496.73735999999997</v>
      </c>
      <c r="E645" s="45">
        <v>0</v>
      </c>
      <c r="F645" s="73">
        <f>Table323[[#This Row],[Single Family]]+Table323[[#This Row],[2-4 Units]]+Table323[[#This Row],[&gt;4 Units]]</f>
        <v>0</v>
      </c>
      <c r="G645" s="72">
        <v>0</v>
      </c>
      <c r="H645" s="72">
        <v>0</v>
      </c>
      <c r="I645" s="72">
        <v>0</v>
      </c>
      <c r="J645" s="47">
        <v>0</v>
      </c>
      <c r="K645" s="46">
        <f t="shared" si="9"/>
        <v>0</v>
      </c>
      <c r="L645" s="72">
        <v>0</v>
      </c>
      <c r="M645" s="72">
        <v>0</v>
      </c>
      <c r="N645" s="72">
        <v>0</v>
      </c>
      <c r="O645" s="47">
        <v>0</v>
      </c>
    </row>
    <row r="646" spans="1:15">
      <c r="A646" s="83">
        <v>9001220300</v>
      </c>
      <c r="B646" s="1" t="s">
        <v>158</v>
      </c>
      <c r="C646" s="84" t="s">
        <v>46</v>
      </c>
      <c r="D646" s="45">
        <v>759.68927999999994</v>
      </c>
      <c r="E646" s="45">
        <v>0</v>
      </c>
      <c r="F646" s="73">
        <f>Table323[[#This Row],[Single Family]]+Table323[[#This Row],[2-4 Units]]+Table323[[#This Row],[&gt;4 Units]]</f>
        <v>0</v>
      </c>
      <c r="G646" s="72">
        <v>0</v>
      </c>
      <c r="H646" s="72">
        <v>0</v>
      </c>
      <c r="I646" s="72">
        <v>0</v>
      </c>
      <c r="J646" s="47">
        <v>0</v>
      </c>
      <c r="K646" s="46">
        <f t="shared" ref="K646:K709" si="10">L646+M646+N646</f>
        <v>0</v>
      </c>
      <c r="L646" s="72">
        <v>0</v>
      </c>
      <c r="M646" s="72">
        <v>0</v>
      </c>
      <c r="N646" s="72">
        <v>0</v>
      </c>
      <c r="O646" s="47">
        <v>0</v>
      </c>
    </row>
    <row r="647" spans="1:15">
      <c r="A647" s="83">
        <v>9001257100</v>
      </c>
      <c r="B647" s="1" t="s">
        <v>158</v>
      </c>
      <c r="C647" s="84" t="s">
        <v>46</v>
      </c>
      <c r="D647" s="45">
        <v>114583.20482700001</v>
      </c>
      <c r="E647" s="45">
        <v>54440.529999999897</v>
      </c>
      <c r="F647" s="73">
        <f>Table323[[#This Row],[Single Family]]+Table323[[#This Row],[2-4 Units]]+Table323[[#This Row],[&gt;4 Units]]</f>
        <v>18</v>
      </c>
      <c r="G647" s="72">
        <v>18</v>
      </c>
      <c r="H647" s="72">
        <v>0</v>
      </c>
      <c r="I647" s="72">
        <v>0</v>
      </c>
      <c r="J647" s="47">
        <v>29191.9</v>
      </c>
      <c r="K647" s="46">
        <f t="shared" si="10"/>
        <v>2</v>
      </c>
      <c r="L647" s="72">
        <v>2</v>
      </c>
      <c r="M647" s="72">
        <v>0</v>
      </c>
      <c r="N647" s="72">
        <v>0</v>
      </c>
      <c r="O647" s="47">
        <v>4914.96</v>
      </c>
    </row>
    <row r="648" spans="1:15">
      <c r="A648" s="83">
        <v>9005253400</v>
      </c>
      <c r="B648" s="1" t="s">
        <v>158</v>
      </c>
      <c r="C648" s="84" t="s">
        <v>46</v>
      </c>
      <c r="D648" s="45">
        <v>928.73465999999996</v>
      </c>
      <c r="E648" s="45">
        <v>0</v>
      </c>
      <c r="F648" s="73">
        <f>Table323[[#This Row],[Single Family]]+Table323[[#This Row],[2-4 Units]]+Table323[[#This Row],[&gt;4 Units]]</f>
        <v>0</v>
      </c>
      <c r="G648" s="72">
        <v>0</v>
      </c>
      <c r="H648" s="72">
        <v>0</v>
      </c>
      <c r="I648" s="72">
        <v>0</v>
      </c>
      <c r="J648" s="47">
        <v>0</v>
      </c>
      <c r="K648" s="46">
        <f t="shared" si="10"/>
        <v>0</v>
      </c>
      <c r="L648" s="72">
        <v>0</v>
      </c>
      <c r="M648" s="72">
        <v>0</v>
      </c>
      <c r="N648" s="72">
        <v>0</v>
      </c>
      <c r="O648" s="47">
        <v>0</v>
      </c>
    </row>
    <row r="649" spans="1:15">
      <c r="A649" s="83">
        <v>9003464101</v>
      </c>
      <c r="B649" s="1" t="s">
        <v>159</v>
      </c>
      <c r="C649" s="84" t="s">
        <v>46</v>
      </c>
      <c r="D649" s="45">
        <v>981.36359999999991</v>
      </c>
      <c r="E649" s="45">
        <v>0</v>
      </c>
      <c r="F649" s="73">
        <f>Table323[[#This Row],[Single Family]]+Table323[[#This Row],[2-4 Units]]+Table323[[#This Row],[&gt;4 Units]]</f>
        <v>0</v>
      </c>
      <c r="G649" s="72">
        <v>0</v>
      </c>
      <c r="H649" s="72">
        <v>0</v>
      </c>
      <c r="I649" s="72">
        <v>0</v>
      </c>
      <c r="J649" s="47">
        <v>0</v>
      </c>
      <c r="K649" s="46">
        <f t="shared" si="10"/>
        <v>0</v>
      </c>
      <c r="L649" s="72">
        <v>0</v>
      </c>
      <c r="M649" s="72">
        <v>0</v>
      </c>
      <c r="N649" s="72">
        <v>0</v>
      </c>
      <c r="O649" s="47">
        <v>0</v>
      </c>
    </row>
    <row r="650" spans="1:15">
      <c r="A650" s="83">
        <v>9003466101</v>
      </c>
      <c r="B650" s="1" t="s">
        <v>159</v>
      </c>
      <c r="C650" s="84" t="s">
        <v>46</v>
      </c>
      <c r="D650" s="45">
        <v>67435.277489999993</v>
      </c>
      <c r="E650" s="45">
        <v>34737.849999999897</v>
      </c>
      <c r="F650" s="73">
        <f>Table323[[#This Row],[Single Family]]+Table323[[#This Row],[2-4 Units]]+Table323[[#This Row],[&gt;4 Units]]</f>
        <v>0</v>
      </c>
      <c r="G650" s="72">
        <v>0</v>
      </c>
      <c r="H650" s="72">
        <v>0</v>
      </c>
      <c r="I650" s="72">
        <v>0</v>
      </c>
      <c r="J650" s="47">
        <v>0</v>
      </c>
      <c r="K650" s="46">
        <f t="shared" si="10"/>
        <v>0</v>
      </c>
      <c r="L650" s="72">
        <v>0</v>
      </c>
      <c r="M650" s="72">
        <v>0</v>
      </c>
      <c r="N650" s="72">
        <v>0</v>
      </c>
      <c r="O650" s="47">
        <v>0</v>
      </c>
    </row>
    <row r="651" spans="1:15">
      <c r="A651" s="83">
        <v>9003466102</v>
      </c>
      <c r="B651" s="1" t="s">
        <v>159</v>
      </c>
      <c r="C651" s="84" t="s">
        <v>46</v>
      </c>
      <c r="D651" s="45">
        <v>223327.54968299944</v>
      </c>
      <c r="E651" s="45">
        <v>296300.82</v>
      </c>
      <c r="F651" s="73">
        <f>Table323[[#This Row],[Single Family]]+Table323[[#This Row],[2-4 Units]]+Table323[[#This Row],[&gt;4 Units]]</f>
        <v>152</v>
      </c>
      <c r="G651" s="72">
        <v>150</v>
      </c>
      <c r="H651" s="72">
        <v>2</v>
      </c>
      <c r="I651" s="72">
        <v>0</v>
      </c>
      <c r="J651" s="47">
        <v>191361.48</v>
      </c>
      <c r="K651" s="46">
        <f t="shared" si="10"/>
        <v>92</v>
      </c>
      <c r="L651" s="72">
        <v>11</v>
      </c>
      <c r="M651" s="72">
        <v>0</v>
      </c>
      <c r="N651" s="72">
        <v>81</v>
      </c>
      <c r="O651" s="47">
        <v>88674.8</v>
      </c>
    </row>
    <row r="652" spans="1:15">
      <c r="A652" s="83">
        <v>9003466201</v>
      </c>
      <c r="B652" s="1" t="s">
        <v>159</v>
      </c>
      <c r="C652" s="84" t="s">
        <v>46</v>
      </c>
      <c r="D652" s="45">
        <v>38508.320970000001</v>
      </c>
      <c r="E652" s="45">
        <v>21676.5</v>
      </c>
      <c r="F652" s="73">
        <f>Table323[[#This Row],[Single Family]]+Table323[[#This Row],[2-4 Units]]+Table323[[#This Row],[&gt;4 Units]]</f>
        <v>0</v>
      </c>
      <c r="G652" s="72">
        <v>0</v>
      </c>
      <c r="H652" s="72">
        <v>0</v>
      </c>
      <c r="I652" s="72">
        <v>0</v>
      </c>
      <c r="J652" s="47">
        <v>0</v>
      </c>
      <c r="K652" s="46">
        <f t="shared" si="10"/>
        <v>0</v>
      </c>
      <c r="L652" s="72">
        <v>0</v>
      </c>
      <c r="M652" s="72">
        <v>0</v>
      </c>
      <c r="N652" s="72">
        <v>0</v>
      </c>
      <c r="O652" s="47">
        <v>0</v>
      </c>
    </row>
    <row r="653" spans="1:15">
      <c r="A653" s="83">
        <v>9003466202</v>
      </c>
      <c r="B653" s="1" t="s">
        <v>159</v>
      </c>
      <c r="C653" s="84" t="s">
        <v>46</v>
      </c>
      <c r="D653" s="45">
        <v>75229.92117899943</v>
      </c>
      <c r="E653" s="45">
        <v>16419.859999999899</v>
      </c>
      <c r="F653" s="73">
        <f>Table323[[#This Row],[Single Family]]+Table323[[#This Row],[2-4 Units]]+Table323[[#This Row],[&gt;4 Units]]</f>
        <v>0</v>
      </c>
      <c r="G653" s="72">
        <v>0</v>
      </c>
      <c r="H653" s="72">
        <v>0</v>
      </c>
      <c r="I653" s="72">
        <v>0</v>
      </c>
      <c r="J653" s="47">
        <v>0</v>
      </c>
      <c r="K653" s="46">
        <f t="shared" si="10"/>
        <v>0</v>
      </c>
      <c r="L653" s="72">
        <v>0</v>
      </c>
      <c r="M653" s="72">
        <v>0</v>
      </c>
      <c r="N653" s="72">
        <v>0</v>
      </c>
      <c r="O653" s="47">
        <v>0</v>
      </c>
    </row>
    <row r="654" spans="1:15">
      <c r="A654" s="83">
        <v>9003466300</v>
      </c>
      <c r="B654" s="1" t="s">
        <v>159</v>
      </c>
      <c r="C654" s="84" t="s">
        <v>46</v>
      </c>
      <c r="D654" s="45">
        <v>76266.583721999996</v>
      </c>
      <c r="E654" s="45">
        <v>11640.73</v>
      </c>
      <c r="F654" s="73">
        <f>Table323[[#This Row],[Single Family]]+Table323[[#This Row],[2-4 Units]]+Table323[[#This Row],[&gt;4 Units]]</f>
        <v>0</v>
      </c>
      <c r="G654" s="72">
        <v>0</v>
      </c>
      <c r="H654" s="72">
        <v>0</v>
      </c>
      <c r="I654" s="72">
        <v>0</v>
      </c>
      <c r="J654" s="47">
        <v>0</v>
      </c>
      <c r="K654" s="46">
        <f t="shared" si="10"/>
        <v>0</v>
      </c>
      <c r="L654" s="72">
        <v>0</v>
      </c>
      <c r="M654" s="72">
        <v>0</v>
      </c>
      <c r="N654" s="72">
        <v>0</v>
      </c>
      <c r="O654" s="47">
        <v>0</v>
      </c>
    </row>
    <row r="655" spans="1:15">
      <c r="A655" s="83">
        <v>9003466400</v>
      </c>
      <c r="B655" s="1" t="s">
        <v>159</v>
      </c>
      <c r="C655" s="84" t="s">
        <v>46</v>
      </c>
      <c r="D655" s="45">
        <v>43835.938019999994</v>
      </c>
      <c r="E655" s="45">
        <v>22349.6699999999</v>
      </c>
      <c r="F655" s="73">
        <f>Table323[[#This Row],[Single Family]]+Table323[[#This Row],[2-4 Units]]+Table323[[#This Row],[&gt;4 Units]]</f>
        <v>0</v>
      </c>
      <c r="G655" s="72">
        <v>0</v>
      </c>
      <c r="H655" s="72">
        <v>0</v>
      </c>
      <c r="I655" s="72">
        <v>0</v>
      </c>
      <c r="J655" s="47">
        <v>0</v>
      </c>
      <c r="K655" s="46">
        <f t="shared" si="10"/>
        <v>0</v>
      </c>
      <c r="L655" s="72">
        <v>0</v>
      </c>
      <c r="M655" s="72">
        <v>0</v>
      </c>
      <c r="N655" s="72">
        <v>0</v>
      </c>
      <c r="O655" s="47">
        <v>0</v>
      </c>
    </row>
    <row r="656" spans="1:15">
      <c r="A656" s="83">
        <v>9013538201</v>
      </c>
      <c r="B656" s="1" t="s">
        <v>160</v>
      </c>
      <c r="C656" s="84" t="s">
        <v>46</v>
      </c>
      <c r="D656" s="45">
        <v>136270.95539399999</v>
      </c>
      <c r="E656" s="45">
        <v>136912.54</v>
      </c>
      <c r="F656" s="73">
        <f>Table323[[#This Row],[Single Family]]+Table323[[#This Row],[2-4 Units]]+Table323[[#This Row],[&gt;4 Units]]</f>
        <v>62</v>
      </c>
      <c r="G656" s="72">
        <v>47</v>
      </c>
      <c r="H656" s="72">
        <v>0</v>
      </c>
      <c r="I656" s="72">
        <v>15</v>
      </c>
      <c r="J656" s="47">
        <v>105869</v>
      </c>
      <c r="K656" s="46">
        <f t="shared" si="10"/>
        <v>5</v>
      </c>
      <c r="L656" s="72">
        <v>5</v>
      </c>
      <c r="M656" s="72">
        <v>0</v>
      </c>
      <c r="N656" s="72">
        <v>0</v>
      </c>
      <c r="O656" s="47">
        <v>15061.299999999899</v>
      </c>
    </row>
    <row r="657" spans="1:15">
      <c r="A657" s="83">
        <v>9013538202</v>
      </c>
      <c r="B657" s="1" t="s">
        <v>160</v>
      </c>
      <c r="C657" s="84" t="s">
        <v>46</v>
      </c>
      <c r="D657" s="45">
        <v>64117.340909999999</v>
      </c>
      <c r="E657" s="45">
        <v>14793.63</v>
      </c>
      <c r="F657" s="73">
        <f>Table323[[#This Row],[Single Family]]+Table323[[#This Row],[2-4 Units]]+Table323[[#This Row],[&gt;4 Units]]</f>
        <v>0</v>
      </c>
      <c r="G657" s="72">
        <v>0</v>
      </c>
      <c r="H657" s="72">
        <v>0</v>
      </c>
      <c r="I657" s="72">
        <v>0</v>
      </c>
      <c r="J657" s="47">
        <v>0</v>
      </c>
      <c r="K657" s="46">
        <f t="shared" si="10"/>
        <v>0</v>
      </c>
      <c r="L657" s="72">
        <v>0</v>
      </c>
      <c r="M657" s="72">
        <v>0</v>
      </c>
      <c r="N657" s="72">
        <v>0</v>
      </c>
      <c r="O657" s="47">
        <v>0</v>
      </c>
    </row>
    <row r="658" spans="1:15">
      <c r="A658" s="83">
        <v>9013890202</v>
      </c>
      <c r="B658" s="1" t="s">
        <v>160</v>
      </c>
      <c r="C658" s="84" t="s">
        <v>46</v>
      </c>
      <c r="D658" s="45">
        <v>739.53242999999998</v>
      </c>
      <c r="E658" s="45">
        <v>0</v>
      </c>
      <c r="F658" s="73">
        <f>Table323[[#This Row],[Single Family]]+Table323[[#This Row],[2-4 Units]]+Table323[[#This Row],[&gt;4 Units]]</f>
        <v>0</v>
      </c>
      <c r="G658" s="72">
        <v>0</v>
      </c>
      <c r="H658" s="72">
        <v>0</v>
      </c>
      <c r="I658" s="72">
        <v>0</v>
      </c>
      <c r="J658" s="47">
        <v>0</v>
      </c>
      <c r="K658" s="46">
        <f t="shared" si="10"/>
        <v>0</v>
      </c>
      <c r="L658" s="72">
        <v>0</v>
      </c>
      <c r="M658" s="72">
        <v>0</v>
      </c>
      <c r="N658" s="72">
        <v>0</v>
      </c>
      <c r="O658" s="47">
        <v>0</v>
      </c>
    </row>
    <row r="659" spans="1:15">
      <c r="A659" s="83">
        <v>9003484200</v>
      </c>
      <c r="B659" s="1" t="s">
        <v>161</v>
      </c>
      <c r="C659" s="84" t="s">
        <v>46</v>
      </c>
      <c r="D659" s="45">
        <v>297.80540999999999</v>
      </c>
      <c r="E659" s="45">
        <v>0</v>
      </c>
      <c r="F659" s="73">
        <f>Table323[[#This Row],[Single Family]]+Table323[[#This Row],[2-4 Units]]+Table323[[#This Row],[&gt;4 Units]]</f>
        <v>0</v>
      </c>
      <c r="G659" s="72">
        <v>0</v>
      </c>
      <c r="H659" s="72">
        <v>0</v>
      </c>
      <c r="I659" s="72">
        <v>0</v>
      </c>
      <c r="J659" s="47">
        <v>0</v>
      </c>
      <c r="K659" s="46">
        <f t="shared" si="10"/>
        <v>0</v>
      </c>
      <c r="L659" s="72">
        <v>0</v>
      </c>
      <c r="M659" s="72">
        <v>0</v>
      </c>
      <c r="N659" s="72">
        <v>0</v>
      </c>
      <c r="O659" s="47">
        <v>0</v>
      </c>
    </row>
    <row r="660" spans="1:15">
      <c r="A660" s="83">
        <v>9003487100</v>
      </c>
      <c r="B660" s="1" t="s">
        <v>161</v>
      </c>
      <c r="C660" s="84" t="s">
        <v>46</v>
      </c>
      <c r="D660" s="45">
        <v>93281.797286999994</v>
      </c>
      <c r="E660" s="45">
        <v>18055.12</v>
      </c>
      <c r="F660" s="73">
        <f>Table323[[#This Row],[Single Family]]+Table323[[#This Row],[2-4 Units]]+Table323[[#This Row],[&gt;4 Units]]</f>
        <v>0</v>
      </c>
      <c r="G660" s="72">
        <v>0</v>
      </c>
      <c r="H660" s="72">
        <v>0</v>
      </c>
      <c r="I660" s="72">
        <v>0</v>
      </c>
      <c r="J660" s="47">
        <v>0</v>
      </c>
      <c r="K660" s="46">
        <f t="shared" si="10"/>
        <v>0</v>
      </c>
      <c r="L660" s="72">
        <v>0</v>
      </c>
      <c r="M660" s="72">
        <v>0</v>
      </c>
      <c r="N660" s="72">
        <v>0</v>
      </c>
      <c r="O660" s="47">
        <v>0</v>
      </c>
    </row>
    <row r="661" spans="1:15">
      <c r="A661" s="83">
        <v>9003487201</v>
      </c>
      <c r="B661" s="1" t="s">
        <v>161</v>
      </c>
      <c r="C661" s="84" t="s">
        <v>46</v>
      </c>
      <c r="D661" s="45">
        <v>58269.137912999999</v>
      </c>
      <c r="E661" s="45">
        <v>32597.22</v>
      </c>
      <c r="F661" s="73">
        <f>Table323[[#This Row],[Single Family]]+Table323[[#This Row],[2-4 Units]]+Table323[[#This Row],[&gt;4 Units]]</f>
        <v>0</v>
      </c>
      <c r="G661" s="72">
        <v>0</v>
      </c>
      <c r="H661" s="72">
        <v>0</v>
      </c>
      <c r="I661" s="72">
        <v>0</v>
      </c>
      <c r="J661" s="47">
        <v>0</v>
      </c>
      <c r="K661" s="46">
        <f t="shared" si="10"/>
        <v>0</v>
      </c>
      <c r="L661" s="72">
        <v>0</v>
      </c>
      <c r="M661" s="72">
        <v>0</v>
      </c>
      <c r="N661" s="72">
        <v>0</v>
      </c>
      <c r="O661" s="47">
        <v>0</v>
      </c>
    </row>
    <row r="662" spans="1:15">
      <c r="A662" s="83">
        <v>9003487202</v>
      </c>
      <c r="B662" s="1" t="s">
        <v>161</v>
      </c>
      <c r="C662" s="84" t="s">
        <v>46</v>
      </c>
      <c r="D662" s="45">
        <v>46082.271815999935</v>
      </c>
      <c r="E662" s="45">
        <v>10556.0899999999</v>
      </c>
      <c r="F662" s="73">
        <f>Table323[[#This Row],[Single Family]]+Table323[[#This Row],[2-4 Units]]+Table323[[#This Row],[&gt;4 Units]]</f>
        <v>0</v>
      </c>
      <c r="G662" s="72">
        <v>0</v>
      </c>
      <c r="H662" s="72">
        <v>0</v>
      </c>
      <c r="I662" s="72">
        <v>0</v>
      </c>
      <c r="J662" s="47">
        <v>0</v>
      </c>
      <c r="K662" s="46">
        <f t="shared" si="10"/>
        <v>0</v>
      </c>
      <c r="L662" s="72">
        <v>0</v>
      </c>
      <c r="M662" s="72">
        <v>0</v>
      </c>
      <c r="N662" s="72">
        <v>0</v>
      </c>
      <c r="O662" s="47">
        <v>0</v>
      </c>
    </row>
    <row r="663" spans="1:15">
      <c r="A663" s="83">
        <v>9003487300</v>
      </c>
      <c r="B663" s="1" t="s">
        <v>161</v>
      </c>
      <c r="C663" s="84" t="s">
        <v>46</v>
      </c>
      <c r="D663" s="45">
        <v>23274.573209999999</v>
      </c>
      <c r="E663" s="45">
        <v>440.18</v>
      </c>
      <c r="F663" s="73">
        <f>Table323[[#This Row],[Single Family]]+Table323[[#This Row],[2-4 Units]]+Table323[[#This Row],[&gt;4 Units]]</f>
        <v>0</v>
      </c>
      <c r="G663" s="72">
        <v>0</v>
      </c>
      <c r="H663" s="72">
        <v>0</v>
      </c>
      <c r="I663" s="72">
        <v>0</v>
      </c>
      <c r="J663" s="47">
        <v>0</v>
      </c>
      <c r="K663" s="46">
        <f t="shared" si="10"/>
        <v>0</v>
      </c>
      <c r="L663" s="72">
        <v>0</v>
      </c>
      <c r="M663" s="72">
        <v>0</v>
      </c>
      <c r="N663" s="72">
        <v>0</v>
      </c>
      <c r="O663" s="47">
        <v>0</v>
      </c>
    </row>
    <row r="664" spans="1:15">
      <c r="A664" s="83">
        <v>9003487400</v>
      </c>
      <c r="B664" s="1" t="s">
        <v>161</v>
      </c>
      <c r="C664" s="84" t="s">
        <v>46</v>
      </c>
      <c r="D664" s="45">
        <v>26169.5448</v>
      </c>
      <c r="E664" s="45">
        <v>5113.96</v>
      </c>
      <c r="F664" s="73">
        <f>Table323[[#This Row],[Single Family]]+Table323[[#This Row],[2-4 Units]]+Table323[[#This Row],[&gt;4 Units]]</f>
        <v>0</v>
      </c>
      <c r="G664" s="72">
        <v>0</v>
      </c>
      <c r="H664" s="72">
        <v>0</v>
      </c>
      <c r="I664" s="72">
        <v>0</v>
      </c>
      <c r="J664" s="47">
        <v>0</v>
      </c>
      <c r="K664" s="46">
        <f t="shared" si="10"/>
        <v>0</v>
      </c>
      <c r="L664" s="72">
        <v>0</v>
      </c>
      <c r="M664" s="72">
        <v>0</v>
      </c>
      <c r="N664" s="72">
        <v>0</v>
      </c>
      <c r="O664" s="47">
        <v>0</v>
      </c>
    </row>
    <row r="665" spans="1:15">
      <c r="A665" s="83">
        <v>9003487500</v>
      </c>
      <c r="B665" s="1" t="s">
        <v>161</v>
      </c>
      <c r="C665" s="84" t="s">
        <v>46</v>
      </c>
      <c r="D665" s="45">
        <v>227831.28398099943</v>
      </c>
      <c r="E665" s="45">
        <v>331766.2</v>
      </c>
      <c r="F665" s="73">
        <f>Table323[[#This Row],[Single Family]]+Table323[[#This Row],[2-4 Units]]+Table323[[#This Row],[&gt;4 Units]]</f>
        <v>197</v>
      </c>
      <c r="G665" s="72">
        <v>194</v>
      </c>
      <c r="H665" s="72">
        <v>3</v>
      </c>
      <c r="I665" s="72">
        <v>0</v>
      </c>
      <c r="J665" s="47">
        <v>176641</v>
      </c>
      <c r="K665" s="46">
        <f t="shared" si="10"/>
        <v>47</v>
      </c>
      <c r="L665" s="72">
        <v>17</v>
      </c>
      <c r="M665" s="72">
        <v>0</v>
      </c>
      <c r="N665" s="72">
        <v>30</v>
      </c>
      <c r="O665" s="47">
        <v>83572.5</v>
      </c>
    </row>
    <row r="666" spans="1:15">
      <c r="A666" s="83">
        <v>9003514101</v>
      </c>
      <c r="B666" s="1" t="s">
        <v>161</v>
      </c>
      <c r="C666" s="84" t="s">
        <v>46</v>
      </c>
      <c r="D666" s="45">
        <v>55.021679999999996</v>
      </c>
      <c r="E666" s="45">
        <v>0</v>
      </c>
      <c r="F666" s="73">
        <f>Table323[[#This Row],[Single Family]]+Table323[[#This Row],[2-4 Units]]+Table323[[#This Row],[&gt;4 Units]]</f>
        <v>0</v>
      </c>
      <c r="G666" s="72">
        <v>0</v>
      </c>
      <c r="H666" s="72">
        <v>0</v>
      </c>
      <c r="I666" s="72">
        <v>0</v>
      </c>
      <c r="J666" s="47">
        <v>0</v>
      </c>
      <c r="K666" s="46">
        <f t="shared" si="10"/>
        <v>0</v>
      </c>
      <c r="L666" s="72">
        <v>0</v>
      </c>
      <c r="M666" s="72">
        <v>0</v>
      </c>
      <c r="N666" s="72">
        <v>0</v>
      </c>
      <c r="O666" s="47">
        <v>0</v>
      </c>
    </row>
    <row r="667" spans="1:15">
      <c r="A667" s="83">
        <v>9003514102</v>
      </c>
      <c r="B667" s="1" t="s">
        <v>161</v>
      </c>
      <c r="C667" s="84" t="s">
        <v>46</v>
      </c>
      <c r="D667" s="45">
        <v>911.43548999999996</v>
      </c>
      <c r="E667" s="45">
        <v>0</v>
      </c>
      <c r="F667" s="73">
        <f>Table323[[#This Row],[Single Family]]+Table323[[#This Row],[2-4 Units]]+Table323[[#This Row],[&gt;4 Units]]</f>
        <v>0</v>
      </c>
      <c r="G667" s="72">
        <v>0</v>
      </c>
      <c r="H667" s="72">
        <v>0</v>
      </c>
      <c r="I667" s="72">
        <v>0</v>
      </c>
      <c r="J667" s="47">
        <v>0</v>
      </c>
      <c r="K667" s="46">
        <f t="shared" si="10"/>
        <v>0</v>
      </c>
      <c r="L667" s="72">
        <v>0</v>
      </c>
      <c r="M667" s="72">
        <v>0</v>
      </c>
      <c r="N667" s="72">
        <v>0</v>
      </c>
      <c r="O667" s="47">
        <v>0</v>
      </c>
    </row>
    <row r="668" spans="1:15">
      <c r="A668" s="83">
        <v>9009344200</v>
      </c>
      <c r="B668" s="1" t="s">
        <v>162</v>
      </c>
      <c r="C668" s="84" t="s">
        <v>46</v>
      </c>
      <c r="D668" s="45">
        <v>150.69726</v>
      </c>
      <c r="E668" s="45">
        <v>0</v>
      </c>
      <c r="F668" s="73">
        <f>Table323[[#This Row],[Single Family]]+Table323[[#This Row],[2-4 Units]]+Table323[[#This Row],[&gt;4 Units]]</f>
        <v>0</v>
      </c>
      <c r="G668" s="72">
        <v>0</v>
      </c>
      <c r="H668" s="72">
        <v>0</v>
      </c>
      <c r="I668" s="72">
        <v>0</v>
      </c>
      <c r="J668" s="47">
        <v>0</v>
      </c>
      <c r="K668" s="46">
        <f t="shared" si="10"/>
        <v>0</v>
      </c>
      <c r="L668" s="72">
        <v>0</v>
      </c>
      <c r="M668" s="72">
        <v>0</v>
      </c>
      <c r="N668" s="72">
        <v>0</v>
      </c>
      <c r="O668" s="47">
        <v>0</v>
      </c>
    </row>
    <row r="669" spans="1:15">
      <c r="A669" s="83">
        <v>9009346102</v>
      </c>
      <c r="B669" s="1" t="s">
        <v>162</v>
      </c>
      <c r="C669" s="84" t="s">
        <v>46</v>
      </c>
      <c r="D669" s="45">
        <v>77.968170000000001</v>
      </c>
      <c r="E669" s="45">
        <v>0</v>
      </c>
      <c r="F669" s="73">
        <f>Table323[[#This Row],[Single Family]]+Table323[[#This Row],[2-4 Units]]+Table323[[#This Row],[&gt;4 Units]]</f>
        <v>0</v>
      </c>
      <c r="G669" s="72">
        <v>0</v>
      </c>
      <c r="H669" s="72">
        <v>0</v>
      </c>
      <c r="I669" s="72">
        <v>0</v>
      </c>
      <c r="J669" s="47">
        <v>0</v>
      </c>
      <c r="K669" s="46">
        <f t="shared" si="10"/>
        <v>0</v>
      </c>
      <c r="L669" s="72">
        <v>0</v>
      </c>
      <c r="M669" s="72">
        <v>0</v>
      </c>
      <c r="N669" s="72">
        <v>0</v>
      </c>
      <c r="O669" s="47">
        <v>0</v>
      </c>
    </row>
    <row r="670" spans="1:15">
      <c r="A670" s="83">
        <v>9009348111</v>
      </c>
      <c r="B670" s="1" t="s">
        <v>162</v>
      </c>
      <c r="C670" s="84" t="s">
        <v>46</v>
      </c>
      <c r="D670" s="45">
        <v>37351.299069000001</v>
      </c>
      <c r="E670" s="45">
        <v>3556.48</v>
      </c>
      <c r="F670" s="73">
        <f>Table323[[#This Row],[Single Family]]+Table323[[#This Row],[2-4 Units]]+Table323[[#This Row],[&gt;4 Units]]</f>
        <v>0</v>
      </c>
      <c r="G670" s="72">
        <v>0</v>
      </c>
      <c r="H670" s="72">
        <v>0</v>
      </c>
      <c r="I670" s="72">
        <v>0</v>
      </c>
      <c r="J670" s="47">
        <v>0</v>
      </c>
      <c r="K670" s="46">
        <f t="shared" si="10"/>
        <v>0</v>
      </c>
      <c r="L670" s="72">
        <v>0</v>
      </c>
      <c r="M670" s="72">
        <v>0</v>
      </c>
      <c r="N670" s="72">
        <v>0</v>
      </c>
      <c r="O670" s="47">
        <v>0</v>
      </c>
    </row>
    <row r="671" spans="1:15">
      <c r="A671" s="83">
        <v>9009348122</v>
      </c>
      <c r="B671" s="1" t="s">
        <v>162</v>
      </c>
      <c r="C671" s="84" t="s">
        <v>46</v>
      </c>
      <c r="D671" s="45">
        <v>69306.880418999426</v>
      </c>
      <c r="E671" s="45">
        <v>11393.109999999901</v>
      </c>
      <c r="F671" s="73">
        <f>Table323[[#This Row],[Single Family]]+Table323[[#This Row],[2-4 Units]]+Table323[[#This Row],[&gt;4 Units]]</f>
        <v>0</v>
      </c>
      <c r="G671" s="72">
        <v>0</v>
      </c>
      <c r="H671" s="72">
        <v>0</v>
      </c>
      <c r="I671" s="72">
        <v>0</v>
      </c>
      <c r="J671" s="47">
        <v>0</v>
      </c>
      <c r="K671" s="46">
        <f t="shared" si="10"/>
        <v>0</v>
      </c>
      <c r="L671" s="72">
        <v>0</v>
      </c>
      <c r="M671" s="72">
        <v>0</v>
      </c>
      <c r="N671" s="72">
        <v>0</v>
      </c>
      <c r="O671" s="47">
        <v>0</v>
      </c>
    </row>
    <row r="672" spans="1:15">
      <c r="A672" s="83">
        <v>9009348123</v>
      </c>
      <c r="B672" s="1" t="s">
        <v>162</v>
      </c>
      <c r="C672" s="84" t="s">
        <v>46</v>
      </c>
      <c r="D672" s="45">
        <v>93312.516212999995</v>
      </c>
      <c r="E672" s="45">
        <v>16103.15</v>
      </c>
      <c r="F672" s="73">
        <f>Table323[[#This Row],[Single Family]]+Table323[[#This Row],[2-4 Units]]+Table323[[#This Row],[&gt;4 Units]]</f>
        <v>0</v>
      </c>
      <c r="G672" s="72">
        <v>0</v>
      </c>
      <c r="H672" s="72">
        <v>0</v>
      </c>
      <c r="I672" s="72">
        <v>0</v>
      </c>
      <c r="J672" s="47">
        <v>0</v>
      </c>
      <c r="K672" s="46">
        <f t="shared" si="10"/>
        <v>0</v>
      </c>
      <c r="L672" s="72">
        <v>0</v>
      </c>
      <c r="M672" s="72">
        <v>0</v>
      </c>
      <c r="N672" s="72">
        <v>0</v>
      </c>
      <c r="O672" s="47">
        <v>0</v>
      </c>
    </row>
    <row r="673" spans="1:15">
      <c r="A673" s="83">
        <v>9009348124</v>
      </c>
      <c r="B673" s="1" t="s">
        <v>162</v>
      </c>
      <c r="C673" s="84" t="s">
        <v>46</v>
      </c>
      <c r="D673" s="45">
        <v>240017.53204799944</v>
      </c>
      <c r="E673" s="45">
        <v>246256.17</v>
      </c>
      <c r="F673" s="73">
        <f>Table323[[#This Row],[Single Family]]+Table323[[#This Row],[2-4 Units]]+Table323[[#This Row],[&gt;4 Units]]</f>
        <v>84</v>
      </c>
      <c r="G673" s="72">
        <v>77</v>
      </c>
      <c r="H673" s="72">
        <v>7</v>
      </c>
      <c r="I673" s="72">
        <v>0</v>
      </c>
      <c r="J673" s="47">
        <v>148362</v>
      </c>
      <c r="K673" s="46">
        <f t="shared" si="10"/>
        <v>126</v>
      </c>
      <c r="L673" s="72">
        <v>20</v>
      </c>
      <c r="M673" s="72">
        <v>0</v>
      </c>
      <c r="N673" s="72">
        <v>106</v>
      </c>
      <c r="O673" s="47">
        <v>350383</v>
      </c>
    </row>
    <row r="674" spans="1:15">
      <c r="A674" s="83">
        <v>9009348125</v>
      </c>
      <c r="B674" s="1" t="s">
        <v>162</v>
      </c>
      <c r="C674" s="84" t="s">
        <v>46</v>
      </c>
      <c r="D674" s="45">
        <v>100575.15174</v>
      </c>
      <c r="E674" s="45">
        <v>291894.549999999</v>
      </c>
      <c r="F674" s="73">
        <f>Table323[[#This Row],[Single Family]]+Table323[[#This Row],[2-4 Units]]+Table323[[#This Row],[&gt;4 Units]]</f>
        <v>0</v>
      </c>
      <c r="G674" s="72">
        <v>0</v>
      </c>
      <c r="H674" s="72">
        <v>0</v>
      </c>
      <c r="I674" s="72">
        <v>0</v>
      </c>
      <c r="J674" s="47">
        <v>0</v>
      </c>
      <c r="K674" s="46">
        <f t="shared" si="10"/>
        <v>0</v>
      </c>
      <c r="L674" s="72">
        <v>0</v>
      </c>
      <c r="M674" s="72">
        <v>0</v>
      </c>
      <c r="N674" s="72">
        <v>0</v>
      </c>
      <c r="O674" s="47">
        <v>0</v>
      </c>
    </row>
    <row r="675" spans="1:15">
      <c r="A675" s="83">
        <v>9003420500</v>
      </c>
      <c r="B675" s="1" t="s">
        <v>163</v>
      </c>
      <c r="C675" s="84" t="s">
        <v>46</v>
      </c>
      <c r="D675" s="45">
        <v>143.66078999999999</v>
      </c>
      <c r="E675" s="45">
        <v>0</v>
      </c>
      <c r="F675" s="73">
        <f>Table323[[#This Row],[Single Family]]+Table323[[#This Row],[2-4 Units]]+Table323[[#This Row],[&gt;4 Units]]</f>
        <v>0</v>
      </c>
      <c r="G675" s="72">
        <v>0</v>
      </c>
      <c r="H675" s="72">
        <v>0</v>
      </c>
      <c r="I675" s="72">
        <v>0</v>
      </c>
      <c r="J675" s="47">
        <v>0</v>
      </c>
      <c r="K675" s="46">
        <f t="shared" si="10"/>
        <v>0</v>
      </c>
      <c r="L675" s="72">
        <v>0</v>
      </c>
      <c r="M675" s="72">
        <v>0</v>
      </c>
      <c r="N675" s="72">
        <v>0</v>
      </c>
      <c r="O675" s="47">
        <v>0</v>
      </c>
    </row>
    <row r="676" spans="1:15">
      <c r="A676" s="83">
        <v>9003430100</v>
      </c>
      <c r="B676" s="1" t="s">
        <v>163</v>
      </c>
      <c r="C676" s="84" t="s">
        <v>46</v>
      </c>
      <c r="D676" s="45">
        <v>51947.371979999996</v>
      </c>
      <c r="E676" s="45">
        <v>19017.63</v>
      </c>
      <c r="F676" s="73">
        <f>Table323[[#This Row],[Single Family]]+Table323[[#This Row],[2-4 Units]]+Table323[[#This Row],[&gt;4 Units]]</f>
        <v>0</v>
      </c>
      <c r="G676" s="72">
        <v>0</v>
      </c>
      <c r="H676" s="72">
        <v>0</v>
      </c>
      <c r="I676" s="72">
        <v>0</v>
      </c>
      <c r="J676" s="47">
        <v>0</v>
      </c>
      <c r="K676" s="46">
        <f t="shared" si="10"/>
        <v>0</v>
      </c>
      <c r="L676" s="72">
        <v>0</v>
      </c>
      <c r="M676" s="72">
        <v>0</v>
      </c>
      <c r="N676" s="72">
        <v>0</v>
      </c>
      <c r="O676" s="47">
        <v>0</v>
      </c>
    </row>
    <row r="677" spans="1:15">
      <c r="A677" s="83">
        <v>9003430201</v>
      </c>
      <c r="B677" s="1" t="s">
        <v>163</v>
      </c>
      <c r="C677" s="84" t="s">
        <v>46</v>
      </c>
      <c r="D677" s="45">
        <v>49211.318016000005</v>
      </c>
      <c r="E677" s="45">
        <v>15170.0099999999</v>
      </c>
      <c r="F677" s="73">
        <f>Table323[[#This Row],[Single Family]]+Table323[[#This Row],[2-4 Units]]+Table323[[#This Row],[&gt;4 Units]]</f>
        <v>0</v>
      </c>
      <c r="G677" s="72">
        <v>0</v>
      </c>
      <c r="H677" s="72">
        <v>0</v>
      </c>
      <c r="I677" s="72">
        <v>0</v>
      </c>
      <c r="J677" s="47">
        <v>0</v>
      </c>
      <c r="K677" s="46">
        <f t="shared" si="10"/>
        <v>0</v>
      </c>
      <c r="L677" s="72">
        <v>0</v>
      </c>
      <c r="M677" s="72">
        <v>0</v>
      </c>
      <c r="N677" s="72">
        <v>0</v>
      </c>
      <c r="O677" s="47">
        <v>0</v>
      </c>
    </row>
    <row r="678" spans="1:15">
      <c r="A678" s="83">
        <v>9003430202</v>
      </c>
      <c r="B678" s="1" t="s">
        <v>163</v>
      </c>
      <c r="C678" s="84" t="s">
        <v>46</v>
      </c>
      <c r="D678" s="45">
        <v>77092.602929999994</v>
      </c>
      <c r="E678" s="45">
        <v>12733.43</v>
      </c>
      <c r="F678" s="73">
        <f>Table323[[#This Row],[Single Family]]+Table323[[#This Row],[2-4 Units]]+Table323[[#This Row],[&gt;4 Units]]</f>
        <v>0</v>
      </c>
      <c r="G678" s="72">
        <v>0</v>
      </c>
      <c r="H678" s="72">
        <v>0</v>
      </c>
      <c r="I678" s="72">
        <v>0</v>
      </c>
      <c r="J678" s="47">
        <v>0</v>
      </c>
      <c r="K678" s="46">
        <f t="shared" si="10"/>
        <v>0</v>
      </c>
      <c r="L678" s="72">
        <v>0</v>
      </c>
      <c r="M678" s="72">
        <v>0</v>
      </c>
      <c r="N678" s="72">
        <v>0</v>
      </c>
      <c r="O678" s="47">
        <v>0</v>
      </c>
    </row>
    <row r="679" spans="1:15">
      <c r="A679" s="83">
        <v>9003430203</v>
      </c>
      <c r="B679" s="1" t="s">
        <v>163</v>
      </c>
      <c r="C679" s="84" t="s">
        <v>46</v>
      </c>
      <c r="D679" s="45">
        <v>57847.343210999999</v>
      </c>
      <c r="E679" s="45">
        <v>6541.05</v>
      </c>
      <c r="F679" s="73">
        <f>Table323[[#This Row],[Single Family]]+Table323[[#This Row],[2-4 Units]]+Table323[[#This Row],[&gt;4 Units]]</f>
        <v>0</v>
      </c>
      <c r="G679" s="72">
        <v>0</v>
      </c>
      <c r="H679" s="72">
        <v>0</v>
      </c>
      <c r="I679" s="72">
        <v>0</v>
      </c>
      <c r="J679" s="47">
        <v>0</v>
      </c>
      <c r="K679" s="46">
        <f t="shared" si="10"/>
        <v>0</v>
      </c>
      <c r="L679" s="72">
        <v>0</v>
      </c>
      <c r="M679" s="72">
        <v>0</v>
      </c>
      <c r="N679" s="72">
        <v>0</v>
      </c>
      <c r="O679" s="47">
        <v>0</v>
      </c>
    </row>
    <row r="680" spans="1:15">
      <c r="A680" s="83">
        <v>9003430301</v>
      </c>
      <c r="B680" s="1" t="s">
        <v>163</v>
      </c>
      <c r="C680" s="84" t="s">
        <v>46</v>
      </c>
      <c r="D680" s="45">
        <v>55794.818519999993</v>
      </c>
      <c r="E680" s="45">
        <v>5819.15</v>
      </c>
      <c r="F680" s="73">
        <f>Table323[[#This Row],[Single Family]]+Table323[[#This Row],[2-4 Units]]+Table323[[#This Row],[&gt;4 Units]]</f>
        <v>0</v>
      </c>
      <c r="G680" s="72">
        <v>0</v>
      </c>
      <c r="H680" s="72">
        <v>0</v>
      </c>
      <c r="I680" s="72">
        <v>0</v>
      </c>
      <c r="J680" s="47">
        <v>0</v>
      </c>
      <c r="K680" s="46">
        <f t="shared" si="10"/>
        <v>0</v>
      </c>
      <c r="L680" s="72">
        <v>0</v>
      </c>
      <c r="M680" s="72">
        <v>0</v>
      </c>
      <c r="N680" s="72">
        <v>0</v>
      </c>
      <c r="O680" s="47">
        <v>0</v>
      </c>
    </row>
    <row r="681" spans="1:15">
      <c r="A681" s="83">
        <v>9003430302</v>
      </c>
      <c r="B681" s="1" t="s">
        <v>163</v>
      </c>
      <c r="C681" s="84" t="s">
        <v>46</v>
      </c>
      <c r="D681" s="45">
        <v>39801.863429999998</v>
      </c>
      <c r="E681" s="45">
        <v>3796.82</v>
      </c>
      <c r="F681" s="73">
        <f>Table323[[#This Row],[Single Family]]+Table323[[#This Row],[2-4 Units]]+Table323[[#This Row],[&gt;4 Units]]</f>
        <v>0</v>
      </c>
      <c r="G681" s="72">
        <v>0</v>
      </c>
      <c r="H681" s="72">
        <v>0</v>
      </c>
      <c r="I681" s="72">
        <v>0</v>
      </c>
      <c r="J681" s="47">
        <v>0</v>
      </c>
      <c r="K681" s="46">
        <f t="shared" si="10"/>
        <v>0</v>
      </c>
      <c r="L681" s="72">
        <v>0</v>
      </c>
      <c r="M681" s="72">
        <v>0</v>
      </c>
      <c r="N681" s="72">
        <v>0</v>
      </c>
      <c r="O681" s="47">
        <v>0</v>
      </c>
    </row>
    <row r="682" spans="1:15">
      <c r="A682" s="83">
        <v>9003430400</v>
      </c>
      <c r="B682" s="1" t="s">
        <v>163</v>
      </c>
      <c r="C682" s="84" t="s">
        <v>46</v>
      </c>
      <c r="D682" s="45">
        <v>65127.42532799943</v>
      </c>
      <c r="E682" s="45">
        <v>12403.92</v>
      </c>
      <c r="F682" s="73">
        <f>Table323[[#This Row],[Single Family]]+Table323[[#This Row],[2-4 Units]]+Table323[[#This Row],[&gt;4 Units]]</f>
        <v>0</v>
      </c>
      <c r="G682" s="72">
        <v>0</v>
      </c>
      <c r="H682" s="72">
        <v>0</v>
      </c>
      <c r="I682" s="72">
        <v>0</v>
      </c>
      <c r="J682" s="47">
        <v>0</v>
      </c>
      <c r="K682" s="46">
        <f t="shared" si="10"/>
        <v>0</v>
      </c>
      <c r="L682" s="72">
        <v>0</v>
      </c>
      <c r="M682" s="72">
        <v>0</v>
      </c>
      <c r="N682" s="72">
        <v>0</v>
      </c>
      <c r="O682" s="47">
        <v>0</v>
      </c>
    </row>
    <row r="683" spans="1:15">
      <c r="A683" s="83">
        <v>9003430500</v>
      </c>
      <c r="B683" s="1" t="s">
        <v>163</v>
      </c>
      <c r="C683" s="84" t="s">
        <v>46</v>
      </c>
      <c r="D683" s="45">
        <v>307608.49639799999</v>
      </c>
      <c r="E683" s="45">
        <v>852882.02</v>
      </c>
      <c r="F683" s="73">
        <f>Table323[[#This Row],[Single Family]]+Table323[[#This Row],[2-4 Units]]+Table323[[#This Row],[&gt;4 Units]]</f>
        <v>211</v>
      </c>
      <c r="G683" s="72">
        <v>208</v>
      </c>
      <c r="H683" s="72">
        <v>3</v>
      </c>
      <c r="I683" s="72">
        <v>0</v>
      </c>
      <c r="J683" s="47">
        <v>210346.73</v>
      </c>
      <c r="K683" s="46">
        <f t="shared" si="10"/>
        <v>533</v>
      </c>
      <c r="L683" s="72">
        <v>28</v>
      </c>
      <c r="M683" s="72">
        <v>0</v>
      </c>
      <c r="N683" s="72">
        <v>505</v>
      </c>
      <c r="O683" s="47">
        <v>112905.8</v>
      </c>
    </row>
    <row r="684" spans="1:15">
      <c r="A684" s="83">
        <v>9003430601</v>
      </c>
      <c r="B684" s="1" t="s">
        <v>163</v>
      </c>
      <c r="C684" s="84" t="s">
        <v>46</v>
      </c>
      <c r="D684" s="45">
        <v>91458.844658999427</v>
      </c>
      <c r="E684" s="45">
        <v>24237.16</v>
      </c>
      <c r="F684" s="73">
        <f>Table323[[#This Row],[Single Family]]+Table323[[#This Row],[2-4 Units]]+Table323[[#This Row],[&gt;4 Units]]</f>
        <v>0</v>
      </c>
      <c r="G684" s="72">
        <v>0</v>
      </c>
      <c r="H684" s="72">
        <v>0</v>
      </c>
      <c r="I684" s="72">
        <v>0</v>
      </c>
      <c r="J684" s="47">
        <v>0</v>
      </c>
      <c r="K684" s="46">
        <f t="shared" si="10"/>
        <v>0</v>
      </c>
      <c r="L684" s="72">
        <v>0</v>
      </c>
      <c r="M684" s="72">
        <v>0</v>
      </c>
      <c r="N684" s="72">
        <v>0</v>
      </c>
      <c r="O684" s="47">
        <v>0</v>
      </c>
    </row>
    <row r="685" spans="1:15">
      <c r="A685" s="83">
        <v>9003430602</v>
      </c>
      <c r="B685" s="1" t="s">
        <v>163</v>
      </c>
      <c r="C685" s="84" t="s">
        <v>46</v>
      </c>
      <c r="D685" s="45">
        <v>51960.237209999999</v>
      </c>
      <c r="E685" s="45">
        <v>8181.2199999999903</v>
      </c>
      <c r="F685" s="73">
        <f>Table323[[#This Row],[Single Family]]+Table323[[#This Row],[2-4 Units]]+Table323[[#This Row],[&gt;4 Units]]</f>
        <v>0</v>
      </c>
      <c r="G685" s="72">
        <v>0</v>
      </c>
      <c r="H685" s="72">
        <v>0</v>
      </c>
      <c r="I685" s="72">
        <v>0</v>
      </c>
      <c r="J685" s="47">
        <v>0</v>
      </c>
      <c r="K685" s="46">
        <f t="shared" si="10"/>
        <v>0</v>
      </c>
      <c r="L685" s="72">
        <v>0</v>
      </c>
      <c r="M685" s="72">
        <v>0</v>
      </c>
      <c r="N685" s="72">
        <v>0</v>
      </c>
      <c r="O685" s="47">
        <v>0</v>
      </c>
    </row>
    <row r="686" spans="1:15">
      <c r="A686" s="83">
        <v>9009343101</v>
      </c>
      <c r="B686" s="1" t="s">
        <v>163</v>
      </c>
      <c r="C686" s="84" t="s">
        <v>46</v>
      </c>
      <c r="D686" s="45">
        <v>401.57207999999997</v>
      </c>
      <c r="E686" s="45">
        <v>0</v>
      </c>
      <c r="F686" s="73">
        <f>Table323[[#This Row],[Single Family]]+Table323[[#This Row],[2-4 Units]]+Table323[[#This Row],[&gt;4 Units]]</f>
        <v>0</v>
      </c>
      <c r="G686" s="72">
        <v>0</v>
      </c>
      <c r="H686" s="72">
        <v>0</v>
      </c>
      <c r="I686" s="72">
        <v>0</v>
      </c>
      <c r="J686" s="47">
        <v>0</v>
      </c>
      <c r="K686" s="46">
        <f t="shared" si="10"/>
        <v>0</v>
      </c>
      <c r="L686" s="72">
        <v>0</v>
      </c>
      <c r="M686" s="72">
        <v>0</v>
      </c>
      <c r="N686" s="72">
        <v>0</v>
      </c>
      <c r="O686" s="47">
        <v>0</v>
      </c>
    </row>
    <row r="687" spans="1:15">
      <c r="A687" s="83">
        <v>9011711100</v>
      </c>
      <c r="B687" s="1" t="s">
        <v>164</v>
      </c>
      <c r="C687" s="84" t="s">
        <v>46</v>
      </c>
      <c r="D687" s="45">
        <v>57773.702951999992</v>
      </c>
      <c r="E687" s="45">
        <v>105824.31</v>
      </c>
      <c r="F687" s="73">
        <f>Table323[[#This Row],[Single Family]]+Table323[[#This Row],[2-4 Units]]+Table323[[#This Row],[&gt;4 Units]]</f>
        <v>14</v>
      </c>
      <c r="G687" s="72">
        <v>12</v>
      </c>
      <c r="H687" s="72">
        <v>2</v>
      </c>
      <c r="I687" s="72">
        <v>0</v>
      </c>
      <c r="J687" s="47">
        <v>24328.299999999901</v>
      </c>
      <c r="K687" s="46">
        <f t="shared" si="10"/>
        <v>21</v>
      </c>
      <c r="L687" s="72">
        <v>5</v>
      </c>
      <c r="M687" s="72">
        <v>0</v>
      </c>
      <c r="N687" s="72">
        <v>16</v>
      </c>
      <c r="O687" s="47">
        <v>66130.669999999896</v>
      </c>
    </row>
    <row r="688" spans="1:15">
      <c r="A688" s="83">
        <v>9011712100</v>
      </c>
      <c r="B688" s="1" t="s">
        <v>164</v>
      </c>
      <c r="C688" s="84" t="s">
        <v>46</v>
      </c>
      <c r="D688" s="45">
        <v>171.21698999999998</v>
      </c>
      <c r="E688" s="45">
        <v>0</v>
      </c>
      <c r="F688" s="73">
        <f>Table323[[#This Row],[Single Family]]+Table323[[#This Row],[2-4 Units]]+Table323[[#This Row],[&gt;4 Units]]</f>
        <v>0</v>
      </c>
      <c r="G688" s="72">
        <v>0</v>
      </c>
      <c r="H688" s="72">
        <v>0</v>
      </c>
      <c r="I688" s="72">
        <v>0</v>
      </c>
      <c r="J688" s="47">
        <v>0</v>
      </c>
      <c r="K688" s="46">
        <f t="shared" si="10"/>
        <v>0</v>
      </c>
      <c r="L688" s="72">
        <v>0</v>
      </c>
      <c r="M688" s="72">
        <v>0</v>
      </c>
      <c r="N688" s="72">
        <v>0</v>
      </c>
      <c r="O688" s="47">
        <v>0</v>
      </c>
    </row>
    <row r="689" spans="1:15">
      <c r="A689" s="83">
        <v>9015825000</v>
      </c>
      <c r="B689" s="1" t="s">
        <v>164</v>
      </c>
      <c r="C689" s="84" t="s">
        <v>46</v>
      </c>
      <c r="D689" s="45">
        <v>443.29193999999995</v>
      </c>
      <c r="E689" s="45">
        <v>0</v>
      </c>
      <c r="F689" s="73">
        <f>Table323[[#This Row],[Single Family]]+Table323[[#This Row],[2-4 Units]]+Table323[[#This Row],[&gt;4 Units]]</f>
        <v>0</v>
      </c>
      <c r="G689" s="72">
        <v>0</v>
      </c>
      <c r="H689" s="72">
        <v>0</v>
      </c>
      <c r="I689" s="72">
        <v>0</v>
      </c>
      <c r="J689" s="47">
        <v>0</v>
      </c>
      <c r="K689" s="46">
        <f t="shared" si="10"/>
        <v>0</v>
      </c>
      <c r="L689" s="72">
        <v>0</v>
      </c>
      <c r="M689" s="72">
        <v>0</v>
      </c>
      <c r="N689" s="72">
        <v>0</v>
      </c>
      <c r="O689" s="47">
        <v>0</v>
      </c>
    </row>
    <row r="690" spans="1:15">
      <c r="A690" s="83">
        <v>9013535200</v>
      </c>
      <c r="B690" s="1" t="s">
        <v>165</v>
      </c>
      <c r="C690" s="84" t="s">
        <v>46</v>
      </c>
      <c r="D690" s="45">
        <v>405.67715999999996</v>
      </c>
      <c r="E690" s="45">
        <v>0</v>
      </c>
      <c r="F690" s="73">
        <f>Table323[[#This Row],[Single Family]]+Table323[[#This Row],[2-4 Units]]+Table323[[#This Row],[&gt;4 Units]]</f>
        <v>0</v>
      </c>
      <c r="G690" s="72">
        <v>0</v>
      </c>
      <c r="H690" s="72">
        <v>0</v>
      </c>
      <c r="I690" s="72">
        <v>0</v>
      </c>
      <c r="J690" s="47">
        <v>0</v>
      </c>
      <c r="K690" s="46">
        <f t="shared" si="10"/>
        <v>0</v>
      </c>
      <c r="L690" s="72">
        <v>0</v>
      </c>
      <c r="M690" s="72">
        <v>0</v>
      </c>
      <c r="N690" s="72">
        <v>0</v>
      </c>
      <c r="O690" s="47">
        <v>0</v>
      </c>
    </row>
    <row r="691" spans="1:15">
      <c r="A691" s="83">
        <v>9013840100</v>
      </c>
      <c r="B691" s="1" t="s">
        <v>165</v>
      </c>
      <c r="C691" s="84" t="s">
        <v>46</v>
      </c>
      <c r="D691" s="45">
        <v>284.15771999999998</v>
      </c>
      <c r="E691" s="45">
        <v>0</v>
      </c>
      <c r="F691" s="73">
        <f>Table323[[#This Row],[Single Family]]+Table323[[#This Row],[2-4 Units]]+Table323[[#This Row],[&gt;4 Units]]</f>
        <v>0</v>
      </c>
      <c r="G691" s="72">
        <v>0</v>
      </c>
      <c r="H691" s="72">
        <v>0</v>
      </c>
      <c r="I691" s="72">
        <v>0</v>
      </c>
      <c r="J691" s="47">
        <v>0</v>
      </c>
      <c r="K691" s="46">
        <f t="shared" si="10"/>
        <v>0</v>
      </c>
      <c r="L691" s="72">
        <v>0</v>
      </c>
      <c r="M691" s="72">
        <v>0</v>
      </c>
      <c r="N691" s="72">
        <v>0</v>
      </c>
      <c r="O691" s="47">
        <v>0</v>
      </c>
    </row>
    <row r="692" spans="1:15">
      <c r="A692" s="83">
        <v>9013890100</v>
      </c>
      <c r="B692" s="1" t="s">
        <v>165</v>
      </c>
      <c r="C692" s="84" t="s">
        <v>46</v>
      </c>
      <c r="D692" s="45">
        <v>57914.459001000003</v>
      </c>
      <c r="E692" s="45">
        <v>38248.239999999903</v>
      </c>
      <c r="F692" s="73">
        <f>Table323[[#This Row],[Single Family]]+Table323[[#This Row],[2-4 Units]]+Table323[[#This Row],[&gt;4 Units]]</f>
        <v>0</v>
      </c>
      <c r="G692" s="72">
        <v>0</v>
      </c>
      <c r="H692" s="72">
        <v>0</v>
      </c>
      <c r="I692" s="72">
        <v>0</v>
      </c>
      <c r="J692" s="47">
        <v>0</v>
      </c>
      <c r="K692" s="46">
        <f t="shared" si="10"/>
        <v>0</v>
      </c>
      <c r="L692" s="72">
        <v>0</v>
      </c>
      <c r="M692" s="72">
        <v>0</v>
      </c>
      <c r="N692" s="72">
        <v>0</v>
      </c>
      <c r="O692" s="47">
        <v>0</v>
      </c>
    </row>
    <row r="693" spans="1:15">
      <c r="A693" s="83">
        <v>9013890201</v>
      </c>
      <c r="B693" s="1" t="s">
        <v>165</v>
      </c>
      <c r="C693" s="84" t="s">
        <v>46</v>
      </c>
      <c r="D693" s="45">
        <v>42281.422469999998</v>
      </c>
      <c r="E693" s="45">
        <v>7015.57</v>
      </c>
      <c r="F693" s="73">
        <f>Table323[[#This Row],[Single Family]]+Table323[[#This Row],[2-4 Units]]+Table323[[#This Row],[&gt;4 Units]]</f>
        <v>0</v>
      </c>
      <c r="G693" s="72">
        <v>0</v>
      </c>
      <c r="H693" s="72">
        <v>0</v>
      </c>
      <c r="I693" s="72">
        <v>0</v>
      </c>
      <c r="J693" s="47">
        <v>0</v>
      </c>
      <c r="K693" s="46">
        <f t="shared" si="10"/>
        <v>0</v>
      </c>
      <c r="L693" s="72">
        <v>0</v>
      </c>
      <c r="M693" s="72">
        <v>0</v>
      </c>
      <c r="N693" s="72">
        <v>0</v>
      </c>
      <c r="O693" s="47">
        <v>0</v>
      </c>
    </row>
    <row r="694" spans="1:15">
      <c r="A694" s="83">
        <v>9013890202</v>
      </c>
      <c r="B694" s="1" t="s">
        <v>165</v>
      </c>
      <c r="C694" s="84" t="s">
        <v>46</v>
      </c>
      <c r="D694" s="45">
        <v>129297.86352</v>
      </c>
      <c r="E694" s="45">
        <v>174896.92</v>
      </c>
      <c r="F694" s="73">
        <f>Table323[[#This Row],[Single Family]]+Table323[[#This Row],[2-4 Units]]+Table323[[#This Row],[&gt;4 Units]]</f>
        <v>38</v>
      </c>
      <c r="G694" s="72">
        <v>36</v>
      </c>
      <c r="H694" s="72">
        <v>2</v>
      </c>
      <c r="I694" s="72">
        <v>0</v>
      </c>
      <c r="J694" s="47">
        <v>50383.4</v>
      </c>
      <c r="K694" s="46">
        <f t="shared" si="10"/>
        <v>39</v>
      </c>
      <c r="L694" s="72">
        <v>19</v>
      </c>
      <c r="M694" s="72">
        <v>0</v>
      </c>
      <c r="N694" s="72">
        <v>20</v>
      </c>
      <c r="O694" s="47">
        <v>135617.59999999899</v>
      </c>
    </row>
    <row r="695" spans="1:15">
      <c r="A695" s="83">
        <v>9001010202</v>
      </c>
      <c r="B695" s="1" t="s">
        <v>166</v>
      </c>
      <c r="C695" s="84" t="s">
        <v>46</v>
      </c>
      <c r="D695" s="45">
        <v>745.84313999999995</v>
      </c>
      <c r="E695" s="45">
        <v>0</v>
      </c>
      <c r="F695" s="73">
        <f>Table323[[#This Row],[Single Family]]+Table323[[#This Row],[2-4 Units]]+Table323[[#This Row],[&gt;4 Units]]</f>
        <v>0</v>
      </c>
      <c r="G695" s="72">
        <v>0</v>
      </c>
      <c r="H695" s="72">
        <v>0</v>
      </c>
      <c r="I695" s="72">
        <v>0</v>
      </c>
      <c r="J695" s="47">
        <v>0</v>
      </c>
      <c r="K695" s="46">
        <f t="shared" si="10"/>
        <v>0</v>
      </c>
      <c r="L695" s="72">
        <v>0</v>
      </c>
      <c r="M695" s="72">
        <v>0</v>
      </c>
      <c r="N695" s="72">
        <v>0</v>
      </c>
      <c r="O695" s="47">
        <v>0</v>
      </c>
    </row>
    <row r="696" spans="1:15">
      <c r="A696" s="83">
        <v>9001020100</v>
      </c>
      <c r="B696" s="1" t="s">
        <v>166</v>
      </c>
      <c r="C696" s="84" t="s">
        <v>102</v>
      </c>
      <c r="D696" s="45">
        <v>118448.866242</v>
      </c>
      <c r="E696" s="45">
        <v>1687.47</v>
      </c>
      <c r="F696" s="73">
        <f>Table323[[#This Row],[Single Family]]+Table323[[#This Row],[2-4 Units]]+Table323[[#This Row],[&gt;4 Units]]</f>
        <v>0</v>
      </c>
      <c r="G696" s="72">
        <v>0</v>
      </c>
      <c r="H696" s="72">
        <v>0</v>
      </c>
      <c r="I696" s="72">
        <v>0</v>
      </c>
      <c r="J696" s="47">
        <v>0</v>
      </c>
      <c r="K696" s="46">
        <f t="shared" si="10"/>
        <v>0</v>
      </c>
      <c r="L696" s="72">
        <v>0</v>
      </c>
      <c r="M696" s="72">
        <v>0</v>
      </c>
      <c r="N696" s="72">
        <v>0</v>
      </c>
      <c r="O696" s="47">
        <v>0</v>
      </c>
    </row>
    <row r="697" spans="1:15">
      <c r="A697" s="83">
        <v>9001020200</v>
      </c>
      <c r="B697" s="1" t="s">
        <v>166</v>
      </c>
      <c r="C697" s="84" t="s">
        <v>46</v>
      </c>
      <c r="D697" s="45">
        <v>85704.150734999988</v>
      </c>
      <c r="E697" s="45">
        <v>12085.59</v>
      </c>
      <c r="F697" s="73">
        <f>Table323[[#This Row],[Single Family]]+Table323[[#This Row],[2-4 Units]]+Table323[[#This Row],[&gt;4 Units]]</f>
        <v>0</v>
      </c>
      <c r="G697" s="72">
        <v>0</v>
      </c>
      <c r="H697" s="72">
        <v>0</v>
      </c>
      <c r="I697" s="72">
        <v>0</v>
      </c>
      <c r="J697" s="47">
        <v>0</v>
      </c>
      <c r="K697" s="46">
        <f t="shared" si="10"/>
        <v>0</v>
      </c>
      <c r="L697" s="72">
        <v>0</v>
      </c>
      <c r="M697" s="72">
        <v>0</v>
      </c>
      <c r="N697" s="72">
        <v>0</v>
      </c>
      <c r="O697" s="47">
        <v>0</v>
      </c>
    </row>
    <row r="698" spans="1:15">
      <c r="A698" s="83">
        <v>9001020300</v>
      </c>
      <c r="B698" s="1" t="s">
        <v>166</v>
      </c>
      <c r="C698" s="84" t="s">
        <v>46</v>
      </c>
      <c r="D698" s="45">
        <f>861054.000218994+860</f>
        <v>861914.00021899398</v>
      </c>
      <c r="E698" s="45">
        <v>1900607.80999999</v>
      </c>
      <c r="F698" s="73">
        <f>Table323[[#This Row],[Single Family]]+Table323[[#This Row],[2-4 Units]]+Table323[[#This Row],[&gt;4 Units]]</f>
        <v>1968</v>
      </c>
      <c r="G698" s="72">
        <v>331</v>
      </c>
      <c r="H698" s="72">
        <v>10</v>
      </c>
      <c r="I698" s="72">
        <v>1627</v>
      </c>
      <c r="J698" s="47">
        <v>627164.65</v>
      </c>
      <c r="K698" s="46">
        <f t="shared" si="10"/>
        <v>759</v>
      </c>
      <c r="L698" s="72">
        <v>89</v>
      </c>
      <c r="M698" s="72">
        <v>0</v>
      </c>
      <c r="N698" s="72">
        <v>670</v>
      </c>
      <c r="O698" s="47">
        <v>244694</v>
      </c>
    </row>
    <row r="699" spans="1:15">
      <c r="A699" s="83">
        <v>9001020400</v>
      </c>
      <c r="B699" s="1" t="s">
        <v>166</v>
      </c>
      <c r="C699" s="84" t="s">
        <v>46</v>
      </c>
      <c r="D699" s="45">
        <v>73138.305240000002</v>
      </c>
      <c r="E699" s="45">
        <v>9246.4099999999908</v>
      </c>
      <c r="F699" s="73">
        <f>Table323[[#This Row],[Single Family]]+Table323[[#This Row],[2-4 Units]]+Table323[[#This Row],[&gt;4 Units]]</f>
        <v>0</v>
      </c>
      <c r="G699" s="72">
        <v>0</v>
      </c>
      <c r="H699" s="72">
        <v>0</v>
      </c>
      <c r="I699" s="72">
        <v>0</v>
      </c>
      <c r="J699" s="47">
        <v>0</v>
      </c>
      <c r="K699" s="46">
        <f t="shared" si="10"/>
        <v>0</v>
      </c>
      <c r="L699" s="72">
        <v>0</v>
      </c>
      <c r="M699" s="72">
        <v>0</v>
      </c>
      <c r="N699" s="72">
        <v>0</v>
      </c>
      <c r="O699" s="47">
        <v>0</v>
      </c>
    </row>
    <row r="700" spans="1:15">
      <c r="A700" s="83">
        <v>9001020500</v>
      </c>
      <c r="B700" s="1" t="s">
        <v>166</v>
      </c>
      <c r="C700" s="84" t="s">
        <v>46</v>
      </c>
      <c r="D700" s="45">
        <v>99694.963619999995</v>
      </c>
      <c r="E700" s="45">
        <v>22018.91</v>
      </c>
      <c r="F700" s="73">
        <f>Table323[[#This Row],[Single Family]]+Table323[[#This Row],[2-4 Units]]+Table323[[#This Row],[&gt;4 Units]]</f>
        <v>0</v>
      </c>
      <c r="G700" s="72">
        <v>0</v>
      </c>
      <c r="H700" s="72">
        <v>0</v>
      </c>
      <c r="I700" s="72">
        <v>0</v>
      </c>
      <c r="J700" s="47">
        <v>0</v>
      </c>
      <c r="K700" s="46">
        <f t="shared" si="10"/>
        <v>0</v>
      </c>
      <c r="L700" s="72">
        <v>0</v>
      </c>
      <c r="M700" s="72">
        <v>0</v>
      </c>
      <c r="N700" s="72">
        <v>0</v>
      </c>
      <c r="O700" s="47">
        <v>0</v>
      </c>
    </row>
    <row r="701" spans="1:15">
      <c r="A701" s="83">
        <v>9001020600</v>
      </c>
      <c r="B701" s="1" t="s">
        <v>166</v>
      </c>
      <c r="C701" s="84" t="s">
        <v>46</v>
      </c>
      <c r="D701" s="45">
        <v>80490.446819999997</v>
      </c>
      <c r="E701" s="45">
        <v>5377.9499999999898</v>
      </c>
      <c r="F701" s="73">
        <f>Table323[[#This Row],[Single Family]]+Table323[[#This Row],[2-4 Units]]+Table323[[#This Row],[&gt;4 Units]]</f>
        <v>0</v>
      </c>
      <c r="G701" s="72">
        <v>0</v>
      </c>
      <c r="H701" s="72">
        <v>0</v>
      </c>
      <c r="I701" s="72">
        <v>0</v>
      </c>
      <c r="J701" s="47">
        <v>0</v>
      </c>
      <c r="K701" s="46">
        <f t="shared" si="10"/>
        <v>0</v>
      </c>
      <c r="L701" s="72">
        <v>0</v>
      </c>
      <c r="M701" s="72">
        <v>0</v>
      </c>
      <c r="N701" s="72">
        <v>0</v>
      </c>
      <c r="O701" s="47">
        <v>0</v>
      </c>
    </row>
    <row r="702" spans="1:15">
      <c r="A702" s="83">
        <v>9001020700</v>
      </c>
      <c r="B702" s="1" t="s">
        <v>166</v>
      </c>
      <c r="C702" s="84" t="s">
        <v>46</v>
      </c>
      <c r="D702" s="45">
        <v>68099.926229999997</v>
      </c>
      <c r="E702" s="45">
        <v>15743.06</v>
      </c>
      <c r="F702" s="73">
        <f>Table323[[#This Row],[Single Family]]+Table323[[#This Row],[2-4 Units]]+Table323[[#This Row],[&gt;4 Units]]</f>
        <v>0</v>
      </c>
      <c r="G702" s="72">
        <v>0</v>
      </c>
      <c r="H702" s="72">
        <v>0</v>
      </c>
      <c r="I702" s="72">
        <v>0</v>
      </c>
      <c r="J702" s="47">
        <v>0</v>
      </c>
      <c r="K702" s="46">
        <f t="shared" si="10"/>
        <v>0</v>
      </c>
      <c r="L702" s="72">
        <v>0</v>
      </c>
      <c r="M702" s="72">
        <v>0</v>
      </c>
      <c r="N702" s="72">
        <v>0</v>
      </c>
      <c r="O702" s="47">
        <v>0</v>
      </c>
    </row>
    <row r="703" spans="1:15">
      <c r="A703" s="83">
        <v>9001020800</v>
      </c>
      <c r="B703" s="1" t="s">
        <v>166</v>
      </c>
      <c r="C703" s="84" t="s">
        <v>46</v>
      </c>
      <c r="D703" s="45">
        <v>45927.754109999994</v>
      </c>
      <c r="E703" s="45">
        <v>4838.68</v>
      </c>
      <c r="F703" s="73">
        <f>Table323[[#This Row],[Single Family]]+Table323[[#This Row],[2-4 Units]]+Table323[[#This Row],[&gt;4 Units]]</f>
        <v>0</v>
      </c>
      <c r="G703" s="72">
        <v>0</v>
      </c>
      <c r="H703" s="72">
        <v>0</v>
      </c>
      <c r="I703" s="72">
        <v>0</v>
      </c>
      <c r="J703" s="47">
        <v>0</v>
      </c>
      <c r="K703" s="46">
        <f t="shared" si="10"/>
        <v>0</v>
      </c>
      <c r="L703" s="72">
        <v>0</v>
      </c>
      <c r="M703" s="72">
        <v>0</v>
      </c>
      <c r="N703" s="72">
        <v>0</v>
      </c>
      <c r="O703" s="47">
        <v>0</v>
      </c>
    </row>
    <row r="704" spans="1:15">
      <c r="A704" s="83">
        <v>9001020900</v>
      </c>
      <c r="B704" s="1" t="s">
        <v>166</v>
      </c>
      <c r="C704" s="84" t="s">
        <v>46</v>
      </c>
      <c r="D704" s="45">
        <v>79996.045499999993</v>
      </c>
      <c r="E704" s="45">
        <v>18050.919999999998</v>
      </c>
      <c r="F704" s="73">
        <f>Table323[[#This Row],[Single Family]]+Table323[[#This Row],[2-4 Units]]+Table323[[#This Row],[&gt;4 Units]]</f>
        <v>0</v>
      </c>
      <c r="G704" s="72">
        <v>0</v>
      </c>
      <c r="H704" s="72">
        <v>0</v>
      </c>
      <c r="I704" s="72">
        <v>0</v>
      </c>
      <c r="J704" s="47">
        <v>0</v>
      </c>
      <c r="K704" s="46">
        <f t="shared" si="10"/>
        <v>0</v>
      </c>
      <c r="L704" s="72">
        <v>0</v>
      </c>
      <c r="M704" s="72">
        <v>0</v>
      </c>
      <c r="N704" s="72">
        <v>0</v>
      </c>
      <c r="O704" s="47">
        <v>0</v>
      </c>
    </row>
    <row r="705" spans="1:15">
      <c r="A705" s="83">
        <v>9001021000</v>
      </c>
      <c r="B705" s="1" t="s">
        <v>166</v>
      </c>
      <c r="C705" s="84" t="s">
        <v>46</v>
      </c>
      <c r="D705" s="45">
        <v>51501.607919999995</v>
      </c>
      <c r="E705" s="45">
        <v>2024.99</v>
      </c>
      <c r="F705" s="73">
        <f>Table323[[#This Row],[Single Family]]+Table323[[#This Row],[2-4 Units]]+Table323[[#This Row],[&gt;4 Units]]</f>
        <v>0</v>
      </c>
      <c r="G705" s="72">
        <v>0</v>
      </c>
      <c r="H705" s="72">
        <v>0</v>
      </c>
      <c r="I705" s="72">
        <v>0</v>
      </c>
      <c r="J705" s="47">
        <v>0</v>
      </c>
      <c r="K705" s="46">
        <f t="shared" si="10"/>
        <v>0</v>
      </c>
      <c r="L705" s="72">
        <v>0</v>
      </c>
      <c r="M705" s="72">
        <v>0</v>
      </c>
      <c r="N705" s="72">
        <v>0</v>
      </c>
      <c r="O705" s="47">
        <v>0</v>
      </c>
    </row>
    <row r="706" spans="1:15">
      <c r="A706" s="83">
        <v>9001021100</v>
      </c>
      <c r="B706" s="1" t="s">
        <v>166</v>
      </c>
      <c r="C706" s="84" t="s">
        <v>46</v>
      </c>
      <c r="D706" s="45">
        <v>81787.140665999425</v>
      </c>
      <c r="E706" s="45">
        <v>6044.9099999999899</v>
      </c>
      <c r="F706" s="73">
        <f>Table323[[#This Row],[Single Family]]+Table323[[#This Row],[2-4 Units]]+Table323[[#This Row],[&gt;4 Units]]</f>
        <v>0</v>
      </c>
      <c r="G706" s="72">
        <v>0</v>
      </c>
      <c r="H706" s="72">
        <v>0</v>
      </c>
      <c r="I706" s="72">
        <v>0</v>
      </c>
      <c r="J706" s="47">
        <v>0</v>
      </c>
      <c r="K706" s="46">
        <f t="shared" si="10"/>
        <v>0</v>
      </c>
      <c r="L706" s="72">
        <v>0</v>
      </c>
      <c r="M706" s="72">
        <v>0</v>
      </c>
      <c r="N706" s="72">
        <v>0</v>
      </c>
      <c r="O706" s="47">
        <v>0</v>
      </c>
    </row>
    <row r="707" spans="1:15">
      <c r="A707" s="83">
        <v>9001021200</v>
      </c>
      <c r="B707" s="1" t="s">
        <v>166</v>
      </c>
      <c r="C707" s="84" t="s">
        <v>46</v>
      </c>
      <c r="D707" s="45">
        <v>80036.998775999993</v>
      </c>
      <c r="E707" s="45">
        <v>20392.159999999902</v>
      </c>
      <c r="F707" s="73">
        <f>Table323[[#This Row],[Single Family]]+Table323[[#This Row],[2-4 Units]]+Table323[[#This Row],[&gt;4 Units]]</f>
        <v>0</v>
      </c>
      <c r="G707" s="72">
        <v>0</v>
      </c>
      <c r="H707" s="72">
        <v>0</v>
      </c>
      <c r="I707" s="72">
        <v>0</v>
      </c>
      <c r="J707" s="47">
        <v>0</v>
      </c>
      <c r="K707" s="46">
        <f t="shared" si="10"/>
        <v>0</v>
      </c>
      <c r="L707" s="72">
        <v>0</v>
      </c>
      <c r="M707" s="72">
        <v>0</v>
      </c>
      <c r="N707" s="72">
        <v>0</v>
      </c>
      <c r="O707" s="47">
        <v>0</v>
      </c>
    </row>
    <row r="708" spans="1:15">
      <c r="A708" s="83">
        <v>9001021300</v>
      </c>
      <c r="B708" s="1" t="s">
        <v>166</v>
      </c>
      <c r="C708" s="84" t="s">
        <v>46</v>
      </c>
      <c r="D708" s="45">
        <v>52413.55371</v>
      </c>
      <c r="E708" s="45">
        <v>30607.82</v>
      </c>
      <c r="F708" s="73">
        <f>Table323[[#This Row],[Single Family]]+Table323[[#This Row],[2-4 Units]]+Table323[[#This Row],[&gt;4 Units]]</f>
        <v>0</v>
      </c>
      <c r="G708" s="72">
        <v>0</v>
      </c>
      <c r="H708" s="72">
        <v>0</v>
      </c>
      <c r="I708" s="72">
        <v>0</v>
      </c>
      <c r="J708" s="47">
        <v>0</v>
      </c>
      <c r="K708" s="46">
        <f t="shared" si="10"/>
        <v>0</v>
      </c>
      <c r="L708" s="72">
        <v>0</v>
      </c>
      <c r="M708" s="72">
        <v>0</v>
      </c>
      <c r="N708" s="72">
        <v>0</v>
      </c>
      <c r="O708" s="47">
        <v>0</v>
      </c>
    </row>
    <row r="709" spans="1:15">
      <c r="A709" s="83">
        <v>9001021400</v>
      </c>
      <c r="B709" s="1" t="s">
        <v>166</v>
      </c>
      <c r="C709" s="84" t="s">
        <v>46</v>
      </c>
      <c r="D709" s="45">
        <v>66615.66197999999</v>
      </c>
      <c r="E709" s="45">
        <v>3117.6599999999899</v>
      </c>
      <c r="F709" s="73">
        <f>Table323[[#This Row],[Single Family]]+Table323[[#This Row],[2-4 Units]]+Table323[[#This Row],[&gt;4 Units]]</f>
        <v>0</v>
      </c>
      <c r="G709" s="72">
        <v>0</v>
      </c>
      <c r="H709" s="72">
        <v>0</v>
      </c>
      <c r="I709" s="72">
        <v>0</v>
      </c>
      <c r="J709" s="47">
        <v>0</v>
      </c>
      <c r="K709" s="46">
        <f t="shared" si="10"/>
        <v>0</v>
      </c>
      <c r="L709" s="72">
        <v>0</v>
      </c>
      <c r="M709" s="72">
        <v>0</v>
      </c>
      <c r="N709" s="72">
        <v>0</v>
      </c>
      <c r="O709" s="47">
        <v>0</v>
      </c>
    </row>
    <row r="710" spans="1:15">
      <c r="A710" s="83">
        <v>9001021500</v>
      </c>
      <c r="B710" s="1" t="s">
        <v>166</v>
      </c>
      <c r="C710" s="84" t="s">
        <v>46</v>
      </c>
      <c r="D710" s="45">
        <v>54343.947734999994</v>
      </c>
      <c r="E710" s="45">
        <v>995.60999999999899</v>
      </c>
      <c r="F710" s="73">
        <f>Table323[[#This Row],[Single Family]]+Table323[[#This Row],[2-4 Units]]+Table323[[#This Row],[&gt;4 Units]]</f>
        <v>0</v>
      </c>
      <c r="G710" s="72">
        <v>0</v>
      </c>
      <c r="H710" s="72">
        <v>0</v>
      </c>
      <c r="I710" s="72">
        <v>0</v>
      </c>
      <c r="J710" s="47">
        <v>0</v>
      </c>
      <c r="K710" s="46">
        <f t="shared" ref="K710:K773" si="11">L710+M710+N710</f>
        <v>0</v>
      </c>
      <c r="L710" s="72">
        <v>0</v>
      </c>
      <c r="M710" s="72">
        <v>0</v>
      </c>
      <c r="N710" s="72">
        <v>0</v>
      </c>
      <c r="O710" s="47">
        <v>0</v>
      </c>
    </row>
    <row r="711" spans="1:15">
      <c r="A711" s="83">
        <v>9001021600</v>
      </c>
      <c r="B711" s="1" t="s">
        <v>166</v>
      </c>
      <c r="C711" s="84" t="s">
        <v>46</v>
      </c>
      <c r="D711" s="45">
        <v>74762.053757999995</v>
      </c>
      <c r="E711" s="45">
        <v>1161.51</v>
      </c>
      <c r="F711" s="73">
        <f>Table323[[#This Row],[Single Family]]+Table323[[#This Row],[2-4 Units]]+Table323[[#This Row],[&gt;4 Units]]</f>
        <v>0</v>
      </c>
      <c r="G711" s="72">
        <v>0</v>
      </c>
      <c r="H711" s="72">
        <v>0</v>
      </c>
      <c r="I711" s="72">
        <v>0</v>
      </c>
      <c r="J711" s="47">
        <v>0</v>
      </c>
      <c r="K711" s="46">
        <f t="shared" si="11"/>
        <v>0</v>
      </c>
      <c r="L711" s="72">
        <v>0</v>
      </c>
      <c r="M711" s="72">
        <v>0</v>
      </c>
      <c r="N711" s="72">
        <v>0</v>
      </c>
      <c r="O711" s="47">
        <v>0</v>
      </c>
    </row>
    <row r="712" spans="1:15">
      <c r="A712" s="83">
        <v>9001021700</v>
      </c>
      <c r="B712" s="1" t="s">
        <v>166</v>
      </c>
      <c r="C712" s="84" t="s">
        <v>46</v>
      </c>
      <c r="D712" s="45">
        <f>80066.657412+10088-2</f>
        <v>90152.657412</v>
      </c>
      <c r="E712" s="45">
        <v>9224.0599999999904</v>
      </c>
      <c r="F712" s="73">
        <f>Table323[[#This Row],[Single Family]]+Table323[[#This Row],[2-4 Units]]+Table323[[#This Row],[&gt;4 Units]]</f>
        <v>0</v>
      </c>
      <c r="G712" s="72">
        <v>0</v>
      </c>
      <c r="H712" s="72">
        <v>0</v>
      </c>
      <c r="I712" s="72">
        <v>0</v>
      </c>
      <c r="J712" s="47">
        <v>0</v>
      </c>
      <c r="K712" s="46">
        <f t="shared" si="11"/>
        <v>0</v>
      </c>
      <c r="L712" s="72">
        <v>0</v>
      </c>
      <c r="M712" s="72">
        <v>0</v>
      </c>
      <c r="N712" s="72">
        <v>0</v>
      </c>
      <c r="O712" s="47">
        <v>0</v>
      </c>
    </row>
    <row r="713" spans="1:15">
      <c r="A713" s="83">
        <v>9001021801</v>
      </c>
      <c r="B713" s="1" t="s">
        <v>166</v>
      </c>
      <c r="C713" s="84" t="s">
        <v>46</v>
      </c>
      <c r="D713" s="45">
        <v>48365.043299999998</v>
      </c>
      <c r="E713" s="45">
        <v>2399.5100000000002</v>
      </c>
      <c r="F713" s="73">
        <f>Table323[[#This Row],[Single Family]]+Table323[[#This Row],[2-4 Units]]+Table323[[#This Row],[&gt;4 Units]]</f>
        <v>0</v>
      </c>
      <c r="G713" s="72">
        <v>0</v>
      </c>
      <c r="H713" s="72">
        <v>0</v>
      </c>
      <c r="I713" s="72">
        <v>0</v>
      </c>
      <c r="J713" s="47">
        <v>0</v>
      </c>
      <c r="K713" s="46">
        <f t="shared" si="11"/>
        <v>0</v>
      </c>
      <c r="L713" s="72">
        <v>0</v>
      </c>
      <c r="M713" s="72">
        <v>0</v>
      </c>
      <c r="N713" s="72">
        <v>0</v>
      </c>
      <c r="O713" s="47">
        <v>0</v>
      </c>
    </row>
    <row r="714" spans="1:15">
      <c r="A714" s="83">
        <v>9001021802</v>
      </c>
      <c r="B714" s="1" t="s">
        <v>166</v>
      </c>
      <c r="C714" s="84" t="s">
        <v>46</v>
      </c>
      <c r="D714" s="45">
        <v>56488.588946999946</v>
      </c>
      <c r="E714" s="45">
        <v>1641.15</v>
      </c>
      <c r="F714" s="73">
        <f>Table323[[#This Row],[Single Family]]+Table323[[#This Row],[2-4 Units]]+Table323[[#This Row],[&gt;4 Units]]</f>
        <v>0</v>
      </c>
      <c r="G714" s="72">
        <v>0</v>
      </c>
      <c r="H714" s="72">
        <v>0</v>
      </c>
      <c r="I714" s="72">
        <v>0</v>
      </c>
      <c r="J714" s="47">
        <v>0</v>
      </c>
      <c r="K714" s="46">
        <f t="shared" si="11"/>
        <v>0</v>
      </c>
      <c r="L714" s="72">
        <v>0</v>
      </c>
      <c r="M714" s="72">
        <v>0</v>
      </c>
      <c r="N714" s="72">
        <v>0</v>
      </c>
      <c r="O714" s="47">
        <v>0</v>
      </c>
    </row>
    <row r="715" spans="1:15">
      <c r="A715" s="83">
        <v>9001021900</v>
      </c>
      <c r="B715" s="1" t="s">
        <v>166</v>
      </c>
      <c r="C715" s="84" t="s">
        <v>46</v>
      </c>
      <c r="D715" s="45">
        <v>88030.129319999993</v>
      </c>
      <c r="E715" s="45">
        <v>11135.7299999999</v>
      </c>
      <c r="F715" s="73">
        <f>Table323[[#This Row],[Single Family]]+Table323[[#This Row],[2-4 Units]]+Table323[[#This Row],[&gt;4 Units]]</f>
        <v>0</v>
      </c>
      <c r="G715" s="72">
        <v>0</v>
      </c>
      <c r="H715" s="72">
        <v>0</v>
      </c>
      <c r="I715" s="72">
        <v>0</v>
      </c>
      <c r="J715" s="47">
        <v>0</v>
      </c>
      <c r="K715" s="46">
        <f t="shared" si="11"/>
        <v>0</v>
      </c>
      <c r="L715" s="72">
        <v>0</v>
      </c>
      <c r="M715" s="72">
        <v>0</v>
      </c>
      <c r="N715" s="72">
        <v>0</v>
      </c>
      <c r="O715" s="47">
        <v>0</v>
      </c>
    </row>
    <row r="716" spans="1:15">
      <c r="A716" s="83">
        <v>9001022000</v>
      </c>
      <c r="B716" s="1" t="s">
        <v>166</v>
      </c>
      <c r="C716" s="84" t="s">
        <v>46</v>
      </c>
      <c r="D716" s="45">
        <v>26891.607959999998</v>
      </c>
      <c r="E716" s="45">
        <v>1376.8299999999899</v>
      </c>
      <c r="F716" s="73">
        <f>Table323[[#This Row],[Single Family]]+Table323[[#This Row],[2-4 Units]]+Table323[[#This Row],[&gt;4 Units]]</f>
        <v>0</v>
      </c>
      <c r="G716" s="72">
        <v>0</v>
      </c>
      <c r="H716" s="72">
        <v>0</v>
      </c>
      <c r="I716" s="72">
        <v>0</v>
      </c>
      <c r="J716" s="47">
        <v>0</v>
      </c>
      <c r="K716" s="46">
        <f t="shared" si="11"/>
        <v>0</v>
      </c>
      <c r="L716" s="72">
        <v>0</v>
      </c>
      <c r="M716" s="72">
        <v>0</v>
      </c>
      <c r="N716" s="72">
        <v>0</v>
      </c>
      <c r="O716" s="47">
        <v>0</v>
      </c>
    </row>
    <row r="717" spans="1:15">
      <c r="A717" s="83">
        <v>9001022100</v>
      </c>
      <c r="B717" s="1" t="s">
        <v>166</v>
      </c>
      <c r="C717" s="84" t="s">
        <v>46</v>
      </c>
      <c r="D717" s="45">
        <v>66985.665767999992</v>
      </c>
      <c r="E717" s="45">
        <v>2627.72999999999</v>
      </c>
      <c r="F717" s="73">
        <f>Table323[[#This Row],[Single Family]]+Table323[[#This Row],[2-4 Units]]+Table323[[#This Row],[&gt;4 Units]]</f>
        <v>0</v>
      </c>
      <c r="G717" s="72">
        <v>0</v>
      </c>
      <c r="H717" s="72">
        <v>0</v>
      </c>
      <c r="I717" s="72">
        <v>0</v>
      </c>
      <c r="J717" s="47">
        <v>0</v>
      </c>
      <c r="K717" s="46">
        <f t="shared" si="11"/>
        <v>0</v>
      </c>
      <c r="L717" s="72">
        <v>0</v>
      </c>
      <c r="M717" s="72">
        <v>0</v>
      </c>
      <c r="N717" s="72">
        <v>0</v>
      </c>
      <c r="O717" s="47">
        <v>0</v>
      </c>
    </row>
    <row r="718" spans="1:15">
      <c r="A718" s="83">
        <v>9001022200</v>
      </c>
      <c r="B718" s="1" t="s">
        <v>166</v>
      </c>
      <c r="C718" s="84" t="s">
        <v>46</v>
      </c>
      <c r="D718" s="45">
        <v>59556.052709999996</v>
      </c>
      <c r="E718" s="45">
        <v>5590.86</v>
      </c>
      <c r="F718" s="73">
        <f>Table323[[#This Row],[Single Family]]+Table323[[#This Row],[2-4 Units]]+Table323[[#This Row],[&gt;4 Units]]</f>
        <v>0</v>
      </c>
      <c r="G718" s="72">
        <v>0</v>
      </c>
      <c r="H718" s="72">
        <v>0</v>
      </c>
      <c r="I718" s="72">
        <v>0</v>
      </c>
      <c r="J718" s="47">
        <v>0</v>
      </c>
      <c r="K718" s="46">
        <f t="shared" si="11"/>
        <v>0</v>
      </c>
      <c r="L718" s="72">
        <v>0</v>
      </c>
      <c r="M718" s="72">
        <v>0</v>
      </c>
      <c r="N718" s="72">
        <v>0</v>
      </c>
      <c r="O718" s="47">
        <v>0</v>
      </c>
    </row>
    <row r="719" spans="1:15">
      <c r="A719" s="83">
        <v>9001022300</v>
      </c>
      <c r="B719" s="1" t="s">
        <v>166</v>
      </c>
      <c r="C719" s="84" t="s">
        <v>46</v>
      </c>
      <c r="D719" s="45">
        <v>63081.375209999998</v>
      </c>
      <c r="E719" s="45">
        <v>1578.29</v>
      </c>
      <c r="F719" s="73">
        <f>Table323[[#This Row],[Single Family]]+Table323[[#This Row],[2-4 Units]]+Table323[[#This Row],[&gt;4 Units]]</f>
        <v>0</v>
      </c>
      <c r="G719" s="72">
        <v>0</v>
      </c>
      <c r="H719" s="72">
        <v>0</v>
      </c>
      <c r="I719" s="72">
        <v>0</v>
      </c>
      <c r="J719" s="47">
        <v>0</v>
      </c>
      <c r="K719" s="46">
        <f t="shared" si="11"/>
        <v>0</v>
      </c>
      <c r="L719" s="72">
        <v>0</v>
      </c>
      <c r="M719" s="72">
        <v>0</v>
      </c>
      <c r="N719" s="72">
        <v>0</v>
      </c>
      <c r="O719" s="47">
        <v>0</v>
      </c>
    </row>
    <row r="720" spans="1:15">
      <c r="A720" s="83">
        <v>9001022400</v>
      </c>
      <c r="B720" s="1" t="s">
        <v>166</v>
      </c>
      <c r="C720" s="84" t="s">
        <v>46</v>
      </c>
      <c r="D720" s="45">
        <v>48902.326829999998</v>
      </c>
      <c r="E720" s="45">
        <v>4240.4899999999898</v>
      </c>
      <c r="F720" s="73">
        <f>Table323[[#This Row],[Single Family]]+Table323[[#This Row],[2-4 Units]]+Table323[[#This Row],[&gt;4 Units]]</f>
        <v>0</v>
      </c>
      <c r="G720" s="72">
        <v>0</v>
      </c>
      <c r="H720" s="72">
        <v>0</v>
      </c>
      <c r="I720" s="72">
        <v>0</v>
      </c>
      <c r="J720" s="47">
        <v>0</v>
      </c>
      <c r="K720" s="46">
        <f t="shared" si="11"/>
        <v>0</v>
      </c>
      <c r="L720" s="72">
        <v>0</v>
      </c>
      <c r="M720" s="72">
        <v>0</v>
      </c>
      <c r="N720" s="72">
        <v>0</v>
      </c>
      <c r="O720" s="47">
        <v>0</v>
      </c>
    </row>
    <row r="721" spans="1:15">
      <c r="A721" s="83">
        <v>9015907200</v>
      </c>
      <c r="B721" s="1" t="s">
        <v>167</v>
      </c>
      <c r="C721" s="84" t="s">
        <v>46</v>
      </c>
      <c r="D721" s="45">
        <v>503.83052999999995</v>
      </c>
      <c r="E721" s="45">
        <v>0</v>
      </c>
      <c r="F721" s="73">
        <f>Table323[[#This Row],[Single Family]]+Table323[[#This Row],[2-4 Units]]+Table323[[#This Row],[&gt;4 Units]]</f>
        <v>0</v>
      </c>
      <c r="G721" s="72">
        <v>0</v>
      </c>
      <c r="H721" s="72">
        <v>0</v>
      </c>
      <c r="I721" s="72">
        <v>0</v>
      </c>
      <c r="J721" s="47">
        <v>0</v>
      </c>
      <c r="K721" s="46">
        <f t="shared" si="11"/>
        <v>0</v>
      </c>
      <c r="L721" s="72">
        <v>0</v>
      </c>
      <c r="M721" s="72">
        <v>0</v>
      </c>
      <c r="N721" s="72">
        <v>0</v>
      </c>
      <c r="O721" s="47">
        <v>0</v>
      </c>
    </row>
    <row r="722" spans="1:15">
      <c r="A722" s="83">
        <v>9015908100</v>
      </c>
      <c r="B722" s="1" t="s">
        <v>167</v>
      </c>
      <c r="C722" s="84" t="s">
        <v>46</v>
      </c>
      <c r="D722" s="45">
        <v>74440.420172999424</v>
      </c>
      <c r="E722" s="45">
        <v>38668.379999999903</v>
      </c>
      <c r="F722" s="73">
        <f>Table323[[#This Row],[Single Family]]+Table323[[#This Row],[2-4 Units]]+Table323[[#This Row],[&gt;4 Units]]</f>
        <v>13</v>
      </c>
      <c r="G722" s="72">
        <v>13</v>
      </c>
      <c r="H722" s="72">
        <v>0</v>
      </c>
      <c r="I722" s="72">
        <v>0</v>
      </c>
      <c r="J722" s="47">
        <v>18537.7</v>
      </c>
      <c r="K722" s="46">
        <f t="shared" si="11"/>
        <v>7</v>
      </c>
      <c r="L722" s="72">
        <v>7</v>
      </c>
      <c r="M722" s="72">
        <v>0</v>
      </c>
      <c r="N722" s="72">
        <v>0</v>
      </c>
      <c r="O722" s="47">
        <v>9173.69</v>
      </c>
    </row>
    <row r="723" spans="1:15">
      <c r="A723" s="83">
        <v>9011702100</v>
      </c>
      <c r="B723" s="1" t="s">
        <v>168</v>
      </c>
      <c r="C723" s="84" t="s">
        <v>46</v>
      </c>
      <c r="D723" s="45">
        <v>50009.280930000001</v>
      </c>
      <c r="E723" s="45">
        <v>15285.98</v>
      </c>
      <c r="F723" s="73">
        <f>Table323[[#This Row],[Single Family]]+Table323[[#This Row],[2-4 Units]]+Table323[[#This Row],[&gt;4 Units]]</f>
        <v>0</v>
      </c>
      <c r="G723" s="72">
        <v>0</v>
      </c>
      <c r="H723" s="72">
        <v>0</v>
      </c>
      <c r="I723" s="72">
        <v>0</v>
      </c>
      <c r="J723" s="47">
        <v>0</v>
      </c>
      <c r="K723" s="46">
        <f t="shared" si="11"/>
        <v>0</v>
      </c>
      <c r="L723" s="72">
        <v>0</v>
      </c>
      <c r="M723" s="72">
        <v>0</v>
      </c>
      <c r="N723" s="72">
        <v>0</v>
      </c>
      <c r="O723" s="47">
        <v>0</v>
      </c>
    </row>
    <row r="724" spans="1:15">
      <c r="A724" s="83">
        <v>9011702800</v>
      </c>
      <c r="B724" s="1" t="s">
        <v>168</v>
      </c>
      <c r="C724" s="84" t="s">
        <v>46</v>
      </c>
      <c r="D724" s="45">
        <v>18350.104499999998</v>
      </c>
      <c r="E724" s="45">
        <v>6353.87</v>
      </c>
      <c r="F724" s="73">
        <f>Table323[[#This Row],[Single Family]]+Table323[[#This Row],[2-4 Units]]+Table323[[#This Row],[&gt;4 Units]]</f>
        <v>0</v>
      </c>
      <c r="G724" s="72">
        <v>0</v>
      </c>
      <c r="H724" s="72">
        <v>0</v>
      </c>
      <c r="I724" s="72">
        <v>0</v>
      </c>
      <c r="J724" s="47">
        <v>0</v>
      </c>
      <c r="K724" s="46">
        <f t="shared" si="11"/>
        <v>0</v>
      </c>
      <c r="L724" s="72">
        <v>0</v>
      </c>
      <c r="M724" s="72">
        <v>0</v>
      </c>
      <c r="N724" s="72">
        <v>0</v>
      </c>
      <c r="O724" s="47">
        <v>0</v>
      </c>
    </row>
    <row r="725" spans="1:15">
      <c r="A725" s="83">
        <v>9011702900</v>
      </c>
      <c r="B725" s="1" t="s">
        <v>168</v>
      </c>
      <c r="C725" s="84" t="s">
        <v>46</v>
      </c>
      <c r="D725" s="45">
        <v>1225.55349</v>
      </c>
      <c r="E725" s="45">
        <v>856.68999999999903</v>
      </c>
      <c r="F725" s="73">
        <f>Table323[[#This Row],[Single Family]]+Table323[[#This Row],[2-4 Units]]+Table323[[#This Row],[&gt;4 Units]]</f>
        <v>0</v>
      </c>
      <c r="G725" s="72">
        <v>0</v>
      </c>
      <c r="H725" s="72">
        <v>0</v>
      </c>
      <c r="I725" s="72">
        <v>0</v>
      </c>
      <c r="J725" s="47">
        <v>0</v>
      </c>
      <c r="K725" s="46">
        <f t="shared" si="11"/>
        <v>0</v>
      </c>
      <c r="L725" s="72">
        <v>0</v>
      </c>
      <c r="M725" s="72">
        <v>0</v>
      </c>
      <c r="N725" s="72">
        <v>0</v>
      </c>
      <c r="O725" s="47">
        <v>0</v>
      </c>
    </row>
    <row r="726" spans="1:15">
      <c r="A726" s="83">
        <v>9011703000</v>
      </c>
      <c r="B726" s="1" t="s">
        <v>168</v>
      </c>
      <c r="C726" s="84" t="s">
        <v>46</v>
      </c>
      <c r="D726" s="45">
        <v>63963.973079999996</v>
      </c>
      <c r="E726" s="45">
        <v>15689.2499999999</v>
      </c>
      <c r="F726" s="73">
        <f>Table323[[#This Row],[Single Family]]+Table323[[#This Row],[2-4 Units]]+Table323[[#This Row],[&gt;4 Units]]</f>
        <v>0</v>
      </c>
      <c r="G726" s="72">
        <v>0</v>
      </c>
      <c r="H726" s="72">
        <v>0</v>
      </c>
      <c r="I726" s="72">
        <v>0</v>
      </c>
      <c r="J726" s="47">
        <v>0</v>
      </c>
      <c r="K726" s="46">
        <f t="shared" si="11"/>
        <v>0</v>
      </c>
      <c r="L726" s="72">
        <v>0</v>
      </c>
      <c r="M726" s="72">
        <v>0</v>
      </c>
      <c r="N726" s="72">
        <v>0</v>
      </c>
      <c r="O726" s="47">
        <v>0</v>
      </c>
    </row>
    <row r="727" spans="1:15">
      <c r="A727" s="83">
        <v>9011705101</v>
      </c>
      <c r="B727" s="1" t="s">
        <v>168</v>
      </c>
      <c r="C727" s="84" t="s">
        <v>46</v>
      </c>
      <c r="D727" s="45">
        <v>60671.740877999997</v>
      </c>
      <c r="E727" s="45">
        <v>65484.81</v>
      </c>
      <c r="F727" s="73">
        <f>Table323[[#This Row],[Single Family]]+Table323[[#This Row],[2-4 Units]]+Table323[[#This Row],[&gt;4 Units]]</f>
        <v>0</v>
      </c>
      <c r="G727" s="72">
        <v>0</v>
      </c>
      <c r="H727" s="72">
        <v>0</v>
      </c>
      <c r="I727" s="72">
        <v>0</v>
      </c>
      <c r="J727" s="47">
        <v>0</v>
      </c>
      <c r="K727" s="46">
        <f t="shared" si="11"/>
        <v>0</v>
      </c>
      <c r="L727" s="72">
        <v>0</v>
      </c>
      <c r="M727" s="72">
        <v>0</v>
      </c>
      <c r="N727" s="72">
        <v>0</v>
      </c>
      <c r="O727" s="47">
        <v>0</v>
      </c>
    </row>
    <row r="728" spans="1:15">
      <c r="A728" s="83">
        <v>9011705102</v>
      </c>
      <c r="B728" s="1" t="s">
        <v>168</v>
      </c>
      <c r="C728" s="84" t="s">
        <v>46</v>
      </c>
      <c r="D728" s="45">
        <v>53500.647500999999</v>
      </c>
      <c r="E728" s="45">
        <v>2892.7999999999902</v>
      </c>
      <c r="F728" s="73">
        <f>Table323[[#This Row],[Single Family]]+Table323[[#This Row],[2-4 Units]]+Table323[[#This Row],[&gt;4 Units]]</f>
        <v>0</v>
      </c>
      <c r="G728" s="72">
        <v>0</v>
      </c>
      <c r="H728" s="72">
        <v>0</v>
      </c>
      <c r="I728" s="72">
        <v>0</v>
      </c>
      <c r="J728" s="47">
        <v>0</v>
      </c>
      <c r="K728" s="46">
        <f t="shared" si="11"/>
        <v>0</v>
      </c>
      <c r="L728" s="72">
        <v>0</v>
      </c>
      <c r="M728" s="72">
        <v>0</v>
      </c>
      <c r="N728" s="72">
        <v>0</v>
      </c>
      <c r="O728" s="47">
        <v>0</v>
      </c>
    </row>
    <row r="729" spans="1:15">
      <c r="A729" s="83">
        <v>9011705200</v>
      </c>
      <c r="B729" s="1" t="s">
        <v>168</v>
      </c>
      <c r="C729" s="84" t="s">
        <v>46</v>
      </c>
      <c r="D729" s="45">
        <v>231345.1213289994</v>
      </c>
      <c r="E729" s="45">
        <v>471760.78</v>
      </c>
      <c r="F729" s="73">
        <f>Table323[[#This Row],[Single Family]]+Table323[[#This Row],[2-4 Units]]+Table323[[#This Row],[&gt;4 Units]]</f>
        <v>151</v>
      </c>
      <c r="G729" s="72">
        <v>150</v>
      </c>
      <c r="H729" s="72">
        <v>1</v>
      </c>
      <c r="I729" s="72">
        <v>0</v>
      </c>
      <c r="J729" s="47">
        <v>201330.04</v>
      </c>
      <c r="K729" s="46">
        <f t="shared" si="11"/>
        <v>71</v>
      </c>
      <c r="L729" s="72">
        <v>11</v>
      </c>
      <c r="M729" s="72">
        <v>0</v>
      </c>
      <c r="N729" s="72">
        <v>60</v>
      </c>
      <c r="O729" s="47">
        <v>85291.7</v>
      </c>
    </row>
    <row r="730" spans="1:15">
      <c r="A730" s="83">
        <v>9011705300</v>
      </c>
      <c r="B730" s="1" t="s">
        <v>168</v>
      </c>
      <c r="C730" s="84" t="s">
        <v>46</v>
      </c>
      <c r="D730" s="45">
        <v>60900.80320799943</v>
      </c>
      <c r="E730" s="45">
        <v>11711.389999999899</v>
      </c>
      <c r="F730" s="73">
        <f>Table323[[#This Row],[Single Family]]+Table323[[#This Row],[2-4 Units]]+Table323[[#This Row],[&gt;4 Units]]</f>
        <v>0</v>
      </c>
      <c r="G730" s="72">
        <v>0</v>
      </c>
      <c r="H730" s="72">
        <v>0</v>
      </c>
      <c r="I730" s="72">
        <v>0</v>
      </c>
      <c r="J730" s="47">
        <v>0</v>
      </c>
      <c r="K730" s="46">
        <f t="shared" si="11"/>
        <v>0</v>
      </c>
      <c r="L730" s="72">
        <v>0</v>
      </c>
      <c r="M730" s="72">
        <v>0</v>
      </c>
      <c r="N730" s="72">
        <v>0</v>
      </c>
      <c r="O730" s="47">
        <v>0</v>
      </c>
    </row>
    <row r="731" spans="1:15">
      <c r="A731" s="83">
        <v>9011705400</v>
      </c>
      <c r="B731" s="1" t="s">
        <v>168</v>
      </c>
      <c r="C731" s="84" t="s">
        <v>46</v>
      </c>
      <c r="D731" s="45">
        <v>47047.87962</v>
      </c>
      <c r="E731" s="45">
        <v>10352.23</v>
      </c>
      <c r="F731" s="73">
        <f>Table323[[#This Row],[Single Family]]+Table323[[#This Row],[2-4 Units]]+Table323[[#This Row],[&gt;4 Units]]</f>
        <v>0</v>
      </c>
      <c r="G731" s="72">
        <v>0</v>
      </c>
      <c r="H731" s="72">
        <v>0</v>
      </c>
      <c r="I731" s="72">
        <v>0</v>
      </c>
      <c r="J731" s="47">
        <v>0</v>
      </c>
      <c r="K731" s="46">
        <f t="shared" si="11"/>
        <v>0</v>
      </c>
      <c r="L731" s="72">
        <v>0</v>
      </c>
      <c r="M731" s="72">
        <v>0</v>
      </c>
      <c r="N731" s="72">
        <v>0</v>
      </c>
      <c r="O731" s="47">
        <v>0</v>
      </c>
    </row>
    <row r="732" spans="1:15">
      <c r="A732" s="83">
        <v>9003470100</v>
      </c>
      <c r="B732" s="1" t="s">
        <v>169</v>
      </c>
      <c r="C732" s="84" t="s">
        <v>46</v>
      </c>
      <c r="D732" s="45">
        <v>162.67796999999999</v>
      </c>
      <c r="E732" s="45">
        <v>0</v>
      </c>
      <c r="F732" s="73">
        <f>Table323[[#This Row],[Single Family]]+Table323[[#This Row],[2-4 Units]]+Table323[[#This Row],[&gt;4 Units]]</f>
        <v>0</v>
      </c>
      <c r="G732" s="72">
        <v>0</v>
      </c>
      <c r="H732" s="72">
        <v>0</v>
      </c>
      <c r="I732" s="72">
        <v>0</v>
      </c>
      <c r="J732" s="47">
        <v>0</v>
      </c>
      <c r="K732" s="46">
        <f t="shared" si="11"/>
        <v>0</v>
      </c>
      <c r="L732" s="72">
        <v>0</v>
      </c>
      <c r="M732" s="72">
        <v>0</v>
      </c>
      <c r="N732" s="72">
        <v>0</v>
      </c>
      <c r="O732" s="47">
        <v>0</v>
      </c>
    </row>
    <row r="733" spans="1:15">
      <c r="A733" s="83">
        <v>9003477101</v>
      </c>
      <c r="B733" s="1" t="s">
        <v>169</v>
      </c>
      <c r="C733" s="84" t="s">
        <v>46</v>
      </c>
      <c r="D733" s="45">
        <v>72917.268794999996</v>
      </c>
      <c r="E733" s="45">
        <v>7688.17</v>
      </c>
      <c r="F733" s="73">
        <f>Table323[[#This Row],[Single Family]]+Table323[[#This Row],[2-4 Units]]+Table323[[#This Row],[&gt;4 Units]]</f>
        <v>0</v>
      </c>
      <c r="G733" s="72">
        <v>0</v>
      </c>
      <c r="H733" s="72">
        <v>0</v>
      </c>
      <c r="I733" s="72">
        <v>0</v>
      </c>
      <c r="J733" s="47">
        <v>0</v>
      </c>
      <c r="K733" s="46">
        <f t="shared" si="11"/>
        <v>0</v>
      </c>
      <c r="L733" s="72">
        <v>0</v>
      </c>
      <c r="M733" s="72">
        <v>0</v>
      </c>
      <c r="N733" s="72">
        <v>0</v>
      </c>
      <c r="O733" s="47">
        <v>0</v>
      </c>
    </row>
    <row r="734" spans="1:15">
      <c r="A734" s="83">
        <v>9003477102</v>
      </c>
      <c r="B734" s="1" t="s">
        <v>169</v>
      </c>
      <c r="C734" s="84" t="s">
        <v>46</v>
      </c>
      <c r="D734" s="45">
        <v>177829.318485</v>
      </c>
      <c r="E734" s="45">
        <v>211460.1</v>
      </c>
      <c r="F734" s="73">
        <f>Table323[[#This Row],[Single Family]]+Table323[[#This Row],[2-4 Units]]+Table323[[#This Row],[&gt;4 Units]]</f>
        <v>61</v>
      </c>
      <c r="G734" s="72">
        <v>60</v>
      </c>
      <c r="H734" s="72">
        <v>1</v>
      </c>
      <c r="I734" s="72">
        <v>0</v>
      </c>
      <c r="J734" s="47">
        <v>78984.399999999907</v>
      </c>
      <c r="K734" s="46">
        <f t="shared" si="11"/>
        <v>48</v>
      </c>
      <c r="L734" s="72">
        <v>3</v>
      </c>
      <c r="M734" s="72">
        <v>0</v>
      </c>
      <c r="N734" s="72">
        <v>45</v>
      </c>
      <c r="O734" s="47">
        <v>88458.1</v>
      </c>
    </row>
    <row r="735" spans="1:15">
      <c r="A735" s="83">
        <v>9003477200</v>
      </c>
      <c r="B735" s="1" t="s">
        <v>169</v>
      </c>
      <c r="C735" s="84" t="s">
        <v>46</v>
      </c>
      <c r="D735" s="45">
        <v>49755.19518899994</v>
      </c>
      <c r="E735" s="45">
        <v>7545.4</v>
      </c>
      <c r="F735" s="73">
        <f>Table323[[#This Row],[Single Family]]+Table323[[#This Row],[2-4 Units]]+Table323[[#This Row],[&gt;4 Units]]</f>
        <v>0</v>
      </c>
      <c r="G735" s="72">
        <v>0</v>
      </c>
      <c r="H735" s="72">
        <v>0</v>
      </c>
      <c r="I735" s="72">
        <v>0</v>
      </c>
      <c r="J735" s="47">
        <v>0</v>
      </c>
      <c r="K735" s="46">
        <f t="shared" si="11"/>
        <v>0</v>
      </c>
      <c r="L735" s="72">
        <v>0</v>
      </c>
      <c r="M735" s="72">
        <v>0</v>
      </c>
      <c r="N735" s="72">
        <v>0</v>
      </c>
      <c r="O735" s="47">
        <v>0</v>
      </c>
    </row>
    <row r="736" spans="1:15">
      <c r="A736" s="83">
        <v>9005300500</v>
      </c>
      <c r="B736" s="1" t="s">
        <v>170</v>
      </c>
      <c r="C736" s="84" t="s">
        <v>46</v>
      </c>
      <c r="D736" s="45">
        <v>2043.9765989999999</v>
      </c>
      <c r="E736" s="45">
        <v>0</v>
      </c>
      <c r="F736" s="73">
        <f>Table323[[#This Row],[Single Family]]+Table323[[#This Row],[2-4 Units]]+Table323[[#This Row],[&gt;4 Units]]</f>
        <v>0</v>
      </c>
      <c r="G736" s="72">
        <v>0</v>
      </c>
      <c r="H736" s="72">
        <v>0</v>
      </c>
      <c r="I736" s="72">
        <v>0</v>
      </c>
      <c r="J736" s="47">
        <v>0</v>
      </c>
      <c r="K736" s="46">
        <f t="shared" si="11"/>
        <v>0</v>
      </c>
      <c r="L736" s="72">
        <v>0</v>
      </c>
      <c r="M736" s="72">
        <v>0</v>
      </c>
      <c r="N736" s="72">
        <v>0</v>
      </c>
      <c r="O736" s="47">
        <v>0</v>
      </c>
    </row>
    <row r="737" spans="1:15">
      <c r="A737" s="83">
        <v>9005349100</v>
      </c>
      <c r="B737" s="1" t="s">
        <v>170</v>
      </c>
      <c r="C737" s="84" t="s">
        <v>46</v>
      </c>
      <c r="D737" s="45">
        <v>117648.39378599943</v>
      </c>
      <c r="E737" s="45">
        <v>113280.969999999</v>
      </c>
      <c r="F737" s="73">
        <f>Table323[[#This Row],[Single Family]]+Table323[[#This Row],[2-4 Units]]+Table323[[#This Row],[&gt;4 Units]]</f>
        <v>29</v>
      </c>
      <c r="G737" s="72">
        <v>29</v>
      </c>
      <c r="H737" s="72">
        <v>0</v>
      </c>
      <c r="I737" s="72">
        <v>0</v>
      </c>
      <c r="J737" s="47">
        <v>39065.699999999903</v>
      </c>
      <c r="K737" s="46">
        <f t="shared" si="11"/>
        <v>11</v>
      </c>
      <c r="L737" s="72">
        <v>11</v>
      </c>
      <c r="M737" s="72">
        <v>0</v>
      </c>
      <c r="N737" s="72">
        <v>0</v>
      </c>
      <c r="O737" s="47">
        <v>34735.599999999897</v>
      </c>
    </row>
    <row r="738" spans="1:15">
      <c r="A738" s="83">
        <v>9005349200</v>
      </c>
      <c r="B738" s="1" t="s">
        <v>170</v>
      </c>
      <c r="C738" s="84" t="s">
        <v>46</v>
      </c>
      <c r="D738" s="45">
        <v>39851.690255999994</v>
      </c>
      <c r="E738" s="45">
        <v>6333.86</v>
      </c>
      <c r="F738" s="73">
        <f>Table323[[#This Row],[Single Family]]+Table323[[#This Row],[2-4 Units]]+Table323[[#This Row],[&gt;4 Units]]</f>
        <v>0</v>
      </c>
      <c r="G738" s="72">
        <v>0</v>
      </c>
      <c r="H738" s="72">
        <v>0</v>
      </c>
      <c r="I738" s="72">
        <v>0</v>
      </c>
      <c r="J738" s="47">
        <v>0</v>
      </c>
      <c r="K738" s="46">
        <f t="shared" si="11"/>
        <v>0</v>
      </c>
      <c r="L738" s="72">
        <v>0</v>
      </c>
      <c r="M738" s="72">
        <v>0</v>
      </c>
      <c r="N738" s="72">
        <v>0</v>
      </c>
      <c r="O738" s="47">
        <v>0</v>
      </c>
    </row>
    <row r="739" spans="1:15">
      <c r="A739" s="83">
        <v>9005425300</v>
      </c>
      <c r="B739" s="1" t="s">
        <v>170</v>
      </c>
      <c r="C739" s="84" t="s">
        <v>46</v>
      </c>
      <c r="D739" s="45">
        <v>64.099350000000001</v>
      </c>
      <c r="E739" s="45">
        <v>0</v>
      </c>
      <c r="F739" s="73">
        <f>Table323[[#This Row],[Single Family]]+Table323[[#This Row],[2-4 Units]]+Table323[[#This Row],[&gt;4 Units]]</f>
        <v>0</v>
      </c>
      <c r="G739" s="72">
        <v>0</v>
      </c>
      <c r="H739" s="72">
        <v>0</v>
      </c>
      <c r="I739" s="72">
        <v>0</v>
      </c>
      <c r="J739" s="47">
        <v>0</v>
      </c>
      <c r="K739" s="46">
        <f t="shared" si="11"/>
        <v>0</v>
      </c>
      <c r="L739" s="72">
        <v>0</v>
      </c>
      <c r="M739" s="72">
        <v>0</v>
      </c>
      <c r="N739" s="72">
        <v>0</v>
      </c>
      <c r="O739" s="47">
        <v>0</v>
      </c>
    </row>
    <row r="740" spans="1:15">
      <c r="A740" s="83">
        <v>9015900100</v>
      </c>
      <c r="B740" s="1" t="s">
        <v>171</v>
      </c>
      <c r="C740" s="84" t="s">
        <v>46</v>
      </c>
      <c r="D740" s="45">
        <v>128783.682405</v>
      </c>
      <c r="E740" s="45">
        <v>91974.029999999897</v>
      </c>
      <c r="F740" s="73">
        <f>Table323[[#This Row],[Single Family]]+Table323[[#This Row],[2-4 Units]]+Table323[[#This Row],[&gt;4 Units]]</f>
        <v>27</v>
      </c>
      <c r="G740" s="72">
        <v>27</v>
      </c>
      <c r="H740" s="72">
        <v>0</v>
      </c>
      <c r="I740" s="72">
        <v>0</v>
      </c>
      <c r="J740" s="47">
        <v>49844.3</v>
      </c>
      <c r="K740" s="46">
        <f t="shared" si="11"/>
        <v>33</v>
      </c>
      <c r="L740" s="72">
        <v>5</v>
      </c>
      <c r="M740" s="72">
        <v>0</v>
      </c>
      <c r="N740" s="72">
        <v>28</v>
      </c>
      <c r="O740" s="47">
        <v>33442.800000000003</v>
      </c>
    </row>
    <row r="741" spans="1:15">
      <c r="A741" s="83">
        <v>9015900200</v>
      </c>
      <c r="B741" s="1" t="s">
        <v>171</v>
      </c>
      <c r="C741" s="84" t="s">
        <v>46</v>
      </c>
      <c r="D741" s="45">
        <v>60660.563606999996</v>
      </c>
      <c r="E741" s="45">
        <v>26868.5</v>
      </c>
      <c r="F741" s="73">
        <f>Table323[[#This Row],[Single Family]]+Table323[[#This Row],[2-4 Units]]+Table323[[#This Row],[&gt;4 Units]]</f>
        <v>0</v>
      </c>
      <c r="G741" s="72">
        <v>0</v>
      </c>
      <c r="H741" s="72">
        <v>0</v>
      </c>
      <c r="I741" s="72">
        <v>0</v>
      </c>
      <c r="J741" s="47">
        <v>0</v>
      </c>
      <c r="K741" s="46">
        <f t="shared" si="11"/>
        <v>0</v>
      </c>
      <c r="L741" s="72">
        <v>0</v>
      </c>
      <c r="M741" s="72">
        <v>0</v>
      </c>
      <c r="N741" s="72">
        <v>0</v>
      </c>
      <c r="O741" s="47">
        <v>0</v>
      </c>
    </row>
    <row r="742" spans="1:15">
      <c r="A742" s="83">
        <v>9015901100</v>
      </c>
      <c r="B742" s="1" t="s">
        <v>171</v>
      </c>
      <c r="C742" s="84" t="s">
        <v>46</v>
      </c>
      <c r="D742" s="45">
        <v>72.354869999999991</v>
      </c>
      <c r="E742" s="45">
        <v>0</v>
      </c>
      <c r="F742" s="73">
        <f>Table323[[#This Row],[Single Family]]+Table323[[#This Row],[2-4 Units]]+Table323[[#This Row],[&gt;4 Units]]</f>
        <v>0</v>
      </c>
      <c r="G742" s="72">
        <v>0</v>
      </c>
      <c r="H742" s="72">
        <v>0</v>
      </c>
      <c r="I742" s="72">
        <v>0</v>
      </c>
      <c r="J742" s="47">
        <v>0</v>
      </c>
      <c r="K742" s="46">
        <f t="shared" si="11"/>
        <v>0</v>
      </c>
      <c r="L742" s="72">
        <v>0</v>
      </c>
      <c r="M742" s="72">
        <v>0</v>
      </c>
      <c r="N742" s="72">
        <v>0</v>
      </c>
      <c r="O742" s="47">
        <v>0</v>
      </c>
    </row>
    <row r="743" spans="1:15">
      <c r="A743" s="83">
        <v>9015903200</v>
      </c>
      <c r="B743" s="1" t="s">
        <v>171</v>
      </c>
      <c r="C743" s="84" t="s">
        <v>46</v>
      </c>
      <c r="D743" s="45">
        <v>23.49081</v>
      </c>
      <c r="E743" s="45">
        <v>0</v>
      </c>
      <c r="F743" s="73">
        <f>Table323[[#This Row],[Single Family]]+Table323[[#This Row],[2-4 Units]]+Table323[[#This Row],[&gt;4 Units]]</f>
        <v>0</v>
      </c>
      <c r="G743" s="72">
        <v>0</v>
      </c>
      <c r="H743" s="72">
        <v>0</v>
      </c>
      <c r="I743" s="72">
        <v>0</v>
      </c>
      <c r="J743" s="47">
        <v>0</v>
      </c>
      <c r="K743" s="46">
        <f t="shared" si="11"/>
        <v>0</v>
      </c>
      <c r="L743" s="72">
        <v>0</v>
      </c>
      <c r="M743" s="72">
        <v>0</v>
      </c>
      <c r="N743" s="72">
        <v>0</v>
      </c>
      <c r="O743" s="47">
        <v>0</v>
      </c>
    </row>
    <row r="744" spans="1:15">
      <c r="A744" s="83">
        <v>9013530600</v>
      </c>
      <c r="B744" s="1" t="s">
        <v>172</v>
      </c>
      <c r="C744" s="84" t="s">
        <v>46</v>
      </c>
      <c r="D744" s="45">
        <v>558.65375999999992</v>
      </c>
      <c r="E744" s="45">
        <v>0</v>
      </c>
      <c r="F744" s="73">
        <f>Table323[[#This Row],[Single Family]]+Table323[[#This Row],[2-4 Units]]+Table323[[#This Row],[&gt;4 Units]]</f>
        <v>0</v>
      </c>
      <c r="G744" s="72">
        <v>0</v>
      </c>
      <c r="H744" s="72">
        <v>0</v>
      </c>
      <c r="I744" s="72">
        <v>0</v>
      </c>
      <c r="J744" s="47">
        <v>0</v>
      </c>
      <c r="K744" s="46">
        <f t="shared" si="11"/>
        <v>0</v>
      </c>
      <c r="L744" s="72">
        <v>0</v>
      </c>
      <c r="M744" s="72">
        <v>0</v>
      </c>
      <c r="N744" s="72">
        <v>0</v>
      </c>
      <c r="O744" s="47">
        <v>0</v>
      </c>
    </row>
    <row r="745" spans="1:15">
      <c r="A745" s="83">
        <v>9013533101</v>
      </c>
      <c r="B745" s="1" t="s">
        <v>172</v>
      </c>
      <c r="C745" s="84" t="s">
        <v>46</v>
      </c>
      <c r="D745" s="45">
        <v>197243.17905599941</v>
      </c>
      <c r="E745" s="45">
        <v>307041.34999999998</v>
      </c>
      <c r="F745" s="73">
        <f>Table323[[#This Row],[Single Family]]+Table323[[#This Row],[2-4 Units]]+Table323[[#This Row],[&gt;4 Units]]</f>
        <v>95</v>
      </c>
      <c r="G745" s="72">
        <v>95</v>
      </c>
      <c r="H745" s="72">
        <v>0</v>
      </c>
      <c r="I745" s="72">
        <v>0</v>
      </c>
      <c r="J745" s="47">
        <v>142750</v>
      </c>
      <c r="K745" s="46">
        <f t="shared" si="11"/>
        <v>41</v>
      </c>
      <c r="L745" s="72">
        <v>11</v>
      </c>
      <c r="M745" s="72">
        <v>0</v>
      </c>
      <c r="N745" s="72">
        <v>30</v>
      </c>
      <c r="O745" s="47">
        <v>64672.5</v>
      </c>
    </row>
    <row r="746" spans="1:15">
      <c r="A746" s="83">
        <v>9013533102</v>
      </c>
      <c r="B746" s="1" t="s">
        <v>172</v>
      </c>
      <c r="C746" s="84" t="s">
        <v>46</v>
      </c>
      <c r="D746" s="45">
        <v>75960.074294999999</v>
      </c>
      <c r="E746" s="45">
        <v>37736.4399999999</v>
      </c>
      <c r="F746" s="73">
        <f>Table323[[#This Row],[Single Family]]+Table323[[#This Row],[2-4 Units]]+Table323[[#This Row],[&gt;4 Units]]</f>
        <v>0</v>
      </c>
      <c r="G746" s="72">
        <v>0</v>
      </c>
      <c r="H746" s="72">
        <v>0</v>
      </c>
      <c r="I746" s="72">
        <v>0</v>
      </c>
      <c r="J746" s="47">
        <v>0</v>
      </c>
      <c r="K746" s="46">
        <f t="shared" si="11"/>
        <v>0</v>
      </c>
      <c r="L746" s="72">
        <v>0</v>
      </c>
      <c r="M746" s="72">
        <v>0</v>
      </c>
      <c r="N746" s="72">
        <v>0</v>
      </c>
      <c r="O746" s="47">
        <v>0</v>
      </c>
    </row>
    <row r="747" spans="1:15">
      <c r="A747" s="83">
        <v>9013535200</v>
      </c>
      <c r="B747" s="1" t="s">
        <v>172</v>
      </c>
      <c r="C747" s="84" t="s">
        <v>46</v>
      </c>
      <c r="D747" s="45">
        <v>269.65386000000001</v>
      </c>
      <c r="E747" s="45">
        <v>0</v>
      </c>
      <c r="F747" s="73">
        <f>Table323[[#This Row],[Single Family]]+Table323[[#This Row],[2-4 Units]]+Table323[[#This Row],[&gt;4 Units]]</f>
        <v>0</v>
      </c>
      <c r="G747" s="72">
        <v>0</v>
      </c>
      <c r="H747" s="72">
        <v>0</v>
      </c>
      <c r="I747" s="72">
        <v>0</v>
      </c>
      <c r="J747" s="47">
        <v>0</v>
      </c>
      <c r="K747" s="46">
        <f t="shared" si="11"/>
        <v>0</v>
      </c>
      <c r="L747" s="72">
        <v>0</v>
      </c>
      <c r="M747" s="72">
        <v>0</v>
      </c>
      <c r="N747" s="72">
        <v>0</v>
      </c>
      <c r="O747" s="47">
        <v>0</v>
      </c>
    </row>
    <row r="748" spans="1:15">
      <c r="A748" s="83">
        <v>9005310100</v>
      </c>
      <c r="B748" s="1" t="s">
        <v>173</v>
      </c>
      <c r="C748" s="84" t="s">
        <v>46</v>
      </c>
      <c r="D748" s="45">
        <v>58526.616015</v>
      </c>
      <c r="E748" s="45">
        <v>6951.07</v>
      </c>
      <c r="F748" s="73">
        <f>Table323[[#This Row],[Single Family]]+Table323[[#This Row],[2-4 Units]]+Table323[[#This Row],[&gt;4 Units]]</f>
        <v>0</v>
      </c>
      <c r="G748" s="72">
        <v>0</v>
      </c>
      <c r="H748" s="72">
        <v>0</v>
      </c>
      <c r="I748" s="72">
        <v>0</v>
      </c>
      <c r="J748" s="47">
        <v>0</v>
      </c>
      <c r="K748" s="46">
        <f t="shared" si="11"/>
        <v>0</v>
      </c>
      <c r="L748" s="72">
        <v>0</v>
      </c>
      <c r="M748" s="72">
        <v>0</v>
      </c>
      <c r="N748" s="72">
        <v>0</v>
      </c>
      <c r="O748" s="47">
        <v>0</v>
      </c>
    </row>
    <row r="749" spans="1:15">
      <c r="A749" s="83">
        <v>9005310200</v>
      </c>
      <c r="B749" s="1" t="s">
        <v>173</v>
      </c>
      <c r="C749" s="84" t="s">
        <v>46</v>
      </c>
      <c r="D749" s="45">
        <v>26623.161809999998</v>
      </c>
      <c r="E749" s="45">
        <v>2051.1199999999899</v>
      </c>
      <c r="F749" s="73">
        <f>Table323[[#This Row],[Single Family]]+Table323[[#This Row],[2-4 Units]]+Table323[[#This Row],[&gt;4 Units]]</f>
        <v>0</v>
      </c>
      <c r="G749" s="72">
        <v>0</v>
      </c>
      <c r="H749" s="72">
        <v>0</v>
      </c>
      <c r="I749" s="72">
        <v>0</v>
      </c>
      <c r="J749" s="47">
        <v>0</v>
      </c>
      <c r="K749" s="46">
        <f t="shared" si="11"/>
        <v>0</v>
      </c>
      <c r="L749" s="72">
        <v>0</v>
      </c>
      <c r="M749" s="72">
        <v>0</v>
      </c>
      <c r="N749" s="72">
        <v>0</v>
      </c>
      <c r="O749" s="47">
        <v>0</v>
      </c>
    </row>
    <row r="750" spans="1:15">
      <c r="A750" s="83">
        <v>9005310300</v>
      </c>
      <c r="B750" s="1" t="s">
        <v>173</v>
      </c>
      <c r="C750" s="84" t="s">
        <v>46</v>
      </c>
      <c r="D750" s="45">
        <v>21221.471879999997</v>
      </c>
      <c r="E750" s="45">
        <v>1334.61</v>
      </c>
      <c r="F750" s="73">
        <f>Table323[[#This Row],[Single Family]]+Table323[[#This Row],[2-4 Units]]+Table323[[#This Row],[&gt;4 Units]]</f>
        <v>0</v>
      </c>
      <c r="G750" s="72">
        <v>0</v>
      </c>
      <c r="H750" s="72">
        <v>0</v>
      </c>
      <c r="I750" s="72">
        <v>0</v>
      </c>
      <c r="J750" s="47">
        <v>0</v>
      </c>
      <c r="K750" s="46">
        <f t="shared" si="11"/>
        <v>0</v>
      </c>
      <c r="L750" s="72">
        <v>0</v>
      </c>
      <c r="M750" s="72">
        <v>0</v>
      </c>
      <c r="N750" s="72">
        <v>0</v>
      </c>
      <c r="O750" s="47">
        <v>0</v>
      </c>
    </row>
    <row r="751" spans="1:15">
      <c r="A751" s="83">
        <v>9005310400</v>
      </c>
      <c r="B751" s="1" t="s">
        <v>173</v>
      </c>
      <c r="C751" s="84" t="s">
        <v>46</v>
      </c>
      <c r="D751" s="45">
        <v>37027.146869999997</v>
      </c>
      <c r="E751" s="45">
        <v>25682.28</v>
      </c>
      <c r="F751" s="73">
        <f>Table323[[#This Row],[Single Family]]+Table323[[#This Row],[2-4 Units]]+Table323[[#This Row],[&gt;4 Units]]</f>
        <v>0</v>
      </c>
      <c r="G751" s="72">
        <v>0</v>
      </c>
      <c r="H751" s="72">
        <v>0</v>
      </c>
      <c r="I751" s="72">
        <v>0</v>
      </c>
      <c r="J751" s="47">
        <v>0</v>
      </c>
      <c r="K751" s="46">
        <f t="shared" si="11"/>
        <v>0</v>
      </c>
      <c r="L751" s="72">
        <v>0</v>
      </c>
      <c r="M751" s="72">
        <v>0</v>
      </c>
      <c r="N751" s="72">
        <v>0</v>
      </c>
      <c r="O751" s="47">
        <v>0</v>
      </c>
    </row>
    <row r="752" spans="1:15">
      <c r="A752" s="83">
        <v>9005310500</v>
      </c>
      <c r="B752" s="1" t="s">
        <v>173</v>
      </c>
      <c r="C752" s="84" t="s">
        <v>46</v>
      </c>
      <c r="D752" s="45">
        <v>26232.265205999938</v>
      </c>
      <c r="E752" s="45">
        <v>16855.549999999901</v>
      </c>
      <c r="F752" s="73">
        <f>Table323[[#This Row],[Single Family]]+Table323[[#This Row],[2-4 Units]]+Table323[[#This Row],[&gt;4 Units]]</f>
        <v>0</v>
      </c>
      <c r="G752" s="72">
        <v>0</v>
      </c>
      <c r="H752" s="72">
        <v>0</v>
      </c>
      <c r="I752" s="72">
        <v>0</v>
      </c>
      <c r="J752" s="47">
        <v>0</v>
      </c>
      <c r="K752" s="46">
        <f t="shared" si="11"/>
        <v>0</v>
      </c>
      <c r="L752" s="72">
        <v>0</v>
      </c>
      <c r="M752" s="72">
        <v>0</v>
      </c>
      <c r="N752" s="72">
        <v>0</v>
      </c>
      <c r="O752" s="47">
        <v>0</v>
      </c>
    </row>
    <row r="753" spans="1:15">
      <c r="A753" s="83">
        <v>9005310601</v>
      </c>
      <c r="B753" s="1" t="s">
        <v>173</v>
      </c>
      <c r="C753" s="84" t="s">
        <v>46</v>
      </c>
      <c r="D753" s="45">
        <v>45141.364799999996</v>
      </c>
      <c r="E753" s="45">
        <v>4500.54</v>
      </c>
      <c r="F753" s="73">
        <f>Table323[[#This Row],[Single Family]]+Table323[[#This Row],[2-4 Units]]+Table323[[#This Row],[&gt;4 Units]]</f>
        <v>0</v>
      </c>
      <c r="G753" s="72">
        <v>0</v>
      </c>
      <c r="H753" s="72">
        <v>0</v>
      </c>
      <c r="I753" s="72">
        <v>0</v>
      </c>
      <c r="J753" s="47">
        <v>0</v>
      </c>
      <c r="K753" s="46">
        <f t="shared" si="11"/>
        <v>0</v>
      </c>
      <c r="L753" s="72">
        <v>0</v>
      </c>
      <c r="M753" s="72">
        <v>0</v>
      </c>
      <c r="N753" s="72">
        <v>0</v>
      </c>
      <c r="O753" s="47">
        <v>0</v>
      </c>
    </row>
    <row r="754" spans="1:15">
      <c r="A754" s="83">
        <v>9005310602</v>
      </c>
      <c r="B754" s="1" t="s">
        <v>173</v>
      </c>
      <c r="C754" s="84" t="s">
        <v>46</v>
      </c>
      <c r="D754" s="45">
        <v>54011.972636999941</v>
      </c>
      <c r="E754" s="45">
        <v>6382.9099999999899</v>
      </c>
      <c r="F754" s="73">
        <f>Table323[[#This Row],[Single Family]]+Table323[[#This Row],[2-4 Units]]+Table323[[#This Row],[&gt;4 Units]]</f>
        <v>0</v>
      </c>
      <c r="G754" s="72">
        <v>0</v>
      </c>
      <c r="H754" s="72">
        <v>0</v>
      </c>
      <c r="I754" s="72">
        <v>0</v>
      </c>
      <c r="J754" s="47">
        <v>0</v>
      </c>
      <c r="K754" s="46">
        <f t="shared" si="11"/>
        <v>0</v>
      </c>
      <c r="L754" s="72">
        <v>0</v>
      </c>
      <c r="M754" s="72">
        <v>0</v>
      </c>
      <c r="N754" s="72">
        <v>0</v>
      </c>
      <c r="O754" s="47">
        <v>0</v>
      </c>
    </row>
    <row r="755" spans="1:15">
      <c r="A755" s="83">
        <v>9005310700</v>
      </c>
      <c r="B755" s="1" t="s">
        <v>173</v>
      </c>
      <c r="C755" s="84" t="s">
        <v>46</v>
      </c>
      <c r="D755" s="45">
        <v>263839.84880400001</v>
      </c>
      <c r="E755" s="45">
        <v>400428.79999999999</v>
      </c>
      <c r="F755" s="73">
        <f>Table323[[#This Row],[Single Family]]+Table323[[#This Row],[2-4 Units]]+Table323[[#This Row],[&gt;4 Units]]</f>
        <v>103</v>
      </c>
      <c r="G755" s="72">
        <v>96</v>
      </c>
      <c r="H755" s="72">
        <v>7</v>
      </c>
      <c r="I755" s="72">
        <v>0</v>
      </c>
      <c r="J755" s="47">
        <v>108000</v>
      </c>
      <c r="K755" s="46">
        <f t="shared" si="11"/>
        <v>196</v>
      </c>
      <c r="L755" s="72">
        <v>75</v>
      </c>
      <c r="M755" s="72">
        <v>0</v>
      </c>
      <c r="N755" s="72">
        <v>121</v>
      </c>
      <c r="O755" s="47">
        <v>194920</v>
      </c>
    </row>
    <row r="756" spans="1:15">
      <c r="A756" s="83">
        <v>9005310801</v>
      </c>
      <c r="B756" s="1" t="s">
        <v>173</v>
      </c>
      <c r="C756" s="84" t="s">
        <v>46</v>
      </c>
      <c r="D756" s="45">
        <v>27827.991449999998</v>
      </c>
      <c r="E756" s="45">
        <v>20465.4899999999</v>
      </c>
      <c r="F756" s="73">
        <f>Table323[[#This Row],[Single Family]]+Table323[[#This Row],[2-4 Units]]+Table323[[#This Row],[&gt;4 Units]]</f>
        <v>0</v>
      </c>
      <c r="G756" s="72">
        <v>0</v>
      </c>
      <c r="H756" s="72">
        <v>0</v>
      </c>
      <c r="I756" s="72">
        <v>0</v>
      </c>
      <c r="J756" s="47">
        <v>0</v>
      </c>
      <c r="K756" s="46">
        <f t="shared" si="11"/>
        <v>0</v>
      </c>
      <c r="L756" s="72">
        <v>0</v>
      </c>
      <c r="M756" s="72">
        <v>0</v>
      </c>
      <c r="N756" s="72">
        <v>0</v>
      </c>
      <c r="O756" s="47">
        <v>0</v>
      </c>
    </row>
    <row r="757" spans="1:15">
      <c r="A757" s="83">
        <v>9005310803</v>
      </c>
      <c r="B757" s="1" t="s">
        <v>173</v>
      </c>
      <c r="C757" s="84" t="s">
        <v>46</v>
      </c>
      <c r="D757" s="45">
        <f>55699.612416+9890</f>
        <v>65589.612416000004</v>
      </c>
      <c r="E757" s="45">
        <v>9789.6299999999901</v>
      </c>
      <c r="F757" s="73">
        <f>Table323[[#This Row],[Single Family]]+Table323[[#This Row],[2-4 Units]]+Table323[[#This Row],[&gt;4 Units]]</f>
        <v>0</v>
      </c>
      <c r="G757" s="72">
        <v>0</v>
      </c>
      <c r="H757" s="72">
        <v>0</v>
      </c>
      <c r="I757" s="72">
        <v>0</v>
      </c>
      <c r="J757" s="47">
        <v>0</v>
      </c>
      <c r="K757" s="46">
        <f t="shared" si="11"/>
        <v>0</v>
      </c>
      <c r="L757" s="72">
        <v>0</v>
      </c>
      <c r="M757" s="72">
        <v>0</v>
      </c>
      <c r="N757" s="72">
        <v>0</v>
      </c>
      <c r="O757" s="47">
        <v>0</v>
      </c>
    </row>
    <row r="758" spans="1:15">
      <c r="A758" s="83">
        <v>9005310804</v>
      </c>
      <c r="B758" s="1" t="s">
        <v>173</v>
      </c>
      <c r="C758" s="84" t="s">
        <v>46</v>
      </c>
      <c r="D758" s="45">
        <v>29760.038279999997</v>
      </c>
      <c r="E758" s="45">
        <v>7698.21</v>
      </c>
      <c r="F758" s="73">
        <f>Table323[[#This Row],[Single Family]]+Table323[[#This Row],[2-4 Units]]+Table323[[#This Row],[&gt;4 Units]]</f>
        <v>0</v>
      </c>
      <c r="G758" s="72">
        <v>0</v>
      </c>
      <c r="H758" s="72">
        <v>0</v>
      </c>
      <c r="I758" s="72">
        <v>0</v>
      </c>
      <c r="J758" s="47">
        <v>0</v>
      </c>
      <c r="K758" s="46">
        <f t="shared" si="11"/>
        <v>0</v>
      </c>
      <c r="L758" s="72">
        <v>0</v>
      </c>
      <c r="M758" s="72">
        <v>0</v>
      </c>
      <c r="N758" s="72">
        <v>0</v>
      </c>
      <c r="O758" s="47">
        <v>0</v>
      </c>
    </row>
    <row r="759" spans="1:15">
      <c r="A759" s="83">
        <v>9005320200</v>
      </c>
      <c r="B759" s="1" t="s">
        <v>173</v>
      </c>
      <c r="C759" s="84" t="s">
        <v>46</v>
      </c>
      <c r="D759" s="45">
        <v>118.69010999999999</v>
      </c>
      <c r="E759" s="45">
        <v>0</v>
      </c>
      <c r="F759" s="73">
        <f>Table323[[#This Row],[Single Family]]+Table323[[#This Row],[2-4 Units]]+Table323[[#This Row],[&gt;4 Units]]</f>
        <v>0</v>
      </c>
      <c r="G759" s="72">
        <v>0</v>
      </c>
      <c r="H759" s="72">
        <v>0</v>
      </c>
      <c r="I759" s="72">
        <v>0</v>
      </c>
      <c r="J759" s="47">
        <v>0</v>
      </c>
      <c r="K759" s="46">
        <f t="shared" si="11"/>
        <v>0</v>
      </c>
      <c r="L759" s="72">
        <v>0</v>
      </c>
      <c r="M759" s="72">
        <v>0</v>
      </c>
      <c r="N759" s="72">
        <v>0</v>
      </c>
      <c r="O759" s="47">
        <v>0</v>
      </c>
    </row>
    <row r="760" spans="1:15">
      <c r="A760" s="83">
        <v>9001010101</v>
      </c>
      <c r="B760" s="1" t="s">
        <v>174</v>
      </c>
      <c r="C760" s="84" t="s">
        <v>46</v>
      </c>
      <c r="D760" s="45">
        <v>3883.0858919999946</v>
      </c>
      <c r="E760" s="45">
        <v>0</v>
      </c>
      <c r="F760" s="73">
        <f>Table323[[#This Row],[Single Family]]+Table323[[#This Row],[2-4 Units]]+Table323[[#This Row],[&gt;4 Units]]</f>
        <v>0</v>
      </c>
      <c r="G760" s="72">
        <v>0</v>
      </c>
      <c r="H760" s="72">
        <v>0</v>
      </c>
      <c r="I760" s="72">
        <v>0</v>
      </c>
      <c r="J760" s="47">
        <v>0</v>
      </c>
      <c r="K760" s="46">
        <f t="shared" si="11"/>
        <v>0</v>
      </c>
      <c r="L760" s="72">
        <v>0</v>
      </c>
      <c r="M760" s="72">
        <v>0</v>
      </c>
      <c r="N760" s="72">
        <v>0</v>
      </c>
      <c r="O760" s="47">
        <v>0</v>
      </c>
    </row>
    <row r="761" spans="1:15">
      <c r="A761" s="83">
        <v>9013890100</v>
      </c>
      <c r="B761" s="1" t="s">
        <v>174</v>
      </c>
      <c r="C761" s="84" t="s">
        <v>46</v>
      </c>
      <c r="D761" s="45">
        <v>1782.9859319999941</v>
      </c>
      <c r="E761" s="45">
        <v>1957.1199999999899</v>
      </c>
      <c r="F761" s="73">
        <f>Table323[[#This Row],[Single Family]]+Table323[[#This Row],[2-4 Units]]+Table323[[#This Row],[&gt;4 Units]]</f>
        <v>0</v>
      </c>
      <c r="G761" s="72">
        <v>0</v>
      </c>
      <c r="H761" s="72">
        <v>0</v>
      </c>
      <c r="I761" s="72">
        <v>0</v>
      </c>
      <c r="J761" s="47">
        <v>0</v>
      </c>
      <c r="K761" s="46">
        <f t="shared" si="11"/>
        <v>0</v>
      </c>
      <c r="L761" s="72">
        <v>0</v>
      </c>
      <c r="M761" s="72">
        <v>0</v>
      </c>
      <c r="N761" s="72">
        <v>0</v>
      </c>
      <c r="O761" s="47">
        <v>0</v>
      </c>
    </row>
    <row r="762" spans="1:15">
      <c r="A762" s="83">
        <v>9013890201</v>
      </c>
      <c r="B762" s="1" t="s">
        <v>174</v>
      </c>
      <c r="C762" s="84" t="s">
        <v>46</v>
      </c>
      <c r="D762" s="45">
        <v>11674.00836</v>
      </c>
      <c r="E762" s="45">
        <v>11849.629999999899</v>
      </c>
      <c r="F762" s="73">
        <f>Table323[[#This Row],[Single Family]]+Table323[[#This Row],[2-4 Units]]+Table323[[#This Row],[&gt;4 Units]]</f>
        <v>3</v>
      </c>
      <c r="G762" s="72">
        <v>3</v>
      </c>
      <c r="H762" s="72">
        <v>0</v>
      </c>
      <c r="I762" s="72">
        <v>0</v>
      </c>
      <c r="J762" s="47">
        <v>7841.75</v>
      </c>
      <c r="K762" s="46">
        <f t="shared" si="11"/>
        <v>0</v>
      </c>
      <c r="L762" s="72">
        <v>0</v>
      </c>
      <c r="M762" s="72">
        <v>0</v>
      </c>
      <c r="N762" s="72">
        <v>0</v>
      </c>
      <c r="O762" s="47">
        <v>515.19000000000005</v>
      </c>
    </row>
    <row r="763" spans="1:15">
      <c r="A763" s="83">
        <v>9013890202</v>
      </c>
      <c r="B763" s="1" t="s">
        <v>174</v>
      </c>
      <c r="C763" s="84" t="s">
        <v>46</v>
      </c>
      <c r="D763" s="45">
        <v>52.328429999999997</v>
      </c>
      <c r="E763" s="45">
        <v>0</v>
      </c>
      <c r="F763" s="73">
        <f>Table323[[#This Row],[Single Family]]+Table323[[#This Row],[2-4 Units]]+Table323[[#This Row],[&gt;4 Units]]</f>
        <v>0</v>
      </c>
      <c r="G763" s="72">
        <v>0</v>
      </c>
      <c r="H763" s="72">
        <v>0</v>
      </c>
      <c r="I763" s="72">
        <v>0</v>
      </c>
      <c r="J763" s="47">
        <v>0</v>
      </c>
      <c r="K763" s="46">
        <f t="shared" si="11"/>
        <v>0</v>
      </c>
      <c r="L763" s="72">
        <v>0</v>
      </c>
      <c r="M763" s="72">
        <v>0</v>
      </c>
      <c r="N763" s="72">
        <v>0</v>
      </c>
      <c r="O763" s="47">
        <v>0</v>
      </c>
    </row>
    <row r="764" spans="1:15">
      <c r="A764" s="83">
        <v>9003487202</v>
      </c>
      <c r="B764" s="1" t="s">
        <v>175</v>
      </c>
      <c r="C764" s="84" t="s">
        <v>46</v>
      </c>
      <c r="D764" s="45">
        <v>214.94969999999998</v>
      </c>
      <c r="E764" s="45">
        <v>0</v>
      </c>
      <c r="F764" s="73">
        <f>Table323[[#This Row],[Single Family]]+Table323[[#This Row],[2-4 Units]]+Table323[[#This Row],[&gt;4 Units]]</f>
        <v>0</v>
      </c>
      <c r="G764" s="72">
        <v>0</v>
      </c>
      <c r="H764" s="72">
        <v>0</v>
      </c>
      <c r="I764" s="72">
        <v>0</v>
      </c>
      <c r="J764" s="47">
        <v>0</v>
      </c>
      <c r="K764" s="46">
        <f t="shared" si="11"/>
        <v>0</v>
      </c>
      <c r="L764" s="72">
        <v>0</v>
      </c>
      <c r="M764" s="72">
        <v>0</v>
      </c>
      <c r="N764" s="72">
        <v>0</v>
      </c>
      <c r="O764" s="47">
        <v>0</v>
      </c>
    </row>
    <row r="765" spans="1:15">
      <c r="A765" s="83">
        <v>9003514101</v>
      </c>
      <c r="B765" s="1" t="s">
        <v>175</v>
      </c>
      <c r="C765" s="84" t="s">
        <v>46</v>
      </c>
      <c r="D765" s="45">
        <v>328.04919000000001</v>
      </c>
      <c r="E765" s="45">
        <v>0</v>
      </c>
      <c r="F765" s="73">
        <f>Table323[[#This Row],[Single Family]]+Table323[[#This Row],[2-4 Units]]+Table323[[#This Row],[&gt;4 Units]]</f>
        <v>0</v>
      </c>
      <c r="G765" s="72">
        <v>0</v>
      </c>
      <c r="H765" s="72">
        <v>0</v>
      </c>
      <c r="I765" s="72">
        <v>0</v>
      </c>
      <c r="J765" s="47">
        <v>0</v>
      </c>
      <c r="K765" s="46">
        <f t="shared" si="11"/>
        <v>0</v>
      </c>
      <c r="L765" s="72">
        <v>0</v>
      </c>
      <c r="M765" s="72">
        <v>0</v>
      </c>
      <c r="N765" s="72">
        <v>0</v>
      </c>
      <c r="O765" s="47">
        <v>0</v>
      </c>
    </row>
    <row r="766" spans="1:15">
      <c r="A766" s="83">
        <v>9013530100</v>
      </c>
      <c r="B766" s="1" t="s">
        <v>175</v>
      </c>
      <c r="C766" s="84" t="s">
        <v>46</v>
      </c>
      <c r="D766" s="45">
        <v>26051.546429999999</v>
      </c>
      <c r="E766" s="45">
        <v>10456.139999999899</v>
      </c>
      <c r="F766" s="73">
        <f>Table323[[#This Row],[Single Family]]+Table323[[#This Row],[2-4 Units]]+Table323[[#This Row],[&gt;4 Units]]</f>
        <v>0</v>
      </c>
      <c r="G766" s="72">
        <v>0</v>
      </c>
      <c r="H766" s="72">
        <v>0</v>
      </c>
      <c r="I766" s="72">
        <v>0</v>
      </c>
      <c r="J766" s="47">
        <v>0</v>
      </c>
      <c r="K766" s="46">
        <f t="shared" si="11"/>
        <v>0</v>
      </c>
      <c r="L766" s="72">
        <v>0</v>
      </c>
      <c r="M766" s="72">
        <v>0</v>
      </c>
      <c r="N766" s="72">
        <v>0</v>
      </c>
      <c r="O766" s="47">
        <v>0</v>
      </c>
    </row>
    <row r="767" spans="1:15">
      <c r="A767" s="83">
        <v>9013530200</v>
      </c>
      <c r="B767" s="1" t="s">
        <v>175</v>
      </c>
      <c r="C767" s="84" t="s">
        <v>46</v>
      </c>
      <c r="D767" s="45">
        <v>62022.247559999996</v>
      </c>
      <c r="E767" s="45">
        <v>5460.45999999999</v>
      </c>
      <c r="F767" s="73">
        <f>Table323[[#This Row],[Single Family]]+Table323[[#This Row],[2-4 Units]]+Table323[[#This Row],[&gt;4 Units]]</f>
        <v>0</v>
      </c>
      <c r="G767" s="72">
        <v>0</v>
      </c>
      <c r="H767" s="72">
        <v>0</v>
      </c>
      <c r="I767" s="72">
        <v>0</v>
      </c>
      <c r="J767" s="47">
        <v>0</v>
      </c>
      <c r="K767" s="46">
        <f t="shared" si="11"/>
        <v>0</v>
      </c>
      <c r="L767" s="72">
        <v>0</v>
      </c>
      <c r="M767" s="72">
        <v>0</v>
      </c>
      <c r="N767" s="72">
        <v>0</v>
      </c>
      <c r="O767" s="47">
        <v>0</v>
      </c>
    </row>
    <row r="768" spans="1:15">
      <c r="A768" s="83">
        <v>9013530301</v>
      </c>
      <c r="B768" s="1" t="s">
        <v>175</v>
      </c>
      <c r="C768" s="84" t="s">
        <v>46</v>
      </c>
      <c r="D768" s="45">
        <v>59134.082804999998</v>
      </c>
      <c r="E768" s="45">
        <v>7724.54</v>
      </c>
      <c r="F768" s="73">
        <f>Table323[[#This Row],[Single Family]]+Table323[[#This Row],[2-4 Units]]+Table323[[#This Row],[&gt;4 Units]]</f>
        <v>0</v>
      </c>
      <c r="G768" s="72">
        <v>0</v>
      </c>
      <c r="H768" s="72">
        <v>0</v>
      </c>
      <c r="I768" s="72">
        <v>0</v>
      </c>
      <c r="J768" s="47">
        <v>0</v>
      </c>
      <c r="K768" s="46">
        <f t="shared" si="11"/>
        <v>0</v>
      </c>
      <c r="L768" s="72">
        <v>0</v>
      </c>
      <c r="M768" s="72">
        <v>0</v>
      </c>
      <c r="N768" s="72">
        <v>0</v>
      </c>
      <c r="O768" s="47">
        <v>0</v>
      </c>
    </row>
    <row r="769" spans="1:15">
      <c r="A769" s="83">
        <v>9013530302</v>
      </c>
      <c r="B769" s="1" t="s">
        <v>175</v>
      </c>
      <c r="C769" s="84" t="s">
        <v>46</v>
      </c>
      <c r="D769" s="45">
        <v>215612.464599</v>
      </c>
      <c r="E769" s="45">
        <v>294038.74</v>
      </c>
      <c r="F769" s="73">
        <f>Table323[[#This Row],[Single Family]]+Table323[[#This Row],[2-4 Units]]+Table323[[#This Row],[&gt;4 Units]]</f>
        <v>474</v>
      </c>
      <c r="G769" s="72">
        <v>112</v>
      </c>
      <c r="H769" s="72">
        <v>1</v>
      </c>
      <c r="I769" s="72">
        <v>361</v>
      </c>
      <c r="J769" s="47">
        <v>181547</v>
      </c>
      <c r="K769" s="46">
        <f t="shared" si="11"/>
        <v>185</v>
      </c>
      <c r="L769" s="72">
        <v>35</v>
      </c>
      <c r="M769" s="72">
        <v>0</v>
      </c>
      <c r="N769" s="72">
        <v>150</v>
      </c>
      <c r="O769" s="47">
        <v>57529.8</v>
      </c>
    </row>
    <row r="770" spans="1:15">
      <c r="A770" s="83">
        <v>9013530400</v>
      </c>
      <c r="B770" s="1" t="s">
        <v>175</v>
      </c>
      <c r="C770" s="84" t="s">
        <v>46</v>
      </c>
      <c r="D770" s="45">
        <v>49778.454662999997</v>
      </c>
      <c r="E770" s="45">
        <v>5801.5</v>
      </c>
      <c r="F770" s="73">
        <f>Table323[[#This Row],[Single Family]]+Table323[[#This Row],[2-4 Units]]+Table323[[#This Row],[&gt;4 Units]]</f>
        <v>0</v>
      </c>
      <c r="G770" s="72">
        <v>0</v>
      </c>
      <c r="H770" s="72">
        <v>0</v>
      </c>
      <c r="I770" s="72">
        <v>0</v>
      </c>
      <c r="J770" s="47">
        <v>0</v>
      </c>
      <c r="K770" s="46">
        <f t="shared" si="11"/>
        <v>0</v>
      </c>
      <c r="L770" s="72">
        <v>0</v>
      </c>
      <c r="M770" s="72">
        <v>0</v>
      </c>
      <c r="N770" s="72">
        <v>0</v>
      </c>
      <c r="O770" s="47">
        <v>0</v>
      </c>
    </row>
    <row r="771" spans="1:15">
      <c r="A771" s="83">
        <v>9013530500</v>
      </c>
      <c r="B771" s="1" t="s">
        <v>175</v>
      </c>
      <c r="C771" s="84" t="s">
        <v>46</v>
      </c>
      <c r="D771" s="45">
        <v>43362.906929999997</v>
      </c>
      <c r="E771" s="45">
        <v>11015.24</v>
      </c>
      <c r="F771" s="73">
        <f>Table323[[#This Row],[Single Family]]+Table323[[#This Row],[2-4 Units]]+Table323[[#This Row],[&gt;4 Units]]</f>
        <v>0</v>
      </c>
      <c r="G771" s="72">
        <v>0</v>
      </c>
      <c r="H771" s="72">
        <v>0</v>
      </c>
      <c r="I771" s="72">
        <v>0</v>
      </c>
      <c r="J771" s="47">
        <v>0</v>
      </c>
      <c r="K771" s="46">
        <f t="shared" si="11"/>
        <v>0</v>
      </c>
      <c r="L771" s="72">
        <v>0</v>
      </c>
      <c r="M771" s="72">
        <v>0</v>
      </c>
      <c r="N771" s="72">
        <v>0</v>
      </c>
      <c r="O771" s="47">
        <v>0</v>
      </c>
    </row>
    <row r="772" spans="1:15">
      <c r="A772" s="83">
        <v>9013530600</v>
      </c>
      <c r="B772" s="1" t="s">
        <v>175</v>
      </c>
      <c r="C772" s="84" t="s">
        <v>46</v>
      </c>
      <c r="D772" s="45">
        <v>38922.186176999945</v>
      </c>
      <c r="E772" s="45">
        <v>15736.98</v>
      </c>
      <c r="F772" s="73">
        <f>Table323[[#This Row],[Single Family]]+Table323[[#This Row],[2-4 Units]]+Table323[[#This Row],[&gt;4 Units]]</f>
        <v>0</v>
      </c>
      <c r="G772" s="72">
        <v>0</v>
      </c>
      <c r="H772" s="72">
        <v>0</v>
      </c>
      <c r="I772" s="72">
        <v>0</v>
      </c>
      <c r="J772" s="47">
        <v>0</v>
      </c>
      <c r="K772" s="46">
        <f t="shared" si="11"/>
        <v>0</v>
      </c>
      <c r="L772" s="72">
        <v>0</v>
      </c>
      <c r="M772" s="72">
        <v>0</v>
      </c>
      <c r="N772" s="72">
        <v>0</v>
      </c>
      <c r="O772" s="47">
        <v>0</v>
      </c>
    </row>
    <row r="773" spans="1:15">
      <c r="A773" s="83">
        <v>9013533102</v>
      </c>
      <c r="B773" s="1" t="s">
        <v>175</v>
      </c>
      <c r="C773" s="84" t="s">
        <v>46</v>
      </c>
      <c r="D773" s="45">
        <v>75.819239999999994</v>
      </c>
      <c r="E773" s="45">
        <v>0</v>
      </c>
      <c r="F773" s="73">
        <f>Table323[[#This Row],[Single Family]]+Table323[[#This Row],[2-4 Units]]+Table323[[#This Row],[&gt;4 Units]]</f>
        <v>0</v>
      </c>
      <c r="G773" s="72">
        <v>0</v>
      </c>
      <c r="H773" s="72">
        <v>0</v>
      </c>
      <c r="I773" s="72">
        <v>0</v>
      </c>
      <c r="J773" s="47">
        <v>0</v>
      </c>
      <c r="K773" s="46">
        <f t="shared" si="11"/>
        <v>0</v>
      </c>
      <c r="L773" s="72">
        <v>0</v>
      </c>
      <c r="M773" s="72">
        <v>0</v>
      </c>
      <c r="N773" s="72">
        <v>0</v>
      </c>
      <c r="O773" s="47">
        <v>0</v>
      </c>
    </row>
    <row r="774" spans="1:15">
      <c r="A774" s="83">
        <v>9013535100</v>
      </c>
      <c r="B774" s="1" t="s">
        <v>175</v>
      </c>
      <c r="C774" s="84" t="s">
        <v>46</v>
      </c>
      <c r="D774" s="45">
        <v>812.39193</v>
      </c>
      <c r="E774" s="45">
        <v>0</v>
      </c>
      <c r="F774" s="73">
        <f>Table323[[#This Row],[Single Family]]+Table323[[#This Row],[2-4 Units]]+Table323[[#This Row],[&gt;4 Units]]</f>
        <v>0</v>
      </c>
      <c r="G774" s="72">
        <v>0</v>
      </c>
      <c r="H774" s="72">
        <v>0</v>
      </c>
      <c r="I774" s="72">
        <v>0</v>
      </c>
      <c r="J774" s="47">
        <v>0</v>
      </c>
      <c r="K774" s="46">
        <f t="shared" ref="K774:K837" si="12">L774+M774+N774</f>
        <v>0</v>
      </c>
      <c r="L774" s="72">
        <v>0</v>
      </c>
      <c r="M774" s="72">
        <v>0</v>
      </c>
      <c r="N774" s="72">
        <v>0</v>
      </c>
      <c r="O774" s="47">
        <v>0</v>
      </c>
    </row>
    <row r="775" spans="1:15">
      <c r="A775" s="83">
        <v>9013535200</v>
      </c>
      <c r="B775" s="1" t="s">
        <v>175</v>
      </c>
      <c r="C775" s="84" t="s">
        <v>46</v>
      </c>
      <c r="D775" s="45">
        <v>14.79303</v>
      </c>
      <c r="E775" s="45">
        <v>0</v>
      </c>
      <c r="F775" s="73">
        <f>Table323[[#This Row],[Single Family]]+Table323[[#This Row],[2-4 Units]]+Table323[[#This Row],[&gt;4 Units]]</f>
        <v>0</v>
      </c>
      <c r="G775" s="72">
        <v>0</v>
      </c>
      <c r="H775" s="72">
        <v>0</v>
      </c>
      <c r="I775" s="72">
        <v>0</v>
      </c>
      <c r="J775" s="47">
        <v>0</v>
      </c>
      <c r="K775" s="46">
        <f t="shared" si="12"/>
        <v>0</v>
      </c>
      <c r="L775" s="72">
        <v>0</v>
      </c>
      <c r="M775" s="72">
        <v>0</v>
      </c>
      <c r="N775" s="72">
        <v>0</v>
      </c>
      <c r="O775" s="47">
        <v>0</v>
      </c>
    </row>
    <row r="776" spans="1:15">
      <c r="A776" s="83">
        <v>9011708100</v>
      </c>
      <c r="B776" s="1" t="s">
        <v>176</v>
      </c>
      <c r="C776" s="84" t="s">
        <v>46</v>
      </c>
      <c r="D776" s="45">
        <v>58414.786604999994</v>
      </c>
      <c r="E776" s="45">
        <v>50403.23</v>
      </c>
      <c r="F776" s="73">
        <f>Table323[[#This Row],[Single Family]]+Table323[[#This Row],[2-4 Units]]+Table323[[#This Row],[&gt;4 Units]]</f>
        <v>10</v>
      </c>
      <c r="G776" s="72">
        <v>10</v>
      </c>
      <c r="H776" s="72">
        <v>0</v>
      </c>
      <c r="I776" s="72">
        <v>0</v>
      </c>
      <c r="J776" s="47">
        <v>14193.4</v>
      </c>
      <c r="K776" s="46">
        <f t="shared" si="12"/>
        <v>3</v>
      </c>
      <c r="L776" s="72">
        <v>3</v>
      </c>
      <c r="M776" s="72">
        <v>0</v>
      </c>
      <c r="N776" s="72">
        <v>0</v>
      </c>
      <c r="O776" s="47">
        <v>18032.900000000001</v>
      </c>
    </row>
    <row r="777" spans="1:15">
      <c r="A777" s="83">
        <v>9011709100</v>
      </c>
      <c r="B777" s="1" t="s">
        <v>176</v>
      </c>
      <c r="C777" s="84" t="s">
        <v>46</v>
      </c>
      <c r="D777" s="45">
        <v>42.09975</v>
      </c>
      <c r="E777" s="45">
        <v>0</v>
      </c>
      <c r="F777" s="73">
        <f>Table323[[#This Row],[Single Family]]+Table323[[#This Row],[2-4 Units]]+Table323[[#This Row],[&gt;4 Units]]</f>
        <v>0</v>
      </c>
      <c r="G777" s="72">
        <v>0</v>
      </c>
      <c r="H777" s="72">
        <v>0</v>
      </c>
      <c r="I777" s="72">
        <v>0</v>
      </c>
      <c r="J777" s="47">
        <v>0</v>
      </c>
      <c r="K777" s="46">
        <f t="shared" si="12"/>
        <v>0</v>
      </c>
      <c r="L777" s="72">
        <v>0</v>
      </c>
      <c r="M777" s="72">
        <v>0</v>
      </c>
      <c r="N777" s="72">
        <v>0</v>
      </c>
      <c r="O777" s="47">
        <v>0</v>
      </c>
    </row>
    <row r="778" spans="1:15">
      <c r="A778" s="83">
        <v>9015908100</v>
      </c>
      <c r="B778" s="1" t="s">
        <v>176</v>
      </c>
      <c r="C778" s="84" t="s">
        <v>46</v>
      </c>
      <c r="D778" s="45">
        <v>44.220329999999997</v>
      </c>
      <c r="E778" s="45">
        <v>0</v>
      </c>
      <c r="F778" s="73">
        <f>Table323[[#This Row],[Single Family]]+Table323[[#This Row],[2-4 Units]]+Table323[[#This Row],[&gt;4 Units]]</f>
        <v>0</v>
      </c>
      <c r="G778" s="72">
        <v>0</v>
      </c>
      <c r="H778" s="72">
        <v>0</v>
      </c>
      <c r="I778" s="72">
        <v>0</v>
      </c>
      <c r="J778" s="47">
        <v>0</v>
      </c>
      <c r="K778" s="46">
        <f t="shared" si="12"/>
        <v>0</v>
      </c>
      <c r="L778" s="72">
        <v>0</v>
      </c>
      <c r="M778" s="72">
        <v>0</v>
      </c>
      <c r="N778" s="72">
        <v>0</v>
      </c>
      <c r="O778" s="47">
        <v>0</v>
      </c>
    </row>
    <row r="779" spans="1:15">
      <c r="A779" s="83">
        <v>9001010101</v>
      </c>
      <c r="B779" s="1" t="s">
        <v>177</v>
      </c>
      <c r="C779" s="84" t="s">
        <v>46</v>
      </c>
      <c r="D779" s="45">
        <v>9320.433317999943</v>
      </c>
      <c r="E779" s="45">
        <v>0</v>
      </c>
      <c r="F779" s="73">
        <f>Table323[[#This Row],[Single Family]]+Table323[[#This Row],[2-4 Units]]+Table323[[#This Row],[&gt;4 Units]]</f>
        <v>0</v>
      </c>
      <c r="G779" s="72">
        <v>0</v>
      </c>
      <c r="H779" s="72">
        <v>0</v>
      </c>
      <c r="I779" s="72">
        <v>0</v>
      </c>
      <c r="J779" s="47">
        <v>0</v>
      </c>
      <c r="K779" s="46">
        <f t="shared" si="12"/>
        <v>0</v>
      </c>
      <c r="L779" s="72">
        <v>0</v>
      </c>
      <c r="M779" s="72">
        <v>0</v>
      </c>
      <c r="N779" s="72">
        <v>0</v>
      </c>
      <c r="O779" s="47">
        <v>0</v>
      </c>
    </row>
    <row r="780" spans="1:15">
      <c r="A780" s="83">
        <v>9005263200</v>
      </c>
      <c r="B780" s="1" t="s">
        <v>177</v>
      </c>
      <c r="C780" s="84" t="s">
        <v>46</v>
      </c>
      <c r="D780" s="45">
        <v>895.21361999999999</v>
      </c>
      <c r="E780" s="45">
        <v>0</v>
      </c>
      <c r="F780" s="73">
        <f>Table323[[#This Row],[Single Family]]+Table323[[#This Row],[2-4 Units]]+Table323[[#This Row],[&gt;4 Units]]</f>
        <v>0</v>
      </c>
      <c r="G780" s="72">
        <v>0</v>
      </c>
      <c r="H780" s="72">
        <v>0</v>
      </c>
      <c r="I780" s="72">
        <v>0</v>
      </c>
      <c r="J780" s="47">
        <v>0</v>
      </c>
      <c r="K780" s="46">
        <f t="shared" si="12"/>
        <v>0</v>
      </c>
      <c r="L780" s="72">
        <v>0</v>
      </c>
      <c r="M780" s="72">
        <v>0</v>
      </c>
      <c r="N780" s="72">
        <v>0</v>
      </c>
      <c r="O780" s="47">
        <v>0</v>
      </c>
    </row>
    <row r="781" spans="1:15">
      <c r="A781" s="83">
        <v>9005265100</v>
      </c>
      <c r="B781" s="1" t="s">
        <v>177</v>
      </c>
      <c r="C781" s="84" t="s">
        <v>46</v>
      </c>
      <c r="D781" s="45">
        <v>31083.31535399994</v>
      </c>
      <c r="E781" s="45">
        <v>19818.259999999998</v>
      </c>
      <c r="F781" s="73">
        <f>Table323[[#This Row],[Single Family]]+Table323[[#This Row],[2-4 Units]]+Table323[[#This Row],[&gt;4 Units]]</f>
        <v>5</v>
      </c>
      <c r="G781" s="72">
        <v>5</v>
      </c>
      <c r="H781" s="72">
        <v>0</v>
      </c>
      <c r="I781" s="72">
        <v>0</v>
      </c>
      <c r="J781" s="47">
        <v>11243.4</v>
      </c>
      <c r="K781" s="46">
        <f t="shared" si="12"/>
        <v>0</v>
      </c>
      <c r="L781" s="72">
        <v>0</v>
      </c>
      <c r="M781" s="72">
        <v>0</v>
      </c>
      <c r="N781" s="72">
        <v>0</v>
      </c>
      <c r="O781" s="47">
        <v>853.47</v>
      </c>
    </row>
    <row r="782" spans="1:15">
      <c r="A782" s="83">
        <v>9005266100</v>
      </c>
      <c r="B782" s="1" t="s">
        <v>177</v>
      </c>
      <c r="C782" s="84" t="s">
        <v>46</v>
      </c>
      <c r="D782" s="45">
        <v>76.476959999999991</v>
      </c>
      <c r="E782" s="45">
        <v>0</v>
      </c>
      <c r="F782" s="73">
        <f>Table323[[#This Row],[Single Family]]+Table323[[#This Row],[2-4 Units]]+Table323[[#This Row],[&gt;4 Units]]</f>
        <v>0</v>
      </c>
      <c r="G782" s="72">
        <v>0</v>
      </c>
      <c r="H782" s="72">
        <v>0</v>
      </c>
      <c r="I782" s="72">
        <v>0</v>
      </c>
      <c r="J782" s="47">
        <v>0</v>
      </c>
      <c r="K782" s="46">
        <f t="shared" si="12"/>
        <v>0</v>
      </c>
      <c r="L782" s="72">
        <v>0</v>
      </c>
      <c r="M782" s="72">
        <v>0</v>
      </c>
      <c r="N782" s="72">
        <v>0</v>
      </c>
      <c r="O782" s="47">
        <v>0</v>
      </c>
    </row>
    <row r="783" spans="1:15">
      <c r="A783" s="83">
        <v>9005267100</v>
      </c>
      <c r="B783" s="1" t="s">
        <v>177</v>
      </c>
      <c r="C783" s="84" t="s">
        <v>46</v>
      </c>
      <c r="D783" s="45">
        <v>1026.2132999999999</v>
      </c>
      <c r="E783" s="45">
        <v>0</v>
      </c>
      <c r="F783" s="73">
        <f>Table323[[#This Row],[Single Family]]+Table323[[#This Row],[2-4 Units]]+Table323[[#This Row],[&gt;4 Units]]</f>
        <v>0</v>
      </c>
      <c r="G783" s="72">
        <v>0</v>
      </c>
      <c r="H783" s="72">
        <v>0</v>
      </c>
      <c r="I783" s="72">
        <v>0</v>
      </c>
      <c r="J783" s="47">
        <v>0</v>
      </c>
      <c r="K783" s="46">
        <f t="shared" si="12"/>
        <v>0</v>
      </c>
      <c r="L783" s="72">
        <v>0</v>
      </c>
      <c r="M783" s="72">
        <v>0</v>
      </c>
      <c r="N783" s="72">
        <v>0</v>
      </c>
      <c r="O783" s="47">
        <v>0</v>
      </c>
    </row>
    <row r="784" spans="1:15">
      <c r="A784" s="83">
        <v>9005253200</v>
      </c>
      <c r="B784" s="1" t="s">
        <v>178</v>
      </c>
      <c r="C784" s="84" t="s">
        <v>46</v>
      </c>
      <c r="D784" s="45">
        <v>164.07845999999998</v>
      </c>
      <c r="E784" s="45">
        <v>2103.58</v>
      </c>
      <c r="F784" s="73">
        <f>Table323[[#This Row],[Single Family]]+Table323[[#This Row],[2-4 Units]]+Table323[[#This Row],[&gt;4 Units]]</f>
        <v>0</v>
      </c>
      <c r="G784" s="72">
        <v>0</v>
      </c>
      <c r="H784" s="72">
        <v>0</v>
      </c>
      <c r="I784" s="72">
        <v>0</v>
      </c>
      <c r="J784" s="47">
        <v>0</v>
      </c>
      <c r="K784" s="46">
        <f t="shared" si="12"/>
        <v>0</v>
      </c>
      <c r="L784" s="72">
        <v>0</v>
      </c>
      <c r="M784" s="72">
        <v>0</v>
      </c>
      <c r="N784" s="72">
        <v>0</v>
      </c>
      <c r="O784" s="47">
        <v>0</v>
      </c>
    </row>
    <row r="785" spans="1:15">
      <c r="A785" s="83">
        <v>9005253500</v>
      </c>
      <c r="B785" s="1" t="s">
        <v>178</v>
      </c>
      <c r="C785" s="84" t="s">
        <v>46</v>
      </c>
      <c r="D785" s="45">
        <v>278.10782999999998</v>
      </c>
      <c r="E785" s="45">
        <v>0</v>
      </c>
      <c r="F785" s="73">
        <f>Table323[[#This Row],[Single Family]]+Table323[[#This Row],[2-4 Units]]+Table323[[#This Row],[&gt;4 Units]]</f>
        <v>0</v>
      </c>
      <c r="G785" s="72">
        <v>0</v>
      </c>
      <c r="H785" s="72">
        <v>0</v>
      </c>
      <c r="I785" s="72">
        <v>0</v>
      </c>
      <c r="J785" s="47">
        <v>0</v>
      </c>
      <c r="K785" s="46">
        <f t="shared" si="12"/>
        <v>0</v>
      </c>
      <c r="L785" s="72">
        <v>0</v>
      </c>
      <c r="M785" s="72">
        <v>0</v>
      </c>
      <c r="N785" s="72">
        <v>0</v>
      </c>
      <c r="O785" s="47">
        <v>0</v>
      </c>
    </row>
    <row r="786" spans="1:15">
      <c r="A786" s="83">
        <v>9005265100</v>
      </c>
      <c r="B786" s="1" t="s">
        <v>178</v>
      </c>
      <c r="C786" s="84" t="s">
        <v>46</v>
      </c>
      <c r="D786" s="45">
        <v>1874.066544</v>
      </c>
      <c r="E786" s="45">
        <v>75.2</v>
      </c>
      <c r="F786" s="73">
        <f>Table323[[#This Row],[Single Family]]+Table323[[#This Row],[2-4 Units]]+Table323[[#This Row],[&gt;4 Units]]</f>
        <v>0</v>
      </c>
      <c r="G786" s="72">
        <v>0</v>
      </c>
      <c r="H786" s="72">
        <v>0</v>
      </c>
      <c r="I786" s="72">
        <v>0</v>
      </c>
      <c r="J786" s="47">
        <v>0</v>
      </c>
      <c r="K786" s="46">
        <f t="shared" si="12"/>
        <v>0</v>
      </c>
      <c r="L786" s="72">
        <v>0</v>
      </c>
      <c r="M786" s="72">
        <v>0</v>
      </c>
      <c r="N786" s="72">
        <v>0</v>
      </c>
      <c r="O786" s="47">
        <v>0</v>
      </c>
    </row>
    <row r="787" spans="1:15">
      <c r="A787" s="83">
        <v>9005267100</v>
      </c>
      <c r="B787" s="1" t="s">
        <v>178</v>
      </c>
      <c r="C787" s="84" t="s">
        <v>46</v>
      </c>
      <c r="D787" s="45">
        <v>152219.311965</v>
      </c>
      <c r="E787" s="45">
        <v>78080.459999999905</v>
      </c>
      <c r="F787" s="73">
        <f>Table323[[#This Row],[Single Family]]+Table323[[#This Row],[2-4 Units]]+Table323[[#This Row],[&gt;4 Units]]</f>
        <v>18</v>
      </c>
      <c r="G787" s="72">
        <v>18</v>
      </c>
      <c r="H787" s="72">
        <v>0</v>
      </c>
      <c r="I787" s="72">
        <v>0</v>
      </c>
      <c r="J787" s="47">
        <v>29015.709999999901</v>
      </c>
      <c r="K787" s="46">
        <f t="shared" si="12"/>
        <v>3</v>
      </c>
      <c r="L787" s="72">
        <v>3</v>
      </c>
      <c r="M787" s="72">
        <v>0</v>
      </c>
      <c r="N787" s="72">
        <v>0</v>
      </c>
      <c r="O787" s="47">
        <v>23431.7</v>
      </c>
    </row>
    <row r="788" spans="1:15">
      <c r="A788" s="83">
        <v>9005362102</v>
      </c>
      <c r="B788" s="1" t="s">
        <v>178</v>
      </c>
      <c r="C788" s="84" t="s">
        <v>46</v>
      </c>
      <c r="D788" s="45">
        <v>787.2284699999999</v>
      </c>
      <c r="E788" s="45">
        <v>0</v>
      </c>
      <c r="F788" s="73">
        <f>Table323[[#This Row],[Single Family]]+Table323[[#This Row],[2-4 Units]]+Table323[[#This Row],[&gt;4 Units]]</f>
        <v>0</v>
      </c>
      <c r="G788" s="72">
        <v>0</v>
      </c>
      <c r="H788" s="72">
        <v>0</v>
      </c>
      <c r="I788" s="72">
        <v>0</v>
      </c>
      <c r="J788" s="47">
        <v>0</v>
      </c>
      <c r="K788" s="46">
        <f t="shared" si="12"/>
        <v>0</v>
      </c>
      <c r="L788" s="72">
        <v>0</v>
      </c>
      <c r="M788" s="72">
        <v>0</v>
      </c>
      <c r="N788" s="72">
        <v>0</v>
      </c>
      <c r="O788" s="47">
        <v>0</v>
      </c>
    </row>
    <row r="789" spans="1:15">
      <c r="A789" s="83">
        <v>9009345100</v>
      </c>
      <c r="B789" s="1" t="s">
        <v>179</v>
      </c>
      <c r="C789" s="84" t="s">
        <v>46</v>
      </c>
      <c r="D789" s="45">
        <v>1014.1475399999999</v>
      </c>
      <c r="E789" s="45">
        <v>0</v>
      </c>
      <c r="F789" s="73">
        <f>Table323[[#This Row],[Single Family]]+Table323[[#This Row],[2-4 Units]]+Table323[[#This Row],[&gt;4 Units]]</f>
        <v>0</v>
      </c>
      <c r="G789" s="72">
        <v>0</v>
      </c>
      <c r="H789" s="72">
        <v>0</v>
      </c>
      <c r="I789" s="72">
        <v>0</v>
      </c>
      <c r="J789" s="47">
        <v>0</v>
      </c>
      <c r="K789" s="46">
        <f t="shared" si="12"/>
        <v>0</v>
      </c>
      <c r="L789" s="72">
        <v>0</v>
      </c>
      <c r="M789" s="72">
        <v>0</v>
      </c>
      <c r="N789" s="72">
        <v>0</v>
      </c>
      <c r="O789" s="47">
        <v>0</v>
      </c>
    </row>
    <row r="790" spans="1:15">
      <c r="A790" s="83">
        <v>9009347100</v>
      </c>
      <c r="B790" s="1" t="s">
        <v>179</v>
      </c>
      <c r="C790" s="84" t="s">
        <v>46</v>
      </c>
      <c r="D790" s="45">
        <v>546.29315999999994</v>
      </c>
      <c r="E790" s="45">
        <v>0</v>
      </c>
      <c r="F790" s="73">
        <f>Table323[[#This Row],[Single Family]]+Table323[[#This Row],[2-4 Units]]+Table323[[#This Row],[&gt;4 Units]]</f>
        <v>0</v>
      </c>
      <c r="G790" s="72">
        <v>0</v>
      </c>
      <c r="H790" s="72">
        <v>0</v>
      </c>
      <c r="I790" s="72">
        <v>0</v>
      </c>
      <c r="J790" s="47">
        <v>0</v>
      </c>
      <c r="K790" s="46">
        <f t="shared" si="12"/>
        <v>0</v>
      </c>
      <c r="L790" s="72">
        <v>0</v>
      </c>
      <c r="M790" s="72">
        <v>0</v>
      </c>
      <c r="N790" s="72">
        <v>0</v>
      </c>
      <c r="O790" s="47">
        <v>0</v>
      </c>
    </row>
    <row r="791" spans="1:15">
      <c r="A791" s="83">
        <v>9009350100</v>
      </c>
      <c r="B791" s="1" t="s">
        <v>179</v>
      </c>
      <c r="C791" s="84" t="s">
        <v>102</v>
      </c>
      <c r="D791" s="45">
        <v>34403.925905999939</v>
      </c>
      <c r="E791" s="45">
        <v>91653.649999999907</v>
      </c>
      <c r="F791" s="73">
        <f>Table323[[#This Row],[Single Family]]+Table323[[#This Row],[2-4 Units]]+Table323[[#This Row],[&gt;4 Units]]</f>
        <v>0</v>
      </c>
      <c r="G791" s="72">
        <v>0</v>
      </c>
      <c r="H791" s="72">
        <v>0</v>
      </c>
      <c r="I791" s="72">
        <v>0</v>
      </c>
      <c r="J791" s="47">
        <v>0</v>
      </c>
      <c r="K791" s="46">
        <f t="shared" si="12"/>
        <v>0</v>
      </c>
      <c r="L791" s="72">
        <v>0</v>
      </c>
      <c r="M791" s="72">
        <v>0</v>
      </c>
      <c r="N791" s="72">
        <v>0</v>
      </c>
      <c r="O791" s="47">
        <v>0</v>
      </c>
    </row>
    <row r="792" spans="1:15">
      <c r="A792" s="83">
        <v>9009350200</v>
      </c>
      <c r="B792" s="1" t="s">
        <v>179</v>
      </c>
      <c r="C792" s="84" t="s">
        <v>102</v>
      </c>
      <c r="D792" s="45">
        <v>40038.087536999941</v>
      </c>
      <c r="E792" s="45">
        <v>18904.8299999999</v>
      </c>
      <c r="F792" s="73">
        <f>Table323[[#This Row],[Single Family]]+Table323[[#This Row],[2-4 Units]]+Table323[[#This Row],[&gt;4 Units]]</f>
        <v>0</v>
      </c>
      <c r="G792" s="72">
        <v>0</v>
      </c>
      <c r="H792" s="72">
        <v>0</v>
      </c>
      <c r="I792" s="72">
        <v>0</v>
      </c>
      <c r="J792" s="47">
        <v>0</v>
      </c>
      <c r="K792" s="46">
        <f t="shared" si="12"/>
        <v>0</v>
      </c>
      <c r="L792" s="72">
        <v>0</v>
      </c>
      <c r="M792" s="72">
        <v>0</v>
      </c>
      <c r="N792" s="72">
        <v>0</v>
      </c>
      <c r="O792" s="47">
        <v>0</v>
      </c>
    </row>
    <row r="793" spans="1:15">
      <c r="A793" s="83">
        <v>9009350300</v>
      </c>
      <c r="B793" s="1" t="s">
        <v>179</v>
      </c>
      <c r="C793" s="84" t="s">
        <v>46</v>
      </c>
      <c r="D793" s="45">
        <v>23776.164089999998</v>
      </c>
      <c r="E793" s="45">
        <v>59881.8999999999</v>
      </c>
      <c r="F793" s="73">
        <f>Table323[[#This Row],[Single Family]]+Table323[[#This Row],[2-4 Units]]+Table323[[#This Row],[&gt;4 Units]]</f>
        <v>0</v>
      </c>
      <c r="G793" s="72">
        <v>0</v>
      </c>
      <c r="H793" s="72">
        <v>0</v>
      </c>
      <c r="I793" s="72">
        <v>0</v>
      </c>
      <c r="J793" s="47">
        <v>0</v>
      </c>
      <c r="K793" s="46">
        <f t="shared" si="12"/>
        <v>0</v>
      </c>
      <c r="L793" s="72">
        <v>0</v>
      </c>
      <c r="M793" s="72">
        <v>0</v>
      </c>
      <c r="N793" s="72">
        <v>0</v>
      </c>
      <c r="O793" s="47">
        <v>0</v>
      </c>
    </row>
    <row r="794" spans="1:15">
      <c r="A794" s="83">
        <v>9009350400</v>
      </c>
      <c r="B794" s="1" t="s">
        <v>179</v>
      </c>
      <c r="C794" s="84" t="s">
        <v>46</v>
      </c>
      <c r="D794" s="45">
        <v>30370.056569999997</v>
      </c>
      <c r="E794" s="45">
        <v>1184.48</v>
      </c>
      <c r="F794" s="73">
        <f>Table323[[#This Row],[Single Family]]+Table323[[#This Row],[2-4 Units]]+Table323[[#This Row],[&gt;4 Units]]</f>
        <v>0</v>
      </c>
      <c r="G794" s="72">
        <v>0</v>
      </c>
      <c r="H794" s="72">
        <v>0</v>
      </c>
      <c r="I794" s="72">
        <v>0</v>
      </c>
      <c r="J794" s="47">
        <v>0</v>
      </c>
      <c r="K794" s="46">
        <f t="shared" si="12"/>
        <v>0</v>
      </c>
      <c r="L794" s="72">
        <v>0</v>
      </c>
      <c r="M794" s="72">
        <v>0</v>
      </c>
      <c r="N794" s="72">
        <v>0</v>
      </c>
      <c r="O794" s="47">
        <v>0</v>
      </c>
    </row>
    <row r="795" spans="1:15">
      <c r="A795" s="83">
        <v>9009350500</v>
      </c>
      <c r="B795" s="1" t="s">
        <v>179</v>
      </c>
      <c r="C795" s="84" t="s">
        <v>46</v>
      </c>
      <c r="D795" s="45">
        <v>27034.151759999997</v>
      </c>
      <c r="E795" s="45">
        <v>30989.889999999901</v>
      </c>
      <c r="F795" s="73">
        <f>Table323[[#This Row],[Single Family]]+Table323[[#This Row],[2-4 Units]]+Table323[[#This Row],[&gt;4 Units]]</f>
        <v>0</v>
      </c>
      <c r="G795" s="72">
        <v>0</v>
      </c>
      <c r="H795" s="72">
        <v>0</v>
      </c>
      <c r="I795" s="72">
        <v>0</v>
      </c>
      <c r="J795" s="47">
        <v>0</v>
      </c>
      <c r="K795" s="46">
        <f t="shared" si="12"/>
        <v>0</v>
      </c>
      <c r="L795" s="72">
        <v>0</v>
      </c>
      <c r="M795" s="72">
        <v>0</v>
      </c>
      <c r="N795" s="72">
        <v>0</v>
      </c>
      <c r="O795" s="47">
        <v>0</v>
      </c>
    </row>
    <row r="796" spans="1:15">
      <c r="A796" s="83">
        <v>9009350800</v>
      </c>
      <c r="B796" s="1" t="s">
        <v>179</v>
      </c>
      <c r="C796" s="84" t="s">
        <v>46</v>
      </c>
      <c r="D796" s="45">
        <v>62549.536581</v>
      </c>
      <c r="E796" s="45">
        <v>112677.5</v>
      </c>
      <c r="F796" s="73">
        <f>Table323[[#This Row],[Single Family]]+Table323[[#This Row],[2-4 Units]]+Table323[[#This Row],[&gt;4 Units]]</f>
        <v>0</v>
      </c>
      <c r="G796" s="72">
        <v>0</v>
      </c>
      <c r="H796" s="72">
        <v>0</v>
      </c>
      <c r="I796" s="72">
        <v>0</v>
      </c>
      <c r="J796" s="47">
        <v>0</v>
      </c>
      <c r="K796" s="46">
        <f t="shared" si="12"/>
        <v>0</v>
      </c>
      <c r="L796" s="72">
        <v>0</v>
      </c>
      <c r="M796" s="72">
        <v>0</v>
      </c>
      <c r="N796" s="72">
        <v>0</v>
      </c>
      <c r="O796" s="47">
        <v>0</v>
      </c>
    </row>
    <row r="797" spans="1:15">
      <c r="A797" s="83">
        <v>9009350900</v>
      </c>
      <c r="B797" s="1" t="s">
        <v>179</v>
      </c>
      <c r="C797" s="84" t="s">
        <v>46</v>
      </c>
      <c r="D797" s="45">
        <v>22936.051529999997</v>
      </c>
      <c r="E797" s="45">
        <v>32257.73</v>
      </c>
      <c r="F797" s="73">
        <f>Table323[[#This Row],[Single Family]]+Table323[[#This Row],[2-4 Units]]+Table323[[#This Row],[&gt;4 Units]]</f>
        <v>0</v>
      </c>
      <c r="G797" s="72">
        <v>0</v>
      </c>
      <c r="H797" s="72">
        <v>0</v>
      </c>
      <c r="I797" s="72">
        <v>0</v>
      </c>
      <c r="J797" s="47">
        <v>0</v>
      </c>
      <c r="K797" s="46">
        <f t="shared" si="12"/>
        <v>0</v>
      </c>
      <c r="L797" s="72">
        <v>0</v>
      </c>
      <c r="M797" s="72">
        <v>0</v>
      </c>
      <c r="N797" s="72">
        <v>0</v>
      </c>
      <c r="O797" s="47">
        <v>0</v>
      </c>
    </row>
    <row r="798" spans="1:15">
      <c r="A798" s="83">
        <v>9009351000</v>
      </c>
      <c r="B798" s="1" t="s">
        <v>179</v>
      </c>
      <c r="C798" s="84" t="s">
        <v>46</v>
      </c>
      <c r="D798" s="45">
        <v>47204.680634999997</v>
      </c>
      <c r="E798" s="45">
        <v>35418.6899999999</v>
      </c>
      <c r="F798" s="73">
        <f>Table323[[#This Row],[Single Family]]+Table323[[#This Row],[2-4 Units]]+Table323[[#This Row],[&gt;4 Units]]</f>
        <v>0</v>
      </c>
      <c r="G798" s="72">
        <v>0</v>
      </c>
      <c r="H798" s="72">
        <v>0</v>
      </c>
      <c r="I798" s="72">
        <v>0</v>
      </c>
      <c r="J798" s="47">
        <v>0</v>
      </c>
      <c r="K798" s="46">
        <f t="shared" si="12"/>
        <v>0</v>
      </c>
      <c r="L798" s="72">
        <v>0</v>
      </c>
      <c r="M798" s="72">
        <v>0</v>
      </c>
      <c r="N798" s="72">
        <v>0</v>
      </c>
      <c r="O798" s="47">
        <v>0</v>
      </c>
    </row>
    <row r="799" spans="1:15">
      <c r="A799" s="83">
        <v>9009351100</v>
      </c>
      <c r="B799" s="1" t="s">
        <v>179</v>
      </c>
      <c r="C799" s="84" t="s">
        <v>46</v>
      </c>
      <c r="D799" s="45">
        <v>61668.402704999993</v>
      </c>
      <c r="E799" s="45">
        <v>52233.119999999901</v>
      </c>
      <c r="F799" s="73">
        <f>Table323[[#This Row],[Single Family]]+Table323[[#This Row],[2-4 Units]]+Table323[[#This Row],[&gt;4 Units]]</f>
        <v>0</v>
      </c>
      <c r="G799" s="72">
        <v>0</v>
      </c>
      <c r="H799" s="72">
        <v>0</v>
      </c>
      <c r="I799" s="72">
        <v>0</v>
      </c>
      <c r="J799" s="47">
        <v>0</v>
      </c>
      <c r="K799" s="46">
        <f t="shared" si="12"/>
        <v>0</v>
      </c>
      <c r="L799" s="72">
        <v>0</v>
      </c>
      <c r="M799" s="72">
        <v>0</v>
      </c>
      <c r="N799" s="72">
        <v>0</v>
      </c>
      <c r="O799" s="47">
        <v>0</v>
      </c>
    </row>
    <row r="800" spans="1:15">
      <c r="A800" s="83">
        <v>9009351200</v>
      </c>
      <c r="B800" s="1" t="s">
        <v>179</v>
      </c>
      <c r="C800" s="84" t="s">
        <v>46</v>
      </c>
      <c r="D800" s="45">
        <v>44161.187930999935</v>
      </c>
      <c r="E800" s="45">
        <v>12441.67</v>
      </c>
      <c r="F800" s="73">
        <f>Table323[[#This Row],[Single Family]]+Table323[[#This Row],[2-4 Units]]+Table323[[#This Row],[&gt;4 Units]]</f>
        <v>0</v>
      </c>
      <c r="G800" s="72">
        <v>0</v>
      </c>
      <c r="H800" s="72">
        <v>0</v>
      </c>
      <c r="I800" s="72">
        <v>0</v>
      </c>
      <c r="J800" s="47">
        <v>0</v>
      </c>
      <c r="K800" s="46">
        <f t="shared" si="12"/>
        <v>0</v>
      </c>
      <c r="L800" s="72">
        <v>0</v>
      </c>
      <c r="M800" s="72">
        <v>0</v>
      </c>
      <c r="N800" s="72">
        <v>0</v>
      </c>
      <c r="O800" s="47">
        <v>0</v>
      </c>
    </row>
    <row r="801" spans="1:15">
      <c r="A801" s="83">
        <v>9009351300</v>
      </c>
      <c r="B801" s="1" t="s">
        <v>179</v>
      </c>
      <c r="C801" s="84" t="s">
        <v>46</v>
      </c>
      <c r="D801" s="45">
        <v>58469.946066000004</v>
      </c>
      <c r="E801" s="45">
        <v>25054.4199999999</v>
      </c>
      <c r="F801" s="73">
        <f>Table323[[#This Row],[Single Family]]+Table323[[#This Row],[2-4 Units]]+Table323[[#This Row],[&gt;4 Units]]</f>
        <v>0</v>
      </c>
      <c r="G801" s="72">
        <v>0</v>
      </c>
      <c r="H801" s="72">
        <v>0</v>
      </c>
      <c r="I801" s="72">
        <v>0</v>
      </c>
      <c r="J801" s="47">
        <v>0</v>
      </c>
      <c r="K801" s="46">
        <f t="shared" si="12"/>
        <v>0</v>
      </c>
      <c r="L801" s="72">
        <v>0</v>
      </c>
      <c r="M801" s="72">
        <v>0</v>
      </c>
      <c r="N801" s="72">
        <v>0</v>
      </c>
      <c r="O801" s="47">
        <v>0</v>
      </c>
    </row>
    <row r="802" spans="1:15">
      <c r="A802" s="83">
        <v>9009351400</v>
      </c>
      <c r="B802" s="1" t="s">
        <v>179</v>
      </c>
      <c r="C802" s="84" t="s">
        <v>46</v>
      </c>
      <c r="D802" s="45">
        <v>42193.748960999939</v>
      </c>
      <c r="E802" s="45">
        <v>98930.89</v>
      </c>
      <c r="F802" s="73">
        <f>Table323[[#This Row],[Single Family]]+Table323[[#This Row],[2-4 Units]]+Table323[[#This Row],[&gt;4 Units]]</f>
        <v>0</v>
      </c>
      <c r="G802" s="72">
        <v>0</v>
      </c>
      <c r="H802" s="72">
        <v>0</v>
      </c>
      <c r="I802" s="72">
        <v>0</v>
      </c>
      <c r="J802" s="47">
        <v>0</v>
      </c>
      <c r="K802" s="46">
        <f t="shared" si="12"/>
        <v>0</v>
      </c>
      <c r="L802" s="72">
        <v>0</v>
      </c>
      <c r="M802" s="72">
        <v>0</v>
      </c>
      <c r="N802" s="72">
        <v>0</v>
      </c>
      <c r="O802" s="47">
        <v>0</v>
      </c>
    </row>
    <row r="803" spans="1:15">
      <c r="A803" s="83">
        <v>9009351500</v>
      </c>
      <c r="B803" s="1" t="s">
        <v>179</v>
      </c>
      <c r="C803" s="84" t="s">
        <v>46</v>
      </c>
      <c r="D803" s="45">
        <v>52537.346252999938</v>
      </c>
      <c r="E803" s="45">
        <v>60732.919999999896</v>
      </c>
      <c r="F803" s="73">
        <f>Table323[[#This Row],[Single Family]]+Table323[[#This Row],[2-4 Units]]+Table323[[#This Row],[&gt;4 Units]]</f>
        <v>0</v>
      </c>
      <c r="G803" s="72">
        <v>0</v>
      </c>
      <c r="H803" s="72">
        <v>0</v>
      </c>
      <c r="I803" s="72">
        <v>0</v>
      </c>
      <c r="J803" s="47">
        <v>0</v>
      </c>
      <c r="K803" s="46">
        <f t="shared" si="12"/>
        <v>0</v>
      </c>
      <c r="L803" s="72">
        <v>0</v>
      </c>
      <c r="M803" s="72">
        <v>0</v>
      </c>
      <c r="N803" s="72">
        <v>0</v>
      </c>
      <c r="O803" s="47">
        <v>0</v>
      </c>
    </row>
    <row r="804" spans="1:15">
      <c r="A804" s="83">
        <v>9009351601</v>
      </c>
      <c r="B804" s="1" t="s">
        <v>179</v>
      </c>
      <c r="C804" s="84" t="s">
        <v>46</v>
      </c>
      <c r="D804" s="45">
        <v>40758.494489999997</v>
      </c>
      <c r="E804" s="45">
        <v>17544.63</v>
      </c>
      <c r="F804" s="73">
        <f>Table323[[#This Row],[Single Family]]+Table323[[#This Row],[2-4 Units]]+Table323[[#This Row],[&gt;4 Units]]</f>
        <v>0</v>
      </c>
      <c r="G804" s="72">
        <v>0</v>
      </c>
      <c r="H804" s="72">
        <v>0</v>
      </c>
      <c r="I804" s="72">
        <v>0</v>
      </c>
      <c r="J804" s="47">
        <v>0</v>
      </c>
      <c r="K804" s="46">
        <f t="shared" si="12"/>
        <v>0</v>
      </c>
      <c r="L804" s="72">
        <v>0</v>
      </c>
      <c r="M804" s="72">
        <v>0</v>
      </c>
      <c r="N804" s="72">
        <v>0</v>
      </c>
      <c r="O804" s="47">
        <v>0</v>
      </c>
    </row>
    <row r="805" spans="1:15">
      <c r="A805" s="83">
        <v>9009351602</v>
      </c>
      <c r="B805" s="1" t="s">
        <v>179</v>
      </c>
      <c r="C805" s="84" t="s">
        <v>46</v>
      </c>
      <c r="D805" s="45">
        <v>637640.46725399431</v>
      </c>
      <c r="E805" s="45">
        <v>2217060.4919999898</v>
      </c>
      <c r="F805" s="73">
        <f>Table323[[#This Row],[Single Family]]+Table323[[#This Row],[2-4 Units]]+Table323[[#This Row],[&gt;4 Units]]</f>
        <v>443</v>
      </c>
      <c r="G805" s="72">
        <v>278</v>
      </c>
      <c r="H805" s="72">
        <v>9</v>
      </c>
      <c r="I805" s="72">
        <v>156</v>
      </c>
      <c r="J805" s="47">
        <v>285709.65000000002</v>
      </c>
      <c r="K805" s="46">
        <f t="shared" si="12"/>
        <v>2519</v>
      </c>
      <c r="L805" s="72">
        <v>693</v>
      </c>
      <c r="M805" s="72">
        <v>0</v>
      </c>
      <c r="N805" s="72">
        <v>1826</v>
      </c>
      <c r="O805" s="47">
        <v>1848554.23</v>
      </c>
    </row>
    <row r="806" spans="1:15">
      <c r="A806" s="83">
        <v>9009351700</v>
      </c>
      <c r="B806" s="1" t="s">
        <v>179</v>
      </c>
      <c r="C806" s="84" t="s">
        <v>46</v>
      </c>
      <c r="D806" s="45">
        <v>33056.945963999999</v>
      </c>
      <c r="E806" s="45">
        <v>1546.02</v>
      </c>
      <c r="F806" s="73">
        <f>Table323[[#This Row],[Single Family]]+Table323[[#This Row],[2-4 Units]]+Table323[[#This Row],[&gt;4 Units]]</f>
        <v>0</v>
      </c>
      <c r="G806" s="72">
        <v>0</v>
      </c>
      <c r="H806" s="72">
        <v>0</v>
      </c>
      <c r="I806" s="72">
        <v>0</v>
      </c>
      <c r="J806" s="47">
        <v>0</v>
      </c>
      <c r="K806" s="46">
        <f t="shared" si="12"/>
        <v>0</v>
      </c>
      <c r="L806" s="72">
        <v>0</v>
      </c>
      <c r="M806" s="72">
        <v>0</v>
      </c>
      <c r="N806" s="72">
        <v>0</v>
      </c>
      <c r="O806" s="47">
        <v>0</v>
      </c>
    </row>
    <row r="807" spans="1:15">
      <c r="A807" s="83">
        <v>9009351800</v>
      </c>
      <c r="B807" s="1" t="s">
        <v>179</v>
      </c>
      <c r="C807" s="84" t="s">
        <v>46</v>
      </c>
      <c r="D807" s="45">
        <v>58342.828634999998</v>
      </c>
      <c r="E807" s="45">
        <v>23773.5999999999</v>
      </c>
      <c r="F807" s="73">
        <f>Table323[[#This Row],[Single Family]]+Table323[[#This Row],[2-4 Units]]+Table323[[#This Row],[&gt;4 Units]]</f>
        <v>0</v>
      </c>
      <c r="G807" s="72">
        <v>0</v>
      </c>
      <c r="H807" s="72">
        <v>0</v>
      </c>
      <c r="I807" s="72">
        <v>0</v>
      </c>
      <c r="J807" s="47">
        <v>0</v>
      </c>
      <c r="K807" s="46">
        <f t="shared" si="12"/>
        <v>0</v>
      </c>
      <c r="L807" s="72">
        <v>0</v>
      </c>
      <c r="M807" s="72">
        <v>0</v>
      </c>
      <c r="N807" s="72">
        <v>0</v>
      </c>
      <c r="O807" s="47">
        <v>0</v>
      </c>
    </row>
    <row r="808" spans="1:15">
      <c r="A808" s="83">
        <v>9009351900</v>
      </c>
      <c r="B808" s="1" t="s">
        <v>179</v>
      </c>
      <c r="C808" s="84" t="s">
        <v>46</v>
      </c>
      <c r="D808" s="45">
        <v>34293.059261999944</v>
      </c>
      <c r="E808" s="45">
        <v>4624.84</v>
      </c>
      <c r="F808" s="73">
        <f>Table323[[#This Row],[Single Family]]+Table323[[#This Row],[2-4 Units]]+Table323[[#This Row],[&gt;4 Units]]</f>
        <v>0</v>
      </c>
      <c r="G808" s="72">
        <v>0</v>
      </c>
      <c r="H808" s="72">
        <v>0</v>
      </c>
      <c r="I808" s="72">
        <v>0</v>
      </c>
      <c r="J808" s="47">
        <v>0</v>
      </c>
      <c r="K808" s="46">
        <f t="shared" si="12"/>
        <v>0</v>
      </c>
      <c r="L808" s="72">
        <v>0</v>
      </c>
      <c r="M808" s="72">
        <v>0</v>
      </c>
      <c r="N808" s="72">
        <v>0</v>
      </c>
      <c r="O808" s="47">
        <v>0</v>
      </c>
    </row>
    <row r="809" spans="1:15">
      <c r="A809" s="83">
        <v>9009352000</v>
      </c>
      <c r="B809" s="1" t="s">
        <v>179</v>
      </c>
      <c r="C809" s="84" t="s">
        <v>46</v>
      </c>
      <c r="D809" s="45">
        <v>63758.129399999998</v>
      </c>
      <c r="E809" s="45">
        <v>65960.3</v>
      </c>
      <c r="F809" s="73">
        <f>Table323[[#This Row],[Single Family]]+Table323[[#This Row],[2-4 Units]]+Table323[[#This Row],[&gt;4 Units]]</f>
        <v>0</v>
      </c>
      <c r="G809" s="72">
        <v>0</v>
      </c>
      <c r="H809" s="72">
        <v>0</v>
      </c>
      <c r="I809" s="72">
        <v>0</v>
      </c>
      <c r="J809" s="47">
        <v>0</v>
      </c>
      <c r="K809" s="46">
        <f t="shared" si="12"/>
        <v>0</v>
      </c>
      <c r="L809" s="72">
        <v>0</v>
      </c>
      <c r="M809" s="72">
        <v>0</v>
      </c>
      <c r="N809" s="72">
        <v>0</v>
      </c>
      <c r="O809" s="47">
        <v>0</v>
      </c>
    </row>
    <row r="810" spans="1:15">
      <c r="A810" s="83">
        <v>9009352100</v>
      </c>
      <c r="B810" s="1" t="s">
        <v>179</v>
      </c>
      <c r="C810" s="84" t="s">
        <v>46</v>
      </c>
      <c r="D810" s="45">
        <v>51624.199556999993</v>
      </c>
      <c r="E810" s="45">
        <v>74073.029999999897</v>
      </c>
      <c r="F810" s="73">
        <f>Table323[[#This Row],[Single Family]]+Table323[[#This Row],[2-4 Units]]+Table323[[#This Row],[&gt;4 Units]]</f>
        <v>0</v>
      </c>
      <c r="G810" s="72">
        <v>0</v>
      </c>
      <c r="H810" s="72">
        <v>0</v>
      </c>
      <c r="I810" s="72">
        <v>0</v>
      </c>
      <c r="J810" s="47">
        <v>0</v>
      </c>
      <c r="K810" s="46">
        <f t="shared" si="12"/>
        <v>0</v>
      </c>
      <c r="L810" s="72">
        <v>0</v>
      </c>
      <c r="M810" s="72">
        <v>0</v>
      </c>
      <c r="N810" s="72">
        <v>0</v>
      </c>
      <c r="O810" s="47">
        <v>0</v>
      </c>
    </row>
    <row r="811" spans="1:15">
      <c r="A811" s="83">
        <v>9009352200</v>
      </c>
      <c r="B811" s="1" t="s">
        <v>179</v>
      </c>
      <c r="C811" s="84" t="s">
        <v>46</v>
      </c>
      <c r="D811" s="45">
        <v>24666.226514999998</v>
      </c>
      <c r="E811" s="45">
        <v>927.77999999999895</v>
      </c>
      <c r="F811" s="73">
        <f>Table323[[#This Row],[Single Family]]+Table323[[#This Row],[2-4 Units]]+Table323[[#This Row],[&gt;4 Units]]</f>
        <v>0</v>
      </c>
      <c r="G811" s="72">
        <v>0</v>
      </c>
      <c r="H811" s="72">
        <v>0</v>
      </c>
      <c r="I811" s="72">
        <v>0</v>
      </c>
      <c r="J811" s="47">
        <v>0</v>
      </c>
      <c r="K811" s="46">
        <f t="shared" si="12"/>
        <v>0</v>
      </c>
      <c r="L811" s="72">
        <v>0</v>
      </c>
      <c r="M811" s="72">
        <v>0</v>
      </c>
      <c r="N811" s="72">
        <v>0</v>
      </c>
      <c r="O811" s="47">
        <v>0</v>
      </c>
    </row>
    <row r="812" spans="1:15">
      <c r="A812" s="83">
        <v>9009352300</v>
      </c>
      <c r="B812" s="1" t="s">
        <v>179</v>
      </c>
      <c r="C812" s="84" t="s">
        <v>46</v>
      </c>
      <c r="D812" s="45">
        <v>32629.046939999997</v>
      </c>
      <c r="E812" s="45">
        <v>10654.9</v>
      </c>
      <c r="F812" s="73">
        <f>Table323[[#This Row],[Single Family]]+Table323[[#This Row],[2-4 Units]]+Table323[[#This Row],[&gt;4 Units]]</f>
        <v>0</v>
      </c>
      <c r="G812" s="72">
        <v>0</v>
      </c>
      <c r="H812" s="72">
        <v>0</v>
      </c>
      <c r="I812" s="72">
        <v>0</v>
      </c>
      <c r="J812" s="47">
        <v>0</v>
      </c>
      <c r="K812" s="46">
        <f t="shared" si="12"/>
        <v>0</v>
      </c>
      <c r="L812" s="72">
        <v>0</v>
      </c>
      <c r="M812" s="72">
        <v>0</v>
      </c>
      <c r="N812" s="72">
        <v>0</v>
      </c>
      <c r="O812" s="47">
        <v>0</v>
      </c>
    </row>
    <row r="813" spans="1:15">
      <c r="A813" s="83">
        <v>9009352400</v>
      </c>
      <c r="B813" s="1" t="s">
        <v>179</v>
      </c>
      <c r="C813" s="84" t="s">
        <v>46</v>
      </c>
      <c r="D813" s="45">
        <v>48970.315233000001</v>
      </c>
      <c r="E813" s="45">
        <v>21182.25</v>
      </c>
      <c r="F813" s="73">
        <f>Table323[[#This Row],[Single Family]]+Table323[[#This Row],[2-4 Units]]+Table323[[#This Row],[&gt;4 Units]]</f>
        <v>0</v>
      </c>
      <c r="G813" s="72">
        <v>0</v>
      </c>
      <c r="H813" s="72">
        <v>0</v>
      </c>
      <c r="I813" s="72">
        <v>0</v>
      </c>
      <c r="J813" s="47">
        <v>0</v>
      </c>
      <c r="K813" s="46">
        <f t="shared" si="12"/>
        <v>0</v>
      </c>
      <c r="L813" s="72">
        <v>0</v>
      </c>
      <c r="M813" s="72">
        <v>0</v>
      </c>
      <c r="N813" s="72">
        <v>0</v>
      </c>
      <c r="O813" s="47">
        <v>0</v>
      </c>
    </row>
    <row r="814" spans="1:15">
      <c r="A814" s="83">
        <v>9009352500</v>
      </c>
      <c r="B814" s="1" t="s">
        <v>179</v>
      </c>
      <c r="C814" s="84" t="s">
        <v>46</v>
      </c>
      <c r="D814" s="45">
        <v>48963.618963000001</v>
      </c>
      <c r="E814" s="45">
        <v>48145.559999999903</v>
      </c>
      <c r="F814" s="73">
        <f>Table323[[#This Row],[Single Family]]+Table323[[#This Row],[2-4 Units]]+Table323[[#This Row],[&gt;4 Units]]</f>
        <v>0</v>
      </c>
      <c r="G814" s="72">
        <v>0</v>
      </c>
      <c r="H814" s="72">
        <v>0</v>
      </c>
      <c r="I814" s="72">
        <v>0</v>
      </c>
      <c r="J814" s="47">
        <v>0</v>
      </c>
      <c r="K814" s="46">
        <f t="shared" si="12"/>
        <v>0</v>
      </c>
      <c r="L814" s="72">
        <v>0</v>
      </c>
      <c r="M814" s="72">
        <v>0</v>
      </c>
      <c r="N814" s="72">
        <v>0</v>
      </c>
      <c r="O814" s="47">
        <v>0</v>
      </c>
    </row>
    <row r="815" spans="1:15">
      <c r="A815" s="83">
        <v>9009352600</v>
      </c>
      <c r="B815" s="1" t="s">
        <v>179</v>
      </c>
      <c r="C815" s="84" t="s">
        <v>46</v>
      </c>
      <c r="D815" s="45">
        <v>76555.548467999994</v>
      </c>
      <c r="E815" s="45">
        <v>29024.43</v>
      </c>
      <c r="F815" s="73">
        <f>Table323[[#This Row],[Single Family]]+Table323[[#This Row],[2-4 Units]]+Table323[[#This Row],[&gt;4 Units]]</f>
        <v>0</v>
      </c>
      <c r="G815" s="72">
        <v>0</v>
      </c>
      <c r="H815" s="72">
        <v>0</v>
      </c>
      <c r="I815" s="72">
        <v>0</v>
      </c>
      <c r="J815" s="47">
        <v>0</v>
      </c>
      <c r="K815" s="46">
        <f t="shared" si="12"/>
        <v>0</v>
      </c>
      <c r="L815" s="72">
        <v>0</v>
      </c>
      <c r="M815" s="72">
        <v>0</v>
      </c>
      <c r="N815" s="72">
        <v>0</v>
      </c>
      <c r="O815" s="47">
        <v>0</v>
      </c>
    </row>
    <row r="816" spans="1:15">
      <c r="A816" s="83">
        <v>9009352701</v>
      </c>
      <c r="B816" s="1" t="s">
        <v>179</v>
      </c>
      <c r="C816" s="84" t="s">
        <v>46</v>
      </c>
      <c r="D816" s="45">
        <v>31033.804346999943</v>
      </c>
      <c r="E816" s="45">
        <v>2471.3499999999899</v>
      </c>
      <c r="F816" s="73">
        <f>Table323[[#This Row],[Single Family]]+Table323[[#This Row],[2-4 Units]]+Table323[[#This Row],[&gt;4 Units]]</f>
        <v>0</v>
      </c>
      <c r="G816" s="72">
        <v>0</v>
      </c>
      <c r="H816" s="72">
        <v>0</v>
      </c>
      <c r="I816" s="72">
        <v>0</v>
      </c>
      <c r="J816" s="47">
        <v>0</v>
      </c>
      <c r="K816" s="46">
        <f t="shared" si="12"/>
        <v>0</v>
      </c>
      <c r="L816" s="72">
        <v>0</v>
      </c>
      <c r="M816" s="72">
        <v>0</v>
      </c>
      <c r="N816" s="72">
        <v>0</v>
      </c>
      <c r="O816" s="47">
        <v>0</v>
      </c>
    </row>
    <row r="817" spans="1:15">
      <c r="A817" s="83">
        <v>9009352702</v>
      </c>
      <c r="B817" s="1" t="s">
        <v>179</v>
      </c>
      <c r="C817" s="84" t="s">
        <v>46</v>
      </c>
      <c r="D817" s="45">
        <v>84115.680389999994</v>
      </c>
      <c r="E817" s="45">
        <v>41347</v>
      </c>
      <c r="F817" s="73">
        <f>Table323[[#This Row],[Single Family]]+Table323[[#This Row],[2-4 Units]]+Table323[[#This Row],[&gt;4 Units]]</f>
        <v>0</v>
      </c>
      <c r="G817" s="72">
        <v>0</v>
      </c>
      <c r="H817" s="72">
        <v>0</v>
      </c>
      <c r="I817" s="72">
        <v>0</v>
      </c>
      <c r="J817" s="47">
        <v>0</v>
      </c>
      <c r="K817" s="46">
        <f t="shared" si="12"/>
        <v>0</v>
      </c>
      <c r="L817" s="72">
        <v>0</v>
      </c>
      <c r="M817" s="72">
        <v>0</v>
      </c>
      <c r="N817" s="72">
        <v>0</v>
      </c>
      <c r="O817" s="47">
        <v>0</v>
      </c>
    </row>
    <row r="818" spans="1:15">
      <c r="A818" s="83">
        <v>9009352800</v>
      </c>
      <c r="B818" s="1" t="s">
        <v>179</v>
      </c>
      <c r="C818" s="84" t="s">
        <v>46</v>
      </c>
      <c r="D818" s="45">
        <v>74552.021648999988</v>
      </c>
      <c r="E818" s="45">
        <v>26869.4199999999</v>
      </c>
      <c r="F818" s="73">
        <f>Table323[[#This Row],[Single Family]]+Table323[[#This Row],[2-4 Units]]+Table323[[#This Row],[&gt;4 Units]]</f>
        <v>0</v>
      </c>
      <c r="G818" s="72">
        <v>0</v>
      </c>
      <c r="H818" s="72">
        <v>0</v>
      </c>
      <c r="I818" s="72">
        <v>0</v>
      </c>
      <c r="J818" s="47">
        <v>0</v>
      </c>
      <c r="K818" s="46">
        <f t="shared" si="12"/>
        <v>0</v>
      </c>
      <c r="L818" s="72">
        <v>0</v>
      </c>
      <c r="M818" s="72">
        <v>0</v>
      </c>
      <c r="N818" s="72">
        <v>0</v>
      </c>
      <c r="O818" s="47">
        <v>0</v>
      </c>
    </row>
    <row r="819" spans="1:15">
      <c r="A819" s="83">
        <v>9009361100</v>
      </c>
      <c r="B819" s="1" t="s">
        <v>179</v>
      </c>
      <c r="C819" s="84" t="s">
        <v>46</v>
      </c>
      <c r="D819" s="45">
        <v>510.16958999999997</v>
      </c>
      <c r="E819" s="45">
        <v>1323.87</v>
      </c>
      <c r="F819" s="73">
        <f>Table323[[#This Row],[Single Family]]+Table323[[#This Row],[2-4 Units]]+Table323[[#This Row],[&gt;4 Units]]</f>
        <v>0</v>
      </c>
      <c r="G819" s="72">
        <v>0</v>
      </c>
      <c r="H819" s="72">
        <v>0</v>
      </c>
      <c r="I819" s="72">
        <v>0</v>
      </c>
      <c r="J819" s="47">
        <v>0</v>
      </c>
      <c r="K819" s="46">
        <f t="shared" si="12"/>
        <v>0</v>
      </c>
      <c r="L819" s="72">
        <v>0</v>
      </c>
      <c r="M819" s="72">
        <v>0</v>
      </c>
      <c r="N819" s="72">
        <v>0</v>
      </c>
      <c r="O819" s="47">
        <v>0</v>
      </c>
    </row>
    <row r="820" spans="1:15">
      <c r="A820" s="83">
        <v>9011690300</v>
      </c>
      <c r="B820" s="1" t="s">
        <v>180</v>
      </c>
      <c r="C820" s="84" t="s">
        <v>46</v>
      </c>
      <c r="D820" s="45">
        <v>228.79584</v>
      </c>
      <c r="E820" s="45">
        <v>0</v>
      </c>
      <c r="F820" s="73">
        <f>Table323[[#This Row],[Single Family]]+Table323[[#This Row],[2-4 Units]]+Table323[[#This Row],[&gt;4 Units]]</f>
        <v>0</v>
      </c>
      <c r="G820" s="72">
        <v>0</v>
      </c>
      <c r="H820" s="72">
        <v>0</v>
      </c>
      <c r="I820" s="72">
        <v>0</v>
      </c>
      <c r="J820" s="47">
        <v>0</v>
      </c>
      <c r="K820" s="46">
        <f t="shared" si="12"/>
        <v>0</v>
      </c>
      <c r="L820" s="72">
        <v>0</v>
      </c>
      <c r="M820" s="72">
        <v>0</v>
      </c>
      <c r="N820" s="72">
        <v>0</v>
      </c>
      <c r="O820" s="47">
        <v>0</v>
      </c>
    </row>
    <row r="821" spans="1:15">
      <c r="A821" s="83">
        <v>9011693300</v>
      </c>
      <c r="B821" s="1" t="s">
        <v>180</v>
      </c>
      <c r="C821" s="84" t="s">
        <v>46</v>
      </c>
      <c r="D821" s="45">
        <v>202648.56128999998</v>
      </c>
      <c r="E821" s="45">
        <v>525697.00999999896</v>
      </c>
      <c r="F821" s="73">
        <f>Table323[[#This Row],[Single Family]]+Table323[[#This Row],[2-4 Units]]+Table323[[#This Row],[&gt;4 Units]]</f>
        <v>114</v>
      </c>
      <c r="G821" s="72">
        <v>114</v>
      </c>
      <c r="H821" s="72">
        <v>0</v>
      </c>
      <c r="I821" s="72">
        <v>0</v>
      </c>
      <c r="J821" s="47">
        <v>178694.66</v>
      </c>
      <c r="K821" s="46">
        <f t="shared" si="12"/>
        <v>20</v>
      </c>
      <c r="L821" s="72">
        <v>20</v>
      </c>
      <c r="M821" s="72">
        <v>0</v>
      </c>
      <c r="N821" s="72">
        <v>0</v>
      </c>
      <c r="O821" s="47">
        <v>65113.3</v>
      </c>
    </row>
    <row r="822" spans="1:15">
      <c r="A822" s="83">
        <v>9011693400</v>
      </c>
      <c r="B822" s="1" t="s">
        <v>180</v>
      </c>
      <c r="C822" s="84" t="s">
        <v>46</v>
      </c>
      <c r="D822" s="45">
        <v>58755.480461999992</v>
      </c>
      <c r="E822" s="45">
        <v>31696.93</v>
      </c>
      <c r="F822" s="73">
        <f>Table323[[#This Row],[Single Family]]+Table323[[#This Row],[2-4 Units]]+Table323[[#This Row],[&gt;4 Units]]</f>
        <v>0</v>
      </c>
      <c r="G822" s="72">
        <v>0</v>
      </c>
      <c r="H822" s="72">
        <v>0</v>
      </c>
      <c r="I822" s="72">
        <v>0</v>
      </c>
      <c r="J822" s="47">
        <v>0</v>
      </c>
      <c r="K822" s="46">
        <f t="shared" si="12"/>
        <v>0</v>
      </c>
      <c r="L822" s="72">
        <v>0</v>
      </c>
      <c r="M822" s="72">
        <v>0</v>
      </c>
      <c r="N822" s="72">
        <v>0</v>
      </c>
      <c r="O822" s="47">
        <v>0</v>
      </c>
    </row>
    <row r="823" spans="1:15">
      <c r="A823" s="83">
        <v>9011693500</v>
      </c>
      <c r="B823" s="1" t="s">
        <v>180</v>
      </c>
      <c r="C823" s="84" t="s">
        <v>46</v>
      </c>
      <c r="D823" s="45">
        <v>60812.608058999431</v>
      </c>
      <c r="E823" s="45">
        <v>15121.289999999901</v>
      </c>
      <c r="F823" s="73">
        <f>Table323[[#This Row],[Single Family]]+Table323[[#This Row],[2-4 Units]]+Table323[[#This Row],[&gt;4 Units]]</f>
        <v>0</v>
      </c>
      <c r="G823" s="72">
        <v>0</v>
      </c>
      <c r="H823" s="72">
        <v>0</v>
      </c>
      <c r="I823" s="72">
        <v>0</v>
      </c>
      <c r="J823" s="47">
        <v>0</v>
      </c>
      <c r="K823" s="46">
        <f t="shared" si="12"/>
        <v>0</v>
      </c>
      <c r="L823" s="72">
        <v>0</v>
      </c>
      <c r="M823" s="72">
        <v>0</v>
      </c>
      <c r="N823" s="72">
        <v>0</v>
      </c>
      <c r="O823" s="47">
        <v>0</v>
      </c>
    </row>
    <row r="824" spans="1:15">
      <c r="A824" s="83">
        <v>9011693600</v>
      </c>
      <c r="B824" s="1" t="s">
        <v>180</v>
      </c>
      <c r="C824" s="84" t="s">
        <v>46</v>
      </c>
      <c r="D824" s="45">
        <v>40103.964998999996</v>
      </c>
      <c r="E824" s="45">
        <v>17537.29</v>
      </c>
      <c r="F824" s="73">
        <f>Table323[[#This Row],[Single Family]]+Table323[[#This Row],[2-4 Units]]+Table323[[#This Row],[&gt;4 Units]]</f>
        <v>0</v>
      </c>
      <c r="G824" s="72">
        <v>0</v>
      </c>
      <c r="H824" s="72">
        <v>0</v>
      </c>
      <c r="I824" s="72">
        <v>0</v>
      </c>
      <c r="J824" s="47">
        <v>0</v>
      </c>
      <c r="K824" s="46">
        <f t="shared" si="12"/>
        <v>0</v>
      </c>
      <c r="L824" s="72">
        <v>0</v>
      </c>
      <c r="M824" s="72">
        <v>0</v>
      </c>
      <c r="N824" s="72">
        <v>0</v>
      </c>
      <c r="O824" s="47">
        <v>0</v>
      </c>
    </row>
    <row r="825" spans="1:15">
      <c r="A825" s="83">
        <v>9011693700</v>
      </c>
      <c r="B825" s="1" t="s">
        <v>180</v>
      </c>
      <c r="C825" s="84" t="s">
        <v>46</v>
      </c>
      <c r="D825" s="45">
        <v>48151.55759399994</v>
      </c>
      <c r="E825" s="45">
        <v>5611.26</v>
      </c>
      <c r="F825" s="73">
        <f>Table323[[#This Row],[Single Family]]+Table323[[#This Row],[2-4 Units]]+Table323[[#This Row],[&gt;4 Units]]</f>
        <v>0</v>
      </c>
      <c r="G825" s="72">
        <v>0</v>
      </c>
      <c r="H825" s="72">
        <v>0</v>
      </c>
      <c r="I825" s="72">
        <v>0</v>
      </c>
      <c r="J825" s="47">
        <v>0</v>
      </c>
      <c r="K825" s="46">
        <f t="shared" si="12"/>
        <v>0</v>
      </c>
      <c r="L825" s="72">
        <v>0</v>
      </c>
      <c r="M825" s="72">
        <v>0</v>
      </c>
      <c r="N825" s="72">
        <v>0</v>
      </c>
      <c r="O825" s="47">
        <v>0</v>
      </c>
    </row>
    <row r="826" spans="1:15">
      <c r="A826" s="83">
        <v>9011695201</v>
      </c>
      <c r="B826" s="1" t="s">
        <v>180</v>
      </c>
      <c r="C826" s="84" t="s">
        <v>46</v>
      </c>
      <c r="D826" s="45">
        <v>98.879129999999989</v>
      </c>
      <c r="E826" s="45">
        <v>0</v>
      </c>
      <c r="F826" s="73">
        <f>Table323[[#This Row],[Single Family]]+Table323[[#This Row],[2-4 Units]]+Table323[[#This Row],[&gt;4 Units]]</f>
        <v>0</v>
      </c>
      <c r="G826" s="72">
        <v>0</v>
      </c>
      <c r="H826" s="72">
        <v>0</v>
      </c>
      <c r="I826" s="72">
        <v>0</v>
      </c>
      <c r="J826" s="47">
        <v>0</v>
      </c>
      <c r="K826" s="46">
        <f t="shared" si="12"/>
        <v>0</v>
      </c>
      <c r="L826" s="72">
        <v>0</v>
      </c>
      <c r="M826" s="72">
        <v>0</v>
      </c>
      <c r="N826" s="72">
        <v>0</v>
      </c>
      <c r="O826" s="47">
        <v>0</v>
      </c>
    </row>
    <row r="827" spans="1:15">
      <c r="A827" s="83">
        <v>9011870300</v>
      </c>
      <c r="B827" s="1" t="s">
        <v>180</v>
      </c>
      <c r="C827" s="84" t="s">
        <v>46</v>
      </c>
      <c r="D827" s="45">
        <v>139.66343999999998</v>
      </c>
      <c r="E827" s="45">
        <v>0</v>
      </c>
      <c r="F827" s="73">
        <f>Table323[[#This Row],[Single Family]]+Table323[[#This Row],[2-4 Units]]+Table323[[#This Row],[&gt;4 Units]]</f>
        <v>0</v>
      </c>
      <c r="G827" s="72">
        <v>0</v>
      </c>
      <c r="H827" s="72">
        <v>0</v>
      </c>
      <c r="I827" s="72">
        <v>0</v>
      </c>
      <c r="J827" s="47">
        <v>0</v>
      </c>
      <c r="K827" s="46">
        <f t="shared" si="12"/>
        <v>0</v>
      </c>
      <c r="L827" s="72">
        <v>0</v>
      </c>
      <c r="M827" s="72">
        <v>0</v>
      </c>
      <c r="N827" s="72">
        <v>0</v>
      </c>
      <c r="O827" s="47">
        <v>0</v>
      </c>
    </row>
    <row r="828" spans="1:15">
      <c r="A828" s="83">
        <v>9011870502</v>
      </c>
      <c r="B828" s="1" t="s">
        <v>180</v>
      </c>
      <c r="C828" s="84" t="s">
        <v>46</v>
      </c>
      <c r="D828" s="45">
        <v>12.950279999999999</v>
      </c>
      <c r="E828" s="45">
        <v>0</v>
      </c>
      <c r="F828" s="73">
        <f>Table323[[#This Row],[Single Family]]+Table323[[#This Row],[2-4 Units]]+Table323[[#This Row],[&gt;4 Units]]</f>
        <v>0</v>
      </c>
      <c r="G828" s="72">
        <v>0</v>
      </c>
      <c r="H828" s="72">
        <v>0</v>
      </c>
      <c r="I828" s="72">
        <v>0</v>
      </c>
      <c r="J828" s="47">
        <v>0</v>
      </c>
      <c r="K828" s="46">
        <f t="shared" si="12"/>
        <v>0</v>
      </c>
      <c r="L828" s="72">
        <v>0</v>
      </c>
      <c r="M828" s="72">
        <v>0</v>
      </c>
      <c r="N828" s="72">
        <v>0</v>
      </c>
      <c r="O828" s="47">
        <v>0</v>
      </c>
    </row>
    <row r="829" spans="1:15">
      <c r="A829" s="83">
        <v>9005342100</v>
      </c>
      <c r="B829" s="1" t="s">
        <v>181</v>
      </c>
      <c r="C829" s="84" t="s">
        <v>46</v>
      </c>
      <c r="D829" s="45">
        <v>226.34639999999999</v>
      </c>
      <c r="E829" s="45">
        <v>0</v>
      </c>
      <c r="F829" s="73">
        <f>Table323[[#This Row],[Single Family]]+Table323[[#This Row],[2-4 Units]]+Table323[[#This Row],[&gt;4 Units]]</f>
        <v>0</v>
      </c>
      <c r="G829" s="72">
        <v>0</v>
      </c>
      <c r="H829" s="72">
        <v>0</v>
      </c>
      <c r="I829" s="72">
        <v>0</v>
      </c>
      <c r="J829" s="47">
        <v>0</v>
      </c>
      <c r="K829" s="46">
        <f t="shared" si="12"/>
        <v>0</v>
      </c>
      <c r="L829" s="72">
        <v>0</v>
      </c>
      <c r="M829" s="72">
        <v>0</v>
      </c>
      <c r="N829" s="72">
        <v>0</v>
      </c>
      <c r="O829" s="47">
        <v>0</v>
      </c>
    </row>
    <row r="830" spans="1:15">
      <c r="A830" s="83">
        <v>9005349100</v>
      </c>
      <c r="B830" s="1" t="s">
        <v>181</v>
      </c>
      <c r="C830" s="84" t="s">
        <v>46</v>
      </c>
      <c r="D830" s="45">
        <v>189.33830999999998</v>
      </c>
      <c r="E830" s="45">
        <v>0</v>
      </c>
      <c r="F830" s="73">
        <f>Table323[[#This Row],[Single Family]]+Table323[[#This Row],[2-4 Units]]+Table323[[#This Row],[&gt;4 Units]]</f>
        <v>0</v>
      </c>
      <c r="G830" s="72">
        <v>0</v>
      </c>
      <c r="H830" s="72">
        <v>0</v>
      </c>
      <c r="I830" s="72">
        <v>0</v>
      </c>
      <c r="J830" s="47">
        <v>0</v>
      </c>
      <c r="K830" s="46">
        <f t="shared" si="12"/>
        <v>0</v>
      </c>
      <c r="L830" s="72">
        <v>0</v>
      </c>
      <c r="M830" s="72">
        <v>0</v>
      </c>
      <c r="N830" s="72">
        <v>0</v>
      </c>
      <c r="O830" s="47">
        <v>0</v>
      </c>
    </row>
    <row r="831" spans="1:15">
      <c r="A831" s="83">
        <v>9005360100</v>
      </c>
      <c r="B831" s="1" t="s">
        <v>181</v>
      </c>
      <c r="C831" s="84" t="s">
        <v>46</v>
      </c>
      <c r="D831" s="45">
        <v>77229.053180999996</v>
      </c>
      <c r="E831" s="45">
        <v>16743.45</v>
      </c>
      <c r="F831" s="73">
        <f>Table323[[#This Row],[Single Family]]+Table323[[#This Row],[2-4 Units]]+Table323[[#This Row],[&gt;4 Units]]</f>
        <v>0</v>
      </c>
      <c r="G831" s="72">
        <v>0</v>
      </c>
      <c r="H831" s="72">
        <v>0</v>
      </c>
      <c r="I831" s="72">
        <v>0</v>
      </c>
      <c r="J831" s="47">
        <v>0</v>
      </c>
      <c r="K831" s="46">
        <f t="shared" si="12"/>
        <v>0</v>
      </c>
      <c r="L831" s="72">
        <v>0</v>
      </c>
      <c r="M831" s="72">
        <v>0</v>
      </c>
      <c r="N831" s="72">
        <v>0</v>
      </c>
      <c r="O831" s="47">
        <v>0</v>
      </c>
    </row>
    <row r="832" spans="1:15">
      <c r="A832" s="83">
        <v>9005360200</v>
      </c>
      <c r="B832" s="1" t="s">
        <v>181</v>
      </c>
      <c r="C832" s="84" t="s">
        <v>46</v>
      </c>
      <c r="D832" s="45">
        <v>242317.91568599941</v>
      </c>
      <c r="E832" s="45">
        <v>283699.62</v>
      </c>
      <c r="F832" s="73">
        <f>Table323[[#This Row],[Single Family]]+Table323[[#This Row],[2-4 Units]]+Table323[[#This Row],[&gt;4 Units]]</f>
        <v>84</v>
      </c>
      <c r="G832" s="72">
        <v>83</v>
      </c>
      <c r="H832" s="72">
        <v>1</v>
      </c>
      <c r="I832" s="72">
        <v>0</v>
      </c>
      <c r="J832" s="47">
        <v>150576.019999999</v>
      </c>
      <c r="K832" s="46">
        <f t="shared" si="12"/>
        <v>87</v>
      </c>
      <c r="L832" s="72">
        <v>41</v>
      </c>
      <c r="M832" s="72">
        <v>0</v>
      </c>
      <c r="N832" s="72">
        <v>46</v>
      </c>
      <c r="O832" s="47">
        <v>107937</v>
      </c>
    </row>
    <row r="833" spans="1:15">
      <c r="A833" s="83">
        <v>9005360300</v>
      </c>
      <c r="B833" s="1" t="s">
        <v>181</v>
      </c>
      <c r="C833" s="84" t="s">
        <v>46</v>
      </c>
      <c r="D833" s="45">
        <v>45648.52362</v>
      </c>
      <c r="E833" s="45">
        <v>14341.949999999901</v>
      </c>
      <c r="F833" s="73">
        <f>Table323[[#This Row],[Single Family]]+Table323[[#This Row],[2-4 Units]]+Table323[[#This Row],[&gt;4 Units]]</f>
        <v>0</v>
      </c>
      <c r="G833" s="72">
        <v>0</v>
      </c>
      <c r="H833" s="72">
        <v>0</v>
      </c>
      <c r="I833" s="72">
        <v>0</v>
      </c>
      <c r="J833" s="47">
        <v>0</v>
      </c>
      <c r="K833" s="46">
        <f t="shared" si="12"/>
        <v>0</v>
      </c>
      <c r="L833" s="72">
        <v>0</v>
      </c>
      <c r="M833" s="72">
        <v>0</v>
      </c>
      <c r="N833" s="72">
        <v>0</v>
      </c>
      <c r="O833" s="47">
        <v>0</v>
      </c>
    </row>
    <row r="834" spans="1:15">
      <c r="A834" s="83">
        <v>9005360400</v>
      </c>
      <c r="B834" s="1" t="s">
        <v>181</v>
      </c>
      <c r="C834" s="84" t="s">
        <v>46</v>
      </c>
      <c r="D834" s="45">
        <v>82759.444739999992</v>
      </c>
      <c r="E834" s="45">
        <v>30873.049999999901</v>
      </c>
      <c r="F834" s="73">
        <f>Table323[[#This Row],[Single Family]]+Table323[[#This Row],[2-4 Units]]+Table323[[#This Row],[&gt;4 Units]]</f>
        <v>0</v>
      </c>
      <c r="G834" s="72">
        <v>0</v>
      </c>
      <c r="H834" s="72">
        <v>0</v>
      </c>
      <c r="I834" s="72">
        <v>0</v>
      </c>
      <c r="J834" s="47">
        <v>0</v>
      </c>
      <c r="K834" s="46">
        <f t="shared" si="12"/>
        <v>0</v>
      </c>
      <c r="L834" s="72">
        <v>0</v>
      </c>
      <c r="M834" s="72">
        <v>0</v>
      </c>
      <c r="N834" s="72">
        <v>0</v>
      </c>
      <c r="O834" s="47">
        <v>0</v>
      </c>
    </row>
    <row r="835" spans="1:15">
      <c r="A835" s="83">
        <v>9009352100</v>
      </c>
      <c r="B835" s="1" t="s">
        <v>181</v>
      </c>
      <c r="C835" s="84" t="s">
        <v>46</v>
      </c>
      <c r="D835" s="45">
        <v>196.07993999999999</v>
      </c>
      <c r="E835" s="45">
        <v>0</v>
      </c>
      <c r="F835" s="73">
        <f>Table323[[#This Row],[Single Family]]+Table323[[#This Row],[2-4 Units]]+Table323[[#This Row],[&gt;4 Units]]</f>
        <v>0</v>
      </c>
      <c r="G835" s="72">
        <v>0</v>
      </c>
      <c r="H835" s="72">
        <v>0</v>
      </c>
      <c r="I835" s="72">
        <v>0</v>
      </c>
      <c r="J835" s="47">
        <v>0</v>
      </c>
      <c r="K835" s="46">
        <f t="shared" si="12"/>
        <v>0</v>
      </c>
      <c r="L835" s="72">
        <v>0</v>
      </c>
      <c r="M835" s="72">
        <v>0</v>
      </c>
      <c r="N835" s="72">
        <v>0</v>
      </c>
      <c r="O835" s="47">
        <v>0</v>
      </c>
    </row>
    <row r="836" spans="1:15">
      <c r="A836" s="83">
        <v>9003460100</v>
      </c>
      <c r="B836" s="1" t="s">
        <v>182</v>
      </c>
      <c r="C836" s="84" t="s">
        <v>46</v>
      </c>
      <c r="D836" s="45">
        <v>435.80753999999996</v>
      </c>
      <c r="E836" s="45">
        <v>0</v>
      </c>
      <c r="F836" s="73">
        <f>Table323[[#This Row],[Single Family]]+Table323[[#This Row],[2-4 Units]]+Table323[[#This Row],[&gt;4 Units]]</f>
        <v>0</v>
      </c>
      <c r="G836" s="72">
        <v>0</v>
      </c>
      <c r="H836" s="72">
        <v>0</v>
      </c>
      <c r="I836" s="72">
        <v>0</v>
      </c>
      <c r="J836" s="47">
        <v>0</v>
      </c>
      <c r="K836" s="46">
        <f t="shared" si="12"/>
        <v>0</v>
      </c>
      <c r="L836" s="72">
        <v>0</v>
      </c>
      <c r="M836" s="72">
        <v>0</v>
      </c>
      <c r="N836" s="72">
        <v>0</v>
      </c>
      <c r="O836" s="47">
        <v>0</v>
      </c>
    </row>
    <row r="837" spans="1:15">
      <c r="A837" s="83">
        <v>9003471400</v>
      </c>
      <c r="B837" s="1" t="s">
        <v>182</v>
      </c>
      <c r="C837" s="84" t="s">
        <v>46</v>
      </c>
      <c r="D837" s="45">
        <v>688.51943999999992</v>
      </c>
      <c r="E837" s="45">
        <v>0</v>
      </c>
      <c r="F837" s="73">
        <f>Table323[[#This Row],[Single Family]]+Table323[[#This Row],[2-4 Units]]+Table323[[#This Row],[&gt;4 Units]]</f>
        <v>0</v>
      </c>
      <c r="G837" s="72">
        <v>0</v>
      </c>
      <c r="H837" s="72">
        <v>0</v>
      </c>
      <c r="I837" s="72">
        <v>0</v>
      </c>
      <c r="J837" s="47">
        <v>0</v>
      </c>
      <c r="K837" s="46">
        <f t="shared" si="12"/>
        <v>0</v>
      </c>
      <c r="L837" s="72">
        <v>0</v>
      </c>
      <c r="M837" s="72">
        <v>0</v>
      </c>
      <c r="N837" s="72">
        <v>0</v>
      </c>
      <c r="O837" s="47">
        <v>0</v>
      </c>
    </row>
    <row r="838" spans="1:15">
      <c r="A838" s="83">
        <v>9003496100</v>
      </c>
      <c r="B838" s="1" t="s">
        <v>182</v>
      </c>
      <c r="C838" s="84" t="s">
        <v>46</v>
      </c>
      <c r="D838" s="45">
        <v>22404.874589999999</v>
      </c>
      <c r="E838" s="45">
        <v>12743.44</v>
      </c>
      <c r="F838" s="73">
        <f>Table323[[#This Row],[Single Family]]+Table323[[#This Row],[2-4 Units]]+Table323[[#This Row],[&gt;4 Units]]</f>
        <v>0</v>
      </c>
      <c r="G838" s="72">
        <v>0</v>
      </c>
      <c r="H838" s="72">
        <v>0</v>
      </c>
      <c r="I838" s="72">
        <v>0</v>
      </c>
      <c r="J838" s="47">
        <v>0</v>
      </c>
      <c r="K838" s="46">
        <f t="shared" ref="K838:K901" si="13">L838+M838+N838</f>
        <v>0</v>
      </c>
      <c r="L838" s="72">
        <v>0</v>
      </c>
      <c r="M838" s="72">
        <v>0</v>
      </c>
      <c r="N838" s="72">
        <v>0</v>
      </c>
      <c r="O838" s="47">
        <v>0</v>
      </c>
    </row>
    <row r="839" spans="1:15">
      <c r="A839" s="83">
        <v>9003496200</v>
      </c>
      <c r="B839" s="1" t="s">
        <v>182</v>
      </c>
      <c r="C839" s="84" t="s">
        <v>46</v>
      </c>
      <c r="D839" s="45">
        <v>52369.130393999942</v>
      </c>
      <c r="E839" s="45">
        <v>3854.88</v>
      </c>
      <c r="F839" s="73">
        <f>Table323[[#This Row],[Single Family]]+Table323[[#This Row],[2-4 Units]]+Table323[[#This Row],[&gt;4 Units]]</f>
        <v>0</v>
      </c>
      <c r="G839" s="72">
        <v>0</v>
      </c>
      <c r="H839" s="72">
        <v>0</v>
      </c>
      <c r="I839" s="72">
        <v>0</v>
      </c>
      <c r="J839" s="47">
        <v>0</v>
      </c>
      <c r="K839" s="46">
        <f t="shared" si="13"/>
        <v>0</v>
      </c>
      <c r="L839" s="72">
        <v>0</v>
      </c>
      <c r="M839" s="72">
        <v>0</v>
      </c>
      <c r="N839" s="72">
        <v>0</v>
      </c>
      <c r="O839" s="47">
        <v>0</v>
      </c>
    </row>
    <row r="840" spans="1:15">
      <c r="A840" s="83">
        <v>9003496300</v>
      </c>
      <c r="B840" s="1" t="s">
        <v>182</v>
      </c>
      <c r="C840" s="84" t="s">
        <v>46</v>
      </c>
      <c r="D840" s="45">
        <v>43174.76385599994</v>
      </c>
      <c r="E840" s="45">
        <v>4419.95</v>
      </c>
      <c r="F840" s="73">
        <f>Table323[[#This Row],[Single Family]]+Table323[[#This Row],[2-4 Units]]+Table323[[#This Row],[&gt;4 Units]]</f>
        <v>0</v>
      </c>
      <c r="G840" s="72">
        <v>0</v>
      </c>
      <c r="H840" s="72">
        <v>0</v>
      </c>
      <c r="I840" s="72">
        <v>0</v>
      </c>
      <c r="J840" s="47">
        <v>0</v>
      </c>
      <c r="K840" s="46">
        <f t="shared" si="13"/>
        <v>0</v>
      </c>
      <c r="L840" s="72">
        <v>0</v>
      </c>
      <c r="M840" s="72">
        <v>0</v>
      </c>
      <c r="N840" s="72">
        <v>0</v>
      </c>
      <c r="O840" s="47">
        <v>0</v>
      </c>
    </row>
    <row r="841" spans="1:15">
      <c r="A841" s="83">
        <v>9003496400</v>
      </c>
      <c r="B841" s="1" t="s">
        <v>182</v>
      </c>
      <c r="C841" s="84" t="s">
        <v>46</v>
      </c>
      <c r="D841" s="45">
        <v>36875.70117</v>
      </c>
      <c r="E841" s="45">
        <v>3257.4499999999898</v>
      </c>
      <c r="F841" s="73">
        <f>Table323[[#This Row],[Single Family]]+Table323[[#This Row],[2-4 Units]]+Table323[[#This Row],[&gt;4 Units]]</f>
        <v>0</v>
      </c>
      <c r="G841" s="72">
        <v>0</v>
      </c>
      <c r="H841" s="72">
        <v>0</v>
      </c>
      <c r="I841" s="72">
        <v>0</v>
      </c>
      <c r="J841" s="47">
        <v>0</v>
      </c>
      <c r="K841" s="46">
        <f t="shared" si="13"/>
        <v>0</v>
      </c>
      <c r="L841" s="72">
        <v>0</v>
      </c>
      <c r="M841" s="72">
        <v>0</v>
      </c>
      <c r="N841" s="72">
        <v>0</v>
      </c>
      <c r="O841" s="47">
        <v>0</v>
      </c>
    </row>
    <row r="842" spans="1:15">
      <c r="A842" s="83">
        <v>9003496500</v>
      </c>
      <c r="B842" s="1" t="s">
        <v>182</v>
      </c>
      <c r="C842" s="84" t="s">
        <v>46</v>
      </c>
      <c r="D842" s="45">
        <v>34361.796105000001</v>
      </c>
      <c r="E842" s="45">
        <v>2696.02</v>
      </c>
      <c r="F842" s="73">
        <f>Table323[[#This Row],[Single Family]]+Table323[[#This Row],[2-4 Units]]+Table323[[#This Row],[&gt;4 Units]]</f>
        <v>0</v>
      </c>
      <c r="G842" s="72">
        <v>0</v>
      </c>
      <c r="H842" s="72">
        <v>0</v>
      </c>
      <c r="I842" s="72">
        <v>0</v>
      </c>
      <c r="J842" s="47">
        <v>0</v>
      </c>
      <c r="K842" s="46">
        <f t="shared" si="13"/>
        <v>0</v>
      </c>
      <c r="L842" s="72">
        <v>0</v>
      </c>
      <c r="M842" s="72">
        <v>0</v>
      </c>
      <c r="N842" s="72">
        <v>0</v>
      </c>
      <c r="O842" s="47">
        <v>0</v>
      </c>
    </row>
    <row r="843" spans="1:15">
      <c r="A843" s="83">
        <v>9003496600</v>
      </c>
      <c r="B843" s="1" t="s">
        <v>182</v>
      </c>
      <c r="C843" s="84" t="s">
        <v>46</v>
      </c>
      <c r="D843" s="45">
        <v>44442.202769999996</v>
      </c>
      <c r="E843" s="45">
        <v>23332.0999999999</v>
      </c>
      <c r="F843" s="73">
        <f>Table323[[#This Row],[Single Family]]+Table323[[#This Row],[2-4 Units]]+Table323[[#This Row],[&gt;4 Units]]</f>
        <v>0</v>
      </c>
      <c r="G843" s="72">
        <v>0</v>
      </c>
      <c r="H843" s="72">
        <v>0</v>
      </c>
      <c r="I843" s="72">
        <v>0</v>
      </c>
      <c r="J843" s="47">
        <v>0</v>
      </c>
      <c r="K843" s="46">
        <f t="shared" si="13"/>
        <v>0</v>
      </c>
      <c r="L843" s="72">
        <v>0</v>
      </c>
      <c r="M843" s="72">
        <v>0</v>
      </c>
      <c r="N843" s="72">
        <v>0</v>
      </c>
      <c r="O843" s="47">
        <v>0</v>
      </c>
    </row>
    <row r="844" spans="1:15">
      <c r="A844" s="83">
        <v>9003496700</v>
      </c>
      <c r="B844" s="1" t="s">
        <v>182</v>
      </c>
      <c r="C844" s="84" t="s">
        <v>46</v>
      </c>
      <c r="D844" s="45">
        <v>35601.391349999998</v>
      </c>
      <c r="E844" s="45">
        <v>2071.92</v>
      </c>
      <c r="F844" s="73">
        <f>Table323[[#This Row],[Single Family]]+Table323[[#This Row],[2-4 Units]]+Table323[[#This Row],[&gt;4 Units]]</f>
        <v>0</v>
      </c>
      <c r="G844" s="72">
        <v>0</v>
      </c>
      <c r="H844" s="72">
        <v>0</v>
      </c>
      <c r="I844" s="72">
        <v>0</v>
      </c>
      <c r="J844" s="47">
        <v>0</v>
      </c>
      <c r="K844" s="46">
        <f t="shared" si="13"/>
        <v>0</v>
      </c>
      <c r="L844" s="72">
        <v>0</v>
      </c>
      <c r="M844" s="72">
        <v>0</v>
      </c>
      <c r="N844" s="72">
        <v>0</v>
      </c>
      <c r="O844" s="47">
        <v>0</v>
      </c>
    </row>
    <row r="845" spans="1:15">
      <c r="A845" s="83">
        <v>9003496800</v>
      </c>
      <c r="B845" s="1" t="s">
        <v>182</v>
      </c>
      <c r="C845" s="84" t="s">
        <v>46</v>
      </c>
      <c r="D845" s="45">
        <v>33262.128521999941</v>
      </c>
      <c r="E845" s="45">
        <v>7161.24999999999</v>
      </c>
      <c r="F845" s="73">
        <f>Table323[[#This Row],[Single Family]]+Table323[[#This Row],[2-4 Units]]+Table323[[#This Row],[&gt;4 Units]]</f>
        <v>0</v>
      </c>
      <c r="G845" s="72">
        <v>0</v>
      </c>
      <c r="H845" s="72">
        <v>0</v>
      </c>
      <c r="I845" s="72">
        <v>0</v>
      </c>
      <c r="J845" s="47">
        <v>0</v>
      </c>
      <c r="K845" s="46">
        <f t="shared" si="13"/>
        <v>0</v>
      </c>
      <c r="L845" s="72">
        <v>0</v>
      </c>
      <c r="M845" s="72">
        <v>0</v>
      </c>
      <c r="N845" s="72">
        <v>0</v>
      </c>
      <c r="O845" s="47">
        <v>0</v>
      </c>
    </row>
    <row r="846" spans="1:15">
      <c r="A846" s="83">
        <v>9003496900</v>
      </c>
      <c r="B846" s="1" t="s">
        <v>182</v>
      </c>
      <c r="C846" s="84" t="s">
        <v>46</v>
      </c>
      <c r="D846" s="45">
        <v>58611.613283999432</v>
      </c>
      <c r="E846" s="45">
        <v>4045.45</v>
      </c>
      <c r="F846" s="73">
        <f>Table323[[#This Row],[Single Family]]+Table323[[#This Row],[2-4 Units]]+Table323[[#This Row],[&gt;4 Units]]</f>
        <v>0</v>
      </c>
      <c r="G846" s="72">
        <v>0</v>
      </c>
      <c r="H846" s="72">
        <v>0</v>
      </c>
      <c r="I846" s="72">
        <v>0</v>
      </c>
      <c r="J846" s="47">
        <v>0</v>
      </c>
      <c r="K846" s="46">
        <f t="shared" si="13"/>
        <v>0</v>
      </c>
      <c r="L846" s="72">
        <v>0</v>
      </c>
      <c r="M846" s="72">
        <v>0</v>
      </c>
      <c r="N846" s="72">
        <v>0</v>
      </c>
      <c r="O846" s="47">
        <v>0</v>
      </c>
    </row>
    <row r="847" spans="1:15">
      <c r="A847" s="83">
        <v>9003497000</v>
      </c>
      <c r="B847" s="1" t="s">
        <v>182</v>
      </c>
      <c r="C847" s="84" t="s">
        <v>46</v>
      </c>
      <c r="D847" s="45">
        <v>57188.15411399943</v>
      </c>
      <c r="E847" s="45">
        <v>9439.3299999999908</v>
      </c>
      <c r="F847" s="73">
        <f>Table323[[#This Row],[Single Family]]+Table323[[#This Row],[2-4 Units]]+Table323[[#This Row],[&gt;4 Units]]</f>
        <v>0</v>
      </c>
      <c r="G847" s="72">
        <v>0</v>
      </c>
      <c r="H847" s="72">
        <v>0</v>
      </c>
      <c r="I847" s="72">
        <v>0</v>
      </c>
      <c r="J847" s="47">
        <v>0</v>
      </c>
      <c r="K847" s="46">
        <f t="shared" si="13"/>
        <v>0</v>
      </c>
      <c r="L847" s="72">
        <v>0</v>
      </c>
      <c r="M847" s="72">
        <v>0</v>
      </c>
      <c r="N847" s="72">
        <v>0</v>
      </c>
      <c r="O847" s="47">
        <v>0</v>
      </c>
    </row>
    <row r="848" spans="1:15">
      <c r="A848" s="83">
        <v>9003497100</v>
      </c>
      <c r="B848" s="1" t="s">
        <v>182</v>
      </c>
      <c r="C848" s="84" t="s">
        <v>46</v>
      </c>
      <c r="D848" s="45">
        <v>37672.670699999995</v>
      </c>
      <c r="E848" s="45">
        <v>17846.9899999999</v>
      </c>
      <c r="F848" s="73">
        <f>Table323[[#This Row],[Single Family]]+Table323[[#This Row],[2-4 Units]]+Table323[[#This Row],[&gt;4 Units]]</f>
        <v>0</v>
      </c>
      <c r="G848" s="72">
        <v>0</v>
      </c>
      <c r="H848" s="72">
        <v>0</v>
      </c>
      <c r="I848" s="72">
        <v>0</v>
      </c>
      <c r="J848" s="47">
        <v>0</v>
      </c>
      <c r="K848" s="46">
        <f t="shared" si="13"/>
        <v>0</v>
      </c>
      <c r="L848" s="72">
        <v>0</v>
      </c>
      <c r="M848" s="72">
        <v>0</v>
      </c>
      <c r="N848" s="72">
        <v>0</v>
      </c>
      <c r="O848" s="47">
        <v>0</v>
      </c>
    </row>
    <row r="849" spans="1:15">
      <c r="A849" s="83">
        <v>9003497200</v>
      </c>
      <c r="B849" s="1" t="s">
        <v>182</v>
      </c>
      <c r="C849" s="84" t="s">
        <v>46</v>
      </c>
      <c r="D849" s="45">
        <v>24486.104789999998</v>
      </c>
      <c r="E849" s="45">
        <v>2398.1699999999901</v>
      </c>
      <c r="F849" s="73">
        <f>Table323[[#This Row],[Single Family]]+Table323[[#This Row],[2-4 Units]]+Table323[[#This Row],[&gt;4 Units]]</f>
        <v>0</v>
      </c>
      <c r="G849" s="72">
        <v>0</v>
      </c>
      <c r="H849" s="72">
        <v>0</v>
      </c>
      <c r="I849" s="72">
        <v>0</v>
      </c>
      <c r="J849" s="47">
        <v>0</v>
      </c>
      <c r="K849" s="46">
        <f t="shared" si="13"/>
        <v>0</v>
      </c>
      <c r="L849" s="72">
        <v>0</v>
      </c>
      <c r="M849" s="72">
        <v>0</v>
      </c>
      <c r="N849" s="72">
        <v>0</v>
      </c>
      <c r="O849" s="47">
        <v>0</v>
      </c>
    </row>
    <row r="850" spans="1:15">
      <c r="A850" s="83">
        <v>9003497300</v>
      </c>
      <c r="B850" s="1" t="s">
        <v>182</v>
      </c>
      <c r="C850" s="84" t="s">
        <v>46</v>
      </c>
      <c r="D850" s="45">
        <v>61178.399603999431</v>
      </c>
      <c r="E850" s="45">
        <v>19692.22</v>
      </c>
      <c r="F850" s="73">
        <f>Table323[[#This Row],[Single Family]]+Table323[[#This Row],[2-4 Units]]+Table323[[#This Row],[&gt;4 Units]]</f>
        <v>0</v>
      </c>
      <c r="G850" s="72">
        <v>0</v>
      </c>
      <c r="H850" s="72">
        <v>0</v>
      </c>
      <c r="I850" s="72">
        <v>0</v>
      </c>
      <c r="J850" s="47">
        <v>0</v>
      </c>
      <c r="K850" s="46">
        <f t="shared" si="13"/>
        <v>0</v>
      </c>
      <c r="L850" s="72">
        <v>0</v>
      </c>
      <c r="M850" s="72">
        <v>0</v>
      </c>
      <c r="N850" s="72">
        <v>0</v>
      </c>
      <c r="O850" s="47">
        <v>0</v>
      </c>
    </row>
    <row r="851" spans="1:15">
      <c r="A851" s="83">
        <v>9003497400</v>
      </c>
      <c r="B851" s="1" t="s">
        <v>182</v>
      </c>
      <c r="C851" s="84" t="s">
        <v>46</v>
      </c>
      <c r="D851" s="45">
        <v>59611.407786000003</v>
      </c>
      <c r="E851" s="45">
        <v>11508.299999999899</v>
      </c>
      <c r="F851" s="73">
        <f>Table323[[#This Row],[Single Family]]+Table323[[#This Row],[2-4 Units]]+Table323[[#This Row],[&gt;4 Units]]</f>
        <v>0</v>
      </c>
      <c r="G851" s="72">
        <v>0</v>
      </c>
      <c r="H851" s="72">
        <v>0</v>
      </c>
      <c r="I851" s="72">
        <v>0</v>
      </c>
      <c r="J851" s="47">
        <v>0</v>
      </c>
      <c r="K851" s="46">
        <f t="shared" si="13"/>
        <v>0</v>
      </c>
      <c r="L851" s="72">
        <v>0</v>
      </c>
      <c r="M851" s="72">
        <v>0</v>
      </c>
      <c r="N851" s="72">
        <v>0</v>
      </c>
      <c r="O851" s="47">
        <v>0</v>
      </c>
    </row>
    <row r="852" spans="1:15">
      <c r="A852" s="83">
        <v>9003497500</v>
      </c>
      <c r="B852" s="1" t="s">
        <v>182</v>
      </c>
      <c r="C852" s="84" t="s">
        <v>46</v>
      </c>
      <c r="D852" s="45">
        <v>56531.890169999999</v>
      </c>
      <c r="E852" s="45">
        <v>21403.56</v>
      </c>
      <c r="F852" s="73">
        <f>Table323[[#This Row],[Single Family]]+Table323[[#This Row],[2-4 Units]]+Table323[[#This Row],[&gt;4 Units]]</f>
        <v>0</v>
      </c>
      <c r="G852" s="72">
        <v>0</v>
      </c>
      <c r="H852" s="72">
        <v>0</v>
      </c>
      <c r="I852" s="72">
        <v>0</v>
      </c>
      <c r="J852" s="47">
        <v>0</v>
      </c>
      <c r="K852" s="46">
        <f t="shared" si="13"/>
        <v>0</v>
      </c>
      <c r="L852" s="72">
        <v>0</v>
      </c>
      <c r="M852" s="72">
        <v>0</v>
      </c>
      <c r="N852" s="72">
        <v>0</v>
      </c>
      <c r="O852" s="47">
        <v>0</v>
      </c>
    </row>
    <row r="853" spans="1:15">
      <c r="A853" s="83">
        <v>9003497600</v>
      </c>
      <c r="B853" s="1" t="s">
        <v>182</v>
      </c>
      <c r="C853" s="84" t="s">
        <v>46</v>
      </c>
      <c r="D853" s="45">
        <v>27062.108829000001</v>
      </c>
      <c r="E853" s="45">
        <v>6066.17</v>
      </c>
      <c r="F853" s="73">
        <f>Table323[[#This Row],[Single Family]]+Table323[[#This Row],[2-4 Units]]+Table323[[#This Row],[&gt;4 Units]]</f>
        <v>0</v>
      </c>
      <c r="G853" s="72">
        <v>0</v>
      </c>
      <c r="H853" s="72">
        <v>0</v>
      </c>
      <c r="I853" s="72">
        <v>0</v>
      </c>
      <c r="J853" s="47">
        <v>0</v>
      </c>
      <c r="K853" s="46">
        <f t="shared" si="13"/>
        <v>0</v>
      </c>
      <c r="L853" s="72">
        <v>0</v>
      </c>
      <c r="M853" s="72">
        <v>0</v>
      </c>
      <c r="N853" s="72">
        <v>0</v>
      </c>
      <c r="O853" s="47">
        <v>0</v>
      </c>
    </row>
    <row r="854" spans="1:15">
      <c r="A854" s="83">
        <v>9003497700</v>
      </c>
      <c r="B854" s="1" t="s">
        <v>182</v>
      </c>
      <c r="C854" s="84" t="s">
        <v>46</v>
      </c>
      <c r="D854" s="45">
        <v>376656.23173499998</v>
      </c>
      <c r="E854" s="45">
        <v>743067.32999999903</v>
      </c>
      <c r="F854" s="73">
        <f>Table323[[#This Row],[Single Family]]+Table323[[#This Row],[2-4 Units]]+Table323[[#This Row],[&gt;4 Units]]</f>
        <v>955</v>
      </c>
      <c r="G854" s="72">
        <v>316</v>
      </c>
      <c r="H854" s="72">
        <v>2</v>
      </c>
      <c r="I854" s="72">
        <v>637</v>
      </c>
      <c r="J854" s="47">
        <v>411077.65</v>
      </c>
      <c r="K854" s="46">
        <f t="shared" si="13"/>
        <v>226</v>
      </c>
      <c r="L854" s="72">
        <v>18</v>
      </c>
      <c r="M854" s="72">
        <v>0</v>
      </c>
      <c r="N854" s="72">
        <v>208</v>
      </c>
      <c r="O854" s="47">
        <v>90630</v>
      </c>
    </row>
    <row r="855" spans="1:15">
      <c r="A855" s="83">
        <v>9003524700</v>
      </c>
      <c r="B855" s="1" t="s">
        <v>182</v>
      </c>
      <c r="C855" s="84" t="s">
        <v>46</v>
      </c>
      <c r="D855" s="45">
        <v>53.604179999999999</v>
      </c>
      <c r="E855" s="45">
        <v>0</v>
      </c>
      <c r="F855" s="73">
        <f>Table323[[#This Row],[Single Family]]+Table323[[#This Row],[2-4 Units]]+Table323[[#This Row],[&gt;4 Units]]</f>
        <v>0</v>
      </c>
      <c r="G855" s="72">
        <v>0</v>
      </c>
      <c r="H855" s="72">
        <v>0</v>
      </c>
      <c r="I855" s="72">
        <v>0</v>
      </c>
      <c r="J855" s="47">
        <v>0</v>
      </c>
      <c r="K855" s="46">
        <f t="shared" si="13"/>
        <v>0</v>
      </c>
      <c r="L855" s="72">
        <v>0</v>
      </c>
      <c r="M855" s="72">
        <v>0</v>
      </c>
      <c r="N855" s="72">
        <v>0</v>
      </c>
      <c r="O855" s="47">
        <v>0</v>
      </c>
    </row>
    <row r="856" spans="1:15">
      <c r="A856" s="83">
        <v>9007680100</v>
      </c>
      <c r="B856" s="1" t="s">
        <v>183</v>
      </c>
      <c r="C856" s="84" t="s">
        <v>46</v>
      </c>
      <c r="D856" s="45">
        <v>180194.60661299998</v>
      </c>
      <c r="E856" s="45">
        <v>113264.83</v>
      </c>
      <c r="F856" s="73">
        <f>Table323[[#This Row],[Single Family]]+Table323[[#This Row],[2-4 Units]]+Table323[[#This Row],[&gt;4 Units]]</f>
        <v>29</v>
      </c>
      <c r="G856" s="72">
        <v>29</v>
      </c>
      <c r="H856" s="72">
        <v>0</v>
      </c>
      <c r="I856" s="72">
        <v>0</v>
      </c>
      <c r="J856" s="47">
        <v>48183.8</v>
      </c>
      <c r="K856" s="46">
        <f t="shared" si="13"/>
        <v>30</v>
      </c>
      <c r="L856" s="72">
        <v>6</v>
      </c>
      <c r="M856" s="72">
        <v>0</v>
      </c>
      <c r="N856" s="72">
        <v>24</v>
      </c>
      <c r="O856" s="47">
        <v>35212.599999999897</v>
      </c>
    </row>
    <row r="857" spans="1:15">
      <c r="A857" s="83">
        <v>9001050100</v>
      </c>
      <c r="B857" s="1" t="s">
        <v>184</v>
      </c>
      <c r="C857" s="84" t="s">
        <v>46</v>
      </c>
      <c r="D857" s="45">
        <v>425.84535</v>
      </c>
      <c r="E857" s="45">
        <v>0</v>
      </c>
      <c r="F857" s="73">
        <f>Table323[[#This Row],[Single Family]]+Table323[[#This Row],[2-4 Units]]+Table323[[#This Row],[&gt;4 Units]]</f>
        <v>0</v>
      </c>
      <c r="G857" s="72">
        <v>0</v>
      </c>
      <c r="H857" s="72">
        <v>0</v>
      </c>
      <c r="I857" s="72">
        <v>0</v>
      </c>
      <c r="J857" s="47">
        <v>0</v>
      </c>
      <c r="K857" s="46">
        <f t="shared" si="13"/>
        <v>0</v>
      </c>
      <c r="L857" s="72">
        <v>0</v>
      </c>
      <c r="M857" s="72">
        <v>0</v>
      </c>
      <c r="N857" s="72">
        <v>0</v>
      </c>
      <c r="O857" s="47">
        <v>0</v>
      </c>
    </row>
    <row r="858" spans="1:15">
      <c r="A858" s="83">
        <v>9001050300</v>
      </c>
      <c r="B858" s="1" t="s">
        <v>184</v>
      </c>
      <c r="C858" s="84" t="s">
        <v>46</v>
      </c>
      <c r="D858" s="45">
        <v>586.51613999999995</v>
      </c>
      <c r="E858" s="45">
        <v>3089.2599999999902</v>
      </c>
      <c r="F858" s="73">
        <f>Table323[[#This Row],[Single Family]]+Table323[[#This Row],[2-4 Units]]+Table323[[#This Row],[&gt;4 Units]]</f>
        <v>0</v>
      </c>
      <c r="G858" s="72">
        <v>0</v>
      </c>
      <c r="H858" s="72">
        <v>0</v>
      </c>
      <c r="I858" s="72">
        <v>0</v>
      </c>
      <c r="J858" s="47">
        <v>0</v>
      </c>
      <c r="K858" s="46">
        <f t="shared" si="13"/>
        <v>0</v>
      </c>
      <c r="L858" s="72">
        <v>0</v>
      </c>
      <c r="M858" s="72">
        <v>0</v>
      </c>
      <c r="N858" s="72">
        <v>0</v>
      </c>
      <c r="O858" s="47">
        <v>0</v>
      </c>
    </row>
    <row r="859" spans="1:15">
      <c r="A859" s="83">
        <v>9001050600</v>
      </c>
      <c r="B859" s="1" t="s">
        <v>184</v>
      </c>
      <c r="C859" s="84" t="s">
        <v>46</v>
      </c>
      <c r="D859" s="45">
        <v>47.327489999999997</v>
      </c>
      <c r="E859" s="45">
        <v>0</v>
      </c>
      <c r="F859" s="73">
        <f>Table323[[#This Row],[Single Family]]+Table323[[#This Row],[2-4 Units]]+Table323[[#This Row],[&gt;4 Units]]</f>
        <v>0</v>
      </c>
      <c r="G859" s="72">
        <v>0</v>
      </c>
      <c r="H859" s="72">
        <v>0</v>
      </c>
      <c r="I859" s="72">
        <v>0</v>
      </c>
      <c r="J859" s="47">
        <v>0</v>
      </c>
      <c r="K859" s="46">
        <f t="shared" si="13"/>
        <v>0</v>
      </c>
      <c r="L859" s="72">
        <v>0</v>
      </c>
      <c r="M859" s="72">
        <v>0</v>
      </c>
      <c r="N859" s="72">
        <v>0</v>
      </c>
      <c r="O859" s="47">
        <v>0</v>
      </c>
    </row>
    <row r="860" spans="1:15">
      <c r="A860" s="83">
        <v>9001055100</v>
      </c>
      <c r="B860" s="1" t="s">
        <v>184</v>
      </c>
      <c r="C860" s="84" t="s">
        <v>46</v>
      </c>
      <c r="D860" s="45">
        <v>231166.025307</v>
      </c>
      <c r="E860" s="45">
        <v>153331.94</v>
      </c>
      <c r="F860" s="73">
        <f>Table323[[#This Row],[Single Family]]+Table323[[#This Row],[2-4 Units]]+Table323[[#This Row],[&gt;4 Units]]</f>
        <v>61</v>
      </c>
      <c r="G860" s="72">
        <v>61</v>
      </c>
      <c r="H860" s="72">
        <v>0</v>
      </c>
      <c r="I860" s="72">
        <v>0</v>
      </c>
      <c r="J860" s="47">
        <v>140469</v>
      </c>
      <c r="K860" s="46">
        <f t="shared" si="13"/>
        <v>3</v>
      </c>
      <c r="L860" s="72">
        <v>3</v>
      </c>
      <c r="M860" s="72">
        <v>0</v>
      </c>
      <c r="N860" s="72">
        <v>0</v>
      </c>
      <c r="O860" s="47">
        <v>11898.7</v>
      </c>
    </row>
    <row r="861" spans="1:15">
      <c r="A861" s="83">
        <v>9001055200</v>
      </c>
      <c r="B861" s="1" t="s">
        <v>184</v>
      </c>
      <c r="C861" s="84" t="s">
        <v>46</v>
      </c>
      <c r="D861" s="45">
        <v>106181.84619</v>
      </c>
      <c r="E861" s="45">
        <v>23852.699999999899</v>
      </c>
      <c r="F861" s="73">
        <f>Table323[[#This Row],[Single Family]]+Table323[[#This Row],[2-4 Units]]+Table323[[#This Row],[&gt;4 Units]]</f>
        <v>0</v>
      </c>
      <c r="G861" s="72">
        <v>0</v>
      </c>
      <c r="H861" s="72">
        <v>0</v>
      </c>
      <c r="I861" s="72">
        <v>0</v>
      </c>
      <c r="J861" s="47">
        <v>0</v>
      </c>
      <c r="K861" s="46">
        <f t="shared" si="13"/>
        <v>0</v>
      </c>
      <c r="L861" s="72">
        <v>0</v>
      </c>
      <c r="M861" s="72">
        <v>0</v>
      </c>
      <c r="N861" s="72">
        <v>0</v>
      </c>
      <c r="O861" s="47">
        <v>0</v>
      </c>
    </row>
    <row r="862" spans="1:15">
      <c r="A862" s="83">
        <v>9001042500</v>
      </c>
      <c r="B862" s="1" t="s">
        <v>185</v>
      </c>
      <c r="C862" s="84" t="s">
        <v>46</v>
      </c>
      <c r="D862" s="45">
        <v>87.913349999999994</v>
      </c>
      <c r="E862" s="45">
        <v>0</v>
      </c>
      <c r="F862" s="73">
        <f>Table323[[#This Row],[Single Family]]+Table323[[#This Row],[2-4 Units]]+Table323[[#This Row],[&gt;4 Units]]</f>
        <v>0</v>
      </c>
      <c r="G862" s="72">
        <v>0</v>
      </c>
      <c r="H862" s="72">
        <v>0</v>
      </c>
      <c r="I862" s="72">
        <v>0</v>
      </c>
      <c r="J862" s="47">
        <v>0</v>
      </c>
      <c r="K862" s="46">
        <f t="shared" si="13"/>
        <v>0</v>
      </c>
      <c r="L862" s="72">
        <v>0</v>
      </c>
      <c r="M862" s="72">
        <v>0</v>
      </c>
      <c r="N862" s="72">
        <v>0</v>
      </c>
      <c r="O862" s="47">
        <v>0</v>
      </c>
    </row>
    <row r="863" spans="1:15">
      <c r="A863" s="83">
        <v>9001042600</v>
      </c>
      <c r="B863" s="1" t="s">
        <v>185</v>
      </c>
      <c r="C863" s="84" t="s">
        <v>46</v>
      </c>
      <c r="D863" s="45">
        <v>1232.1873899999998</v>
      </c>
      <c r="E863" s="45">
        <v>0</v>
      </c>
      <c r="F863" s="73">
        <f>Table323[[#This Row],[Single Family]]+Table323[[#This Row],[2-4 Units]]+Table323[[#This Row],[&gt;4 Units]]</f>
        <v>0</v>
      </c>
      <c r="G863" s="72">
        <v>0</v>
      </c>
      <c r="H863" s="72">
        <v>0</v>
      </c>
      <c r="I863" s="72">
        <v>0</v>
      </c>
      <c r="J863" s="47">
        <v>0</v>
      </c>
      <c r="K863" s="46">
        <f t="shared" si="13"/>
        <v>0</v>
      </c>
      <c r="L863" s="72">
        <v>0</v>
      </c>
      <c r="M863" s="72">
        <v>0</v>
      </c>
      <c r="N863" s="72">
        <v>0</v>
      </c>
      <c r="O863" s="47">
        <v>0</v>
      </c>
    </row>
    <row r="864" spans="1:15">
      <c r="A864" s="83">
        <v>9001043500</v>
      </c>
      <c r="B864" s="1" t="s">
        <v>185</v>
      </c>
      <c r="C864" s="84" t="s">
        <v>46</v>
      </c>
      <c r="D864" s="45">
        <v>801.81170999999995</v>
      </c>
      <c r="E864" s="45">
        <v>0</v>
      </c>
      <c r="F864" s="73">
        <f>Table323[[#This Row],[Single Family]]+Table323[[#This Row],[2-4 Units]]+Table323[[#This Row],[&gt;4 Units]]</f>
        <v>0</v>
      </c>
      <c r="G864" s="72">
        <v>0</v>
      </c>
      <c r="H864" s="72">
        <v>0</v>
      </c>
      <c r="I864" s="72">
        <v>0</v>
      </c>
      <c r="J864" s="47">
        <v>0</v>
      </c>
      <c r="K864" s="46">
        <f t="shared" si="13"/>
        <v>0</v>
      </c>
      <c r="L864" s="72">
        <v>0</v>
      </c>
      <c r="M864" s="72">
        <v>0</v>
      </c>
      <c r="N864" s="72">
        <v>0</v>
      </c>
      <c r="O864" s="47">
        <v>0</v>
      </c>
    </row>
    <row r="865" spans="1:15">
      <c r="A865" s="83">
        <v>9001044300</v>
      </c>
      <c r="B865" s="1" t="s">
        <v>185</v>
      </c>
      <c r="C865" s="84" t="s">
        <v>46</v>
      </c>
      <c r="D865" s="45">
        <v>1971.70281</v>
      </c>
      <c r="E865" s="45">
        <v>0</v>
      </c>
      <c r="F865" s="73">
        <f>Table323[[#This Row],[Single Family]]+Table323[[#This Row],[2-4 Units]]+Table323[[#This Row],[&gt;4 Units]]</f>
        <v>0</v>
      </c>
      <c r="G865" s="72">
        <v>0</v>
      </c>
      <c r="H865" s="72">
        <v>0</v>
      </c>
      <c r="I865" s="72">
        <v>0</v>
      </c>
      <c r="J865" s="47">
        <v>0</v>
      </c>
      <c r="K865" s="46">
        <f t="shared" si="13"/>
        <v>0</v>
      </c>
      <c r="L865" s="72">
        <v>0</v>
      </c>
      <c r="M865" s="72">
        <v>0</v>
      </c>
      <c r="N865" s="72">
        <v>0</v>
      </c>
      <c r="O865" s="47">
        <v>0</v>
      </c>
    </row>
    <row r="866" spans="1:15">
      <c r="A866" s="83">
        <v>9001045400</v>
      </c>
      <c r="B866" s="1" t="s">
        <v>185</v>
      </c>
      <c r="C866" s="84" t="s">
        <v>46</v>
      </c>
      <c r="D866" s="45">
        <v>543.09528</v>
      </c>
      <c r="E866" s="45">
        <v>0</v>
      </c>
      <c r="F866" s="73">
        <f>Table323[[#This Row],[Single Family]]+Table323[[#This Row],[2-4 Units]]+Table323[[#This Row],[&gt;4 Units]]</f>
        <v>0</v>
      </c>
      <c r="G866" s="72">
        <v>0</v>
      </c>
      <c r="H866" s="72">
        <v>0</v>
      </c>
      <c r="I866" s="72">
        <v>0</v>
      </c>
      <c r="J866" s="47">
        <v>0</v>
      </c>
      <c r="K866" s="46">
        <f t="shared" si="13"/>
        <v>0</v>
      </c>
      <c r="L866" s="72">
        <v>0</v>
      </c>
      <c r="M866" s="72">
        <v>0</v>
      </c>
      <c r="N866" s="72">
        <v>0</v>
      </c>
      <c r="O866" s="47">
        <v>0</v>
      </c>
    </row>
    <row r="867" spans="1:15">
      <c r="A867" s="83">
        <v>9001050100</v>
      </c>
      <c r="B867" s="1" t="s">
        <v>185</v>
      </c>
      <c r="C867" s="84" t="s">
        <v>46</v>
      </c>
      <c r="D867" s="45">
        <v>94153.490613000002</v>
      </c>
      <c r="E867" s="45">
        <v>8810.6</v>
      </c>
      <c r="F867" s="73">
        <f>Table323[[#This Row],[Single Family]]+Table323[[#This Row],[2-4 Units]]+Table323[[#This Row],[&gt;4 Units]]</f>
        <v>0</v>
      </c>
      <c r="G867" s="72">
        <v>0</v>
      </c>
      <c r="H867" s="72">
        <v>0</v>
      </c>
      <c r="I867" s="72">
        <v>0</v>
      </c>
      <c r="J867" s="47">
        <v>0</v>
      </c>
      <c r="K867" s="46">
        <f t="shared" si="13"/>
        <v>0</v>
      </c>
      <c r="L867" s="72">
        <v>0</v>
      </c>
      <c r="M867" s="72">
        <v>0</v>
      </c>
      <c r="N867" s="72">
        <v>0</v>
      </c>
      <c r="O867" s="47">
        <v>0</v>
      </c>
    </row>
    <row r="868" spans="1:15">
      <c r="A868" s="83">
        <v>9001050200</v>
      </c>
      <c r="B868" s="1" t="s">
        <v>185</v>
      </c>
      <c r="C868" s="84" t="s">
        <v>46</v>
      </c>
      <c r="D868" s="45">
        <v>94386.326894999424</v>
      </c>
      <c r="E868" s="45">
        <v>11024.33</v>
      </c>
      <c r="F868" s="73">
        <f>Table323[[#This Row],[Single Family]]+Table323[[#This Row],[2-4 Units]]+Table323[[#This Row],[&gt;4 Units]]</f>
        <v>0</v>
      </c>
      <c r="G868" s="72">
        <v>0</v>
      </c>
      <c r="H868" s="72">
        <v>0</v>
      </c>
      <c r="I868" s="72">
        <v>0</v>
      </c>
      <c r="J868" s="47">
        <v>0</v>
      </c>
      <c r="K868" s="46">
        <f t="shared" si="13"/>
        <v>0</v>
      </c>
      <c r="L868" s="72">
        <v>0</v>
      </c>
      <c r="M868" s="72">
        <v>0</v>
      </c>
      <c r="N868" s="72">
        <v>0</v>
      </c>
      <c r="O868" s="47">
        <v>0</v>
      </c>
    </row>
    <row r="869" spans="1:15">
      <c r="A869" s="83">
        <v>9001050300</v>
      </c>
      <c r="B869" s="1" t="s">
        <v>185</v>
      </c>
      <c r="C869" s="84" t="s">
        <v>46</v>
      </c>
      <c r="D869" s="45">
        <f>424254.763044+3641</f>
        <v>427895.76304400002</v>
      </c>
      <c r="E869" s="45">
        <v>216050.72</v>
      </c>
      <c r="F869" s="73">
        <f>Table323[[#This Row],[Single Family]]+Table323[[#This Row],[2-4 Units]]+Table323[[#This Row],[&gt;4 Units]]</f>
        <v>98</v>
      </c>
      <c r="G869" s="72">
        <v>98</v>
      </c>
      <c r="H869" s="72">
        <v>0</v>
      </c>
      <c r="I869" s="72">
        <v>0</v>
      </c>
      <c r="J869" s="47">
        <v>141795</v>
      </c>
      <c r="K869" s="46">
        <f t="shared" si="13"/>
        <v>99</v>
      </c>
      <c r="L869" s="72">
        <v>6</v>
      </c>
      <c r="M869" s="72">
        <v>0</v>
      </c>
      <c r="N869" s="72">
        <v>93</v>
      </c>
      <c r="O869" s="47">
        <v>30992</v>
      </c>
    </row>
    <row r="870" spans="1:15">
      <c r="A870" s="83">
        <v>9001050400</v>
      </c>
      <c r="B870" s="1" t="s">
        <v>185</v>
      </c>
      <c r="C870" s="84" t="s">
        <v>46</v>
      </c>
      <c r="D870" s="45">
        <v>54821.818169999999</v>
      </c>
      <c r="E870" s="45">
        <v>8600.44</v>
      </c>
      <c r="F870" s="73">
        <f>Table323[[#This Row],[Single Family]]+Table323[[#This Row],[2-4 Units]]+Table323[[#This Row],[&gt;4 Units]]</f>
        <v>0</v>
      </c>
      <c r="G870" s="72">
        <v>0</v>
      </c>
      <c r="H870" s="72">
        <v>0</v>
      </c>
      <c r="I870" s="72">
        <v>0</v>
      </c>
      <c r="J870" s="47">
        <v>0</v>
      </c>
      <c r="K870" s="46">
        <f t="shared" si="13"/>
        <v>0</v>
      </c>
      <c r="L870" s="72">
        <v>0</v>
      </c>
      <c r="M870" s="72">
        <v>0</v>
      </c>
      <c r="N870" s="72">
        <v>0</v>
      </c>
      <c r="O870" s="47">
        <v>0</v>
      </c>
    </row>
    <row r="871" spans="1:15">
      <c r="A871" s="83">
        <v>9001050500</v>
      </c>
      <c r="B871" s="1" t="s">
        <v>185</v>
      </c>
      <c r="C871" s="84" t="s">
        <v>46</v>
      </c>
      <c r="D871" s="45">
        <v>109734.14258099999</v>
      </c>
      <c r="E871" s="45">
        <v>6204.9699999999903</v>
      </c>
      <c r="F871" s="73">
        <f>Table323[[#This Row],[Single Family]]+Table323[[#This Row],[2-4 Units]]+Table323[[#This Row],[&gt;4 Units]]</f>
        <v>0</v>
      </c>
      <c r="G871" s="72">
        <v>0</v>
      </c>
      <c r="H871" s="72">
        <v>0</v>
      </c>
      <c r="I871" s="72">
        <v>0</v>
      </c>
      <c r="J871" s="47">
        <v>0</v>
      </c>
      <c r="K871" s="46">
        <f t="shared" si="13"/>
        <v>0</v>
      </c>
      <c r="L871" s="72">
        <v>0</v>
      </c>
      <c r="M871" s="72">
        <v>0</v>
      </c>
      <c r="N871" s="72">
        <v>0</v>
      </c>
      <c r="O871" s="47">
        <v>0</v>
      </c>
    </row>
    <row r="872" spans="1:15">
      <c r="A872" s="83">
        <v>9001050600</v>
      </c>
      <c r="B872" s="1" t="s">
        <v>185</v>
      </c>
      <c r="C872" s="84" t="s">
        <v>46</v>
      </c>
      <c r="D872" s="45">
        <v>93762.409733999433</v>
      </c>
      <c r="E872" s="45">
        <v>8224.25</v>
      </c>
      <c r="F872" s="73">
        <f>Table323[[#This Row],[Single Family]]+Table323[[#This Row],[2-4 Units]]+Table323[[#This Row],[&gt;4 Units]]</f>
        <v>0</v>
      </c>
      <c r="G872" s="72">
        <v>0</v>
      </c>
      <c r="H872" s="72">
        <v>0</v>
      </c>
      <c r="I872" s="72">
        <v>0</v>
      </c>
      <c r="J872" s="47">
        <v>0</v>
      </c>
      <c r="K872" s="46">
        <f t="shared" si="13"/>
        <v>0</v>
      </c>
      <c r="L872" s="72">
        <v>0</v>
      </c>
      <c r="M872" s="72">
        <v>0</v>
      </c>
      <c r="N872" s="72">
        <v>0</v>
      </c>
      <c r="O872" s="47">
        <v>0</v>
      </c>
    </row>
    <row r="873" spans="1:15">
      <c r="A873" s="83">
        <v>9001055200</v>
      </c>
      <c r="B873" s="1" t="s">
        <v>185</v>
      </c>
      <c r="C873" s="84" t="s">
        <v>46</v>
      </c>
      <c r="D873" s="45">
        <v>4165.7319900000002</v>
      </c>
      <c r="E873" s="45">
        <v>0</v>
      </c>
      <c r="F873" s="73">
        <f>Table323[[#This Row],[Single Family]]+Table323[[#This Row],[2-4 Units]]+Table323[[#This Row],[&gt;4 Units]]</f>
        <v>0</v>
      </c>
      <c r="G873" s="72">
        <v>0</v>
      </c>
      <c r="H873" s="72">
        <v>0</v>
      </c>
      <c r="I873" s="72">
        <v>0</v>
      </c>
      <c r="J873" s="47">
        <v>0</v>
      </c>
      <c r="K873" s="46">
        <f t="shared" si="13"/>
        <v>0</v>
      </c>
      <c r="L873" s="72">
        <v>0</v>
      </c>
      <c r="M873" s="72">
        <v>0</v>
      </c>
      <c r="N873" s="72">
        <v>0</v>
      </c>
      <c r="O873" s="47">
        <v>0</v>
      </c>
    </row>
    <row r="874" spans="1:15">
      <c r="A874" s="83">
        <v>9001060400</v>
      </c>
      <c r="B874" s="1" t="s">
        <v>185</v>
      </c>
      <c r="C874" s="84" t="s">
        <v>46</v>
      </c>
      <c r="D874" s="45">
        <v>3878.7619499999996</v>
      </c>
      <c r="E874" s="45">
        <v>0</v>
      </c>
      <c r="F874" s="73">
        <f>Table323[[#This Row],[Single Family]]+Table323[[#This Row],[2-4 Units]]+Table323[[#This Row],[&gt;4 Units]]</f>
        <v>0</v>
      </c>
      <c r="G874" s="72">
        <v>0</v>
      </c>
      <c r="H874" s="72">
        <v>0</v>
      </c>
      <c r="I874" s="72">
        <v>0</v>
      </c>
      <c r="J874" s="47">
        <v>0</v>
      </c>
      <c r="K874" s="46">
        <f t="shared" si="13"/>
        <v>0</v>
      </c>
      <c r="L874" s="72">
        <v>0</v>
      </c>
      <c r="M874" s="72">
        <v>0</v>
      </c>
      <c r="N874" s="72">
        <v>0</v>
      </c>
      <c r="O874" s="47">
        <v>0</v>
      </c>
    </row>
    <row r="875" spans="1:15">
      <c r="A875" s="83">
        <v>9003492100</v>
      </c>
      <c r="B875" s="1" t="s">
        <v>186</v>
      </c>
      <c r="C875" s="84" t="s">
        <v>46</v>
      </c>
      <c r="D875" s="45">
        <v>44384.198669999998</v>
      </c>
      <c r="E875" s="45">
        <v>3806.7</v>
      </c>
      <c r="F875" s="73">
        <f>Table323[[#This Row],[Single Family]]+Table323[[#This Row],[2-4 Units]]+Table323[[#This Row],[&gt;4 Units]]</f>
        <v>0</v>
      </c>
      <c r="G875" s="72">
        <v>0</v>
      </c>
      <c r="H875" s="72">
        <v>0</v>
      </c>
      <c r="I875" s="72">
        <v>0</v>
      </c>
      <c r="J875" s="47">
        <v>0</v>
      </c>
      <c r="K875" s="46">
        <f t="shared" si="13"/>
        <v>0</v>
      </c>
      <c r="L875" s="72">
        <v>0</v>
      </c>
      <c r="M875" s="72">
        <v>0</v>
      </c>
      <c r="N875" s="72">
        <v>0</v>
      </c>
      <c r="O875" s="47">
        <v>0</v>
      </c>
    </row>
    <row r="876" spans="1:15">
      <c r="A876" s="83">
        <v>9003492200</v>
      </c>
      <c r="B876" s="1" t="s">
        <v>186</v>
      </c>
      <c r="C876" s="84" t="s">
        <v>46</v>
      </c>
      <c r="D876" s="45">
        <v>47300.988419999994</v>
      </c>
      <c r="E876" s="45">
        <v>12056.17</v>
      </c>
      <c r="F876" s="73">
        <f>Table323[[#This Row],[Single Family]]+Table323[[#This Row],[2-4 Units]]+Table323[[#This Row],[&gt;4 Units]]</f>
        <v>0</v>
      </c>
      <c r="G876" s="72">
        <v>0</v>
      </c>
      <c r="H876" s="72">
        <v>0</v>
      </c>
      <c r="I876" s="72">
        <v>0</v>
      </c>
      <c r="J876" s="47">
        <v>0</v>
      </c>
      <c r="K876" s="46">
        <f t="shared" si="13"/>
        <v>0</v>
      </c>
      <c r="L876" s="72">
        <v>0</v>
      </c>
      <c r="M876" s="72">
        <v>0</v>
      </c>
      <c r="N876" s="72">
        <v>0</v>
      </c>
      <c r="O876" s="47">
        <v>0</v>
      </c>
    </row>
    <row r="877" spans="1:15">
      <c r="A877" s="83">
        <v>9003492300</v>
      </c>
      <c r="B877" s="1" t="s">
        <v>186</v>
      </c>
      <c r="C877" s="84" t="s">
        <v>46</v>
      </c>
      <c r="D877" s="45">
        <v>67219.273736999996</v>
      </c>
      <c r="E877" s="45">
        <v>13793.889999999899</v>
      </c>
      <c r="F877" s="73">
        <f>Table323[[#This Row],[Single Family]]+Table323[[#This Row],[2-4 Units]]+Table323[[#This Row],[&gt;4 Units]]</f>
        <v>0</v>
      </c>
      <c r="G877" s="72">
        <v>0</v>
      </c>
      <c r="H877" s="72">
        <v>0</v>
      </c>
      <c r="I877" s="72">
        <v>0</v>
      </c>
      <c r="J877" s="47">
        <v>0</v>
      </c>
      <c r="K877" s="46">
        <f t="shared" si="13"/>
        <v>0</v>
      </c>
      <c r="L877" s="72">
        <v>0</v>
      </c>
      <c r="M877" s="72">
        <v>0</v>
      </c>
      <c r="N877" s="72">
        <v>0</v>
      </c>
      <c r="O877" s="47">
        <v>0</v>
      </c>
    </row>
    <row r="878" spans="1:15">
      <c r="A878" s="83">
        <v>9003492400</v>
      </c>
      <c r="B878" s="1" t="s">
        <v>186</v>
      </c>
      <c r="C878" s="84" t="s">
        <v>46</v>
      </c>
      <c r="D878" s="45">
        <v>38080.230299999996</v>
      </c>
      <c r="E878" s="45">
        <v>3591.45</v>
      </c>
      <c r="F878" s="73">
        <f>Table323[[#This Row],[Single Family]]+Table323[[#This Row],[2-4 Units]]+Table323[[#This Row],[&gt;4 Units]]</f>
        <v>0</v>
      </c>
      <c r="G878" s="72">
        <v>0</v>
      </c>
      <c r="H878" s="72">
        <v>0</v>
      </c>
      <c r="I878" s="72">
        <v>0</v>
      </c>
      <c r="J878" s="47">
        <v>0</v>
      </c>
      <c r="K878" s="46">
        <f t="shared" si="13"/>
        <v>0</v>
      </c>
      <c r="L878" s="72">
        <v>0</v>
      </c>
      <c r="M878" s="72">
        <v>0</v>
      </c>
      <c r="N878" s="72">
        <v>0</v>
      </c>
      <c r="O878" s="47">
        <v>0</v>
      </c>
    </row>
    <row r="879" spans="1:15">
      <c r="A879" s="83">
        <v>9003492500</v>
      </c>
      <c r="B879" s="1" t="s">
        <v>186</v>
      </c>
      <c r="C879" s="84" t="s">
        <v>46</v>
      </c>
      <c r="D879" s="45">
        <v>44528.394708</v>
      </c>
      <c r="E879" s="45">
        <v>8222.9500000000007</v>
      </c>
      <c r="F879" s="73">
        <f>Table323[[#This Row],[Single Family]]+Table323[[#This Row],[2-4 Units]]+Table323[[#This Row],[&gt;4 Units]]</f>
        <v>0</v>
      </c>
      <c r="G879" s="72">
        <v>0</v>
      </c>
      <c r="H879" s="72">
        <v>0</v>
      </c>
      <c r="I879" s="72">
        <v>0</v>
      </c>
      <c r="J879" s="47">
        <v>0</v>
      </c>
      <c r="K879" s="46">
        <f t="shared" si="13"/>
        <v>0</v>
      </c>
      <c r="L879" s="72">
        <v>0</v>
      </c>
      <c r="M879" s="72">
        <v>0</v>
      </c>
      <c r="N879" s="72">
        <v>0</v>
      </c>
      <c r="O879" s="47">
        <v>0</v>
      </c>
    </row>
    <row r="880" spans="1:15">
      <c r="A880" s="83">
        <v>9003492600</v>
      </c>
      <c r="B880" s="1" t="s">
        <v>186</v>
      </c>
      <c r="C880" s="84" t="s">
        <v>46</v>
      </c>
      <c r="D880" s="45">
        <v>216072.90375299944</v>
      </c>
      <c r="E880" s="45">
        <v>245429.3</v>
      </c>
      <c r="F880" s="73">
        <f>Table323[[#This Row],[Single Family]]+Table323[[#This Row],[2-4 Units]]+Table323[[#This Row],[&gt;4 Units]]</f>
        <v>600</v>
      </c>
      <c r="G880" s="72">
        <v>158</v>
      </c>
      <c r="H880" s="72">
        <v>1</v>
      </c>
      <c r="I880" s="72">
        <v>441</v>
      </c>
      <c r="J880" s="47">
        <v>102061.39</v>
      </c>
      <c r="K880" s="46">
        <f t="shared" si="13"/>
        <v>54</v>
      </c>
      <c r="L880" s="72">
        <v>22</v>
      </c>
      <c r="M880" s="72">
        <v>0</v>
      </c>
      <c r="N880" s="72">
        <v>32</v>
      </c>
      <c r="O880" s="47">
        <v>50344.699999999903</v>
      </c>
    </row>
    <row r="881" spans="1:15">
      <c r="A881" s="83">
        <v>9003494100</v>
      </c>
      <c r="B881" s="1" t="s">
        <v>186</v>
      </c>
      <c r="C881" s="84" t="s">
        <v>46</v>
      </c>
      <c r="D881" s="45">
        <v>1043.8073099999999</v>
      </c>
      <c r="E881" s="45">
        <v>0</v>
      </c>
      <c r="F881" s="73">
        <f>Table323[[#This Row],[Single Family]]+Table323[[#This Row],[2-4 Units]]+Table323[[#This Row],[&gt;4 Units]]</f>
        <v>0</v>
      </c>
      <c r="G881" s="72">
        <v>0</v>
      </c>
      <c r="H881" s="72">
        <v>0</v>
      </c>
      <c r="I881" s="72">
        <v>0</v>
      </c>
      <c r="J881" s="47">
        <v>0</v>
      </c>
      <c r="K881" s="46">
        <f t="shared" si="13"/>
        <v>0</v>
      </c>
      <c r="L881" s="72">
        <v>0</v>
      </c>
      <c r="M881" s="72">
        <v>0</v>
      </c>
      <c r="N881" s="72">
        <v>0</v>
      </c>
      <c r="O881" s="47">
        <v>0</v>
      </c>
    </row>
    <row r="882" spans="1:15">
      <c r="A882" s="83">
        <v>9013840100</v>
      </c>
      <c r="B882" s="1" t="s">
        <v>187</v>
      </c>
      <c r="C882" s="84" t="s">
        <v>46</v>
      </c>
      <c r="D882" s="45">
        <v>110522.80612799998</v>
      </c>
      <c r="E882" s="45">
        <v>87823.05</v>
      </c>
      <c r="F882" s="73">
        <f>Table323[[#This Row],[Single Family]]+Table323[[#This Row],[2-4 Units]]+Table323[[#This Row],[&gt;4 Units]]</f>
        <v>20</v>
      </c>
      <c r="G882" s="72">
        <v>20</v>
      </c>
      <c r="H882" s="72">
        <v>0</v>
      </c>
      <c r="I882" s="72">
        <v>0</v>
      </c>
      <c r="J882" s="47">
        <v>31630.7</v>
      </c>
      <c r="K882" s="46">
        <f t="shared" si="13"/>
        <v>19</v>
      </c>
      <c r="L882" s="72">
        <v>3</v>
      </c>
      <c r="M882" s="72">
        <v>0</v>
      </c>
      <c r="N882" s="72">
        <v>16</v>
      </c>
      <c r="O882" s="47">
        <v>21392.799999999901</v>
      </c>
    </row>
    <row r="883" spans="1:15">
      <c r="A883" s="83">
        <v>9013890201</v>
      </c>
      <c r="B883" s="1" t="s">
        <v>187</v>
      </c>
      <c r="C883" s="84" t="s">
        <v>46</v>
      </c>
      <c r="D883" s="45">
        <v>155.10284999999999</v>
      </c>
      <c r="E883" s="45">
        <v>0</v>
      </c>
      <c r="F883" s="73">
        <f>Table323[[#This Row],[Single Family]]+Table323[[#This Row],[2-4 Units]]+Table323[[#This Row],[&gt;4 Units]]</f>
        <v>0</v>
      </c>
      <c r="G883" s="72">
        <v>0</v>
      </c>
      <c r="H883" s="72">
        <v>0</v>
      </c>
      <c r="I883" s="72">
        <v>0</v>
      </c>
      <c r="J883" s="47">
        <v>0</v>
      </c>
      <c r="K883" s="46">
        <f t="shared" si="13"/>
        <v>0</v>
      </c>
      <c r="L883" s="72">
        <v>0</v>
      </c>
      <c r="M883" s="72">
        <v>0</v>
      </c>
      <c r="N883" s="72">
        <v>0</v>
      </c>
      <c r="O883" s="47">
        <v>0</v>
      </c>
    </row>
    <row r="884" spans="1:15">
      <c r="A884" s="83">
        <v>9015830100</v>
      </c>
      <c r="B884" s="1" t="s">
        <v>187</v>
      </c>
      <c r="C884" s="84" t="s">
        <v>46</v>
      </c>
      <c r="D884" s="45">
        <v>444.57335999999998</v>
      </c>
      <c r="E884" s="45">
        <v>0</v>
      </c>
      <c r="F884" s="73">
        <f>Table323[[#This Row],[Single Family]]+Table323[[#This Row],[2-4 Units]]+Table323[[#This Row],[&gt;4 Units]]</f>
        <v>0</v>
      </c>
      <c r="G884" s="72">
        <v>0</v>
      </c>
      <c r="H884" s="72">
        <v>0</v>
      </c>
      <c r="I884" s="72">
        <v>0</v>
      </c>
      <c r="J884" s="47">
        <v>0</v>
      </c>
      <c r="K884" s="46">
        <f t="shared" si="13"/>
        <v>0</v>
      </c>
      <c r="L884" s="72">
        <v>0</v>
      </c>
      <c r="M884" s="72">
        <v>0</v>
      </c>
      <c r="N884" s="72">
        <v>0</v>
      </c>
      <c r="O884" s="47">
        <v>0</v>
      </c>
    </row>
    <row r="885" spans="1:15">
      <c r="A885" s="83">
        <v>9001035400</v>
      </c>
      <c r="B885" s="1" t="s">
        <v>188</v>
      </c>
      <c r="C885" s="84" t="s">
        <v>46</v>
      </c>
      <c r="D885" s="45">
        <v>42.530670000000001</v>
      </c>
      <c r="E885" s="45">
        <v>0</v>
      </c>
      <c r="F885" s="73">
        <f>Table323[[#This Row],[Single Family]]+Table323[[#This Row],[2-4 Units]]+Table323[[#This Row],[&gt;4 Units]]</f>
        <v>0</v>
      </c>
      <c r="G885" s="72">
        <v>0</v>
      </c>
      <c r="H885" s="72">
        <v>0</v>
      </c>
      <c r="I885" s="72">
        <v>0</v>
      </c>
      <c r="J885" s="47">
        <v>0</v>
      </c>
      <c r="K885" s="46">
        <f t="shared" si="13"/>
        <v>0</v>
      </c>
      <c r="L885" s="72">
        <v>0</v>
      </c>
      <c r="M885" s="72">
        <v>0</v>
      </c>
      <c r="N885" s="72">
        <v>0</v>
      </c>
      <c r="O885" s="47">
        <v>0</v>
      </c>
    </row>
    <row r="886" spans="1:15">
      <c r="A886" s="83">
        <v>9001042500</v>
      </c>
      <c r="B886" s="1" t="s">
        <v>188</v>
      </c>
      <c r="C886" s="84" t="s">
        <v>46</v>
      </c>
      <c r="D886" s="45">
        <v>158.43680999999998</v>
      </c>
      <c r="E886" s="45">
        <v>0</v>
      </c>
      <c r="F886" s="73">
        <f>Table323[[#This Row],[Single Family]]+Table323[[#This Row],[2-4 Units]]+Table323[[#This Row],[&gt;4 Units]]</f>
        <v>0</v>
      </c>
      <c r="G886" s="72">
        <v>0</v>
      </c>
      <c r="H886" s="72">
        <v>0</v>
      </c>
      <c r="I886" s="72">
        <v>0</v>
      </c>
      <c r="J886" s="47">
        <v>0</v>
      </c>
      <c r="K886" s="46">
        <f t="shared" si="13"/>
        <v>0</v>
      </c>
      <c r="L886" s="72">
        <v>0</v>
      </c>
      <c r="M886" s="72">
        <v>0</v>
      </c>
      <c r="N886" s="72">
        <v>0</v>
      </c>
      <c r="O886" s="47">
        <v>0</v>
      </c>
    </row>
    <row r="887" spans="1:15">
      <c r="A887" s="83">
        <v>9001042900</v>
      </c>
      <c r="B887" s="1" t="s">
        <v>188</v>
      </c>
      <c r="C887" s="84" t="s">
        <v>46</v>
      </c>
      <c r="D887" s="45">
        <v>404.97407999999996</v>
      </c>
      <c r="E887" s="45">
        <v>0</v>
      </c>
      <c r="F887" s="73">
        <f>Table323[[#This Row],[Single Family]]+Table323[[#This Row],[2-4 Units]]+Table323[[#This Row],[&gt;4 Units]]</f>
        <v>0</v>
      </c>
      <c r="G887" s="72">
        <v>0</v>
      </c>
      <c r="H887" s="72">
        <v>0</v>
      </c>
      <c r="I887" s="72">
        <v>0</v>
      </c>
      <c r="J887" s="47">
        <v>0</v>
      </c>
      <c r="K887" s="46">
        <f t="shared" si="13"/>
        <v>0</v>
      </c>
      <c r="L887" s="72">
        <v>0</v>
      </c>
      <c r="M887" s="72">
        <v>0</v>
      </c>
      <c r="N887" s="72">
        <v>0</v>
      </c>
      <c r="O887" s="47">
        <v>0</v>
      </c>
    </row>
    <row r="888" spans="1:15">
      <c r="A888" s="83">
        <v>9001045101</v>
      </c>
      <c r="B888" s="1" t="s">
        <v>188</v>
      </c>
      <c r="C888" s="84" t="s">
        <v>46</v>
      </c>
      <c r="D888" s="45">
        <v>88765.066214999999</v>
      </c>
      <c r="E888" s="45">
        <v>24075.129999999899</v>
      </c>
      <c r="F888" s="73">
        <f>Table323[[#This Row],[Single Family]]+Table323[[#This Row],[2-4 Units]]+Table323[[#This Row],[&gt;4 Units]]</f>
        <v>0</v>
      </c>
      <c r="G888" s="72">
        <v>0</v>
      </c>
      <c r="H888" s="72">
        <v>0</v>
      </c>
      <c r="I888" s="72">
        <v>0</v>
      </c>
      <c r="J888" s="47">
        <v>0</v>
      </c>
      <c r="K888" s="46">
        <f t="shared" si="13"/>
        <v>0</v>
      </c>
      <c r="L888" s="72">
        <v>0</v>
      </c>
      <c r="M888" s="72">
        <v>0</v>
      </c>
      <c r="N888" s="72">
        <v>0</v>
      </c>
      <c r="O888" s="47">
        <v>0</v>
      </c>
    </row>
    <row r="889" spans="1:15">
      <c r="A889" s="83">
        <v>9001045102</v>
      </c>
      <c r="B889" s="1" t="s">
        <v>188</v>
      </c>
      <c r="C889" s="84" t="s">
        <v>46</v>
      </c>
      <c r="D889" s="45">
        <v>241008.104295</v>
      </c>
      <c r="E889" s="45">
        <v>254765.85</v>
      </c>
      <c r="F889" s="73">
        <f>Table323[[#This Row],[Single Family]]+Table323[[#This Row],[2-4 Units]]+Table323[[#This Row],[&gt;4 Units]]</f>
        <v>110</v>
      </c>
      <c r="G889" s="72">
        <v>110</v>
      </c>
      <c r="H889" s="72">
        <v>0</v>
      </c>
      <c r="I889" s="72">
        <v>0</v>
      </c>
      <c r="J889" s="47">
        <v>230424</v>
      </c>
      <c r="K889" s="46">
        <f t="shared" si="13"/>
        <v>161</v>
      </c>
      <c r="L889" s="72">
        <v>2</v>
      </c>
      <c r="M889" s="72">
        <v>0</v>
      </c>
      <c r="N889" s="72">
        <v>159</v>
      </c>
      <c r="O889" s="47">
        <v>69881.600000000006</v>
      </c>
    </row>
    <row r="890" spans="1:15">
      <c r="A890" s="83">
        <v>9001045200</v>
      </c>
      <c r="B890" s="1" t="s">
        <v>188</v>
      </c>
      <c r="C890" s="84" t="s">
        <v>46</v>
      </c>
      <c r="D890" s="45">
        <v>60283.757519999999</v>
      </c>
      <c r="E890" s="45">
        <v>25504.41</v>
      </c>
      <c r="F890" s="73">
        <f>Table323[[#This Row],[Single Family]]+Table323[[#This Row],[2-4 Units]]+Table323[[#This Row],[&gt;4 Units]]</f>
        <v>0</v>
      </c>
      <c r="G890" s="72">
        <v>0</v>
      </c>
      <c r="H890" s="72">
        <v>0</v>
      </c>
      <c r="I890" s="72">
        <v>0</v>
      </c>
      <c r="J890" s="47">
        <v>0</v>
      </c>
      <c r="K890" s="46">
        <f t="shared" si="13"/>
        <v>0</v>
      </c>
      <c r="L890" s="72">
        <v>0</v>
      </c>
      <c r="M890" s="72">
        <v>0</v>
      </c>
      <c r="N890" s="72">
        <v>0</v>
      </c>
      <c r="O890" s="47">
        <v>0</v>
      </c>
    </row>
    <row r="891" spans="1:15">
      <c r="A891" s="83">
        <v>9001045300</v>
      </c>
      <c r="B891" s="1" t="s">
        <v>188</v>
      </c>
      <c r="C891" s="84" t="s">
        <v>46</v>
      </c>
      <c r="D891" s="45">
        <v>44412.956910000001</v>
      </c>
      <c r="E891" s="45">
        <v>12386.109999999901</v>
      </c>
      <c r="F891" s="73">
        <f>Table323[[#This Row],[Single Family]]+Table323[[#This Row],[2-4 Units]]+Table323[[#This Row],[&gt;4 Units]]</f>
        <v>0</v>
      </c>
      <c r="G891" s="72">
        <v>0</v>
      </c>
      <c r="H891" s="72">
        <v>0</v>
      </c>
      <c r="I891" s="72">
        <v>0</v>
      </c>
      <c r="J891" s="47">
        <v>0</v>
      </c>
      <c r="K891" s="46">
        <f t="shared" si="13"/>
        <v>0</v>
      </c>
      <c r="L891" s="72">
        <v>0</v>
      </c>
      <c r="M891" s="72">
        <v>0</v>
      </c>
      <c r="N891" s="72">
        <v>0</v>
      </c>
      <c r="O891" s="47">
        <v>0</v>
      </c>
    </row>
    <row r="892" spans="1:15">
      <c r="A892" s="83">
        <v>9001045400</v>
      </c>
      <c r="B892" s="1" t="s">
        <v>188</v>
      </c>
      <c r="C892" s="84" t="s">
        <v>46</v>
      </c>
      <c r="D892" s="45">
        <v>61712.03052</v>
      </c>
      <c r="E892" s="45">
        <v>15652.41</v>
      </c>
      <c r="F892" s="73">
        <f>Table323[[#This Row],[Single Family]]+Table323[[#This Row],[2-4 Units]]+Table323[[#This Row],[&gt;4 Units]]</f>
        <v>0</v>
      </c>
      <c r="G892" s="72">
        <v>0</v>
      </c>
      <c r="H892" s="72">
        <v>0</v>
      </c>
      <c r="I892" s="72">
        <v>0</v>
      </c>
      <c r="J892" s="47">
        <v>0</v>
      </c>
      <c r="K892" s="46">
        <f t="shared" si="13"/>
        <v>0</v>
      </c>
      <c r="L892" s="72">
        <v>0</v>
      </c>
      <c r="M892" s="72">
        <v>0</v>
      </c>
      <c r="N892" s="72">
        <v>0</v>
      </c>
      <c r="O892" s="47">
        <v>0</v>
      </c>
    </row>
    <row r="893" spans="1:15">
      <c r="A893" s="83">
        <v>9001055100</v>
      </c>
      <c r="B893" s="1" t="s">
        <v>188</v>
      </c>
      <c r="C893" s="84" t="s">
        <v>46</v>
      </c>
      <c r="D893" s="45">
        <v>207.67508999999998</v>
      </c>
      <c r="E893" s="45">
        <v>0</v>
      </c>
      <c r="F893" s="73">
        <f>Table323[[#This Row],[Single Family]]+Table323[[#This Row],[2-4 Units]]+Table323[[#This Row],[&gt;4 Units]]</f>
        <v>0</v>
      </c>
      <c r="G893" s="72">
        <v>0</v>
      </c>
      <c r="H893" s="72">
        <v>0</v>
      </c>
      <c r="I893" s="72">
        <v>0</v>
      </c>
      <c r="J893" s="47">
        <v>0</v>
      </c>
      <c r="K893" s="46">
        <f t="shared" si="13"/>
        <v>0</v>
      </c>
      <c r="L893" s="72">
        <v>0</v>
      </c>
      <c r="M893" s="72">
        <v>0</v>
      </c>
      <c r="N893" s="72">
        <v>0</v>
      </c>
      <c r="O893" s="47">
        <v>0</v>
      </c>
    </row>
    <row r="894" spans="1:15">
      <c r="A894" s="83">
        <v>9001240100</v>
      </c>
      <c r="B894" s="1" t="s">
        <v>188</v>
      </c>
      <c r="C894" s="84" t="s">
        <v>46</v>
      </c>
      <c r="D894" s="45">
        <v>315.58652999999998</v>
      </c>
      <c r="E894" s="45">
        <v>0</v>
      </c>
      <c r="F894" s="73">
        <f>Table323[[#This Row],[Single Family]]+Table323[[#This Row],[2-4 Units]]+Table323[[#This Row],[&gt;4 Units]]</f>
        <v>0</v>
      </c>
      <c r="G894" s="72">
        <v>0</v>
      </c>
      <c r="H894" s="72">
        <v>0</v>
      </c>
      <c r="I894" s="72">
        <v>0</v>
      </c>
      <c r="J894" s="47">
        <v>0</v>
      </c>
      <c r="K894" s="46">
        <f t="shared" si="13"/>
        <v>0</v>
      </c>
      <c r="L894" s="72">
        <v>0</v>
      </c>
      <c r="M894" s="72">
        <v>0</v>
      </c>
      <c r="N894" s="72">
        <v>0</v>
      </c>
      <c r="O894" s="47">
        <v>0</v>
      </c>
    </row>
    <row r="895" spans="1:15">
      <c r="A895" s="83">
        <v>9001245400</v>
      </c>
      <c r="B895" s="1" t="s">
        <v>188</v>
      </c>
      <c r="C895" s="84" t="s">
        <v>46</v>
      </c>
      <c r="D895" s="45">
        <v>420.31142999999997</v>
      </c>
      <c r="E895" s="45">
        <v>0</v>
      </c>
      <c r="F895" s="73">
        <f>Table323[[#This Row],[Single Family]]+Table323[[#This Row],[2-4 Units]]+Table323[[#This Row],[&gt;4 Units]]</f>
        <v>0</v>
      </c>
      <c r="G895" s="72">
        <v>0</v>
      </c>
      <c r="H895" s="72">
        <v>0</v>
      </c>
      <c r="I895" s="72">
        <v>0</v>
      </c>
      <c r="J895" s="47">
        <v>0</v>
      </c>
      <c r="K895" s="46">
        <f t="shared" si="13"/>
        <v>0</v>
      </c>
      <c r="L895" s="72">
        <v>0</v>
      </c>
      <c r="M895" s="72">
        <v>0</v>
      </c>
      <c r="N895" s="72">
        <v>0</v>
      </c>
      <c r="O895" s="47">
        <v>0</v>
      </c>
    </row>
    <row r="896" spans="1:15">
      <c r="A896" s="83">
        <v>9005290100</v>
      </c>
      <c r="B896" s="1" t="s">
        <v>189</v>
      </c>
      <c r="C896" s="84" t="s">
        <v>46</v>
      </c>
      <c r="D896" s="45">
        <v>1407.5548199999998</v>
      </c>
      <c r="E896" s="45">
        <v>0</v>
      </c>
      <c r="F896" s="73">
        <f>Table323[[#This Row],[Single Family]]+Table323[[#This Row],[2-4 Units]]+Table323[[#This Row],[&gt;4 Units]]</f>
        <v>0</v>
      </c>
      <c r="G896" s="72">
        <v>0</v>
      </c>
      <c r="H896" s="72">
        <v>0</v>
      </c>
      <c r="I896" s="72">
        <v>0</v>
      </c>
      <c r="J896" s="47">
        <v>0</v>
      </c>
      <c r="K896" s="46">
        <f t="shared" si="13"/>
        <v>0</v>
      </c>
      <c r="L896" s="72">
        <v>0</v>
      </c>
      <c r="M896" s="72">
        <v>0</v>
      </c>
      <c r="N896" s="72">
        <v>0</v>
      </c>
      <c r="O896" s="47">
        <v>0</v>
      </c>
    </row>
    <row r="897" spans="1:15">
      <c r="A897" s="83">
        <v>9005293100</v>
      </c>
      <c r="B897" s="1" t="s">
        <v>189</v>
      </c>
      <c r="C897" s="84" t="s">
        <v>46</v>
      </c>
      <c r="D897" s="45">
        <v>4267.7636400000001</v>
      </c>
      <c r="E897" s="45">
        <v>1541.77</v>
      </c>
      <c r="F897" s="73">
        <f>Table323[[#This Row],[Single Family]]+Table323[[#This Row],[2-4 Units]]+Table323[[#This Row],[&gt;4 Units]]</f>
        <v>0</v>
      </c>
      <c r="G897" s="72">
        <v>0</v>
      </c>
      <c r="H897" s="72">
        <v>0</v>
      </c>
      <c r="I897" s="72">
        <v>0</v>
      </c>
      <c r="J897" s="47">
        <v>0</v>
      </c>
      <c r="K897" s="46">
        <f t="shared" si="13"/>
        <v>0</v>
      </c>
      <c r="L897" s="72">
        <v>0</v>
      </c>
      <c r="M897" s="72">
        <v>0</v>
      </c>
      <c r="N897" s="72">
        <v>0</v>
      </c>
      <c r="O897" s="47">
        <v>0</v>
      </c>
    </row>
    <row r="898" spans="1:15">
      <c r="A898" s="83">
        <v>9005310700</v>
      </c>
      <c r="B898" s="1" t="s">
        <v>189</v>
      </c>
      <c r="C898" s="84" t="s">
        <v>46</v>
      </c>
      <c r="D898" s="45">
        <v>321.36993000000001</v>
      </c>
      <c r="E898" s="45">
        <v>0</v>
      </c>
      <c r="F898" s="73">
        <f>Table323[[#This Row],[Single Family]]+Table323[[#This Row],[2-4 Units]]+Table323[[#This Row],[&gt;4 Units]]</f>
        <v>0</v>
      </c>
      <c r="G898" s="72">
        <v>0</v>
      </c>
      <c r="H898" s="72">
        <v>0</v>
      </c>
      <c r="I898" s="72">
        <v>0</v>
      </c>
      <c r="J898" s="47">
        <v>0</v>
      </c>
      <c r="K898" s="46">
        <f t="shared" si="13"/>
        <v>0</v>
      </c>
      <c r="L898" s="72">
        <v>0</v>
      </c>
      <c r="M898" s="72">
        <v>0</v>
      </c>
      <c r="N898" s="72">
        <v>0</v>
      </c>
      <c r="O898" s="47">
        <v>0</v>
      </c>
    </row>
    <row r="899" spans="1:15">
      <c r="A899" s="83">
        <v>9005320100</v>
      </c>
      <c r="B899" s="1" t="s">
        <v>189</v>
      </c>
      <c r="C899" s="84" t="s">
        <v>46</v>
      </c>
      <c r="D899" s="45">
        <v>132764.29626599944</v>
      </c>
      <c r="E899" s="45">
        <v>55568.339999999902</v>
      </c>
      <c r="F899" s="73">
        <f>Table323[[#This Row],[Single Family]]+Table323[[#This Row],[2-4 Units]]+Table323[[#This Row],[&gt;4 Units]]</f>
        <v>39</v>
      </c>
      <c r="G899" s="72">
        <v>19</v>
      </c>
      <c r="H899" s="72">
        <v>2</v>
      </c>
      <c r="I899" s="72">
        <v>18</v>
      </c>
      <c r="J899" s="47">
        <v>17370.2599999999</v>
      </c>
      <c r="K899" s="46">
        <f t="shared" si="13"/>
        <v>103</v>
      </c>
      <c r="L899" s="72">
        <v>9</v>
      </c>
      <c r="M899" s="72">
        <v>0</v>
      </c>
      <c r="N899" s="72">
        <v>94</v>
      </c>
      <c r="O899" s="47">
        <v>22568.86</v>
      </c>
    </row>
    <row r="900" spans="1:15">
      <c r="A900" s="83">
        <v>9005320200</v>
      </c>
      <c r="B900" s="1" t="s">
        <v>189</v>
      </c>
      <c r="C900" s="84" t="s">
        <v>46</v>
      </c>
      <c r="D900" s="45">
        <v>62096.971356000002</v>
      </c>
      <c r="E900" s="45">
        <v>11737.139999999899</v>
      </c>
      <c r="F900" s="73">
        <f>Table323[[#This Row],[Single Family]]+Table323[[#This Row],[2-4 Units]]+Table323[[#This Row],[&gt;4 Units]]</f>
        <v>0</v>
      </c>
      <c r="G900" s="72">
        <v>0</v>
      </c>
      <c r="H900" s="72">
        <v>0</v>
      </c>
      <c r="I900" s="72">
        <v>0</v>
      </c>
      <c r="J900" s="47">
        <v>0</v>
      </c>
      <c r="K900" s="46">
        <f t="shared" si="13"/>
        <v>0</v>
      </c>
      <c r="L900" s="72">
        <v>0</v>
      </c>
      <c r="M900" s="72">
        <v>0</v>
      </c>
      <c r="N900" s="72">
        <v>0</v>
      </c>
      <c r="O900" s="47">
        <v>0</v>
      </c>
    </row>
    <row r="901" spans="1:15">
      <c r="A901" s="83">
        <v>9013881500</v>
      </c>
      <c r="B901" s="1" t="s">
        <v>190</v>
      </c>
      <c r="C901" s="84" t="s">
        <v>46</v>
      </c>
      <c r="D901" s="45">
        <v>2300.1148800000001</v>
      </c>
      <c r="E901" s="45">
        <v>0</v>
      </c>
      <c r="F901" s="73">
        <f>Table323[[#This Row],[Single Family]]+Table323[[#This Row],[2-4 Units]]+Table323[[#This Row],[&gt;4 Units]]</f>
        <v>0</v>
      </c>
      <c r="G901" s="72">
        <v>0</v>
      </c>
      <c r="H901" s="72">
        <v>0</v>
      </c>
      <c r="I901" s="72">
        <v>0</v>
      </c>
      <c r="J901" s="47">
        <v>0</v>
      </c>
      <c r="K901" s="46">
        <f t="shared" si="13"/>
        <v>0</v>
      </c>
      <c r="L901" s="72">
        <v>0</v>
      </c>
      <c r="M901" s="72">
        <v>0</v>
      </c>
      <c r="N901" s="72">
        <v>0</v>
      </c>
      <c r="O901" s="47">
        <v>0</v>
      </c>
    </row>
    <row r="902" spans="1:15">
      <c r="A902" s="83">
        <v>9015800300</v>
      </c>
      <c r="B902" s="1" t="s">
        <v>190</v>
      </c>
      <c r="C902" s="84" t="s">
        <v>46</v>
      </c>
      <c r="D902" s="45">
        <v>35352.528245999936</v>
      </c>
      <c r="E902" s="45">
        <v>13793.82</v>
      </c>
      <c r="F902" s="73">
        <f>Table323[[#This Row],[Single Family]]+Table323[[#This Row],[2-4 Units]]+Table323[[#This Row],[&gt;4 Units]]</f>
        <v>0</v>
      </c>
      <c r="G902" s="72">
        <v>0</v>
      </c>
      <c r="H902" s="72">
        <v>0</v>
      </c>
      <c r="I902" s="72">
        <v>0</v>
      </c>
      <c r="J902" s="47">
        <v>0</v>
      </c>
      <c r="K902" s="46">
        <f t="shared" ref="K902:K935" si="14">L902+M902+N902</f>
        <v>0</v>
      </c>
      <c r="L902" s="72">
        <v>0</v>
      </c>
      <c r="M902" s="72">
        <v>0</v>
      </c>
      <c r="N902" s="72">
        <v>0</v>
      </c>
      <c r="O902" s="47">
        <v>0</v>
      </c>
    </row>
    <row r="903" spans="1:15">
      <c r="A903" s="83">
        <v>9015800400</v>
      </c>
      <c r="B903" s="1" t="s">
        <v>190</v>
      </c>
      <c r="C903" s="84" t="s">
        <v>46</v>
      </c>
      <c r="D903" s="45">
        <v>44905.000076999946</v>
      </c>
      <c r="E903" s="45">
        <v>7358.69</v>
      </c>
      <c r="F903" s="73">
        <f>Table323[[#This Row],[Single Family]]+Table323[[#This Row],[2-4 Units]]+Table323[[#This Row],[&gt;4 Units]]</f>
        <v>0</v>
      </c>
      <c r="G903" s="72">
        <v>0</v>
      </c>
      <c r="H903" s="72">
        <v>0</v>
      </c>
      <c r="I903" s="72">
        <v>0</v>
      </c>
      <c r="J903" s="47">
        <v>0</v>
      </c>
      <c r="K903" s="46">
        <f t="shared" si="14"/>
        <v>0</v>
      </c>
      <c r="L903" s="72">
        <v>0</v>
      </c>
      <c r="M903" s="72">
        <v>0</v>
      </c>
      <c r="N903" s="72">
        <v>0</v>
      </c>
      <c r="O903" s="47">
        <v>0</v>
      </c>
    </row>
    <row r="904" spans="1:15">
      <c r="A904" s="83">
        <v>9015800500</v>
      </c>
      <c r="B904" s="1" t="s">
        <v>190</v>
      </c>
      <c r="C904" s="84" t="s">
        <v>46</v>
      </c>
      <c r="D904" s="45">
        <v>178785.103581</v>
      </c>
      <c r="E904" s="45">
        <v>369935.56</v>
      </c>
      <c r="F904" s="73">
        <f>Table323[[#This Row],[Single Family]]+Table323[[#This Row],[2-4 Units]]+Table323[[#This Row],[&gt;4 Units]]</f>
        <v>156</v>
      </c>
      <c r="G904" s="72">
        <v>50</v>
      </c>
      <c r="H904" s="72">
        <v>2</v>
      </c>
      <c r="I904" s="72">
        <v>104</v>
      </c>
      <c r="J904" s="47">
        <v>156660.609999999</v>
      </c>
      <c r="K904" s="46">
        <f t="shared" si="14"/>
        <v>148</v>
      </c>
      <c r="L904" s="72">
        <v>23</v>
      </c>
      <c r="M904" s="72">
        <v>0</v>
      </c>
      <c r="N904" s="72">
        <v>125</v>
      </c>
      <c r="O904" s="47">
        <v>41500.699999999903</v>
      </c>
    </row>
    <row r="905" spans="1:15">
      <c r="A905" s="83">
        <v>9015800600</v>
      </c>
      <c r="B905" s="1" t="s">
        <v>190</v>
      </c>
      <c r="C905" s="84" t="s">
        <v>46</v>
      </c>
      <c r="D905" s="45">
        <v>47664.237536999943</v>
      </c>
      <c r="E905" s="45">
        <v>208.13</v>
      </c>
      <c r="F905" s="73">
        <f>Table323[[#This Row],[Single Family]]+Table323[[#This Row],[2-4 Units]]+Table323[[#This Row],[&gt;4 Units]]</f>
        <v>0</v>
      </c>
      <c r="G905" s="72">
        <v>0</v>
      </c>
      <c r="H905" s="72">
        <v>0</v>
      </c>
      <c r="I905" s="72">
        <v>0</v>
      </c>
      <c r="J905" s="47">
        <v>0</v>
      </c>
      <c r="K905" s="46">
        <f t="shared" si="14"/>
        <v>0</v>
      </c>
      <c r="L905" s="72">
        <v>0</v>
      </c>
      <c r="M905" s="72">
        <v>0</v>
      </c>
      <c r="N905" s="72">
        <v>0</v>
      </c>
      <c r="O905" s="47">
        <v>0</v>
      </c>
    </row>
    <row r="906" spans="1:15">
      <c r="A906" s="83">
        <v>9015800700</v>
      </c>
      <c r="B906" s="1" t="s">
        <v>190</v>
      </c>
      <c r="C906" s="84" t="s">
        <v>46</v>
      </c>
      <c r="D906" s="45">
        <v>32319.406539</v>
      </c>
      <c r="E906" s="45">
        <v>4299.05</v>
      </c>
      <c r="F906" s="73">
        <f>Table323[[#This Row],[Single Family]]+Table323[[#This Row],[2-4 Units]]+Table323[[#This Row],[&gt;4 Units]]</f>
        <v>0</v>
      </c>
      <c r="G906" s="72">
        <v>0</v>
      </c>
      <c r="H906" s="72">
        <v>0</v>
      </c>
      <c r="I906" s="72">
        <v>0</v>
      </c>
      <c r="J906" s="47">
        <v>0</v>
      </c>
      <c r="K906" s="46">
        <f t="shared" si="14"/>
        <v>0</v>
      </c>
      <c r="L906" s="72">
        <v>0</v>
      </c>
      <c r="M906" s="72">
        <v>0</v>
      </c>
      <c r="N906" s="72">
        <v>0</v>
      </c>
      <c r="O906" s="47">
        <v>0</v>
      </c>
    </row>
    <row r="907" spans="1:15">
      <c r="A907" s="83">
        <v>9015815000</v>
      </c>
      <c r="B907" s="1" t="s">
        <v>190</v>
      </c>
      <c r="C907" s="84" t="s">
        <v>46</v>
      </c>
      <c r="D907" s="45">
        <v>299.63682</v>
      </c>
      <c r="E907" s="45">
        <v>0</v>
      </c>
      <c r="F907" s="73">
        <f>Table323[[#This Row],[Single Family]]+Table323[[#This Row],[2-4 Units]]+Table323[[#This Row],[&gt;4 Units]]</f>
        <v>0</v>
      </c>
      <c r="G907" s="72">
        <v>0</v>
      </c>
      <c r="H907" s="72">
        <v>0</v>
      </c>
      <c r="I907" s="72">
        <v>0</v>
      </c>
      <c r="J907" s="47">
        <v>0</v>
      </c>
      <c r="K907" s="46">
        <f t="shared" si="14"/>
        <v>0</v>
      </c>
      <c r="L907" s="72">
        <v>0</v>
      </c>
      <c r="M907" s="72">
        <v>0</v>
      </c>
      <c r="N907" s="72">
        <v>0</v>
      </c>
      <c r="O907" s="47">
        <v>0</v>
      </c>
    </row>
    <row r="908" spans="1:15">
      <c r="A908" s="83">
        <v>9015825000</v>
      </c>
      <c r="B908" s="1" t="s">
        <v>190</v>
      </c>
      <c r="C908" s="84" t="s">
        <v>46</v>
      </c>
      <c r="D908" s="45">
        <v>167.42943</v>
      </c>
      <c r="E908" s="45">
        <v>0</v>
      </c>
      <c r="F908" s="73">
        <f>Table323[[#This Row],[Single Family]]+Table323[[#This Row],[2-4 Units]]+Table323[[#This Row],[&gt;4 Units]]</f>
        <v>0</v>
      </c>
      <c r="G908" s="72">
        <v>0</v>
      </c>
      <c r="H908" s="72">
        <v>0</v>
      </c>
      <c r="I908" s="72">
        <v>0</v>
      </c>
      <c r="J908" s="47">
        <v>0</v>
      </c>
      <c r="K908" s="46">
        <f t="shared" si="14"/>
        <v>0</v>
      </c>
      <c r="L908" s="72">
        <v>0</v>
      </c>
      <c r="M908" s="72">
        <v>0</v>
      </c>
      <c r="N908" s="72">
        <v>0</v>
      </c>
      <c r="O908" s="47">
        <v>0</v>
      </c>
    </row>
    <row r="909" spans="1:15">
      <c r="A909" s="83">
        <v>9003470100</v>
      </c>
      <c r="B909" s="1" t="s">
        <v>191</v>
      </c>
      <c r="C909" s="84" t="s">
        <v>46</v>
      </c>
      <c r="D909" s="45">
        <v>275.10273000000001</v>
      </c>
      <c r="E909" s="45">
        <v>0</v>
      </c>
      <c r="F909" s="73">
        <f>Table323[[#This Row],[Single Family]]+Table323[[#This Row],[2-4 Units]]+Table323[[#This Row],[&gt;4 Units]]</f>
        <v>0</v>
      </c>
      <c r="G909" s="72">
        <v>0</v>
      </c>
      <c r="H909" s="72">
        <v>0</v>
      </c>
      <c r="I909" s="72">
        <v>0</v>
      </c>
      <c r="J909" s="47">
        <v>0</v>
      </c>
      <c r="K909" s="46">
        <f t="shared" si="14"/>
        <v>0</v>
      </c>
      <c r="L909" s="72">
        <v>0</v>
      </c>
      <c r="M909" s="72">
        <v>0</v>
      </c>
      <c r="N909" s="72">
        <v>0</v>
      </c>
      <c r="O909" s="47">
        <v>0</v>
      </c>
    </row>
    <row r="910" spans="1:15">
      <c r="A910" s="83">
        <v>9003471400</v>
      </c>
      <c r="B910" s="1" t="s">
        <v>191</v>
      </c>
      <c r="C910" s="84" t="s">
        <v>46</v>
      </c>
      <c r="D910" s="45">
        <v>87.930359999999993</v>
      </c>
      <c r="E910" s="45">
        <v>0</v>
      </c>
      <c r="F910" s="73">
        <f>Table323[[#This Row],[Single Family]]+Table323[[#This Row],[2-4 Units]]+Table323[[#This Row],[&gt;4 Units]]</f>
        <v>0</v>
      </c>
      <c r="G910" s="72">
        <v>0</v>
      </c>
      <c r="H910" s="72">
        <v>0</v>
      </c>
      <c r="I910" s="72">
        <v>0</v>
      </c>
      <c r="J910" s="47">
        <v>0</v>
      </c>
      <c r="K910" s="46">
        <f t="shared" si="14"/>
        <v>0</v>
      </c>
      <c r="L910" s="72">
        <v>0</v>
      </c>
      <c r="M910" s="72">
        <v>0</v>
      </c>
      <c r="N910" s="72">
        <v>0</v>
      </c>
      <c r="O910" s="47">
        <v>0</v>
      </c>
    </row>
    <row r="911" spans="1:15">
      <c r="A911" s="83">
        <v>9003473100</v>
      </c>
      <c r="B911" s="1" t="s">
        <v>191</v>
      </c>
      <c r="C911" s="84" t="s">
        <v>46</v>
      </c>
      <c r="D911" s="45">
        <v>205878.05437499998</v>
      </c>
      <c r="E911" s="45">
        <v>325077.23</v>
      </c>
      <c r="F911" s="73">
        <f>Table323[[#This Row],[Single Family]]+Table323[[#This Row],[2-4 Units]]+Table323[[#This Row],[&gt;4 Units]]</f>
        <v>176</v>
      </c>
      <c r="G911" s="72">
        <v>176</v>
      </c>
      <c r="H911" s="72">
        <v>0</v>
      </c>
      <c r="I911" s="72">
        <v>0</v>
      </c>
      <c r="J911" s="47">
        <v>206532</v>
      </c>
      <c r="K911" s="46">
        <f t="shared" si="14"/>
        <v>161</v>
      </c>
      <c r="L911" s="72">
        <v>117</v>
      </c>
      <c r="M911" s="72">
        <v>0</v>
      </c>
      <c r="N911" s="72">
        <v>44</v>
      </c>
      <c r="O911" s="47">
        <v>167732</v>
      </c>
    </row>
    <row r="912" spans="1:15">
      <c r="A912" s="83">
        <v>9003473400</v>
      </c>
      <c r="B912" s="1" t="s">
        <v>191</v>
      </c>
      <c r="C912" s="84" t="s">
        <v>46</v>
      </c>
      <c r="D912" s="45">
        <v>26180.050743</v>
      </c>
      <c r="E912" s="45">
        <v>13924.039999999901</v>
      </c>
      <c r="F912" s="73">
        <f>Table323[[#This Row],[Single Family]]+Table323[[#This Row],[2-4 Units]]+Table323[[#This Row],[&gt;4 Units]]</f>
        <v>0</v>
      </c>
      <c r="G912" s="72">
        <v>0</v>
      </c>
      <c r="H912" s="72">
        <v>0</v>
      </c>
      <c r="I912" s="72">
        <v>0</v>
      </c>
      <c r="J912" s="47">
        <v>0</v>
      </c>
      <c r="K912" s="46">
        <f t="shared" si="14"/>
        <v>0</v>
      </c>
      <c r="L912" s="72">
        <v>0</v>
      </c>
      <c r="M912" s="72">
        <v>0</v>
      </c>
      <c r="N912" s="72">
        <v>0</v>
      </c>
      <c r="O912" s="47">
        <v>0</v>
      </c>
    </row>
    <row r="913" spans="1:15">
      <c r="A913" s="83">
        <v>9003473501</v>
      </c>
      <c r="B913" s="1" t="s">
        <v>191</v>
      </c>
      <c r="C913" s="84" t="s">
        <v>46</v>
      </c>
      <c r="D913" s="45">
        <v>66020.720220000003</v>
      </c>
      <c r="E913" s="45">
        <v>23891.859999999899</v>
      </c>
      <c r="F913" s="73">
        <f>Table323[[#This Row],[Single Family]]+Table323[[#This Row],[2-4 Units]]+Table323[[#This Row],[&gt;4 Units]]</f>
        <v>0</v>
      </c>
      <c r="G913" s="72">
        <v>0</v>
      </c>
      <c r="H913" s="72">
        <v>0</v>
      </c>
      <c r="I913" s="72">
        <v>0</v>
      </c>
      <c r="J913" s="47">
        <v>0</v>
      </c>
      <c r="K913" s="46">
        <f t="shared" si="14"/>
        <v>0</v>
      </c>
      <c r="L913" s="72">
        <v>0</v>
      </c>
      <c r="M913" s="72">
        <v>0</v>
      </c>
      <c r="N913" s="72">
        <v>0</v>
      </c>
      <c r="O913" s="47">
        <v>0</v>
      </c>
    </row>
    <row r="914" spans="1:15">
      <c r="A914" s="83">
        <v>9003473502</v>
      </c>
      <c r="B914" s="1" t="s">
        <v>191</v>
      </c>
      <c r="C914" s="84" t="s">
        <v>46</v>
      </c>
      <c r="D914" s="45">
        <v>42438.504716999945</v>
      </c>
      <c r="E914" s="45">
        <v>6866</v>
      </c>
      <c r="F914" s="73">
        <f>Table323[[#This Row],[Single Family]]+Table323[[#This Row],[2-4 Units]]+Table323[[#This Row],[&gt;4 Units]]</f>
        <v>0</v>
      </c>
      <c r="G914" s="72">
        <v>0</v>
      </c>
      <c r="H914" s="72">
        <v>0</v>
      </c>
      <c r="I914" s="72">
        <v>0</v>
      </c>
      <c r="J914" s="47">
        <v>0</v>
      </c>
      <c r="K914" s="46">
        <f t="shared" si="14"/>
        <v>0</v>
      </c>
      <c r="L914" s="72">
        <v>0</v>
      </c>
      <c r="M914" s="72">
        <v>0</v>
      </c>
      <c r="N914" s="72">
        <v>0</v>
      </c>
      <c r="O914" s="47">
        <v>0</v>
      </c>
    </row>
    <row r="915" spans="1:15">
      <c r="A915" s="83">
        <v>9003473601</v>
      </c>
      <c r="B915" s="1" t="s">
        <v>191</v>
      </c>
      <c r="C915" s="84" t="s">
        <v>46</v>
      </c>
      <c r="D915" s="45">
        <v>39962.941893000003</v>
      </c>
      <c r="E915" s="45">
        <v>12615.73</v>
      </c>
      <c r="F915" s="73">
        <f>Table323[[#This Row],[Single Family]]+Table323[[#This Row],[2-4 Units]]+Table323[[#This Row],[&gt;4 Units]]</f>
        <v>0</v>
      </c>
      <c r="G915" s="72">
        <v>0</v>
      </c>
      <c r="H915" s="72">
        <v>0</v>
      </c>
      <c r="I915" s="72">
        <v>0</v>
      </c>
      <c r="J915" s="47">
        <v>0</v>
      </c>
      <c r="K915" s="46">
        <f t="shared" si="14"/>
        <v>0</v>
      </c>
      <c r="L915" s="72">
        <v>0</v>
      </c>
      <c r="M915" s="72">
        <v>0</v>
      </c>
      <c r="N915" s="72">
        <v>0</v>
      </c>
      <c r="O915" s="47">
        <v>0</v>
      </c>
    </row>
    <row r="916" spans="1:15">
      <c r="A916" s="83">
        <v>9003473602</v>
      </c>
      <c r="B916" s="1" t="s">
        <v>191</v>
      </c>
      <c r="C916" s="84" t="s">
        <v>46</v>
      </c>
      <c r="D916" s="45">
        <v>30625.059149999997</v>
      </c>
      <c r="E916" s="45">
        <v>4494.55</v>
      </c>
      <c r="F916" s="73">
        <f>Table323[[#This Row],[Single Family]]+Table323[[#This Row],[2-4 Units]]+Table323[[#This Row],[&gt;4 Units]]</f>
        <v>0</v>
      </c>
      <c r="G916" s="72">
        <v>0</v>
      </c>
      <c r="H916" s="72">
        <v>0</v>
      </c>
      <c r="I916" s="72">
        <v>0</v>
      </c>
      <c r="J916" s="47">
        <v>0</v>
      </c>
      <c r="K916" s="46">
        <f t="shared" si="14"/>
        <v>0</v>
      </c>
      <c r="L916" s="72">
        <v>0</v>
      </c>
      <c r="M916" s="72">
        <v>0</v>
      </c>
      <c r="N916" s="72">
        <v>0</v>
      </c>
      <c r="O916" s="47">
        <v>0</v>
      </c>
    </row>
    <row r="917" spans="1:15">
      <c r="A917" s="83">
        <v>9003473700</v>
      </c>
      <c r="B917" s="1" t="s">
        <v>191</v>
      </c>
      <c r="C917" s="84" t="s">
        <v>46</v>
      </c>
      <c r="D917" s="45">
        <v>63175.179689999997</v>
      </c>
      <c r="E917" s="45">
        <v>42517.709999999897</v>
      </c>
      <c r="F917" s="73">
        <f>Table323[[#This Row],[Single Family]]+Table323[[#This Row],[2-4 Units]]+Table323[[#This Row],[&gt;4 Units]]</f>
        <v>0</v>
      </c>
      <c r="G917" s="72">
        <v>0</v>
      </c>
      <c r="H917" s="72">
        <v>0</v>
      </c>
      <c r="I917" s="72">
        <v>0</v>
      </c>
      <c r="J917" s="47">
        <v>0</v>
      </c>
      <c r="K917" s="46">
        <f t="shared" si="14"/>
        <v>0</v>
      </c>
      <c r="L917" s="72">
        <v>0</v>
      </c>
      <c r="M917" s="72">
        <v>0</v>
      </c>
      <c r="N917" s="72">
        <v>0</v>
      </c>
      <c r="O917" s="47">
        <v>0</v>
      </c>
    </row>
    <row r="918" spans="1:15">
      <c r="A918" s="83">
        <v>9003473800</v>
      </c>
      <c r="B918" s="1" t="s">
        <v>191</v>
      </c>
      <c r="C918" s="84" t="s">
        <v>46</v>
      </c>
      <c r="D918" s="45">
        <v>19636.900226999998</v>
      </c>
      <c r="E918" s="45">
        <v>22558.87</v>
      </c>
      <c r="F918" s="73">
        <f>Table323[[#This Row],[Single Family]]+Table323[[#This Row],[2-4 Units]]+Table323[[#This Row],[&gt;4 Units]]</f>
        <v>0</v>
      </c>
      <c r="G918" s="72">
        <v>0</v>
      </c>
      <c r="H918" s="72">
        <v>0</v>
      </c>
      <c r="I918" s="72">
        <v>0</v>
      </c>
      <c r="J918" s="47">
        <v>0</v>
      </c>
      <c r="K918" s="46">
        <f t="shared" si="14"/>
        <v>0</v>
      </c>
      <c r="L918" s="72">
        <v>0</v>
      </c>
      <c r="M918" s="72">
        <v>0</v>
      </c>
      <c r="N918" s="72">
        <v>0</v>
      </c>
      <c r="O918" s="47">
        <v>0</v>
      </c>
    </row>
    <row r="919" spans="1:15">
      <c r="A919" s="83">
        <v>9003524400</v>
      </c>
      <c r="B919" s="1" t="s">
        <v>191</v>
      </c>
      <c r="C919" s="84" t="s">
        <v>46</v>
      </c>
      <c r="D919" s="45">
        <v>448.55937</v>
      </c>
      <c r="E919" s="45">
        <v>0</v>
      </c>
      <c r="F919" s="73">
        <f>Table323[[#This Row],[Single Family]]+Table323[[#This Row],[2-4 Units]]+Table323[[#This Row],[&gt;4 Units]]</f>
        <v>0</v>
      </c>
      <c r="G919" s="72">
        <v>0</v>
      </c>
      <c r="H919" s="72">
        <v>0</v>
      </c>
      <c r="I919" s="72">
        <v>0</v>
      </c>
      <c r="J919" s="47">
        <v>0</v>
      </c>
      <c r="K919" s="46">
        <f t="shared" si="14"/>
        <v>0</v>
      </c>
      <c r="L919" s="72">
        <v>0</v>
      </c>
      <c r="M919" s="72">
        <v>0</v>
      </c>
      <c r="N919" s="72">
        <v>0</v>
      </c>
      <c r="O919" s="47">
        <v>0</v>
      </c>
    </row>
    <row r="920" spans="1:15">
      <c r="A920" s="83">
        <v>9003476100</v>
      </c>
      <c r="B920" s="1" t="s">
        <v>192</v>
      </c>
      <c r="C920" s="84" t="s">
        <v>46</v>
      </c>
      <c r="D920" s="45">
        <v>53490.776031000001</v>
      </c>
      <c r="E920" s="45">
        <v>23858.609999999899</v>
      </c>
      <c r="F920" s="73">
        <f>Table323[[#This Row],[Single Family]]+Table323[[#This Row],[2-4 Units]]+Table323[[#This Row],[&gt;4 Units]]</f>
        <v>0</v>
      </c>
      <c r="G920" s="72">
        <v>0</v>
      </c>
      <c r="H920" s="72">
        <v>0</v>
      </c>
      <c r="I920" s="72">
        <v>0</v>
      </c>
      <c r="J920" s="47">
        <v>0</v>
      </c>
      <c r="K920" s="46">
        <f t="shared" si="14"/>
        <v>0</v>
      </c>
      <c r="L920" s="72">
        <v>0</v>
      </c>
      <c r="M920" s="72">
        <v>0</v>
      </c>
      <c r="N920" s="72">
        <v>0</v>
      </c>
      <c r="O920" s="47">
        <v>0</v>
      </c>
    </row>
    <row r="921" spans="1:15">
      <c r="A921" s="83">
        <v>9003476200</v>
      </c>
      <c r="B921" s="1" t="s">
        <v>192</v>
      </c>
      <c r="C921" s="84" t="s">
        <v>46</v>
      </c>
      <c r="D921" s="45">
        <v>33567.29019</v>
      </c>
      <c r="E921" s="45">
        <v>3720.04</v>
      </c>
      <c r="F921" s="73">
        <f>Table323[[#This Row],[Single Family]]+Table323[[#This Row],[2-4 Units]]+Table323[[#This Row],[&gt;4 Units]]</f>
        <v>0</v>
      </c>
      <c r="G921" s="72">
        <v>0</v>
      </c>
      <c r="H921" s="72">
        <v>0</v>
      </c>
      <c r="I921" s="72">
        <v>0</v>
      </c>
      <c r="J921" s="47">
        <v>0</v>
      </c>
      <c r="K921" s="46">
        <f t="shared" si="14"/>
        <v>0</v>
      </c>
      <c r="L921" s="72">
        <v>0</v>
      </c>
      <c r="M921" s="72">
        <v>0</v>
      </c>
      <c r="N921" s="72">
        <v>0</v>
      </c>
      <c r="O921" s="47">
        <v>0</v>
      </c>
    </row>
    <row r="922" spans="1:15">
      <c r="A922" s="83">
        <v>9003476300</v>
      </c>
      <c r="B922" s="1" t="s">
        <v>192</v>
      </c>
      <c r="C922" s="84" t="s">
        <v>46</v>
      </c>
      <c r="D922" s="45">
        <v>126532.91069999999</v>
      </c>
      <c r="E922" s="45">
        <v>147712.57999999999</v>
      </c>
      <c r="F922" s="73">
        <f>Table323[[#This Row],[Single Family]]+Table323[[#This Row],[2-4 Units]]+Table323[[#This Row],[&gt;4 Units]]</f>
        <v>65</v>
      </c>
      <c r="G922" s="72">
        <v>62</v>
      </c>
      <c r="H922" s="72">
        <v>3</v>
      </c>
      <c r="I922" s="72">
        <v>0</v>
      </c>
      <c r="J922" s="47">
        <v>64287.4</v>
      </c>
      <c r="K922" s="46">
        <f t="shared" si="14"/>
        <v>47</v>
      </c>
      <c r="L922" s="72">
        <v>23</v>
      </c>
      <c r="M922" s="72">
        <v>0</v>
      </c>
      <c r="N922" s="72">
        <v>24</v>
      </c>
      <c r="O922" s="47">
        <v>47465.099999999897</v>
      </c>
    </row>
    <row r="923" spans="1:15">
      <c r="A923" s="83">
        <v>9009352600</v>
      </c>
      <c r="B923" s="1" t="s">
        <v>193</v>
      </c>
      <c r="C923" s="84" t="s">
        <v>46</v>
      </c>
      <c r="D923" s="45">
        <v>208.38951</v>
      </c>
      <c r="E923" s="45">
        <v>0</v>
      </c>
      <c r="F923" s="73">
        <f>Table323[[#This Row],[Single Family]]+Table323[[#This Row],[2-4 Units]]+Table323[[#This Row],[&gt;4 Units]]</f>
        <v>0</v>
      </c>
      <c r="G923" s="72">
        <v>0</v>
      </c>
      <c r="H923" s="72">
        <v>0</v>
      </c>
      <c r="I923" s="72">
        <v>0</v>
      </c>
      <c r="J923" s="47">
        <v>0</v>
      </c>
      <c r="K923" s="46">
        <f t="shared" si="14"/>
        <v>0</v>
      </c>
      <c r="L923" s="72">
        <v>0</v>
      </c>
      <c r="M923" s="72">
        <v>0</v>
      </c>
      <c r="N923" s="72">
        <v>0</v>
      </c>
      <c r="O923" s="47">
        <v>0</v>
      </c>
    </row>
    <row r="924" spans="1:15">
      <c r="A924" s="83">
        <v>9009352701</v>
      </c>
      <c r="B924" s="1" t="s">
        <v>193</v>
      </c>
      <c r="C924" s="84" t="s">
        <v>46</v>
      </c>
      <c r="D924" s="45">
        <v>95.227649999999997</v>
      </c>
      <c r="E924" s="45">
        <v>0</v>
      </c>
      <c r="F924" s="73">
        <f>Table323[[#This Row],[Single Family]]+Table323[[#This Row],[2-4 Units]]+Table323[[#This Row],[&gt;4 Units]]</f>
        <v>0</v>
      </c>
      <c r="G924" s="72">
        <v>0</v>
      </c>
      <c r="H924" s="72">
        <v>0</v>
      </c>
      <c r="I924" s="72">
        <v>0</v>
      </c>
      <c r="J924" s="47">
        <v>0</v>
      </c>
      <c r="K924" s="46">
        <f t="shared" si="14"/>
        <v>0</v>
      </c>
      <c r="L924" s="72">
        <v>0</v>
      </c>
      <c r="M924" s="72">
        <v>0</v>
      </c>
      <c r="N924" s="72">
        <v>0</v>
      </c>
      <c r="O924" s="47">
        <v>0</v>
      </c>
    </row>
    <row r="925" spans="1:15">
      <c r="A925" s="83">
        <v>9009361100</v>
      </c>
      <c r="B925" s="1" t="s">
        <v>193</v>
      </c>
      <c r="C925" s="84" t="s">
        <v>46</v>
      </c>
      <c r="D925" s="45">
        <v>194733.66030299943</v>
      </c>
      <c r="E925" s="45">
        <v>203586.24</v>
      </c>
      <c r="F925" s="73">
        <f>Table323[[#This Row],[Single Family]]+Table323[[#This Row],[2-4 Units]]+Table323[[#This Row],[&gt;4 Units]]</f>
        <v>134</v>
      </c>
      <c r="G925" s="72">
        <v>90</v>
      </c>
      <c r="H925" s="72">
        <v>3</v>
      </c>
      <c r="I925" s="72">
        <v>41</v>
      </c>
      <c r="J925" s="47">
        <v>123519</v>
      </c>
      <c r="K925" s="46">
        <f t="shared" si="14"/>
        <v>24</v>
      </c>
      <c r="L925" s="72">
        <v>24</v>
      </c>
      <c r="M925" s="72">
        <v>0</v>
      </c>
      <c r="N925" s="72">
        <v>0</v>
      </c>
      <c r="O925" s="47">
        <v>104244</v>
      </c>
    </row>
    <row r="926" spans="1:15">
      <c r="A926" s="83">
        <v>9009361200</v>
      </c>
      <c r="B926" s="1" t="s">
        <v>193</v>
      </c>
      <c r="C926" s="84" t="s">
        <v>46</v>
      </c>
      <c r="D926" s="45">
        <v>85433.78925899943</v>
      </c>
      <c r="E926" s="45">
        <v>33777.289999999899</v>
      </c>
      <c r="F926" s="73">
        <f>Table323[[#This Row],[Single Family]]+Table323[[#This Row],[2-4 Units]]+Table323[[#This Row],[&gt;4 Units]]</f>
        <v>0</v>
      </c>
      <c r="G926" s="72">
        <v>0</v>
      </c>
      <c r="H926" s="72">
        <v>0</v>
      </c>
      <c r="I926" s="72">
        <v>0</v>
      </c>
      <c r="J926" s="47">
        <v>0</v>
      </c>
      <c r="K926" s="46">
        <f t="shared" si="14"/>
        <v>0</v>
      </c>
      <c r="L926" s="72">
        <v>0</v>
      </c>
      <c r="M926" s="72">
        <v>0</v>
      </c>
      <c r="N926" s="72">
        <v>0</v>
      </c>
      <c r="O926" s="47">
        <v>0</v>
      </c>
    </row>
    <row r="927" spans="1:15">
      <c r="A927" s="83">
        <v>9009361300</v>
      </c>
      <c r="B927" s="1" t="s">
        <v>193</v>
      </c>
      <c r="C927" s="84" t="s">
        <v>46</v>
      </c>
      <c r="D927" s="45">
        <v>63394.30818</v>
      </c>
      <c r="E927" s="45">
        <v>36747.480000000003</v>
      </c>
      <c r="F927" s="73">
        <f>Table323[[#This Row],[Single Family]]+Table323[[#This Row],[2-4 Units]]+Table323[[#This Row],[&gt;4 Units]]</f>
        <v>0</v>
      </c>
      <c r="G927" s="72">
        <v>0</v>
      </c>
      <c r="H927" s="72">
        <v>0</v>
      </c>
      <c r="I927" s="72">
        <v>0</v>
      </c>
      <c r="J927" s="47">
        <v>0</v>
      </c>
      <c r="K927" s="46">
        <f t="shared" si="14"/>
        <v>0</v>
      </c>
      <c r="L927" s="72">
        <v>0</v>
      </c>
      <c r="M927" s="72">
        <v>0</v>
      </c>
      <c r="N927" s="72">
        <v>0</v>
      </c>
      <c r="O927" s="47">
        <v>0</v>
      </c>
    </row>
    <row r="928" spans="1:15">
      <c r="A928" s="83">
        <v>9005342100</v>
      </c>
      <c r="B928" s="1" t="s">
        <v>194</v>
      </c>
      <c r="C928" s="84" t="s">
        <v>46</v>
      </c>
      <c r="D928" s="45">
        <v>233.37152999999998</v>
      </c>
      <c r="E928" s="45">
        <v>0</v>
      </c>
      <c r="F928" s="73">
        <f>Table323[[#This Row],[Single Family]]+Table323[[#This Row],[2-4 Units]]+Table323[[#This Row],[&gt;4 Units]]</f>
        <v>0</v>
      </c>
      <c r="G928" s="72">
        <v>0</v>
      </c>
      <c r="H928" s="72">
        <v>0</v>
      </c>
      <c r="I928" s="72">
        <v>0</v>
      </c>
      <c r="J928" s="47">
        <v>0</v>
      </c>
      <c r="K928" s="46">
        <f t="shared" si="14"/>
        <v>0</v>
      </c>
      <c r="L928" s="72">
        <v>0</v>
      </c>
      <c r="M928" s="72">
        <v>0</v>
      </c>
      <c r="N928" s="72">
        <v>0</v>
      </c>
      <c r="O928" s="47">
        <v>0</v>
      </c>
    </row>
    <row r="929" spans="1:16">
      <c r="A929" s="83">
        <v>9005360200</v>
      </c>
      <c r="B929" s="1" t="s">
        <v>194</v>
      </c>
      <c r="C929" s="84" t="s">
        <v>46</v>
      </c>
      <c r="D929" s="45">
        <v>98.306460000000001</v>
      </c>
      <c r="E929" s="45">
        <v>0</v>
      </c>
      <c r="F929" s="73">
        <f>Table323[[#This Row],[Single Family]]+Table323[[#This Row],[2-4 Units]]+Table323[[#This Row],[&gt;4 Units]]</f>
        <v>0</v>
      </c>
      <c r="G929" s="72">
        <v>0</v>
      </c>
      <c r="H929" s="72">
        <v>0</v>
      </c>
      <c r="I929" s="72">
        <v>0</v>
      </c>
      <c r="J929" s="47">
        <v>0</v>
      </c>
      <c r="K929" s="46">
        <f t="shared" si="14"/>
        <v>0</v>
      </c>
      <c r="L929" s="72">
        <v>0</v>
      </c>
      <c r="M929" s="72">
        <v>0</v>
      </c>
      <c r="N929" s="72">
        <v>0</v>
      </c>
      <c r="O929" s="47">
        <v>0</v>
      </c>
    </row>
    <row r="930" spans="1:16">
      <c r="A930" s="83">
        <v>9005362101</v>
      </c>
      <c r="B930" s="1" t="s">
        <v>194</v>
      </c>
      <c r="C930" s="84" t="s">
        <v>46</v>
      </c>
      <c r="D930" s="45">
        <v>85998.741255000001</v>
      </c>
      <c r="E930" s="45">
        <v>19224</v>
      </c>
      <c r="F930" s="73">
        <f>Table323[[#This Row],[Single Family]]+Table323[[#This Row],[2-4 Units]]+Table323[[#This Row],[&gt;4 Units]]</f>
        <v>0</v>
      </c>
      <c r="G930" s="72">
        <v>0</v>
      </c>
      <c r="H930" s="72">
        <v>0</v>
      </c>
      <c r="I930" s="72">
        <v>0</v>
      </c>
      <c r="J930" s="47">
        <v>0</v>
      </c>
      <c r="K930" s="46">
        <f t="shared" si="14"/>
        <v>0</v>
      </c>
      <c r="L930" s="72">
        <v>0</v>
      </c>
      <c r="M930" s="72">
        <v>0</v>
      </c>
      <c r="N930" s="72">
        <v>0</v>
      </c>
      <c r="O930" s="47">
        <v>0</v>
      </c>
    </row>
    <row r="931" spans="1:16">
      <c r="A931" s="83">
        <v>9005362102</v>
      </c>
      <c r="B931" s="1" t="s">
        <v>194</v>
      </c>
      <c r="C931" s="84" t="s">
        <v>46</v>
      </c>
      <c r="D931" s="45">
        <v>177779.25975599998</v>
      </c>
      <c r="E931" s="45">
        <v>127300.349999999</v>
      </c>
      <c r="F931" s="73">
        <f>Table323[[#This Row],[Single Family]]+Table323[[#This Row],[2-4 Units]]+Table323[[#This Row],[&gt;4 Units]]</f>
        <v>42</v>
      </c>
      <c r="G931" s="72">
        <v>42</v>
      </c>
      <c r="H931" s="72">
        <v>0</v>
      </c>
      <c r="I931" s="72">
        <v>0</v>
      </c>
      <c r="J931" s="47">
        <v>78267.8</v>
      </c>
      <c r="K931" s="46">
        <f t="shared" si="14"/>
        <v>13</v>
      </c>
      <c r="L931" s="72">
        <v>13</v>
      </c>
      <c r="M931" s="72">
        <v>0</v>
      </c>
      <c r="N931" s="72">
        <v>0</v>
      </c>
      <c r="O931" s="47">
        <v>20435</v>
      </c>
    </row>
    <row r="932" spans="1:16">
      <c r="A932" s="83">
        <v>9015900200</v>
      </c>
      <c r="B932" s="1" t="s">
        <v>195</v>
      </c>
      <c r="C932" s="84" t="s">
        <v>46</v>
      </c>
      <c r="D932" s="45">
        <v>33.390630000000002</v>
      </c>
      <c r="E932" s="45">
        <v>0</v>
      </c>
      <c r="F932" s="73">
        <f>Table323[[#This Row],[Single Family]]+Table323[[#This Row],[2-4 Units]]+Table323[[#This Row],[&gt;4 Units]]</f>
        <v>0</v>
      </c>
      <c r="G932" s="72">
        <v>0</v>
      </c>
      <c r="H932" s="72">
        <v>0</v>
      </c>
      <c r="I932" s="72">
        <v>0</v>
      </c>
      <c r="J932" s="47">
        <v>0</v>
      </c>
      <c r="K932" s="46">
        <f t="shared" si="14"/>
        <v>0</v>
      </c>
      <c r="L932" s="72">
        <v>0</v>
      </c>
      <c r="M932" s="72">
        <v>0</v>
      </c>
      <c r="N932" s="72">
        <v>0</v>
      </c>
      <c r="O932" s="47">
        <v>0</v>
      </c>
    </row>
    <row r="933" spans="1:16">
      <c r="A933" s="83">
        <v>9015901100</v>
      </c>
      <c r="B933" s="1" t="s">
        <v>195</v>
      </c>
      <c r="C933" s="84" t="s">
        <v>46</v>
      </c>
      <c r="D933" s="45">
        <v>179710.59329999998</v>
      </c>
      <c r="E933" s="45">
        <v>805</v>
      </c>
      <c r="F933" s="73">
        <f>Table323[[#This Row],[Single Family]]+Table323[[#This Row],[2-4 Units]]+Table323[[#This Row],[&gt;4 Units]]</f>
        <v>30</v>
      </c>
      <c r="G933" s="72">
        <v>30</v>
      </c>
      <c r="H933" s="72">
        <v>0</v>
      </c>
      <c r="I933" s="72">
        <v>0</v>
      </c>
      <c r="J933" s="47">
        <v>37610.400000000001</v>
      </c>
      <c r="K933" s="46">
        <f t="shared" si="14"/>
        <v>11</v>
      </c>
      <c r="L933" s="72">
        <v>11</v>
      </c>
      <c r="M933" s="72">
        <v>0</v>
      </c>
      <c r="N933" s="72">
        <v>0</v>
      </c>
      <c r="O933" s="47">
        <v>20644.400000000001</v>
      </c>
    </row>
    <row r="934" spans="1:16">
      <c r="A934" s="83">
        <v>9015902200</v>
      </c>
      <c r="B934" s="1" t="s">
        <v>195</v>
      </c>
      <c r="C934" s="84" t="s">
        <v>46</v>
      </c>
      <c r="D934" s="45">
        <v>669.46823999999992</v>
      </c>
      <c r="E934" s="45">
        <v>0</v>
      </c>
      <c r="F934" s="73">
        <f>Table323[[#This Row],[Single Family]]+Table323[[#This Row],[2-4 Units]]+Table323[[#This Row],[&gt;4 Units]]</f>
        <v>0</v>
      </c>
      <c r="G934" s="72">
        <v>0</v>
      </c>
      <c r="H934" s="72">
        <v>0</v>
      </c>
      <c r="I934" s="72">
        <v>0</v>
      </c>
      <c r="J934" s="47">
        <v>0</v>
      </c>
      <c r="K934" s="46">
        <f t="shared" si="14"/>
        <v>0</v>
      </c>
      <c r="L934" s="72">
        <v>0</v>
      </c>
      <c r="M934" s="72">
        <v>0</v>
      </c>
      <c r="N934" s="72">
        <v>0</v>
      </c>
      <c r="O934" s="47">
        <v>0</v>
      </c>
    </row>
    <row r="935" spans="1:16">
      <c r="A935" s="83">
        <v>9015902500</v>
      </c>
      <c r="B935" s="1" t="s">
        <v>195</v>
      </c>
      <c r="C935" s="84" t="s">
        <v>46</v>
      </c>
      <c r="D935" s="45">
        <v>1489.887189</v>
      </c>
      <c r="E935" s="45">
        <v>0</v>
      </c>
      <c r="F935" s="73">
        <f>Table323[[#This Row],[Single Family]]+Table323[[#This Row],[2-4 Units]]+Table323[[#This Row],[&gt;4 Units]]</f>
        <v>0</v>
      </c>
      <c r="G935" s="72">
        <v>0</v>
      </c>
      <c r="H935" s="72">
        <v>0</v>
      </c>
      <c r="I935" s="72">
        <v>0</v>
      </c>
      <c r="J935" s="47">
        <v>0</v>
      </c>
      <c r="K935" s="46">
        <f t="shared" si="14"/>
        <v>0</v>
      </c>
      <c r="L935" s="72">
        <v>0</v>
      </c>
      <c r="M935" s="72">
        <v>0</v>
      </c>
      <c r="N935" s="72">
        <v>0</v>
      </c>
      <c r="O935" s="47">
        <v>0</v>
      </c>
    </row>
    <row r="936" spans="1:16" ht="15.75" thickBot="1">
      <c r="A936" s="74"/>
      <c r="B936" s="80"/>
      <c r="C936" s="85" t="s">
        <v>210</v>
      </c>
      <c r="D936" s="40">
        <f>SUBTOTAL(109,Table323[CLM $ Collected ])</f>
        <v>52517968.833952934</v>
      </c>
      <c r="E936" s="40">
        <f>SUBTOTAL(109,Table323[Incentive Disbursements])</f>
        <v>47836548.585999861</v>
      </c>
      <c r="F936" s="41">
        <f>SUBTOTAL(109,Table323[Total Units])</f>
        <v>22226</v>
      </c>
      <c r="G936" s="41">
        <f>SUBTOTAL(109,Table323[Single Family])</f>
        <v>10721</v>
      </c>
      <c r="H936" s="41">
        <f>SUBTOTAL(109,Table323[2-4 Units])</f>
        <v>212</v>
      </c>
      <c r="I936" s="41">
        <f>SUBTOTAL(109,Table323[&gt;4 Units])</f>
        <v>11293</v>
      </c>
      <c r="J936" s="44">
        <f>SUBTOTAL(109,Table323[Incentives])</f>
        <v>15882653.999999996</v>
      </c>
      <c r="K936" s="41">
        <f>SUBTOTAL(109,Table323[Total Units2])</f>
        <v>16468</v>
      </c>
      <c r="L936" s="41">
        <f>SUBTOTAL(109,Table323[[Single Family ]])</f>
        <v>3431</v>
      </c>
      <c r="M936" s="41">
        <f>SUBTOTAL(109,Table323[ 2-4 Units])</f>
        <v>0</v>
      </c>
      <c r="N936" s="41">
        <f>SUBTOTAL(109,Table323[&gt;4 Units ])</f>
        <v>13037</v>
      </c>
      <c r="O936" s="42">
        <f>SUBTOTAL(109,Table323[[Incentives ]])</f>
        <v>12716845.599999994</v>
      </c>
    </row>
    <row r="938" spans="1:16" s="36" customFormat="1">
      <c r="A938" s="35" t="s">
        <v>27</v>
      </c>
      <c r="C938" s="37"/>
      <c r="D938" s="37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</row>
    <row r="939" spans="1:16" s="36" customFormat="1">
      <c r="A939" s="35" t="s">
        <v>28</v>
      </c>
      <c r="C939" s="37"/>
      <c r="D939" s="37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</row>
    <row r="940" spans="1:16">
      <c r="A940" s="81" t="s">
        <v>211</v>
      </c>
    </row>
  </sheetData>
  <mergeCells count="7">
    <mergeCell ref="A1:O2"/>
    <mergeCell ref="A3:C3"/>
    <mergeCell ref="D3:O3"/>
    <mergeCell ref="A4:C4"/>
    <mergeCell ref="D4:E4"/>
    <mergeCell ref="K4:O4"/>
    <mergeCell ref="F4:J4"/>
  </mergeCells>
  <pageMargins left="0.7" right="0.7" top="0.75" bottom="0.75" header="0.3" footer="0.3"/>
  <pageSetup paperSize="5" scale="65" fitToHeight="25" orientation="landscape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F7BD22DB32E54A9D444E2614F545ED" ma:contentTypeVersion="16" ma:contentTypeDescription="Create a new document." ma:contentTypeScope="" ma:versionID="360fe76851cda82feca760b4959b0ac8">
  <xsd:schema xmlns:xsd="http://www.w3.org/2001/XMLSchema" xmlns:xs="http://www.w3.org/2001/XMLSchema" xmlns:p="http://schemas.microsoft.com/office/2006/metadata/properties" xmlns:ns1="http://schemas.microsoft.com/sharepoint/v3" xmlns:ns2="92309ddc-3b1e-489e-97ba-af20c2443f26" xmlns:ns3="63fa969c-ac95-4033-87e0-78467e37564b" targetNamespace="http://schemas.microsoft.com/office/2006/metadata/properties" ma:root="true" ma:fieldsID="ad89e5d0fc1169bce279e3fb9cd2bc64" ns1:_="" ns2:_="" ns3:_="">
    <xsd:import namespace="http://schemas.microsoft.com/sharepoint/v3"/>
    <xsd:import namespace="92309ddc-3b1e-489e-97ba-af20c2443f26"/>
    <xsd:import namespace="63fa969c-ac95-4033-87e0-78467e37564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09ddc-3b1e-489e-97ba-af20c2443f2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68fafc10-690a-41e8-a9a2-4112e8089110}" ma:internalName="TaxCatchAll" ma:showField="CatchAllData" ma:web="92309ddc-3b1e-489e-97ba-af20c2443f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a969c-ac95-4033-87e0-78467e3756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9be3ee5-5d72-4a78-bfe6-04ec158992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63fa969c-ac95-4033-87e0-78467e37564b">
      <Terms xmlns="http://schemas.microsoft.com/office/infopath/2007/PartnerControls"/>
    </lcf76f155ced4ddcb4097134ff3c332f>
    <_ip_UnifiedCompliancePolicyProperties xmlns="http://schemas.microsoft.com/sharepoint/v3" xsi:nil="true"/>
    <TaxCatchAll xmlns="92309ddc-3b1e-489e-97ba-af20c2443f26" xsi:nil="true"/>
  </documentManagement>
</p:properties>
</file>

<file path=customXml/itemProps1.xml><?xml version="1.0" encoding="utf-8"?>
<ds:datastoreItem xmlns:ds="http://schemas.openxmlformats.org/officeDocument/2006/customXml" ds:itemID="{A2FE1F87-C2AD-475B-BC86-599613AB7CF3}"/>
</file>

<file path=customXml/itemProps2.xml><?xml version="1.0" encoding="utf-8"?>
<ds:datastoreItem xmlns:ds="http://schemas.openxmlformats.org/officeDocument/2006/customXml" ds:itemID="{07D2679B-7B7E-4A1E-AD58-936462F7BC5C}"/>
</file>

<file path=customXml/itemProps3.xml><?xml version="1.0" encoding="utf-8"?>
<ds:datastoreItem xmlns:ds="http://schemas.openxmlformats.org/officeDocument/2006/customXml" ds:itemID="{7F7C3EDD-48F1-4F0A-97A3-4541DD9F90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DEEP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 Dumaine</dc:creator>
  <cp:keywords/>
  <dc:description/>
  <cp:lastModifiedBy>Dube, Rebecca</cp:lastModifiedBy>
  <cp:revision/>
  <dcterms:created xsi:type="dcterms:W3CDTF">2016-02-22T14:14:55Z</dcterms:created>
  <dcterms:modified xsi:type="dcterms:W3CDTF">2022-11-21T14:47:15Z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0x010100B2F7BD22DB32E54A9D444E2614F545ED</vt:lpwstr>
  </property>
  <property fmtid="{D5CDD505-2E9C-101B-9397-08002B2CF9AE}" pid="3" name="MediaServiceImageTags">
    <vt:lpwstr/>
  </property>
</Properties>
</file>