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20/"/>
    </mc:Choice>
  </mc:AlternateContent>
  <xr:revisionPtr revIDLastSave="41" documentId="8_{BAF65A8F-74DC-4035-8032-647E727AC98A}" xr6:coauthVersionLast="47" xr6:coauthVersionMax="47" xr10:uidLastSave="{AD2110C6-22E4-4C0A-8395-D4D584952399}"/>
  <bookViews>
    <workbookView xWindow="-110" yWindow="-110" windowWidth="19420" windowHeight="10420" activeTab="2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0" i="1" l="1"/>
  <c r="F5" i="3" s="1"/>
  <c r="J172" i="5"/>
  <c r="I5" i="3" s="1"/>
  <c r="N270" i="1"/>
  <c r="G5" i="3" s="1"/>
  <c r="N172" i="5"/>
  <c r="J5" i="3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H270" i="1"/>
  <c r="F4" i="3" s="1"/>
  <c r="H172" i="5"/>
  <c r="I4" i="3" s="1"/>
  <c r="L270" i="1"/>
  <c r="G4" i="3" s="1"/>
  <c r="L172" i="5"/>
  <c r="J4" i="3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E5" i="3" l="1"/>
  <c r="D270" i="1"/>
  <c r="D271" i="1" s="1"/>
  <c r="F172" i="5"/>
  <c r="D172" i="5"/>
  <c r="H5" i="3"/>
  <c r="H4" i="3"/>
  <c r="D5" i="3"/>
  <c r="D4" i="3"/>
  <c r="C4" i="3"/>
  <c r="C5" i="3"/>
  <c r="E4" i="3"/>
  <c r="F270" i="1"/>
  <c r="F271" i="1" s="1"/>
  <c r="B5" i="3" l="1"/>
  <c r="O8" i="1" s="1"/>
  <c r="B4" i="3"/>
  <c r="K65" i="1"/>
  <c r="O111" i="1"/>
  <c r="K208" i="1"/>
  <c r="K18" i="1"/>
  <c r="O105" i="1"/>
  <c r="O222" i="1"/>
  <c r="O206" i="1"/>
  <c r="K155" i="1"/>
  <c r="O208" i="1"/>
  <c r="O96" i="1"/>
  <c r="G131" i="1"/>
  <c r="K3" i="1"/>
  <c r="O110" i="1"/>
  <c r="O261" i="1"/>
  <c r="G195" i="1"/>
  <c r="K48" i="5"/>
  <c r="O79" i="1"/>
  <c r="G232" i="1"/>
  <c r="K85" i="1"/>
  <c r="O15" i="1"/>
  <c r="K23" i="5"/>
  <c r="O81" i="1"/>
  <c r="O153" i="5"/>
  <c r="O251" i="1"/>
  <c r="O179" i="1"/>
  <c r="K141" i="1"/>
  <c r="K170" i="5"/>
  <c r="K162" i="5"/>
  <c r="K238" i="1"/>
  <c r="K213" i="1"/>
  <c r="K241" i="1"/>
  <c r="K120" i="1"/>
  <c r="K82" i="1"/>
  <c r="G103" i="1"/>
  <c r="G221" i="1"/>
  <c r="G91" i="5"/>
  <c r="G70" i="5"/>
  <c r="G230" i="1"/>
  <c r="G93" i="5"/>
  <c r="K119" i="1"/>
  <c r="G38" i="1"/>
  <c r="G61" i="1"/>
  <c r="G79" i="5"/>
  <c r="G87" i="1"/>
  <c r="G102" i="1"/>
  <c r="K129" i="1"/>
  <c r="K200" i="1"/>
  <c r="G167" i="1"/>
  <c r="G194" i="1"/>
  <c r="G202" i="1"/>
  <c r="G99" i="5"/>
  <c r="G35" i="5"/>
  <c r="G54" i="1"/>
  <c r="G109" i="1"/>
  <c r="G117" i="5"/>
  <c r="G258" i="1"/>
  <c r="O203" i="1"/>
  <c r="K201" i="1"/>
  <c r="K121" i="1"/>
  <c r="G268" i="1"/>
  <c r="G172" i="1"/>
  <c r="G188" i="1"/>
  <c r="G119" i="5"/>
  <c r="G263" i="1"/>
  <c r="G184" i="1"/>
  <c r="G74" i="5"/>
  <c r="G157" i="5"/>
  <c r="O172" i="1"/>
  <c r="K17" i="1"/>
  <c r="K251" i="1"/>
  <c r="G50" i="1"/>
  <c r="G269" i="1"/>
  <c r="G189" i="1"/>
  <c r="G80" i="1"/>
  <c r="G171" i="5"/>
  <c r="G86" i="5"/>
  <c r="G187" i="1"/>
  <c r="G178" i="1"/>
  <c r="G138" i="5"/>
  <c r="K172" i="1"/>
  <c r="O253" i="1"/>
  <c r="O178" i="1"/>
  <c r="K222" i="1"/>
  <c r="K171" i="1"/>
  <c r="G101" i="1"/>
  <c r="G168" i="1"/>
  <c r="G198" i="1"/>
  <c r="G110" i="1"/>
  <c r="G117" i="1"/>
  <c r="G136" i="5"/>
  <c r="G94" i="5"/>
  <c r="G72" i="5"/>
  <c r="G19" i="5"/>
  <c r="G8" i="5"/>
  <c r="G129" i="1"/>
  <c r="G27" i="1"/>
  <c r="K170" i="1"/>
  <c r="K247" i="1"/>
  <c r="G107" i="1"/>
  <c r="K123" i="1"/>
  <c r="G118" i="1"/>
  <c r="K211" i="1"/>
  <c r="O107" i="1"/>
  <c r="O111" i="5"/>
  <c r="K69" i="5"/>
  <c r="O90" i="5"/>
  <c r="K4" i="5"/>
  <c r="O5" i="5"/>
  <c r="G270" i="1"/>
  <c r="O50" i="5"/>
  <c r="O169" i="5"/>
  <c r="K83" i="5"/>
  <c r="O42" i="1"/>
  <c r="O42" i="5"/>
  <c r="O240" i="1"/>
  <c r="K161" i="5"/>
  <c r="O39" i="1"/>
  <c r="K91" i="1"/>
  <c r="O86" i="5"/>
  <c r="O145" i="1"/>
  <c r="G9" i="1"/>
  <c r="G28" i="5"/>
  <c r="G92" i="5"/>
  <c r="G156" i="5"/>
  <c r="K56" i="1"/>
  <c r="G236" i="1"/>
  <c r="K161" i="1"/>
  <c r="K12" i="1"/>
  <c r="G25" i="5"/>
  <c r="G171" i="1"/>
  <c r="O204" i="1"/>
  <c r="O119" i="5"/>
  <c r="K13" i="5"/>
  <c r="O96" i="5"/>
  <c r="K54" i="5"/>
  <c r="O17" i="5"/>
  <c r="O101" i="5"/>
  <c r="K17" i="5"/>
  <c r="K103" i="5"/>
  <c r="K60" i="5"/>
  <c r="O9" i="5"/>
  <c r="O93" i="5"/>
  <c r="O216" i="1"/>
  <c r="O52" i="5"/>
  <c r="K52" i="5"/>
  <c r="O171" i="5"/>
  <c r="K87" i="5"/>
  <c r="K171" i="5"/>
  <c r="O44" i="1"/>
  <c r="O163" i="5"/>
  <c r="O130" i="5"/>
  <c r="O149" i="1"/>
  <c r="O169" i="1"/>
  <c r="G105" i="1"/>
  <c r="G227" i="1"/>
  <c r="G36" i="5"/>
  <c r="G164" i="5"/>
  <c r="K168" i="1"/>
  <c r="K219" i="1"/>
  <c r="K57" i="5"/>
  <c r="G139" i="1"/>
  <c r="K37" i="1"/>
  <c r="K150" i="1"/>
  <c r="G33" i="5"/>
  <c r="G149" i="1"/>
  <c r="G55" i="1"/>
  <c r="G104" i="1"/>
  <c r="K261" i="1"/>
  <c r="K21" i="5"/>
  <c r="K149" i="5"/>
  <c r="O40" i="5"/>
  <c r="O104" i="5"/>
  <c r="O26" i="5"/>
  <c r="O110" i="5"/>
  <c r="K112" i="5"/>
  <c r="O99" i="1"/>
  <c r="O225" i="1"/>
  <c r="O70" i="5"/>
  <c r="O156" i="5"/>
  <c r="K72" i="5"/>
  <c r="K19" i="5"/>
  <c r="O93" i="1"/>
  <c r="O220" i="1"/>
  <c r="K148" i="5"/>
  <c r="O33" i="1"/>
  <c r="O11" i="5"/>
  <c r="K11" i="5"/>
  <c r="K35" i="5"/>
  <c r="O58" i="1"/>
  <c r="O154" i="1"/>
  <c r="G115" i="1"/>
  <c r="G259" i="1"/>
  <c r="G5" i="5"/>
  <c r="G262" i="1"/>
  <c r="G142" i="1"/>
  <c r="G223" i="1"/>
  <c r="G93" i="1"/>
  <c r="K214" i="1"/>
  <c r="G5" i="1"/>
  <c r="G216" i="1"/>
  <c r="K202" i="1"/>
  <c r="K162" i="1"/>
  <c r="K104" i="1"/>
  <c r="K137" i="1"/>
  <c r="G41" i="5"/>
  <c r="G105" i="5"/>
  <c r="G169" i="5"/>
  <c r="G135" i="1"/>
  <c r="G145" i="1"/>
  <c r="G96" i="1"/>
  <c r="K45" i="1"/>
  <c r="O7" i="5"/>
  <c r="O71" i="5"/>
  <c r="O135" i="5"/>
  <c r="K29" i="5"/>
  <c r="K157" i="5"/>
  <c r="O112" i="5"/>
  <c r="K6" i="5"/>
  <c r="K70" i="5"/>
  <c r="K134" i="5"/>
  <c r="O36" i="5"/>
  <c r="K36" i="5"/>
  <c r="O37" i="5"/>
  <c r="O123" i="5"/>
  <c r="K39" i="5"/>
  <c r="K123" i="5"/>
  <c r="O14" i="1"/>
  <c r="O82" i="5"/>
  <c r="K82" i="5"/>
  <c r="K168" i="5"/>
  <c r="O41" i="1"/>
  <c r="O29" i="5"/>
  <c r="O115" i="5"/>
  <c r="K115" i="5"/>
  <c r="O236" i="1"/>
  <c r="O74" i="5"/>
  <c r="O158" i="5"/>
  <c r="K74" i="5"/>
  <c r="K160" i="5"/>
  <c r="G243" i="1"/>
  <c r="G52" i="5"/>
  <c r="G116" i="5"/>
  <c r="G185" i="1"/>
  <c r="G257" i="1"/>
  <c r="G266" i="1"/>
  <c r="G82" i="1"/>
  <c r="K20" i="1"/>
  <c r="G196" i="1"/>
  <c r="G59" i="1"/>
  <c r="G42" i="1"/>
  <c r="K78" i="1"/>
  <c r="O170" i="1"/>
  <c r="K249" i="1"/>
  <c r="O153" i="1"/>
  <c r="G49" i="5"/>
  <c r="G113" i="5"/>
  <c r="G81" i="1"/>
  <c r="G137" i="1"/>
  <c r="G11" i="1"/>
  <c r="K166" i="1"/>
  <c r="K31" i="1"/>
  <c r="O15" i="5"/>
  <c r="O79" i="5"/>
  <c r="K37" i="5"/>
  <c r="K165" i="5"/>
  <c r="O56" i="5"/>
  <c r="O120" i="5"/>
  <c r="K14" i="5"/>
  <c r="K78" i="5"/>
  <c r="O46" i="5"/>
  <c r="G43" i="1"/>
  <c r="G193" i="1"/>
  <c r="G49" i="1"/>
  <c r="G3" i="5"/>
  <c r="G68" i="5"/>
  <c r="G176" i="1"/>
  <c r="G124" i="1"/>
  <c r="G249" i="1"/>
  <c r="G214" i="1"/>
  <c r="K264" i="1"/>
  <c r="K146" i="1"/>
  <c r="O188" i="1"/>
  <c r="G246" i="1"/>
  <c r="G32" i="1"/>
  <c r="K117" i="1"/>
  <c r="K59" i="1"/>
  <c r="O59" i="1"/>
  <c r="K70" i="1"/>
  <c r="K226" i="1"/>
  <c r="G65" i="5"/>
  <c r="G129" i="5"/>
  <c r="G177" i="1"/>
  <c r="G127" i="1"/>
  <c r="G213" i="1"/>
  <c r="G215" i="1"/>
  <c r="K76" i="1"/>
  <c r="O78" i="1"/>
  <c r="O31" i="5"/>
  <c r="O95" i="5"/>
  <c r="O159" i="5"/>
  <c r="K53" i="5"/>
  <c r="K117" i="5"/>
  <c r="O8" i="5"/>
  <c r="O136" i="5"/>
  <c r="K30" i="5"/>
  <c r="K94" i="5"/>
  <c r="K158" i="5"/>
  <c r="O68" i="5"/>
  <c r="O154" i="5"/>
  <c r="K68" i="5"/>
  <c r="O69" i="5"/>
  <c r="O155" i="5"/>
  <c r="K71" i="5"/>
  <c r="K155" i="5"/>
  <c r="O36" i="1"/>
  <c r="O28" i="5"/>
  <c r="O114" i="5"/>
  <c r="K114" i="5"/>
  <c r="O100" i="1"/>
  <c r="O226" i="1"/>
  <c r="O61" i="5"/>
  <c r="O147" i="5"/>
  <c r="K63" i="5"/>
  <c r="K147" i="5"/>
  <c r="O20" i="5"/>
  <c r="O106" i="5"/>
  <c r="K20" i="5"/>
  <c r="K106" i="5"/>
  <c r="O94" i="1"/>
  <c r="O221" i="1"/>
  <c r="O53" i="5"/>
  <c r="K55" i="5"/>
  <c r="K139" i="5"/>
  <c r="O26" i="1"/>
  <c r="O35" i="5"/>
  <c r="O90" i="1"/>
  <c r="O61" i="1"/>
  <c r="G75" i="1"/>
  <c r="I172" i="5"/>
  <c r="E5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7" i="5"/>
  <c r="E16" i="5"/>
  <c r="E30" i="5"/>
  <c r="E39" i="5"/>
  <c r="E48" i="5"/>
  <c r="E62" i="5"/>
  <c r="E71" i="5"/>
  <c r="E80" i="5"/>
  <c r="E94" i="5"/>
  <c r="E103" i="5"/>
  <c r="E112" i="5"/>
  <c r="E126" i="5"/>
  <c r="E135" i="5"/>
  <c r="E144" i="5"/>
  <c r="E158" i="5"/>
  <c r="E167" i="5"/>
  <c r="E171" i="5"/>
  <c r="E3" i="5"/>
  <c r="E12" i="5"/>
  <c r="E26" i="5"/>
  <c r="E35" i="5"/>
  <c r="E44" i="5"/>
  <c r="E58" i="5"/>
  <c r="E67" i="5"/>
  <c r="E76" i="5"/>
  <c r="E90" i="5"/>
  <c r="E99" i="5"/>
  <c r="E108" i="5"/>
  <c r="E122" i="5"/>
  <c r="E131" i="5"/>
  <c r="E140" i="5"/>
  <c r="E154" i="5"/>
  <c r="E163" i="5"/>
  <c r="I3" i="5"/>
  <c r="I11" i="5"/>
  <c r="I19" i="5"/>
  <c r="I27" i="5"/>
  <c r="I35" i="5"/>
  <c r="I43" i="5"/>
  <c r="I51" i="5"/>
  <c r="I59" i="5"/>
  <c r="I67" i="5"/>
  <c r="I75" i="5"/>
  <c r="I83" i="5"/>
  <c r="I91" i="5"/>
  <c r="I99" i="5"/>
  <c r="I107" i="5"/>
  <c r="I115" i="5"/>
  <c r="I123" i="5"/>
  <c r="I131" i="5"/>
  <c r="I139" i="5"/>
  <c r="I147" i="5"/>
  <c r="I155" i="5"/>
  <c r="I163" i="5"/>
  <c r="I171" i="5"/>
  <c r="E8" i="5"/>
  <c r="E22" i="5"/>
  <c r="E31" i="5"/>
  <c r="E40" i="5"/>
  <c r="E54" i="5"/>
  <c r="E63" i="5"/>
  <c r="E72" i="5"/>
  <c r="E86" i="5"/>
  <c r="E95" i="5"/>
  <c r="E104" i="5"/>
  <c r="E118" i="5"/>
  <c r="E127" i="5"/>
  <c r="E136" i="5"/>
  <c r="E150" i="5"/>
  <c r="E159" i="5"/>
  <c r="E168" i="5"/>
  <c r="E172" i="5"/>
  <c r="I4" i="5"/>
  <c r="I12" i="5"/>
  <c r="I20" i="5"/>
  <c r="I28" i="5"/>
  <c r="I36" i="5"/>
  <c r="I44" i="5"/>
  <c r="I52" i="5"/>
  <c r="I60" i="5"/>
  <c r="I68" i="5"/>
  <c r="I76" i="5"/>
  <c r="I84" i="5"/>
  <c r="I92" i="5"/>
  <c r="I100" i="5"/>
  <c r="I108" i="5"/>
  <c r="I116" i="5"/>
  <c r="I124" i="5"/>
  <c r="I132" i="5"/>
  <c r="I140" i="5"/>
  <c r="I148" i="5"/>
  <c r="I156" i="5"/>
  <c r="I164" i="5"/>
  <c r="E4" i="5"/>
  <c r="E18" i="5"/>
  <c r="E27" i="5"/>
  <c r="E36" i="5"/>
  <c r="E50" i="5"/>
  <c r="E59" i="5"/>
  <c r="E68" i="5"/>
  <c r="E82" i="5"/>
  <c r="E91" i="5"/>
  <c r="E100" i="5"/>
  <c r="E114" i="5"/>
  <c r="E123" i="5"/>
  <c r="E132" i="5"/>
  <c r="E146" i="5"/>
  <c r="E155" i="5"/>
  <c r="E164" i="5"/>
  <c r="M172" i="5"/>
  <c r="I5" i="5"/>
  <c r="I13" i="5"/>
  <c r="I21" i="5"/>
  <c r="I29" i="5"/>
  <c r="I37" i="5"/>
  <c r="I45" i="5"/>
  <c r="I53" i="5"/>
  <c r="I61" i="5"/>
  <c r="I69" i="5"/>
  <c r="I77" i="5"/>
  <c r="I85" i="5"/>
  <c r="I93" i="5"/>
  <c r="I101" i="5"/>
  <c r="I109" i="5"/>
  <c r="I117" i="5"/>
  <c r="I125" i="5"/>
  <c r="I133" i="5"/>
  <c r="I141" i="5"/>
  <c r="I149" i="5"/>
  <c r="I157" i="5"/>
  <c r="I165" i="5"/>
  <c r="E14" i="5"/>
  <c r="E23" i="5"/>
  <c r="E32" i="5"/>
  <c r="E46" i="5"/>
  <c r="E55" i="5"/>
  <c r="E64" i="5"/>
  <c r="E78" i="5"/>
  <c r="E87" i="5"/>
  <c r="E96" i="5"/>
  <c r="E110" i="5"/>
  <c r="E119" i="5"/>
  <c r="E128" i="5"/>
  <c r="E142" i="5"/>
  <c r="E151" i="5"/>
  <c r="E160" i="5"/>
  <c r="E169" i="5"/>
  <c r="I6" i="5"/>
  <c r="I14" i="5"/>
  <c r="I22" i="5"/>
  <c r="I30" i="5"/>
  <c r="I38" i="5"/>
  <c r="I46" i="5"/>
  <c r="I54" i="5"/>
  <c r="I62" i="5"/>
  <c r="I70" i="5"/>
  <c r="I78" i="5"/>
  <c r="I86" i="5"/>
  <c r="I94" i="5"/>
  <c r="I102" i="5"/>
  <c r="I110" i="5"/>
  <c r="I118" i="5"/>
  <c r="I126" i="5"/>
  <c r="I134" i="5"/>
  <c r="I142" i="5"/>
  <c r="I150" i="5"/>
  <c r="I158" i="5"/>
  <c r="I166" i="5"/>
  <c r="E10" i="5"/>
  <c r="E19" i="5"/>
  <c r="E28" i="5"/>
  <c r="E42" i="5"/>
  <c r="E51" i="5"/>
  <c r="E60" i="5"/>
  <c r="E74" i="5"/>
  <c r="E83" i="5"/>
  <c r="E92" i="5"/>
  <c r="E106" i="5"/>
  <c r="E115" i="5"/>
  <c r="E124" i="5"/>
  <c r="E138" i="5"/>
  <c r="E147" i="5"/>
  <c r="E156" i="5"/>
  <c r="I7" i="5"/>
  <c r="I15" i="5"/>
  <c r="I23" i="5"/>
  <c r="I31" i="5"/>
  <c r="I39" i="5"/>
  <c r="I47" i="5"/>
  <c r="I55" i="5"/>
  <c r="I63" i="5"/>
  <c r="I71" i="5"/>
  <c r="I79" i="5"/>
  <c r="I87" i="5"/>
  <c r="I95" i="5"/>
  <c r="I103" i="5"/>
  <c r="I111" i="5"/>
  <c r="I119" i="5"/>
  <c r="I127" i="5"/>
  <c r="I135" i="5"/>
  <c r="I143" i="5"/>
  <c r="I151" i="5"/>
  <c r="I159" i="5"/>
  <c r="I167" i="5"/>
  <c r="E2" i="5"/>
  <c r="E15" i="5"/>
  <c r="E116" i="5"/>
  <c r="E130" i="5"/>
  <c r="E143" i="5"/>
  <c r="E170" i="5"/>
  <c r="I9" i="5"/>
  <c r="I32" i="5"/>
  <c r="I50" i="5"/>
  <c r="I73" i="5"/>
  <c r="I96" i="5"/>
  <c r="I114" i="5"/>
  <c r="I137" i="5"/>
  <c r="I160" i="5"/>
  <c r="M265" i="1"/>
  <c r="M194" i="1"/>
  <c r="M75" i="1"/>
  <c r="M72" i="1"/>
  <c r="M119" i="1"/>
  <c r="M114" i="1"/>
  <c r="M269" i="1"/>
  <c r="M198" i="1"/>
  <c r="M259" i="1"/>
  <c r="M167" i="1"/>
  <c r="M128" i="1"/>
  <c r="M69" i="1"/>
  <c r="M162" i="1"/>
  <c r="M64" i="1"/>
  <c r="M150" i="1"/>
  <c r="M146" i="1"/>
  <c r="M138" i="1"/>
  <c r="M62" i="1"/>
  <c r="M87" i="1"/>
  <c r="M210" i="1"/>
  <c r="M105" i="1"/>
  <c r="M243" i="1"/>
  <c r="M239" i="1"/>
  <c r="M226" i="1"/>
  <c r="M52" i="1"/>
  <c r="M49" i="1"/>
  <c r="M41" i="1"/>
  <c r="M37" i="1"/>
  <c r="M31" i="1"/>
  <c r="M23" i="1"/>
  <c r="M15" i="1"/>
  <c r="M100" i="1"/>
  <c r="M92" i="1"/>
  <c r="M82" i="1"/>
  <c r="E43" i="5"/>
  <c r="E56" i="5"/>
  <c r="E70" i="5"/>
  <c r="I10" i="5"/>
  <c r="I33" i="5"/>
  <c r="I56" i="5"/>
  <c r="I74" i="5"/>
  <c r="I97" i="5"/>
  <c r="I120" i="5"/>
  <c r="I138" i="5"/>
  <c r="I161" i="5"/>
  <c r="M81" i="1"/>
  <c r="M79" i="1"/>
  <c r="M177" i="1"/>
  <c r="M191" i="1"/>
  <c r="M118" i="1"/>
  <c r="M171" i="1"/>
  <c r="M169" i="1"/>
  <c r="M135" i="1"/>
  <c r="M134" i="1"/>
  <c r="M197" i="1"/>
  <c r="M127" i="1"/>
  <c r="M165" i="1"/>
  <c r="M161" i="1"/>
  <c r="M155" i="1"/>
  <c r="M149" i="1"/>
  <c r="M145" i="1"/>
  <c r="M137" i="1"/>
  <c r="M4" i="1"/>
  <c r="M213" i="1"/>
  <c r="M209" i="1"/>
  <c r="M85" i="1"/>
  <c r="M242" i="1"/>
  <c r="M55" i="1"/>
  <c r="M225" i="1"/>
  <c r="M219" i="1"/>
  <c r="M48" i="1"/>
  <c r="M215" i="1"/>
  <c r="M36" i="1"/>
  <c r="M30" i="1"/>
  <c r="M22" i="1"/>
  <c r="E84" i="5"/>
  <c r="E98" i="5"/>
  <c r="E111" i="5"/>
  <c r="I16" i="5"/>
  <c r="I34" i="5"/>
  <c r="I57" i="5"/>
  <c r="I80" i="5"/>
  <c r="I98" i="5"/>
  <c r="I121" i="5"/>
  <c r="I144" i="5"/>
  <c r="I162" i="5"/>
  <c r="I270" i="1"/>
  <c r="M182" i="1"/>
  <c r="M180" i="1"/>
  <c r="M74" i="1"/>
  <c r="M190" i="1"/>
  <c r="M174" i="1"/>
  <c r="M113" i="1"/>
  <c r="M268" i="1"/>
  <c r="M263" i="1"/>
  <c r="M258" i="1"/>
  <c r="M133" i="1"/>
  <c r="M126" i="1"/>
  <c r="M68" i="1"/>
  <c r="M65" i="1"/>
  <c r="M154" i="1"/>
  <c r="M106" i="1"/>
  <c r="M144" i="1"/>
  <c r="M9" i="1"/>
  <c r="M61" i="1"/>
  <c r="M250" i="1"/>
  <c r="M208" i="1"/>
  <c r="M205" i="1"/>
  <c r="M229" i="1"/>
  <c r="M238" i="1"/>
  <c r="M53" i="1"/>
  <c r="M218" i="1"/>
  <c r="M47" i="1"/>
  <c r="M40" i="1"/>
  <c r="M233" i="1"/>
  <c r="M29" i="1"/>
  <c r="M21" i="1"/>
  <c r="M104" i="1"/>
  <c r="M98" i="1"/>
  <c r="M90" i="1"/>
  <c r="E6" i="5"/>
  <c r="E107" i="5"/>
  <c r="E120" i="5"/>
  <c r="E134" i="5"/>
  <c r="E24" i="5"/>
  <c r="E38" i="5"/>
  <c r="E52" i="5"/>
  <c r="E88" i="5"/>
  <c r="I17" i="5"/>
  <c r="I48" i="5"/>
  <c r="I82" i="5"/>
  <c r="I113" i="5"/>
  <c r="I152" i="5"/>
  <c r="M185" i="1"/>
  <c r="M178" i="1"/>
  <c r="M188" i="1"/>
  <c r="M170" i="1"/>
  <c r="M63" i="1"/>
  <c r="M257" i="1"/>
  <c r="M196" i="1"/>
  <c r="M163" i="1"/>
  <c r="M153" i="1"/>
  <c r="M253" i="1"/>
  <c r="E11" i="5"/>
  <c r="E75" i="5"/>
  <c r="I18" i="5"/>
  <c r="I49" i="5"/>
  <c r="I88" i="5"/>
  <c r="I122" i="5"/>
  <c r="I153" i="5"/>
  <c r="M184" i="1"/>
  <c r="M264" i="1"/>
  <c r="M175" i="1"/>
  <c r="M112" i="1"/>
  <c r="M199" i="1"/>
  <c r="M187" i="1"/>
  <c r="M125" i="1"/>
  <c r="M66" i="1"/>
  <c r="M108" i="1"/>
  <c r="M147" i="1"/>
  <c r="M7" i="1"/>
  <c r="M212" i="1"/>
  <c r="M86" i="1"/>
  <c r="M241" i="1"/>
  <c r="M236" i="1"/>
  <c r="M50" i="1"/>
  <c r="M235" i="1"/>
  <c r="M33" i="1"/>
  <c r="M19" i="1"/>
  <c r="M12" i="1"/>
  <c r="M91" i="1"/>
  <c r="I88" i="1"/>
  <c r="I94" i="1"/>
  <c r="I12" i="1"/>
  <c r="I17" i="1"/>
  <c r="E47" i="5"/>
  <c r="I24" i="5"/>
  <c r="I58" i="5"/>
  <c r="I89" i="5"/>
  <c r="I128" i="5"/>
  <c r="I154" i="5"/>
  <c r="M270" i="1"/>
  <c r="M80" i="1"/>
  <c r="M176" i="1"/>
  <c r="M120" i="1"/>
  <c r="M111" i="1"/>
  <c r="M71" i="1"/>
  <c r="M256" i="1"/>
  <c r="M124" i="1"/>
  <c r="M186" i="1"/>
  <c r="M152" i="1"/>
  <c r="M143" i="1"/>
  <c r="E139" i="5"/>
  <c r="E270" i="1"/>
  <c r="I40" i="5"/>
  <c r="I66" i="5"/>
  <c r="I105" i="5"/>
  <c r="I136" i="5"/>
  <c r="I170" i="5"/>
  <c r="M202" i="1"/>
  <c r="M179" i="1"/>
  <c r="M192" i="1"/>
  <c r="M173" i="1"/>
  <c r="M10" i="1"/>
  <c r="M261" i="1"/>
  <c r="M131" i="1"/>
  <c r="M166" i="1"/>
  <c r="M158" i="1"/>
  <c r="M267" i="1"/>
  <c r="M140" i="1"/>
  <c r="M195" i="1"/>
  <c r="M231" i="1"/>
  <c r="M244" i="1"/>
  <c r="M228" i="1"/>
  <c r="M221" i="1"/>
  <c r="M45" i="1"/>
  <c r="M234" i="1"/>
  <c r="E79" i="5"/>
  <c r="E102" i="5"/>
  <c r="I26" i="5"/>
  <c r="I104" i="5"/>
  <c r="I169" i="5"/>
  <c r="M78" i="1"/>
  <c r="M116" i="1"/>
  <c r="M70" i="1"/>
  <c r="M122" i="1"/>
  <c r="M107" i="1"/>
  <c r="M6" i="1"/>
  <c r="M248" i="1"/>
  <c r="M203" i="1"/>
  <c r="M224" i="1"/>
  <c r="M46" i="1"/>
  <c r="M232" i="1"/>
  <c r="M20" i="1"/>
  <c r="M101" i="1"/>
  <c r="M89" i="1"/>
  <c r="E34" i="5"/>
  <c r="I41" i="5"/>
  <c r="I106" i="5"/>
  <c r="M77" i="1"/>
  <c r="M115" i="1"/>
  <c r="M260" i="1"/>
  <c r="M164" i="1"/>
  <c r="M254" i="1"/>
  <c r="M5" i="1"/>
  <c r="M207" i="1"/>
  <c r="M58" i="1"/>
  <c r="M223" i="1"/>
  <c r="M44" i="1"/>
  <c r="M34" i="1"/>
  <c r="M18" i="1"/>
  <c r="M99" i="1"/>
  <c r="M11" i="1"/>
  <c r="I90" i="1"/>
  <c r="I99" i="1"/>
  <c r="I15" i="1"/>
  <c r="I24" i="1"/>
  <c r="I32" i="1"/>
  <c r="I234" i="1"/>
  <c r="I42" i="1"/>
  <c r="I216" i="1"/>
  <c r="I220" i="1"/>
  <c r="I236" i="1"/>
  <c r="I56" i="1"/>
  <c r="I203" i="1"/>
  <c r="I246" i="1"/>
  <c r="I231" i="1"/>
  <c r="I59" i="1"/>
  <c r="I5" i="1"/>
  <c r="I139" i="1"/>
  <c r="I147" i="1"/>
  <c r="I107" i="1"/>
  <c r="I156" i="1"/>
  <c r="I186" i="1"/>
  <c r="I166" i="1"/>
  <c r="I196" i="1"/>
  <c r="I255" i="1"/>
  <c r="I260" i="1"/>
  <c r="I199" i="1"/>
  <c r="I109" i="1"/>
  <c r="I172" i="1"/>
  <c r="I120" i="1"/>
  <c r="I192" i="1"/>
  <c r="I178" i="1"/>
  <c r="I183" i="1"/>
  <c r="I136" i="1"/>
  <c r="E20" i="5"/>
  <c r="E66" i="5"/>
  <c r="I42" i="5"/>
  <c r="I112" i="5"/>
  <c r="M76" i="1"/>
  <c r="M172" i="1"/>
  <c r="M168" i="1"/>
  <c r="M67" i="1"/>
  <c r="M148" i="1"/>
  <c r="M3" i="1"/>
  <c r="M206" i="1"/>
  <c r="M57" i="1"/>
  <c r="M222" i="1"/>
  <c r="M43" i="1"/>
  <c r="M32" i="1"/>
  <c r="M17" i="1"/>
  <c r="M97" i="1"/>
  <c r="M88" i="1"/>
  <c r="I2" i="5"/>
  <c r="I72" i="5"/>
  <c r="I145" i="5"/>
  <c r="M136" i="1"/>
  <c r="M189" i="1"/>
  <c r="M201" i="1"/>
  <c r="M130" i="1"/>
  <c r="M157" i="1"/>
  <c r="M139" i="1"/>
  <c r="M59" i="1"/>
  <c r="M245" i="1"/>
  <c r="M237" i="1"/>
  <c r="M51" i="1"/>
  <c r="M39" i="1"/>
  <c r="M26" i="1"/>
  <c r="M13" i="1"/>
  <c r="M94" i="1"/>
  <c r="I83" i="1"/>
  <c r="I95" i="1"/>
  <c r="I103" i="1"/>
  <c r="I20" i="1"/>
  <c r="I28" i="1"/>
  <c r="I35" i="1"/>
  <c r="I235" i="1"/>
  <c r="I46" i="1"/>
  <c r="I217" i="1"/>
  <c r="I224" i="1"/>
  <c r="I228" i="1"/>
  <c r="I58" i="1"/>
  <c r="I245" i="1"/>
  <c r="I207" i="1"/>
  <c r="I212" i="1"/>
  <c r="I3" i="1"/>
  <c r="I8" i="1"/>
  <c r="I143" i="1"/>
  <c r="I267" i="1"/>
  <c r="I153" i="1"/>
  <c r="I160" i="1"/>
  <c r="I164" i="1"/>
  <c r="I125" i="1"/>
  <c r="I132" i="1"/>
  <c r="I168" i="1"/>
  <c r="I71" i="1"/>
  <c r="I10" i="1"/>
  <c r="I170" i="1"/>
  <c r="I117" i="1"/>
  <c r="I189" i="1"/>
  <c r="E152" i="5"/>
  <c r="E166" i="5"/>
  <c r="I8" i="5"/>
  <c r="I146" i="5"/>
  <c r="M121" i="1"/>
  <c r="M129" i="1"/>
  <c r="M8" i="1"/>
  <c r="M204" i="1"/>
  <c r="M252" i="1"/>
  <c r="M25" i="1"/>
  <c r="M93" i="1"/>
  <c r="I91" i="1"/>
  <c r="I102" i="1"/>
  <c r="I22" i="1"/>
  <c r="I33" i="1"/>
  <c r="I214" i="1"/>
  <c r="I48" i="1"/>
  <c r="I221" i="1"/>
  <c r="I237" i="1"/>
  <c r="I242" i="1"/>
  <c r="I86" i="1"/>
  <c r="I249" i="1"/>
  <c r="I4" i="1"/>
  <c r="I140" i="1"/>
  <c r="I254" i="1"/>
  <c r="I155" i="1"/>
  <c r="I66" i="1"/>
  <c r="I124" i="1"/>
  <c r="I197" i="1"/>
  <c r="I261" i="1"/>
  <c r="I201" i="1"/>
  <c r="I171" i="1"/>
  <c r="I175" i="1"/>
  <c r="I176" i="1"/>
  <c r="I78" i="1"/>
  <c r="I182" i="1"/>
  <c r="E88" i="1"/>
  <c r="E94" i="1"/>
  <c r="E12" i="1"/>
  <c r="E17" i="1"/>
  <c r="E25" i="1"/>
  <c r="E33" i="1"/>
  <c r="E38" i="1"/>
  <c r="E43" i="1"/>
  <c r="E252" i="1"/>
  <c r="E221" i="1"/>
  <c r="E54" i="1"/>
  <c r="E240" i="1"/>
  <c r="E230" i="1"/>
  <c r="E86" i="1"/>
  <c r="E248" i="1"/>
  <c r="E2" i="1"/>
  <c r="E6" i="1"/>
  <c r="E140" i="1"/>
  <c r="E253" i="1"/>
  <c r="E151" i="1"/>
  <c r="E157" i="1"/>
  <c r="E66" i="1"/>
  <c r="E122" i="1"/>
  <c r="E129" i="1"/>
  <c r="E256" i="1"/>
  <c r="E261" i="1"/>
  <c r="E63" i="1"/>
  <c r="E110" i="1"/>
  <c r="E115" i="1"/>
  <c r="E175" i="1"/>
  <c r="E193" i="1"/>
  <c r="E76" i="1"/>
  <c r="E80" i="1"/>
  <c r="E202" i="1"/>
  <c r="M19" i="5"/>
  <c r="M153" i="5"/>
  <c r="M100" i="5"/>
  <c r="M160" i="5"/>
  <c r="M43" i="5"/>
  <c r="M12" i="5"/>
  <c r="M146" i="5"/>
  <c r="M93" i="5"/>
  <c r="M84" i="5"/>
  <c r="M76" i="5"/>
  <c r="M62" i="5"/>
  <c r="M33" i="5"/>
  <c r="M139" i="5"/>
  <c r="M114" i="5"/>
  <c r="M170" i="5"/>
  <c r="M167" i="5"/>
  <c r="M148" i="5"/>
  <c r="M121" i="5"/>
  <c r="M99" i="5"/>
  <c r="M52" i="5"/>
  <c r="M163" i="5"/>
  <c r="I25" i="5"/>
  <c r="I168" i="5"/>
  <c r="M117" i="1"/>
  <c r="M123" i="1"/>
  <c r="M266" i="1"/>
  <c r="M230" i="1"/>
  <c r="M216" i="1"/>
  <c r="M24" i="1"/>
  <c r="M84" i="1"/>
  <c r="I92" i="1"/>
  <c r="I13" i="1"/>
  <c r="I23" i="1"/>
  <c r="I34" i="1"/>
  <c r="I40" i="1"/>
  <c r="I49" i="1"/>
  <c r="I222" i="1"/>
  <c r="I238" i="1"/>
  <c r="I243" i="1"/>
  <c r="I247" i="1"/>
  <c r="I250" i="1"/>
  <c r="I62" i="1"/>
  <c r="I141" i="1"/>
  <c r="I106" i="1"/>
  <c r="I64" i="1"/>
  <c r="I163" i="1"/>
  <c r="I126" i="1"/>
  <c r="I167" i="1"/>
  <c r="I70" i="1"/>
  <c r="I268" i="1"/>
  <c r="I114" i="1"/>
  <c r="I188" i="1"/>
  <c r="I264" i="1"/>
  <c r="I180" i="1"/>
  <c r="I81" i="1"/>
  <c r="E148" i="5"/>
  <c r="E162" i="5"/>
  <c r="I64" i="5"/>
  <c r="M110" i="1"/>
  <c r="M160" i="1"/>
  <c r="M60" i="1"/>
  <c r="M240" i="1"/>
  <c r="M42" i="1"/>
  <c r="M16" i="1"/>
  <c r="M83" i="1"/>
  <c r="I93" i="1"/>
  <c r="I104" i="1"/>
  <c r="I25" i="1"/>
  <c r="I232" i="1"/>
  <c r="I215" i="1"/>
  <c r="I252" i="1"/>
  <c r="I223" i="1"/>
  <c r="I55" i="1"/>
  <c r="I230" i="1"/>
  <c r="I206" i="1"/>
  <c r="I213" i="1"/>
  <c r="I6" i="1"/>
  <c r="I142" i="1"/>
  <c r="I149" i="1"/>
  <c r="I157" i="1"/>
  <c r="I67" i="1"/>
  <c r="I127" i="1"/>
  <c r="I256" i="1"/>
  <c r="I262" i="1"/>
  <c r="I169" i="1"/>
  <c r="I115" i="1"/>
  <c r="I121" i="1"/>
  <c r="I74" i="1"/>
  <c r="I79" i="1"/>
  <c r="I265" i="1"/>
  <c r="I65" i="5"/>
  <c r="M251" i="1"/>
  <c r="M109" i="1"/>
  <c r="M159" i="1"/>
  <c r="M2" i="1"/>
  <c r="M56" i="1"/>
  <c r="M214" i="1"/>
  <c r="M14" i="1"/>
  <c r="I90" i="5"/>
  <c r="M183" i="1"/>
  <c r="M262" i="1"/>
  <c r="M151" i="1"/>
  <c r="M211" i="1"/>
  <c r="M54" i="1"/>
  <c r="M35" i="1"/>
  <c r="M102" i="1"/>
  <c r="I11" i="1"/>
  <c r="I98" i="1"/>
  <c r="I18" i="1"/>
  <c r="I29" i="1"/>
  <c r="I37" i="1"/>
  <c r="I44" i="1"/>
  <c r="I218" i="1"/>
  <c r="I226" i="1"/>
  <c r="I57" i="1"/>
  <c r="I205" i="1"/>
  <c r="I210" i="1"/>
  <c r="I60" i="1"/>
  <c r="I9" i="1"/>
  <c r="I146" i="1"/>
  <c r="I152" i="1"/>
  <c r="I65" i="1"/>
  <c r="I69" i="1"/>
  <c r="I130" i="1"/>
  <c r="I258" i="1"/>
  <c r="I198" i="1"/>
  <c r="I111" i="1"/>
  <c r="I174" i="1"/>
  <c r="I72" i="1"/>
  <c r="I76" i="1"/>
  <c r="I184" i="1"/>
  <c r="E91" i="1"/>
  <c r="E99" i="1"/>
  <c r="E14" i="1"/>
  <c r="E22" i="1"/>
  <c r="E30" i="1"/>
  <c r="E36" i="1"/>
  <c r="E215" i="1"/>
  <c r="E48" i="1"/>
  <c r="E219" i="1"/>
  <c r="E225" i="1"/>
  <c r="E55" i="1"/>
  <c r="E242" i="1"/>
  <c r="E85" i="1"/>
  <c r="E209" i="1"/>
  <c r="E213" i="1"/>
  <c r="E4" i="1"/>
  <c r="E137" i="1"/>
  <c r="E145" i="1"/>
  <c r="E149" i="1"/>
  <c r="E155" i="1"/>
  <c r="E161" i="1"/>
  <c r="E165" i="1"/>
  <c r="E127" i="1"/>
  <c r="E197" i="1"/>
  <c r="E134" i="1"/>
  <c r="E135" i="1"/>
  <c r="E169" i="1"/>
  <c r="E171" i="1"/>
  <c r="E118" i="1"/>
  <c r="E191" i="1"/>
  <c r="E177" i="1"/>
  <c r="E79" i="1"/>
  <c r="E81" i="1"/>
  <c r="M7" i="5"/>
  <c r="M141" i="5"/>
  <c r="M3" i="5"/>
  <c r="M79" i="5"/>
  <c r="M71" i="5"/>
  <c r="M59" i="5"/>
  <c r="M32" i="5"/>
  <c r="M138" i="5"/>
  <c r="M113" i="5"/>
  <c r="M133" i="5"/>
  <c r="M169" i="5"/>
  <c r="M21" i="5"/>
  <c r="M155" i="5"/>
  <c r="M102" i="5"/>
  <c r="M162" i="5"/>
  <c r="M91" i="5"/>
  <c r="M58" i="5"/>
  <c r="M42" i="5"/>
  <c r="M34" i="5"/>
  <c r="M129" i="5"/>
  <c r="M2" i="5"/>
  <c r="M57" i="5"/>
  <c r="I129" i="5"/>
  <c r="M73" i="1"/>
  <c r="M255" i="1"/>
  <c r="M142" i="1"/>
  <c r="M247" i="1"/>
  <c r="I81" i="5"/>
  <c r="M249" i="1"/>
  <c r="M103" i="1"/>
  <c r="I82" i="1"/>
  <c r="I16" i="1"/>
  <c r="I36" i="1"/>
  <c r="I51" i="1"/>
  <c r="I240" i="1"/>
  <c r="I209" i="1"/>
  <c r="I266" i="1"/>
  <c r="I151" i="1"/>
  <c r="I165" i="1"/>
  <c r="I257" i="1"/>
  <c r="I110" i="1"/>
  <c r="I191" i="1"/>
  <c r="I80" i="1"/>
  <c r="E92" i="1"/>
  <c r="E102" i="1"/>
  <c r="E20" i="1"/>
  <c r="E31" i="1"/>
  <c r="E39" i="1"/>
  <c r="E46" i="1"/>
  <c r="E52" i="1"/>
  <c r="E227" i="1"/>
  <c r="E58" i="1"/>
  <c r="E105" i="1"/>
  <c r="E211" i="1"/>
  <c r="E3" i="1"/>
  <c r="E138" i="1"/>
  <c r="E148" i="1"/>
  <c r="E153" i="1"/>
  <c r="E162" i="1"/>
  <c r="E123" i="1"/>
  <c r="E132" i="1"/>
  <c r="E259" i="1"/>
  <c r="E200" i="1"/>
  <c r="E170" i="1"/>
  <c r="E119" i="1"/>
  <c r="E73" i="1"/>
  <c r="E78" i="1"/>
  <c r="E265" i="1"/>
  <c r="M23" i="5"/>
  <c r="M137" i="5"/>
  <c r="M83" i="5"/>
  <c r="M46" i="5"/>
  <c r="M24" i="5"/>
  <c r="M40" i="5"/>
  <c r="M88" i="5"/>
  <c r="M47" i="5"/>
  <c r="M25" i="5"/>
  <c r="M41" i="5"/>
  <c r="M85" i="5"/>
  <c r="M107" i="5"/>
  <c r="M136" i="5"/>
  <c r="M63" i="5"/>
  <c r="M48" i="5"/>
  <c r="M69" i="5"/>
  <c r="E19" i="1"/>
  <c r="E218" i="1"/>
  <c r="E195" i="1"/>
  <c r="E166" i="1"/>
  <c r="E192" i="1"/>
  <c r="M116" i="5"/>
  <c r="M134" i="5"/>
  <c r="M17" i="5"/>
  <c r="M30" i="5"/>
  <c r="M119" i="5"/>
  <c r="I130" i="5"/>
  <c r="M246" i="1"/>
  <c r="M96" i="1"/>
  <c r="I89" i="1"/>
  <c r="I19" i="1"/>
  <c r="I38" i="1"/>
  <c r="I219" i="1"/>
  <c r="I241" i="1"/>
  <c r="I248" i="1"/>
  <c r="I137" i="1"/>
  <c r="I108" i="1"/>
  <c r="I122" i="1"/>
  <c r="I134" i="1"/>
  <c r="I112" i="1"/>
  <c r="I193" i="1"/>
  <c r="I185" i="1"/>
  <c r="E93" i="1"/>
  <c r="E103" i="1"/>
  <c r="E21" i="1"/>
  <c r="E32" i="1"/>
  <c r="E214" i="1"/>
  <c r="E47" i="1"/>
  <c r="E220" i="1"/>
  <c r="E237" i="1"/>
  <c r="E229" i="1"/>
  <c r="E246" i="1"/>
  <c r="E249" i="1"/>
  <c r="E61" i="1"/>
  <c r="E139" i="1"/>
  <c r="E254" i="1"/>
  <c r="E154" i="1"/>
  <c r="E186" i="1"/>
  <c r="E124" i="1"/>
  <c r="E133" i="1"/>
  <c r="E260" i="1"/>
  <c r="E201" i="1"/>
  <c r="E113" i="1"/>
  <c r="E120" i="1"/>
  <c r="E176" i="1"/>
  <c r="E180" i="1"/>
  <c r="E136" i="1"/>
  <c r="M27" i="5"/>
  <c r="M39" i="5"/>
  <c r="M87" i="5"/>
  <c r="M49" i="5"/>
  <c r="M28" i="5"/>
  <c r="M4" i="5"/>
  <c r="M161" i="5"/>
  <c r="M124" i="5"/>
  <c r="M29" i="5"/>
  <c r="M5" i="5"/>
  <c r="M89" i="5"/>
  <c r="M82" i="5"/>
  <c r="M95" i="5"/>
  <c r="M18" i="5"/>
  <c r="M54" i="5"/>
  <c r="M77" i="5"/>
  <c r="I200" i="1"/>
  <c r="E18" i="1"/>
  <c r="E226" i="1"/>
  <c r="E146" i="1"/>
  <c r="E111" i="1"/>
  <c r="M112" i="5"/>
  <c r="M103" i="5"/>
  <c r="I14" i="1"/>
  <c r="I239" i="1"/>
  <c r="I7" i="1"/>
  <c r="I187" i="1"/>
  <c r="I194" i="1"/>
  <c r="E101" i="1"/>
  <c r="E236" i="1"/>
  <c r="E147" i="1"/>
  <c r="E199" i="1"/>
  <c r="M81" i="5"/>
  <c r="M181" i="1"/>
  <c r="M227" i="1"/>
  <c r="M95" i="1"/>
  <c r="I84" i="1"/>
  <c r="I21" i="1"/>
  <c r="I39" i="1"/>
  <c r="I52" i="1"/>
  <c r="I229" i="1"/>
  <c r="I211" i="1"/>
  <c r="I138" i="1"/>
  <c r="I154" i="1"/>
  <c r="I123" i="1"/>
  <c r="I259" i="1"/>
  <c r="I113" i="1"/>
  <c r="I73" i="1"/>
  <c r="I181" i="1"/>
  <c r="E95" i="1"/>
  <c r="E13" i="1"/>
  <c r="E23" i="1"/>
  <c r="E34" i="1"/>
  <c r="E235" i="1"/>
  <c r="E49" i="1"/>
  <c r="E222" i="1"/>
  <c r="E228" i="1"/>
  <c r="E243" i="1"/>
  <c r="E247" i="1"/>
  <c r="E212" i="1"/>
  <c r="E62" i="1"/>
  <c r="E141" i="1"/>
  <c r="E267" i="1"/>
  <c r="E64" i="1"/>
  <c r="E163" i="1"/>
  <c r="E125" i="1"/>
  <c r="E167" i="1"/>
  <c r="E70" i="1"/>
  <c r="E10" i="1"/>
  <c r="E114" i="1"/>
  <c r="E188" i="1"/>
  <c r="E264" i="1"/>
  <c r="E194" i="1"/>
  <c r="E251" i="1"/>
  <c r="M31" i="5"/>
  <c r="M92" i="5"/>
  <c r="M164" i="5"/>
  <c r="M123" i="5"/>
  <c r="M36" i="5"/>
  <c r="M97" i="5"/>
  <c r="M165" i="5"/>
  <c r="M56" i="5"/>
  <c r="M37" i="5"/>
  <c r="M94" i="5"/>
  <c r="M166" i="5"/>
  <c r="M70" i="5"/>
  <c r="M111" i="5"/>
  <c r="M152" i="5"/>
  <c r="M66" i="5"/>
  <c r="M120" i="5"/>
  <c r="M22" i="5"/>
  <c r="E44" i="1"/>
  <c r="E8" i="1"/>
  <c r="E198" i="1"/>
  <c r="M11" i="5"/>
  <c r="M117" i="5"/>
  <c r="M14" i="5"/>
  <c r="I233" i="1"/>
  <c r="I208" i="1"/>
  <c r="I150" i="1"/>
  <c r="I190" i="1"/>
  <c r="E29" i="1"/>
  <c r="E241" i="1"/>
  <c r="E9" i="1"/>
  <c r="E131" i="1"/>
  <c r="E112" i="1"/>
  <c r="E179" i="1"/>
  <c r="M15" i="5"/>
  <c r="M20" i="5"/>
  <c r="M44" i="5"/>
  <c r="M50" i="5"/>
  <c r="M74" i="5"/>
  <c r="M193" i="1"/>
  <c r="M220" i="1"/>
  <c r="I96" i="1"/>
  <c r="I26" i="1"/>
  <c r="I41" i="1"/>
  <c r="I53" i="1"/>
  <c r="I244" i="1"/>
  <c r="I87" i="1"/>
  <c r="I144" i="1"/>
  <c r="I158" i="1"/>
  <c r="I128" i="1"/>
  <c r="I263" i="1"/>
  <c r="I173" i="1"/>
  <c r="I177" i="1"/>
  <c r="I202" i="1"/>
  <c r="E83" i="1"/>
  <c r="E96" i="1"/>
  <c r="E104" i="1"/>
  <c r="E24" i="1"/>
  <c r="E232" i="1"/>
  <c r="E40" i="1"/>
  <c r="E216" i="1"/>
  <c r="E223" i="1"/>
  <c r="E238" i="1"/>
  <c r="E203" i="1"/>
  <c r="E206" i="1"/>
  <c r="E250" i="1"/>
  <c r="E5" i="1"/>
  <c r="E142" i="1"/>
  <c r="E106" i="1"/>
  <c r="E156" i="1"/>
  <c r="E67" i="1"/>
  <c r="E126" i="1"/>
  <c r="E255" i="1"/>
  <c r="E262" i="1"/>
  <c r="E268" i="1"/>
  <c r="E172" i="1"/>
  <c r="E121" i="1"/>
  <c r="E74" i="1"/>
  <c r="E183" i="1"/>
  <c r="E82" i="1"/>
  <c r="M35" i="5"/>
  <c r="M96" i="5"/>
  <c r="M168" i="5"/>
  <c r="M55" i="5"/>
  <c r="M142" i="5"/>
  <c r="M101" i="5"/>
  <c r="M130" i="5"/>
  <c r="M60" i="5"/>
  <c r="M143" i="5"/>
  <c r="M98" i="5"/>
  <c r="M131" i="5"/>
  <c r="M78" i="5"/>
  <c r="M86" i="5"/>
  <c r="M140" i="5"/>
  <c r="M125" i="5"/>
  <c r="E28" i="1"/>
  <c r="E69" i="1"/>
  <c r="E77" i="1"/>
  <c r="M159" i="5"/>
  <c r="M27" i="1"/>
  <c r="I269" i="1"/>
  <c r="E90" i="1"/>
  <c r="E45" i="1"/>
  <c r="E205" i="1"/>
  <c r="E108" i="1"/>
  <c r="E258" i="1"/>
  <c r="E182" i="1"/>
  <c r="M126" i="5"/>
  <c r="M135" i="5"/>
  <c r="M200" i="1"/>
  <c r="M217" i="1"/>
  <c r="I97" i="1"/>
  <c r="I27" i="1"/>
  <c r="I43" i="1"/>
  <c r="I225" i="1"/>
  <c r="I204" i="1"/>
  <c r="I2" i="1"/>
  <c r="I145" i="1"/>
  <c r="I159" i="1"/>
  <c r="I129" i="1"/>
  <c r="I135" i="1"/>
  <c r="I116" i="1"/>
  <c r="I75" i="1"/>
  <c r="I251" i="1"/>
  <c r="E11" i="1"/>
  <c r="E97" i="1"/>
  <c r="E15" i="1"/>
  <c r="E26" i="1"/>
  <c r="E35" i="1"/>
  <c r="E41" i="1"/>
  <c r="E50" i="1"/>
  <c r="E224" i="1"/>
  <c r="E239" i="1"/>
  <c r="E244" i="1"/>
  <c r="E207" i="1"/>
  <c r="E87" i="1"/>
  <c r="E7" i="1"/>
  <c r="E143" i="1"/>
  <c r="E150" i="1"/>
  <c r="E158" i="1"/>
  <c r="E164" i="1"/>
  <c r="E128" i="1"/>
  <c r="E187" i="1"/>
  <c r="E71" i="1"/>
  <c r="E269" i="1"/>
  <c r="E173" i="1"/>
  <c r="E189" i="1"/>
  <c r="E75" i="1"/>
  <c r="E184" i="1"/>
  <c r="M145" i="5"/>
  <c r="M104" i="5"/>
  <c r="M132" i="5"/>
  <c r="M6" i="5"/>
  <c r="M150" i="5"/>
  <c r="M105" i="5"/>
  <c r="M68" i="5"/>
  <c r="M65" i="5"/>
  <c r="M147" i="5"/>
  <c r="M106" i="5"/>
  <c r="M10" i="5"/>
  <c r="M45" i="5"/>
  <c r="M73" i="5"/>
  <c r="M115" i="5"/>
  <c r="M38" i="5"/>
  <c r="M28" i="1"/>
  <c r="I101" i="1"/>
  <c r="I47" i="1"/>
  <c r="I105" i="1"/>
  <c r="I148" i="1"/>
  <c r="I133" i="1"/>
  <c r="I179" i="1"/>
  <c r="E100" i="1"/>
  <c r="E217" i="1"/>
  <c r="E245" i="1"/>
  <c r="E210" i="1"/>
  <c r="E152" i="1"/>
  <c r="E130" i="1"/>
  <c r="E117" i="1"/>
  <c r="E181" i="1"/>
  <c r="M75" i="5"/>
  <c r="M158" i="5"/>
  <c r="M13" i="5"/>
  <c r="M144" i="5"/>
  <c r="M171" i="5"/>
  <c r="M132" i="1"/>
  <c r="M38" i="1"/>
  <c r="I100" i="1"/>
  <c r="I30" i="1"/>
  <c r="I45" i="1"/>
  <c r="I54" i="1"/>
  <c r="I85" i="1"/>
  <c r="I195" i="1"/>
  <c r="I253" i="1"/>
  <c r="I161" i="1"/>
  <c r="I131" i="1"/>
  <c r="I63" i="1"/>
  <c r="I118" i="1"/>
  <c r="I77" i="1"/>
  <c r="E89" i="1"/>
  <c r="E98" i="1"/>
  <c r="E16" i="1"/>
  <c r="E27" i="1"/>
  <c r="E233" i="1"/>
  <c r="E42" i="1"/>
  <c r="E51" i="1"/>
  <c r="E53" i="1"/>
  <c r="E56" i="1"/>
  <c r="E204" i="1"/>
  <c r="E208" i="1"/>
  <c r="E59" i="1"/>
  <c r="E266" i="1"/>
  <c r="E144" i="1"/>
  <c r="E107" i="1"/>
  <c r="E159" i="1"/>
  <c r="E68" i="1"/>
  <c r="E196" i="1"/>
  <c r="E257" i="1"/>
  <c r="E263" i="1"/>
  <c r="E109" i="1"/>
  <c r="E116" i="1"/>
  <c r="E190" i="1"/>
  <c r="E178" i="1"/>
  <c r="E185" i="1"/>
  <c r="M64" i="5"/>
  <c r="M149" i="5"/>
  <c r="M108" i="5"/>
  <c r="M67" i="5"/>
  <c r="M8" i="5"/>
  <c r="M154" i="5"/>
  <c r="M109" i="5"/>
  <c r="M72" i="5"/>
  <c r="M9" i="5"/>
  <c r="M151" i="5"/>
  <c r="M110" i="5"/>
  <c r="M26" i="5"/>
  <c r="M122" i="5"/>
  <c r="M128" i="5"/>
  <c r="M90" i="5"/>
  <c r="M156" i="5"/>
  <c r="M156" i="1"/>
  <c r="I31" i="1"/>
  <c r="I227" i="1"/>
  <c r="I61" i="1"/>
  <c r="I162" i="1"/>
  <c r="I119" i="1"/>
  <c r="E84" i="1"/>
  <c r="E37" i="1"/>
  <c r="E57" i="1"/>
  <c r="E60" i="1"/>
  <c r="E160" i="1"/>
  <c r="E168" i="1"/>
  <c r="E72" i="1"/>
  <c r="M157" i="5"/>
  <c r="M16" i="5"/>
  <c r="M127" i="5"/>
  <c r="M118" i="5"/>
  <c r="M53" i="5"/>
  <c r="M141" i="1"/>
  <c r="I50" i="1"/>
  <c r="I68" i="1"/>
  <c r="E234" i="1"/>
  <c r="E231" i="1"/>
  <c r="E65" i="1"/>
  <c r="E174" i="1"/>
  <c r="M51" i="5"/>
  <c r="M80" i="5"/>
  <c r="M61" i="5"/>
  <c r="G111" i="5" l="1"/>
  <c r="K86" i="1"/>
  <c r="K143" i="5"/>
  <c r="O209" i="1"/>
  <c r="K263" i="1"/>
  <c r="O200" i="1"/>
  <c r="O21" i="1"/>
  <c r="K10" i="5"/>
  <c r="K246" i="1"/>
  <c r="G149" i="5"/>
  <c r="G53" i="1"/>
  <c r="G154" i="1"/>
  <c r="G94" i="1"/>
  <c r="G133" i="5"/>
  <c r="G38" i="5"/>
  <c r="K164" i="5"/>
  <c r="O102" i="1"/>
  <c r="O40" i="1"/>
  <c r="K9" i="1"/>
  <c r="O164" i="5"/>
  <c r="O201" i="1"/>
  <c r="O34" i="1"/>
  <c r="G22" i="5"/>
  <c r="K73" i="1"/>
  <c r="G87" i="5"/>
  <c r="K131" i="1"/>
  <c r="G88" i="5"/>
  <c r="K6" i="1"/>
  <c r="K183" i="1"/>
  <c r="G158" i="1"/>
  <c r="K136" i="1"/>
  <c r="G76" i="5"/>
  <c r="K116" i="5"/>
  <c r="K84" i="1"/>
  <c r="O262" i="1"/>
  <c r="O78" i="5"/>
  <c r="O31" i="1"/>
  <c r="O14" i="5"/>
  <c r="K203" i="1"/>
  <c r="G147" i="1"/>
  <c r="G113" i="1"/>
  <c r="K75" i="5"/>
  <c r="K136" i="5"/>
  <c r="O4" i="5"/>
  <c r="G81" i="5"/>
  <c r="G204" i="1"/>
  <c r="G104" i="5"/>
  <c r="G218" i="1"/>
  <c r="G71" i="5"/>
  <c r="G32" i="5"/>
  <c r="G126" i="1"/>
  <c r="O2" i="1"/>
  <c r="G45" i="5"/>
  <c r="G70" i="1"/>
  <c r="K67" i="5"/>
  <c r="G83" i="1"/>
  <c r="G264" i="1"/>
  <c r="G111" i="1"/>
  <c r="G143" i="5"/>
  <c r="G77" i="1"/>
  <c r="G102" i="5"/>
  <c r="G67" i="1"/>
  <c r="O99" i="5"/>
  <c r="K159" i="5"/>
  <c r="O112" i="1"/>
  <c r="O73" i="5"/>
  <c r="K270" i="1"/>
  <c r="K61" i="1"/>
  <c r="O202" i="1"/>
  <c r="K88" i="5"/>
  <c r="K206" i="1"/>
  <c r="O49" i="1"/>
  <c r="K105" i="5"/>
  <c r="O27" i="5"/>
  <c r="K85" i="5"/>
  <c r="O185" i="1"/>
  <c r="G12" i="1"/>
  <c r="O223" i="1"/>
  <c r="K138" i="5"/>
  <c r="K146" i="5"/>
  <c r="K118" i="5"/>
  <c r="K10" i="1"/>
  <c r="O46" i="1"/>
  <c r="O135" i="1"/>
  <c r="O161" i="5"/>
  <c r="K50" i="5"/>
  <c r="K110" i="5"/>
  <c r="G17" i="5"/>
  <c r="G17" i="1"/>
  <c r="G126" i="5"/>
  <c r="G23" i="1"/>
  <c r="G146" i="5"/>
  <c r="G64" i="5"/>
  <c r="G86" i="1"/>
  <c r="G61" i="5"/>
  <c r="G55" i="5"/>
  <c r="G162" i="1"/>
  <c r="G50" i="5"/>
  <c r="G24" i="5"/>
  <c r="G114" i="1"/>
  <c r="G228" i="1"/>
  <c r="G165" i="5"/>
  <c r="G267" i="1"/>
  <c r="G132" i="1"/>
  <c r="O70" i="1"/>
  <c r="K268" i="1"/>
  <c r="O92" i="1"/>
  <c r="O212" i="1"/>
  <c r="O16" i="1"/>
  <c r="O117" i="1"/>
  <c r="O80" i="1"/>
  <c r="O176" i="1"/>
  <c r="G153" i="1"/>
  <c r="K49" i="1"/>
  <c r="O131" i="5"/>
  <c r="O97" i="5"/>
  <c r="O105" i="5"/>
  <c r="K26" i="5"/>
  <c r="K225" i="1"/>
  <c r="K179" i="1"/>
  <c r="G100" i="5"/>
  <c r="K99" i="1"/>
  <c r="O138" i="5"/>
  <c r="O91" i="1"/>
  <c r="O160" i="5"/>
  <c r="G89" i="5"/>
  <c r="K199" i="1"/>
  <c r="O235" i="1"/>
  <c r="O126" i="5"/>
  <c r="O48" i="1"/>
  <c r="K5" i="5"/>
  <c r="O67" i="5"/>
  <c r="G19" i="1"/>
  <c r="G76" i="1"/>
  <c r="K75" i="1"/>
  <c r="G42" i="5"/>
  <c r="G96" i="5"/>
  <c r="G98" i="1"/>
  <c r="K259" i="1"/>
  <c r="G109" i="5"/>
  <c r="G95" i="1"/>
  <c r="G44" i="1"/>
  <c r="G67" i="5"/>
  <c r="G224" i="1"/>
  <c r="G127" i="5"/>
  <c r="G245" i="1"/>
  <c r="G85" i="5"/>
  <c r="G140" i="1"/>
  <c r="K61" i="5"/>
  <c r="O256" i="1"/>
  <c r="G166" i="1"/>
  <c r="K53" i="1"/>
  <c r="O165" i="5"/>
  <c r="O92" i="5"/>
  <c r="O177" i="1"/>
  <c r="O191" i="1"/>
  <c r="K98" i="1"/>
  <c r="O123" i="1"/>
  <c r="O159" i="1"/>
  <c r="O166" i="1"/>
  <c r="G121" i="1"/>
  <c r="O246" i="1"/>
  <c r="G179" i="1"/>
  <c r="K186" i="1"/>
  <c r="O114" i="1"/>
  <c r="O141" i="1"/>
  <c r="K87" i="1"/>
  <c r="O255" i="1"/>
  <c r="O244" i="1"/>
  <c r="G4" i="1"/>
  <c r="O25" i="5"/>
  <c r="O64" i="1"/>
  <c r="K158" i="1"/>
  <c r="K144" i="5"/>
  <c r="O47" i="1"/>
  <c r="O137" i="1"/>
  <c r="K205" i="1"/>
  <c r="K35" i="1"/>
  <c r="O58" i="5"/>
  <c r="K122" i="1"/>
  <c r="K113" i="1"/>
  <c r="O24" i="1"/>
  <c r="O205" i="1"/>
  <c r="O6" i="5"/>
  <c r="G48" i="1"/>
  <c r="K92" i="5"/>
  <c r="O227" i="1"/>
  <c r="O87" i="1"/>
  <c r="O143" i="1"/>
  <c r="O140" i="5"/>
  <c r="K54" i="1"/>
  <c r="K38" i="1"/>
  <c r="G36" i="1"/>
  <c r="K104" i="5"/>
  <c r="O57" i="1"/>
  <c r="O62" i="1"/>
  <c r="O152" i="1"/>
  <c r="K56" i="5"/>
  <c r="K57" i="1"/>
  <c r="K44" i="1"/>
  <c r="K81" i="1"/>
  <c r="K124" i="5"/>
  <c r="O77" i="5"/>
  <c r="O138" i="1"/>
  <c r="O186" i="1"/>
  <c r="K140" i="5"/>
  <c r="K204" i="1"/>
  <c r="K51" i="1"/>
  <c r="O167" i="5"/>
  <c r="O137" i="5"/>
  <c r="G206" i="1"/>
  <c r="K102" i="5"/>
  <c r="O84" i="5"/>
  <c r="O44" i="5"/>
  <c r="O108" i="5"/>
  <c r="K144" i="1"/>
  <c r="O121" i="1"/>
  <c r="O84" i="1"/>
  <c r="G265" i="1"/>
  <c r="O151" i="5"/>
  <c r="O125" i="5"/>
  <c r="O68" i="1"/>
  <c r="O269" i="1"/>
  <c r="K97" i="1"/>
  <c r="O130" i="1"/>
  <c r="K167" i="1"/>
  <c r="K64" i="1"/>
  <c r="K49" i="5"/>
  <c r="G203" i="1"/>
  <c r="K228" i="1"/>
  <c r="G26" i="1"/>
  <c r="G106" i="1"/>
  <c r="G166" i="5"/>
  <c r="G80" i="5"/>
  <c r="O116" i="1"/>
  <c r="G106" i="5"/>
  <c r="G199" i="1"/>
  <c r="K39" i="1"/>
  <c r="G92" i="1"/>
  <c r="G248" i="1"/>
  <c r="G200" i="1"/>
  <c r="G122" i="5"/>
  <c r="G37" i="5"/>
  <c r="G190" i="1"/>
  <c r="G157" i="1"/>
  <c r="O257" i="1"/>
  <c r="K188" i="1"/>
  <c r="G205" i="1"/>
  <c r="G175" i="1"/>
  <c r="K68" i="1"/>
  <c r="K3" i="5"/>
  <c r="O60" i="1"/>
  <c r="K25" i="5"/>
  <c r="O162" i="1"/>
  <c r="K102" i="1"/>
  <c r="O248" i="1"/>
  <c r="O230" i="1"/>
  <c r="O182" i="1"/>
  <c r="O6" i="1"/>
  <c r="K193" i="1"/>
  <c r="K190" i="1"/>
  <c r="O170" i="5"/>
  <c r="K25" i="1"/>
  <c r="O35" i="1"/>
  <c r="K77" i="1"/>
  <c r="K13" i="1"/>
  <c r="O98" i="5"/>
  <c r="G33" i="1"/>
  <c r="K18" i="5"/>
  <c r="G35" i="1"/>
  <c r="K109" i="5"/>
  <c r="K51" i="5"/>
  <c r="O113" i="1"/>
  <c r="O75" i="1"/>
  <c r="K40" i="1"/>
  <c r="O189" i="1"/>
  <c r="K116" i="1"/>
  <c r="K257" i="1"/>
  <c r="K125" i="5"/>
  <c r="K73" i="5"/>
  <c r="O174" i="1"/>
  <c r="O194" i="1"/>
  <c r="K47" i="1"/>
  <c r="O77" i="1"/>
  <c r="K189" i="1"/>
  <c r="K71" i="1"/>
  <c r="K172" i="5"/>
  <c r="K127" i="5"/>
  <c r="O190" i="1"/>
  <c r="O265" i="1"/>
  <c r="K218" i="1"/>
  <c r="O136" i="1"/>
  <c r="K177" i="1"/>
  <c r="K169" i="1"/>
  <c r="K166" i="5"/>
  <c r="O116" i="5"/>
  <c r="K109" i="1"/>
  <c r="O133" i="5"/>
  <c r="O21" i="5"/>
  <c r="O127" i="1"/>
  <c r="O142" i="1"/>
  <c r="O13" i="5"/>
  <c r="K147" i="1"/>
  <c r="K227" i="1"/>
  <c r="G45" i="1"/>
  <c r="K150" i="5"/>
  <c r="O94" i="5"/>
  <c r="K2" i="5"/>
  <c r="O150" i="5"/>
  <c r="K106" i="1"/>
  <c r="O181" i="1"/>
  <c r="O53" i="1"/>
  <c r="K59" i="5"/>
  <c r="O163" i="1"/>
  <c r="G12" i="5"/>
  <c r="K108" i="1"/>
  <c r="G46" i="1"/>
  <c r="G69" i="1"/>
  <c r="G144" i="5"/>
  <c r="G59" i="5"/>
  <c r="K176" i="1"/>
  <c r="G31" i="5"/>
  <c r="G135" i="5"/>
  <c r="K195" i="1"/>
  <c r="G28" i="1"/>
  <c r="G141" i="1"/>
  <c r="G180" i="1"/>
  <c r="G101" i="5"/>
  <c r="G15" i="5"/>
  <c r="G63" i="5"/>
  <c r="G167" i="5"/>
  <c r="K42" i="1"/>
  <c r="K260" i="1"/>
  <c r="O108" i="1"/>
  <c r="K66" i="5"/>
  <c r="O13" i="1"/>
  <c r="K107" i="5"/>
  <c r="O69" i="1"/>
  <c r="K209" i="1"/>
  <c r="O71" i="1"/>
  <c r="G57" i="5"/>
  <c r="O134" i="1"/>
  <c r="G84" i="1"/>
  <c r="O237" i="1"/>
  <c r="K29" i="1"/>
  <c r="O115" i="1"/>
  <c r="O4" i="1"/>
  <c r="O160" i="1"/>
  <c r="K240" i="1"/>
  <c r="K47" i="5"/>
  <c r="G156" i="1"/>
  <c r="K44" i="5"/>
  <c r="G234" i="1"/>
  <c r="O49" i="5"/>
  <c r="O43" i="1"/>
  <c r="O155" i="1"/>
  <c r="O245" i="1"/>
  <c r="K74" i="1"/>
  <c r="K212" i="1"/>
  <c r="K41" i="1"/>
  <c r="G24" i="1"/>
  <c r="O59" i="5"/>
  <c r="O252" i="1"/>
  <c r="O161" i="1"/>
  <c r="O211" i="1"/>
  <c r="K180" i="1"/>
  <c r="K4" i="1"/>
  <c r="K216" i="1"/>
  <c r="K192" i="1"/>
  <c r="O81" i="5"/>
  <c r="O54" i="1"/>
  <c r="O165" i="1"/>
  <c r="O5" i="1"/>
  <c r="K182" i="1"/>
  <c r="K138" i="1"/>
  <c r="K221" i="1"/>
  <c r="G9" i="5"/>
  <c r="O30" i="1"/>
  <c r="K43" i="5"/>
  <c r="K191" i="1"/>
  <c r="O82" i="1"/>
  <c r="K79" i="5"/>
  <c r="O146" i="1"/>
  <c r="O124" i="1"/>
  <c r="O28" i="1"/>
  <c r="K207" i="1"/>
  <c r="K224" i="1"/>
  <c r="O247" i="1"/>
  <c r="O22" i="1"/>
  <c r="K33" i="5"/>
  <c r="O89" i="5"/>
  <c r="O183" i="1"/>
  <c r="O7" i="1"/>
  <c r="O158" i="1"/>
  <c r="O29" i="1"/>
  <c r="G140" i="5"/>
  <c r="O52" i="1"/>
  <c r="O67" i="1"/>
  <c r="K118" i="1"/>
  <c r="G244" i="1"/>
  <c r="G170" i="1"/>
  <c r="G112" i="5"/>
  <c r="G27" i="5"/>
  <c r="G163" i="1"/>
  <c r="G89" i="1"/>
  <c r="O232" i="1"/>
  <c r="K198" i="1"/>
  <c r="G222" i="1"/>
  <c r="G122" i="1"/>
  <c r="G154" i="5"/>
  <c r="G69" i="5"/>
  <c r="G34" i="1"/>
  <c r="K69" i="1"/>
  <c r="G29" i="5"/>
  <c r="K156" i="1"/>
  <c r="G39" i="1"/>
  <c r="O260" i="1"/>
  <c r="K139" i="1"/>
  <c r="K40" i="5"/>
  <c r="K185" i="1"/>
  <c r="K24" i="1"/>
  <c r="O210" i="1"/>
  <c r="O184" i="1"/>
  <c r="K220" i="1"/>
  <c r="O72" i="1"/>
  <c r="K111" i="1"/>
  <c r="O119" i="1"/>
  <c r="O12" i="1"/>
  <c r="K269" i="1"/>
  <c r="O56" i="1"/>
  <c r="K89" i="5"/>
  <c r="K126" i="1"/>
  <c r="K152" i="1"/>
  <c r="K197" i="1"/>
  <c r="O10" i="5"/>
  <c r="K131" i="5"/>
  <c r="K133" i="1"/>
  <c r="K159" i="1"/>
  <c r="K230" i="1"/>
  <c r="O30" i="5"/>
  <c r="O27" i="1"/>
  <c r="K258" i="1"/>
  <c r="K164" i="1"/>
  <c r="G165" i="1"/>
  <c r="O88" i="1"/>
  <c r="O16" i="5"/>
  <c r="O95" i="1"/>
  <c r="K76" i="5"/>
  <c r="O164" i="1"/>
  <c r="K111" i="5"/>
  <c r="K160" i="1"/>
  <c r="O33" i="5"/>
  <c r="K93" i="1"/>
  <c r="O175" i="1"/>
  <c r="K94" i="1"/>
  <c r="O157" i="5"/>
  <c r="O19" i="1"/>
  <c r="G37" i="1"/>
  <c r="G119" i="1"/>
  <c r="G48" i="5"/>
  <c r="G159" i="5"/>
  <c r="G39" i="5"/>
  <c r="G14" i="1"/>
  <c r="G133" i="1"/>
  <c r="G90" i="5"/>
  <c r="G128" i="1"/>
  <c r="G82" i="5"/>
  <c r="K184" i="1"/>
  <c r="G151" i="1"/>
  <c r="G163" i="5"/>
  <c r="G78" i="5"/>
  <c r="G34" i="5"/>
  <c r="G170" i="5"/>
  <c r="G60" i="1"/>
  <c r="K96" i="1"/>
  <c r="K181" i="1"/>
  <c r="G152" i="1"/>
  <c r="G74" i="1"/>
  <c r="G98" i="5"/>
  <c r="K112" i="1"/>
  <c r="K223" i="1"/>
  <c r="G103" i="5"/>
  <c r="K105" i="1"/>
  <c r="G40" i="1"/>
  <c r="G66" i="1"/>
  <c r="G160" i="5"/>
  <c r="G75" i="5"/>
  <c r="K187" i="1"/>
  <c r="K28" i="1"/>
  <c r="G7" i="5"/>
  <c r="K134" i="1"/>
  <c r="G2" i="1"/>
  <c r="G72" i="1"/>
  <c r="G115" i="5"/>
  <c r="G30" i="5"/>
  <c r="G84" i="5"/>
  <c r="O266" i="1"/>
  <c r="K33" i="1"/>
  <c r="K115" i="1"/>
  <c r="O24" i="5"/>
  <c r="K90" i="5"/>
  <c r="O134" i="5"/>
  <c r="K169" i="5"/>
  <c r="O75" i="5"/>
  <c r="O263" i="1"/>
  <c r="G235" i="1"/>
  <c r="G108" i="1"/>
  <c r="G99" i="1"/>
  <c r="G153" i="5"/>
  <c r="O55" i="5"/>
  <c r="O12" i="5"/>
  <c r="O128" i="5"/>
  <c r="K90" i="1"/>
  <c r="G73" i="5"/>
  <c r="K243" i="1"/>
  <c r="O171" i="1"/>
  <c r="O258" i="1"/>
  <c r="K229" i="1"/>
  <c r="O54" i="5"/>
  <c r="O242" i="1"/>
  <c r="O267" i="1"/>
  <c r="O213" i="1"/>
  <c r="K100" i="1"/>
  <c r="G121" i="5"/>
  <c r="K32" i="5"/>
  <c r="O128" i="1"/>
  <c r="O45" i="1"/>
  <c r="G20" i="1"/>
  <c r="G137" i="5"/>
  <c r="K84" i="5"/>
  <c r="O167" i="1"/>
  <c r="O238" i="1"/>
  <c r="O34" i="5"/>
  <c r="G79" i="1"/>
  <c r="K96" i="5"/>
  <c r="O259" i="1"/>
  <c r="O86" i="1"/>
  <c r="K34" i="5"/>
  <c r="K8" i="1"/>
  <c r="O43" i="5"/>
  <c r="K58" i="5"/>
  <c r="O65" i="1"/>
  <c r="O195" i="1"/>
  <c r="K248" i="1"/>
  <c r="O207" i="1"/>
  <c r="K253" i="1"/>
  <c r="G13" i="1"/>
  <c r="K65" i="5"/>
  <c r="O107" i="5"/>
  <c r="O249" i="1"/>
  <c r="K130" i="1"/>
  <c r="O126" i="1"/>
  <c r="K63" i="1"/>
  <c r="K163" i="5"/>
  <c r="K80" i="1"/>
  <c r="O23" i="5"/>
  <c r="O117" i="5"/>
  <c r="K32" i="1"/>
  <c r="O125" i="1"/>
  <c r="O132" i="1"/>
  <c r="O39" i="5"/>
  <c r="O129" i="5"/>
  <c r="O22" i="5"/>
  <c r="O187" i="1"/>
  <c r="O109" i="1"/>
  <c r="O87" i="5"/>
  <c r="O149" i="5"/>
  <c r="O66" i="5"/>
  <c r="O199" i="1"/>
  <c r="O193" i="1"/>
  <c r="O80" i="5"/>
  <c r="O18" i="1"/>
  <c r="K167" i="5"/>
  <c r="O74" i="1"/>
  <c r="O233" i="1"/>
  <c r="K52" i="1"/>
  <c r="K149" i="1"/>
  <c r="K80" i="5"/>
  <c r="K121" i="5"/>
  <c r="O151" i="1"/>
  <c r="K153" i="5"/>
  <c r="K88" i="1"/>
  <c r="G124" i="5"/>
  <c r="K234" i="1"/>
  <c r="G238" i="1"/>
  <c r="G155" i="5"/>
  <c r="G16" i="5"/>
  <c r="O148" i="1"/>
  <c r="K89" i="1"/>
  <c r="G47" i="1"/>
  <c r="G120" i="1"/>
  <c r="G58" i="5"/>
  <c r="G21" i="5"/>
  <c r="O241" i="1"/>
  <c r="G16" i="1"/>
  <c r="G261" i="1"/>
  <c r="G142" i="5"/>
  <c r="G56" i="5"/>
  <c r="O3" i="1"/>
  <c r="G95" i="5"/>
  <c r="G182" i="1"/>
  <c r="K242" i="1"/>
  <c r="G31" i="1"/>
  <c r="G125" i="1"/>
  <c r="G162" i="5"/>
  <c r="G77" i="5"/>
  <c r="G229" i="1"/>
  <c r="G25" i="1"/>
  <c r="G18" i="5"/>
  <c r="K66" i="1"/>
  <c r="G226" i="1"/>
  <c r="G256" i="1"/>
  <c r="G139" i="5"/>
  <c r="G54" i="5"/>
  <c r="G217" i="1"/>
  <c r="K15" i="1"/>
  <c r="O131" i="1"/>
  <c r="K154" i="1"/>
  <c r="O147" i="1"/>
  <c r="K62" i="1"/>
  <c r="O215" i="1"/>
  <c r="K175" i="1"/>
  <c r="K101" i="1"/>
  <c r="K215" i="1"/>
  <c r="O234" i="1"/>
  <c r="O192" i="1"/>
  <c r="O144" i="5"/>
  <c r="O20" i="1"/>
  <c r="K22" i="5"/>
  <c r="K119" i="5"/>
  <c r="K152" i="5"/>
  <c r="O139" i="1"/>
  <c r="K5" i="1"/>
  <c r="K38" i="5"/>
  <c r="K129" i="5"/>
  <c r="O76" i="5"/>
  <c r="O254" i="1"/>
  <c r="K140" i="1"/>
  <c r="K86" i="5"/>
  <c r="K151" i="5"/>
  <c r="O162" i="5"/>
  <c r="O157" i="1"/>
  <c r="O109" i="5"/>
  <c r="K132" i="5"/>
  <c r="G60" i="5"/>
  <c r="O102" i="5"/>
  <c r="O85" i="1"/>
  <c r="K11" i="1"/>
  <c r="O140" i="1"/>
  <c r="K114" i="1"/>
  <c r="O145" i="5"/>
  <c r="O180" i="1"/>
  <c r="O228" i="1"/>
  <c r="K236" i="1"/>
  <c r="K55" i="1"/>
  <c r="O38" i="1"/>
  <c r="K2" i="1"/>
  <c r="G210" i="1"/>
  <c r="G134" i="5"/>
  <c r="G6" i="5"/>
  <c r="K254" i="1"/>
  <c r="K239" i="1"/>
  <c r="G239" i="1"/>
  <c r="G136" i="1"/>
  <c r="G47" i="5"/>
  <c r="O76" i="1"/>
  <c r="K95" i="1"/>
  <c r="G29" i="1"/>
  <c r="G10" i="1"/>
  <c r="G131" i="5"/>
  <c r="G46" i="5"/>
  <c r="K145" i="1"/>
  <c r="G53" i="5"/>
  <c r="G114" i="5"/>
  <c r="K7" i="1"/>
  <c r="G252" i="1"/>
  <c r="G255" i="1"/>
  <c r="G151" i="5"/>
  <c r="G66" i="5"/>
  <c r="G253" i="1"/>
  <c r="G52" i="1"/>
  <c r="K120" i="5"/>
  <c r="K256" i="1"/>
  <c r="G58" i="1"/>
  <c r="G71" i="1"/>
  <c r="G128" i="5"/>
  <c r="G43" i="5"/>
  <c r="G8" i="1"/>
  <c r="G208" i="1"/>
  <c r="K27" i="1"/>
  <c r="G88" i="1"/>
  <c r="G164" i="1"/>
  <c r="G168" i="5"/>
  <c r="G83" i="5"/>
  <c r="G251" i="1"/>
  <c r="G159" i="1"/>
  <c r="G15" i="1"/>
  <c r="G145" i="5"/>
  <c r="O47" i="5"/>
  <c r="K46" i="5"/>
  <c r="O10" i="1"/>
  <c r="O120" i="1"/>
  <c r="K24" i="5"/>
  <c r="K22" i="1"/>
  <c r="K99" i="5"/>
  <c r="K245" i="1"/>
  <c r="K233" i="1"/>
  <c r="O133" i="1"/>
  <c r="O264" i="1"/>
  <c r="G97" i="1"/>
  <c r="O66" i="1"/>
  <c r="G57" i="1"/>
  <c r="G209" i="1"/>
  <c r="K81" i="5"/>
  <c r="K30" i="1"/>
  <c r="K12" i="5"/>
  <c r="K34" i="1"/>
  <c r="K60" i="1"/>
  <c r="K135" i="5"/>
  <c r="K36" i="1"/>
  <c r="K98" i="5"/>
  <c r="K235" i="1"/>
  <c r="K266" i="1"/>
  <c r="K145" i="5"/>
  <c r="O2" i="5"/>
  <c r="O103" i="1"/>
  <c r="K48" i="1"/>
  <c r="K143" i="1"/>
  <c r="K8" i="5"/>
  <c r="K46" i="1"/>
  <c r="K137" i="5"/>
  <c r="O118" i="1"/>
  <c r="K130" i="5"/>
  <c r="K41" i="5"/>
  <c r="K26" i="1"/>
  <c r="O142" i="5"/>
  <c r="K250" i="1"/>
  <c r="O38" i="5"/>
  <c r="O129" i="1"/>
  <c r="O51" i="5"/>
  <c r="O231" i="1"/>
  <c r="O196" i="1"/>
  <c r="O198" i="1"/>
  <c r="K23" i="1"/>
  <c r="G197" i="1"/>
  <c r="O197" i="1"/>
  <c r="O51" i="1"/>
  <c r="O104" i="1"/>
  <c r="K125" i="1"/>
  <c r="G63" i="1"/>
  <c r="G41" i="1"/>
  <c r="O122" i="1"/>
  <c r="G150" i="1"/>
  <c r="G26" i="5"/>
  <c r="G125" i="5"/>
  <c r="G240" i="1"/>
  <c r="G152" i="5"/>
  <c r="G14" i="5"/>
  <c r="G10" i="5"/>
  <c r="O168" i="1"/>
  <c r="G212" i="1"/>
  <c r="G183" i="1"/>
  <c r="G23" i="5"/>
  <c r="G138" i="1"/>
  <c r="K50" i="1"/>
  <c r="G250" i="1"/>
  <c r="G150" i="5"/>
  <c r="G11" i="5"/>
  <c r="G233" i="1"/>
  <c r="K210" i="1"/>
  <c r="G207" i="1"/>
  <c r="G181" i="1"/>
  <c r="G62" i="5"/>
  <c r="G20" i="5"/>
  <c r="G56" i="1"/>
  <c r="G161" i="1"/>
  <c r="K133" i="5"/>
  <c r="O91" i="5"/>
  <c r="O23" i="1"/>
  <c r="K42" i="5"/>
  <c r="O121" i="5"/>
  <c r="O3" i="5"/>
  <c r="G112" i="1"/>
  <c r="K255" i="1"/>
  <c r="G155" i="1"/>
  <c r="K77" i="5"/>
  <c r="O100" i="5"/>
  <c r="O219" i="1"/>
  <c r="K9" i="5"/>
  <c r="O25" i="1"/>
  <c r="O218" i="1"/>
  <c r="O45" i="5"/>
  <c r="G201" i="1"/>
  <c r="G220" i="1"/>
  <c r="G97" i="5"/>
  <c r="G172" i="5"/>
  <c r="O168" i="5"/>
  <c r="O113" i="5"/>
  <c r="K156" i="5"/>
  <c r="O62" i="5"/>
  <c r="K97" i="5"/>
  <c r="G73" i="1"/>
  <c r="K196" i="1"/>
  <c r="K72" i="1"/>
  <c r="G225" i="1"/>
  <c r="K93" i="5"/>
  <c r="O122" i="5"/>
  <c r="O55" i="1"/>
  <c r="K31" i="5"/>
  <c r="G91" i="1"/>
  <c r="G51" i="1"/>
  <c r="K107" i="1"/>
  <c r="G134" i="1"/>
  <c r="O143" i="5"/>
  <c r="K142" i="5"/>
  <c r="G132" i="5"/>
  <c r="G186" i="1"/>
  <c r="O57" i="5"/>
  <c r="K267" i="1"/>
  <c r="O72" i="5"/>
  <c r="K154" i="5"/>
  <c r="K28" i="5"/>
  <c r="O32" i="1"/>
  <c r="O139" i="5"/>
  <c r="K108" i="5"/>
  <c r="K14" i="1"/>
  <c r="K15" i="5"/>
  <c r="K244" i="1"/>
  <c r="O98" i="1"/>
  <c r="O18" i="5"/>
  <c r="O156" i="1"/>
  <c r="O41" i="5"/>
  <c r="O217" i="1"/>
  <c r="O9" i="1"/>
  <c r="K103" i="1"/>
  <c r="G191" i="1"/>
  <c r="K83" i="1"/>
  <c r="K127" i="1"/>
  <c r="O64" i="5"/>
  <c r="O224" i="1"/>
  <c r="K151" i="1"/>
  <c r="O65" i="5"/>
  <c r="K135" i="1"/>
  <c r="G78" i="1"/>
  <c r="G247" i="1"/>
  <c r="K153" i="1"/>
  <c r="G160" i="1"/>
  <c r="G4" i="5"/>
  <c r="O141" i="5"/>
  <c r="G62" i="1"/>
  <c r="G120" i="5"/>
  <c r="G2" i="5"/>
  <c r="K231" i="1"/>
  <c r="K43" i="1"/>
  <c r="G6" i="1"/>
  <c r="G141" i="5"/>
  <c r="K217" i="1"/>
  <c r="G68" i="1"/>
  <c r="K142" i="1"/>
  <c r="G7" i="1"/>
  <c r="G118" i="5"/>
  <c r="K19" i="1"/>
  <c r="G130" i="1"/>
  <c r="K148" i="1"/>
  <c r="G148" i="1"/>
  <c r="G158" i="5"/>
  <c r="G51" i="5"/>
  <c r="G148" i="5"/>
  <c r="K262" i="1"/>
  <c r="G85" i="1"/>
  <c r="O88" i="5"/>
  <c r="K7" i="5"/>
  <c r="O243" i="1"/>
  <c r="K128" i="5"/>
  <c r="O214" i="1"/>
  <c r="O97" i="1"/>
  <c r="G241" i="1"/>
  <c r="K252" i="1"/>
  <c r="G242" i="1"/>
  <c r="K141" i="5"/>
  <c r="K16" i="5"/>
  <c r="O60" i="5"/>
  <c r="K95" i="5"/>
  <c r="O172" i="5"/>
  <c r="O106" i="1"/>
  <c r="G123" i="1"/>
  <c r="G254" i="1"/>
  <c r="G90" i="1"/>
  <c r="G161" i="5"/>
  <c r="O63" i="5"/>
  <c r="K62" i="5"/>
  <c r="K27" i="5"/>
  <c r="O37" i="1"/>
  <c r="O148" i="5"/>
  <c r="O11" i="1"/>
  <c r="G44" i="5"/>
  <c r="K21" i="1"/>
  <c r="O270" i="1"/>
  <c r="G271" i="1" s="1"/>
  <c r="K16" i="1"/>
  <c r="K174" i="1"/>
  <c r="G231" i="1"/>
  <c r="O239" i="1"/>
  <c r="O89" i="1"/>
  <c r="O250" i="1"/>
  <c r="K92" i="1"/>
  <c r="O229" i="1"/>
  <c r="O173" i="1"/>
  <c r="O103" i="5"/>
  <c r="O73" i="1"/>
  <c r="K194" i="1"/>
  <c r="O124" i="5"/>
  <c r="O150" i="1"/>
  <c r="K232" i="1"/>
  <c r="K45" i="5"/>
  <c r="K79" i="1"/>
  <c r="G123" i="5"/>
  <c r="G173" i="1"/>
  <c r="K128" i="1"/>
  <c r="G260" i="1"/>
  <c r="K163" i="1"/>
  <c r="K58" i="1"/>
  <c r="G143" i="1"/>
  <c r="G110" i="5"/>
  <c r="G13" i="5"/>
  <c r="K178" i="1"/>
  <c r="K157" i="1"/>
  <c r="G144" i="1"/>
  <c r="G130" i="5"/>
  <c r="G21" i="1"/>
  <c r="G174" i="1"/>
  <c r="K110" i="1"/>
  <c r="G146" i="1"/>
  <c r="G107" i="5"/>
  <c r="G100" i="1"/>
  <c r="G192" i="1"/>
  <c r="K165" i="1"/>
  <c r="G64" i="1"/>
  <c r="G147" i="5"/>
  <c r="G40" i="5"/>
  <c r="G116" i="1"/>
  <c r="K237" i="1"/>
  <c r="G30" i="1"/>
  <c r="O152" i="5"/>
  <c r="K91" i="5"/>
  <c r="O83" i="5"/>
  <c r="O17" i="1"/>
  <c r="O144" i="1"/>
  <c r="G3" i="1"/>
  <c r="G18" i="1"/>
  <c r="K265" i="1"/>
  <c r="G22" i="1"/>
  <c r="O32" i="5"/>
  <c r="K100" i="5"/>
  <c r="O146" i="5"/>
  <c r="O83" i="1"/>
  <c r="O85" i="5"/>
  <c r="O268" i="1"/>
  <c r="G211" i="1"/>
  <c r="G237" i="1"/>
  <c r="K124" i="1"/>
  <c r="G169" i="1"/>
  <c r="O127" i="5"/>
  <c r="K126" i="5"/>
  <c r="K113" i="5"/>
  <c r="O19" i="5"/>
  <c r="K64" i="5"/>
  <c r="O50" i="1"/>
  <c r="G108" i="5"/>
  <c r="O118" i="5"/>
  <c r="O63" i="1"/>
  <c r="K132" i="1"/>
  <c r="O48" i="5"/>
  <c r="K122" i="5"/>
  <c r="O166" i="5"/>
  <c r="O101" i="1"/>
  <c r="G65" i="1"/>
  <c r="K67" i="1"/>
  <c r="K173" i="1"/>
  <c r="G219" i="1"/>
  <c r="K101" i="5"/>
  <c r="O132" i="5"/>
  <c r="E271" i="1"/>
</calcChain>
</file>

<file path=xl/sharedStrings.xml><?xml version="1.0" encoding="utf-8"?>
<sst xmlns="http://schemas.openxmlformats.org/spreadsheetml/2006/main" count="1769" uniqueCount="258">
  <si>
    <t>CGS 16-245(m) Section 101</t>
  </si>
  <si>
    <t>C&amp;LM Compliance Item 2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</si>
  <si>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</si>
  <si>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</si>
  <si>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</si>
  <si>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</si>
  <si>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</si>
  <si>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Michael Li</t>
  </si>
  <si>
    <t xml:space="preserve">Bureau of Energy and Technology Policy </t>
  </si>
  <si>
    <t>michael.li@ct.gov</t>
  </si>
  <si>
    <t>Company:</t>
  </si>
  <si>
    <t>The United Illuminating Company</t>
  </si>
  <si>
    <t>Year:</t>
  </si>
  <si>
    <t>Submission Date:</t>
  </si>
  <si>
    <t>UI 2020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</si>
  <si>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</si>
  <si>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</si>
  <si>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</si>
  <si>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</si>
  <si>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</si>
  <si>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</si>
  <si>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</si>
  <si>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</si>
  <si>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</si>
  <si>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Note</t>
  </si>
  <si>
    <t>1. Distressed Tracts are tracts that are less than or equal to 60% of the State Median Income and 100% Distressed (Source - Experian).</t>
  </si>
  <si>
    <t>2. CLM $ Collected includes the 6 mil Conservation Adjustment Mechanism (CAM) Charge.</t>
  </si>
  <si>
    <t>Census Tract</t>
  </si>
  <si>
    <t>Town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</si>
  <si>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</si>
  <si>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</si>
  <si>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</si>
  <si>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</si>
  <si>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</si>
  <si>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</si>
  <si>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</si>
  <si>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</si>
  <si>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</si>
  <si>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</si>
  <si>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</si>
  <si>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</si>
  <si>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009009120100</t>
  </si>
  <si>
    <t>Ansonia</t>
  </si>
  <si>
    <t>No</t>
  </si>
  <si>
    <t>009009120200</t>
  </si>
  <si>
    <t>009009125100</t>
  </si>
  <si>
    <t>009009125200</t>
  </si>
  <si>
    <t>009009125300</t>
  </si>
  <si>
    <t>Yes</t>
  </si>
  <si>
    <t>009009125400</t>
  </si>
  <si>
    <t>009009130102</t>
  </si>
  <si>
    <t>009009130200</t>
  </si>
  <si>
    <t>009009160100</t>
  </si>
  <si>
    <t>009001060200</t>
  </si>
  <si>
    <t>Bridgeport</t>
  </si>
  <si>
    <t>009001061500</t>
  </si>
  <si>
    <t>009001070100</t>
  </si>
  <si>
    <t>009001070200</t>
  </si>
  <si>
    <t>009001070300</t>
  </si>
  <si>
    <t>009001070400</t>
  </si>
  <si>
    <t>009001070500</t>
  </si>
  <si>
    <t>009001070600</t>
  </si>
  <si>
    <t>009001070900</t>
  </si>
  <si>
    <t>009001071000</t>
  </si>
  <si>
    <t>009001071100</t>
  </si>
  <si>
    <t>009001071200</t>
  </si>
  <si>
    <t>009001071300</t>
  </si>
  <si>
    <t>009001071400</t>
  </si>
  <si>
    <t>009001071600</t>
  </si>
  <si>
    <t>009001071900</t>
  </si>
  <si>
    <t>009001072000</t>
  </si>
  <si>
    <t>009001072100</t>
  </si>
  <si>
    <t>009001072200</t>
  </si>
  <si>
    <t>009001072300</t>
  </si>
  <si>
    <t>009001072400</t>
  </si>
  <si>
    <t>009001072500</t>
  </si>
  <si>
    <t>009001072600</t>
  </si>
  <si>
    <t>009001072700</t>
  </si>
  <si>
    <t>009001072800</t>
  </si>
  <si>
    <t>009001072900</t>
  </si>
  <si>
    <t>009001073000</t>
  </si>
  <si>
    <t>009001073100</t>
  </si>
  <si>
    <t>009001073200</t>
  </si>
  <si>
    <t>009001073300</t>
  </si>
  <si>
    <t>009001073400</t>
  </si>
  <si>
    <t>009001073500</t>
  </si>
  <si>
    <t>009001073600</t>
  </si>
  <si>
    <t>009001073700</t>
  </si>
  <si>
    <t>009001073800</t>
  </si>
  <si>
    <t>009001073900</t>
  </si>
  <si>
    <t>009001074000</t>
  </si>
  <si>
    <t>009001074300</t>
  </si>
  <si>
    <t>009001074400</t>
  </si>
  <si>
    <t>009001080100</t>
  </si>
  <si>
    <t>009001080500</t>
  </si>
  <si>
    <t>009001081000</t>
  </si>
  <si>
    <t>009001081200</t>
  </si>
  <si>
    <t>009001090200</t>
  </si>
  <si>
    <t>009001090300</t>
  </si>
  <si>
    <t>009001090400</t>
  </si>
  <si>
    <t>009001090500</t>
  </si>
  <si>
    <t>009001257200</t>
  </si>
  <si>
    <t>Derby</t>
  </si>
  <si>
    <t>009009157300</t>
  </si>
  <si>
    <t>009009142100</t>
  </si>
  <si>
    <t>East  Haven</t>
  </si>
  <si>
    <t>009009142601</t>
  </si>
  <si>
    <t>009009142603</t>
  </si>
  <si>
    <t>009009142604</t>
  </si>
  <si>
    <t>009009142700</t>
  </si>
  <si>
    <t>009009142800</t>
  </si>
  <si>
    <t>009009155000</t>
  </si>
  <si>
    <t>009009155100</t>
  </si>
  <si>
    <t>009009167300</t>
  </si>
  <si>
    <t>009009180100</t>
  </si>
  <si>
    <t>009009180200</t>
  </si>
  <si>
    <t>009009180300</t>
  </si>
  <si>
    <t>009009180400</t>
  </si>
  <si>
    <t>009009180500</t>
  </si>
  <si>
    <t>009009180601</t>
  </si>
  <si>
    <t>009009180602</t>
  </si>
  <si>
    <t>009009186100</t>
  </si>
  <si>
    <t>009009361500</t>
  </si>
  <si>
    <t>Easton</t>
  </si>
  <si>
    <t>009001060300</t>
  </si>
  <si>
    <t>009001105100</t>
  </si>
  <si>
    <t>009001105200</t>
  </si>
  <si>
    <t>009001240200</t>
  </si>
  <si>
    <t>009001060100</t>
  </si>
  <si>
    <t>Fairfield</t>
  </si>
  <si>
    <t>009001060400</t>
  </si>
  <si>
    <t>009001060500</t>
  </si>
  <si>
    <t>009001060600</t>
  </si>
  <si>
    <t>009001060700</t>
  </si>
  <si>
    <t>009001060800</t>
  </si>
  <si>
    <t>009001060900</t>
  </si>
  <si>
    <t>009001061000</t>
  </si>
  <si>
    <t>009001061100</t>
  </si>
  <si>
    <t>009001061200</t>
  </si>
  <si>
    <t>009001061300</t>
  </si>
  <si>
    <t>009001061400</t>
  </si>
  <si>
    <t>009001061600</t>
  </si>
  <si>
    <t>009009141300</t>
  </si>
  <si>
    <t>Hamden</t>
  </si>
  <si>
    <t>009009141500</t>
  </si>
  <si>
    <t>009009141800</t>
  </si>
  <si>
    <t>009009165100</t>
  </si>
  <si>
    <t>009009165200</t>
  </si>
  <si>
    <t>009009165300</t>
  </si>
  <si>
    <t>009009165400</t>
  </si>
  <si>
    <t>009009165500</t>
  </si>
  <si>
    <t>009009165600</t>
  </si>
  <si>
    <t>009009165700</t>
  </si>
  <si>
    <t>009009165801</t>
  </si>
  <si>
    <t>009009165802</t>
  </si>
  <si>
    <t>009009165900</t>
  </si>
  <si>
    <t>009009166001</t>
  </si>
  <si>
    <t>009009166002</t>
  </si>
  <si>
    <t>009009167100</t>
  </si>
  <si>
    <t>009009150100</t>
  </si>
  <si>
    <t>Milford</t>
  </si>
  <si>
    <t>009009150200</t>
  </si>
  <si>
    <t>009009150300</t>
  </si>
  <si>
    <t>009009150400</t>
  </si>
  <si>
    <t>009009150500</t>
  </si>
  <si>
    <t>009009150600</t>
  </si>
  <si>
    <t>009009150700</t>
  </si>
  <si>
    <t>009009150800</t>
  </si>
  <si>
    <t>009009150900</t>
  </si>
  <si>
    <t>009009151000</t>
  </si>
  <si>
    <t>009009151100</t>
  </si>
  <si>
    <t>009009151200</t>
  </si>
  <si>
    <t>009009154700</t>
  </si>
  <si>
    <t>009009157100</t>
  </si>
  <si>
    <t>UNKNOWN</t>
  </si>
  <si>
    <t>NCP</t>
  </si>
  <si>
    <t>009009140100</t>
  </si>
  <si>
    <t>New Haven</t>
  </si>
  <si>
    <t>009009140200</t>
  </si>
  <si>
    <t>009009140300</t>
  </si>
  <si>
    <t>009009140400</t>
  </si>
  <si>
    <t>009009140500</t>
  </si>
  <si>
    <t>009009140600</t>
  </si>
  <si>
    <t>009009140700</t>
  </si>
  <si>
    <t>009009140800</t>
  </si>
  <si>
    <t>009009140900</t>
  </si>
  <si>
    <t>009009141000</t>
  </si>
  <si>
    <t>009009141100</t>
  </si>
  <si>
    <t>009009141200</t>
  </si>
  <si>
    <t>009009141400</t>
  </si>
  <si>
    <t>009009141600</t>
  </si>
  <si>
    <t>009009141900</t>
  </si>
  <si>
    <t>009009142000</t>
  </si>
  <si>
    <t>009009142200</t>
  </si>
  <si>
    <t>009009142300</t>
  </si>
  <si>
    <t>009009142400</t>
  </si>
  <si>
    <t>009009142500</t>
  </si>
  <si>
    <t>009009154100</t>
  </si>
  <si>
    <t>009009154600</t>
  </si>
  <si>
    <t>009009160200</t>
  </si>
  <si>
    <t>009009361401</t>
  </si>
  <si>
    <t>009009361402</t>
  </si>
  <si>
    <t>009009184700</t>
  </si>
  <si>
    <t>North Branford</t>
  </si>
  <si>
    <t>009009186200</t>
  </si>
  <si>
    <t>North Haven</t>
  </si>
  <si>
    <t>009009154500</t>
  </si>
  <si>
    <t>009009167201</t>
  </si>
  <si>
    <t>009009167202</t>
  </si>
  <si>
    <t>009009176000</t>
  </si>
  <si>
    <t>Orange</t>
  </si>
  <si>
    <t>009009157200</t>
  </si>
  <si>
    <t>009009157400</t>
  </si>
  <si>
    <t>009001090700</t>
  </si>
  <si>
    <t>Shelton</t>
  </si>
  <si>
    <t>009001100100</t>
  </si>
  <si>
    <t>009001100200</t>
  </si>
  <si>
    <t>009001110100</t>
  </si>
  <si>
    <t>009001110201</t>
  </si>
  <si>
    <t>009001110202</t>
  </si>
  <si>
    <t>009001110301</t>
  </si>
  <si>
    <t>009001110302</t>
  </si>
  <si>
    <t>009001110400</t>
  </si>
  <si>
    <t>009001110500</t>
  </si>
  <si>
    <t>009001110600</t>
  </si>
  <si>
    <t>Stratford</t>
  </si>
  <si>
    <t>009001080200</t>
  </si>
  <si>
    <t>009001080400</t>
  </si>
  <si>
    <t>009001080600</t>
  </si>
  <si>
    <t>009001080700</t>
  </si>
  <si>
    <t>009001080800</t>
  </si>
  <si>
    <t>009001080900</t>
  </si>
  <si>
    <t>009001081100</t>
  </si>
  <si>
    <t>009001081300</t>
  </si>
  <si>
    <t>Trumbull</t>
  </si>
  <si>
    <t>009001090100</t>
  </si>
  <si>
    <t>009001090600</t>
  </si>
  <si>
    <t>Upstream</t>
  </si>
  <si>
    <t>West Haven</t>
  </si>
  <si>
    <t>009009154200</t>
  </si>
  <si>
    <t>009009154800</t>
  </si>
  <si>
    <t>009009154900</t>
  </si>
  <si>
    <t>009009130101</t>
  </si>
  <si>
    <t>Woodbridge</t>
  </si>
  <si>
    <t xml:space="preserve">Total </t>
  </si>
  <si>
    <t>Unknown</t>
  </si>
  <si>
    <t>(blank)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</si>
  <si>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</si>
  <si>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</si>
  <si>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</si>
  <si>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</si>
  <si>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</si>
  <si>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</si>
  <si>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</si>
  <si>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</si>
  <si>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</si>
  <si>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</si>
  <si>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>Distressed 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</si>
</sst>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1" fillId="5" borderId="7" applyNumberFormat="0" applyFont="0" applyAlignment="0" applyProtection="0"/>
    <xf numFmtId="0" fontId="11" fillId="5" borderId="7" applyNumberFormat="0" applyFont="0" applyAlignment="0" applyProtection="0"/>
    <xf numFmtId="0" fontId="11" fillId="5" borderId="7" applyNumberFormat="0" applyFont="0" applyAlignment="0" applyProtection="0"/>
    <xf numFmtId="0" fontId="11" fillId="5" borderId="7" applyNumberFormat="0" applyFont="0" applyAlignment="0" applyProtection="0"/>
    <xf numFmtId="0" fontId="11" fillId="5" borderId="7" applyNumberFormat="0" applyFont="0" applyAlignment="0" applyProtection="0"/>
    <xf numFmtId="0" fontId="11" fillId="5" borderId="7" applyNumberFormat="0" applyFont="0" applyAlignment="0" applyProtection="0"/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4" fillId="7" borderId="8" applyNumberFormat="0">
      <alignment horizontal="center" wrapText="1"/>
    </xf>
    <xf numFmtId="0" fontId="15" fillId="8" borderId="0" applyNumberFormat="0" applyBorder="0" applyProtection="0">
      <alignment horizontal="left" vertical="center" wrapText="1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left" vertical="center" wrapText="1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6" fillId="8" borderId="8" applyNumberFormat="0" applyProtection="0">
      <alignment horizontal="center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0" fontId="13" fillId="6" borderId="8" applyNumberFormat="0" applyProtection="0">
      <alignment horizontal="left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6" fillId="8" borderId="8" applyProtection="0">
      <alignment horizontal="center" vertical="center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4" fontId="13" fillId="6" borderId="8" applyProtection="0">
      <alignment horizontal="center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166" fontId="16" fillId="8" borderId="8" applyProtection="0">
      <alignment horizontal="left" vertical="center" wrapText="1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6" fillId="8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38" fontId="13" fillId="6" borderId="8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6" fillId="8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0" fontId="13" fillId="6" borderId="8" applyNumberFormat="0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6" fillId="8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8" fontId="13" fillId="6" borderId="8" applyProtection="0">
      <alignment horizontal="right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6" fillId="8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167" fontId="13" fillId="6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6" fillId="8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20" fontId="13" fillId="6" borderId="8" applyProtection="0">
      <alignment horizontal="center" vertical="center"/>
    </xf>
    <xf numFmtId="0" fontId="13" fillId="8" borderId="0" applyNumberFormat="0" applyBorder="0" applyProtection="0">
      <alignment horizontal="left" vertical="center"/>
    </xf>
    <xf numFmtId="0" fontId="13" fillId="8" borderId="0" applyNumberFormat="0" applyBorder="0" applyProtection="0">
      <alignment horizontal="left" vertical="center"/>
    </xf>
    <xf numFmtId="0" fontId="13" fillId="8" borderId="0" applyNumberFormat="0" applyBorder="0" applyProtection="0">
      <alignment horizontal="left" vertical="center"/>
    </xf>
    <xf numFmtId="0" fontId="13" fillId="8" borderId="0" applyNumberFormat="0" applyBorder="0" applyProtection="0">
      <alignment horizontal="left" vertical="center"/>
    </xf>
    <xf numFmtId="0" fontId="13" fillId="8" borderId="0" applyNumberFormat="0" applyBorder="0" applyProtection="0">
      <alignment horizontal="right" vertical="center"/>
    </xf>
    <xf numFmtId="0" fontId="13" fillId="8" borderId="0" applyNumberFormat="0" applyBorder="0" applyProtection="0">
      <alignment horizontal="right" vertical="center"/>
    </xf>
    <xf numFmtId="0" fontId="13" fillId="8" borderId="0" applyNumberFormat="0" applyBorder="0" applyProtection="0">
      <alignment horizontal="right" vertical="center"/>
    </xf>
    <xf numFmtId="0" fontId="13" fillId="8" borderId="0" applyNumberFormat="0" applyBorder="0" applyProtection="0">
      <alignment horizontal="right" vertical="center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4" fillId="7" borderId="8" applyNumberFormat="0" applyProtection="0">
      <alignment horizontal="center" wrapText="1"/>
    </xf>
    <xf numFmtId="0" fontId="1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0" borderId="21" applyNumberFormat="0" applyFill="0" applyAlignment="0" applyProtection="0"/>
    <xf numFmtId="0" fontId="26" fillId="0" borderId="22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30" fillId="13" borderId="23" applyNumberFormat="0" applyAlignment="0" applyProtection="0"/>
    <xf numFmtId="0" fontId="31" fillId="14" borderId="24" applyNumberFormat="0" applyAlignment="0" applyProtection="0"/>
    <xf numFmtId="0" fontId="32" fillId="14" borderId="23" applyNumberFormat="0" applyAlignment="0" applyProtection="0"/>
    <xf numFmtId="0" fontId="33" fillId="0" borderId="25" applyNumberFormat="0" applyFill="0" applyAlignment="0" applyProtection="0"/>
    <xf numFmtId="0" fontId="34" fillId="15" borderId="26" applyNumberFormat="0" applyAlignment="0" applyProtection="0"/>
    <xf numFmtId="0" fontId="35" fillId="0" borderId="0" applyNumberFormat="0" applyFill="0" applyBorder="0" applyAlignment="0" applyProtection="0"/>
    <xf numFmtId="0" fontId="3" fillId="16" borderId="27" applyNumberFormat="0" applyFont="0" applyAlignment="0" applyProtection="0"/>
    <xf numFmtId="0" fontId="36" fillId="0" borderId="0" applyNumberFormat="0" applyFill="0" applyBorder="0" applyAlignment="0" applyProtection="0"/>
    <xf numFmtId="0" fontId="4" fillId="0" borderId="28" applyNumberFormat="0" applyFill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7" fillId="40" borderId="0" applyNumberFormat="0" applyBorder="0" applyAlignment="0" applyProtection="0"/>
    <xf numFmtId="0" fontId="2" fillId="0" borderId="0"/>
  </cellStyleXfs>
  <cellXfs count="127">
    <xf numFmtId="0" fontId="0" fillId="0" borderId="0" xfId="0"/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9" fontId="0" fillId="0" borderId="0" xfId="2" applyFont="1"/>
    <xf numFmtId="168" fontId="0" fillId="0" borderId="0" xfId="0" applyNumberFormat="1"/>
    <xf numFmtId="0" fontId="4" fillId="0" borderId="0" xfId="0" applyFont="1" applyAlignment="1">
      <alignment horizontal="right"/>
    </xf>
    <xf numFmtId="0" fontId="0" fillId="9" borderId="0" xfId="0" applyFill="1"/>
    <xf numFmtId="0" fontId="18" fillId="0" borderId="0" xfId="1122"/>
    <xf numFmtId="49" fontId="0" fillId="0" borderId="1" xfId="0" applyNumberFormat="1" applyBorder="1"/>
    <xf numFmtId="168" fontId="6" fillId="0" borderId="19" xfId="1" applyNumberFormat="1" applyFont="1" applyBorder="1" applyAlignment="1">
      <alignment horizontal="center"/>
    </xf>
    <xf numFmtId="168" fontId="6" fillId="0" borderId="3" xfId="1" applyNumberFormat="1" applyFont="1" applyBorder="1" applyAlignment="1">
      <alignment horizontal="center"/>
    </xf>
    <xf numFmtId="164" fontId="22" fillId="0" borderId="1" xfId="1" applyNumberFormat="1" applyFont="1" applyFill="1" applyBorder="1" applyAlignment="1">
      <alignment horizontal="center" vertical="center"/>
    </xf>
    <xf numFmtId="164" fontId="22" fillId="0" borderId="3" xfId="1" applyNumberFormat="1" applyFont="1" applyFill="1" applyBorder="1" applyAlignment="1">
      <alignment horizontal="center" vertical="center"/>
    </xf>
    <xf numFmtId="164" fontId="22" fillId="0" borderId="2" xfId="1" applyNumberFormat="1" applyFont="1" applyFill="1" applyBorder="1" applyAlignment="1">
      <alignment horizontal="center" vertical="center"/>
    </xf>
    <xf numFmtId="168" fontId="6" fillId="0" borderId="9" xfId="1" applyNumberFormat="1" applyFont="1" applyBorder="1" applyAlignment="1">
      <alignment horizontal="center"/>
    </xf>
    <xf numFmtId="165" fontId="6" fillId="0" borderId="10" xfId="2" applyNumberFormat="1" applyFont="1" applyBorder="1" applyAlignment="1">
      <alignment horizontal="center"/>
    </xf>
    <xf numFmtId="168" fontId="6" fillId="0" borderId="10" xfId="1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168" fontId="17" fillId="0" borderId="30" xfId="0" applyNumberFormat="1" applyFont="1" applyBorder="1" applyAlignment="1">
      <alignment horizontal="center" vertical="center" wrapText="1"/>
    </xf>
    <xf numFmtId="168" fontId="17" fillId="0" borderId="31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/>
    </xf>
    <xf numFmtId="168" fontId="6" fillId="0" borderId="29" xfId="1" applyNumberFormat="1" applyFont="1" applyFill="1" applyBorder="1" applyAlignment="1">
      <alignment horizontal="center"/>
    </xf>
    <xf numFmtId="0" fontId="0" fillId="0" borderId="29" xfId="0" applyBorder="1"/>
    <xf numFmtId="168" fontId="0" fillId="0" borderId="29" xfId="0" applyNumberFormat="1" applyBorder="1" applyAlignment="1">
      <alignment horizontal="right"/>
    </xf>
    <xf numFmtId="168" fontId="2" fillId="0" borderId="29" xfId="1164" applyNumberFormat="1" applyBorder="1"/>
    <xf numFmtId="0" fontId="38" fillId="0" borderId="0" xfId="0" applyFont="1"/>
    <xf numFmtId="168" fontId="39" fillId="0" borderId="9" xfId="1" applyNumberFormat="1" applyFont="1" applyBorder="1" applyAlignment="1">
      <alignment horizontal="center"/>
    </xf>
    <xf numFmtId="165" fontId="39" fillId="0" borderId="10" xfId="2" applyNumberFormat="1" applyFont="1" applyBorder="1" applyAlignment="1">
      <alignment horizontal="center"/>
    </xf>
    <xf numFmtId="168" fontId="39" fillId="0" borderId="10" xfId="1" applyNumberFormat="1" applyFont="1" applyBorder="1" applyAlignment="1">
      <alignment horizontal="center"/>
    </xf>
    <xf numFmtId="14" fontId="0" fillId="9" borderId="0" xfId="0" applyNumberFormat="1" applyFill="1"/>
    <xf numFmtId="168" fontId="6" fillId="0" borderId="29" xfId="1" applyNumberFormat="1" applyFont="1" applyBorder="1" applyAlignment="1">
      <alignment horizontal="center"/>
    </xf>
    <xf numFmtId="49" fontId="0" fillId="0" borderId="29" xfId="0" applyNumberFormat="1" applyBorder="1"/>
    <xf numFmtId="168" fontId="39" fillId="0" borderId="5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168" fontId="17" fillId="0" borderId="29" xfId="0" applyNumberFormat="1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6" fillId="0" borderId="29" xfId="2" applyNumberFormat="1" applyFont="1" applyBorder="1" applyAlignment="1">
      <alignment horizontal="center"/>
    </xf>
    <xf numFmtId="49" fontId="4" fillId="0" borderId="29" xfId="0" applyNumberFormat="1" applyFont="1" applyBorder="1"/>
    <xf numFmtId="168" fontId="0" fillId="0" borderId="29" xfId="0" applyNumberFormat="1" applyBorder="1" applyAlignment="1">
      <alignment horizontal="center"/>
    </xf>
    <xf numFmtId="168" fontId="0" fillId="0" borderId="29" xfId="0" applyNumberFormat="1" applyBorder="1"/>
    <xf numFmtId="10" fontId="5" fillId="0" borderId="29" xfId="0" applyNumberFormat="1" applyFont="1" applyBorder="1" applyAlignment="1">
      <alignment horizontal="center" vertical="center" wrapText="1"/>
    </xf>
    <xf numFmtId="10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44" fontId="0" fillId="0" borderId="29" xfId="1" applyFont="1" applyFill="1" applyBorder="1" applyAlignment="1">
      <alignment horizontal="center" vertical="center" wrapText="1"/>
    </xf>
    <xf numFmtId="44" fontId="0" fillId="0" borderId="29" xfId="1" applyFont="1" applyFill="1" applyBorder="1"/>
    <xf numFmtId="49" fontId="4" fillId="0" borderId="3" xfId="0" applyNumberFormat="1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 wrapText="1"/>
    </xf>
    <xf numFmtId="10" fontId="39" fillId="0" borderId="0" xfId="2" applyNumberFormat="1" applyFont="1" applyAlignment="1">
      <alignment horizontal="center"/>
    </xf>
    <xf numFmtId="168" fontId="39" fillId="0" borderId="0" xfId="0" applyNumberFormat="1" applyFont="1" applyAlignment="1">
      <alignment horizontal="center"/>
    </xf>
    <xf numFmtId="9" fontId="39" fillId="0" borderId="0" xfId="0" applyNumberFormat="1" applyFont="1" applyAlignment="1">
      <alignment horizontal="center"/>
    </xf>
    <xf numFmtId="165" fontId="39" fillId="0" borderId="0" xfId="0" applyNumberFormat="1" applyFont="1" applyAlignment="1">
      <alignment horizontal="center"/>
    </xf>
    <xf numFmtId="10" fontId="39" fillId="0" borderId="0" xfId="0" applyNumberFormat="1" applyFont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39" fillId="0" borderId="0" xfId="2" applyNumberFormat="1" applyFont="1" applyBorder="1" applyAlignment="1">
      <alignment horizontal="center"/>
    </xf>
    <xf numFmtId="165" fontId="0" fillId="0" borderId="29" xfId="2" applyNumberFormat="1" applyFont="1" applyBorder="1" applyAlignment="1">
      <alignment horizontal="center"/>
    </xf>
    <xf numFmtId="165" fontId="0" fillId="0" borderId="29" xfId="0" applyNumberFormat="1" applyBorder="1" applyAlignment="1">
      <alignment horizontal="center" vertical="center"/>
    </xf>
    <xf numFmtId="165" fontId="6" fillId="0" borderId="29" xfId="2" applyNumberFormat="1" applyFont="1" applyBorder="1" applyAlignment="1">
      <alignment horizontal="center" vertical="center"/>
    </xf>
    <xf numFmtId="165" fontId="0" fillId="0" borderId="29" xfId="0" applyNumberFormat="1" applyBorder="1"/>
    <xf numFmtId="168" fontId="39" fillId="0" borderId="34" xfId="0" applyNumberFormat="1" applyFont="1" applyBorder="1" applyAlignment="1">
      <alignment horizontal="center"/>
    </xf>
    <xf numFmtId="165" fontId="39" fillId="0" borderId="34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0" borderId="33" xfId="0" applyFont="1" applyBorder="1" applyAlignment="1">
      <alignment vertical="center" wrapText="1"/>
    </xf>
    <xf numFmtId="0" fontId="42" fillId="0" borderId="33" xfId="0" applyFont="1" applyBorder="1" applyAlignment="1">
      <alignment vertical="center" wrapText="1"/>
    </xf>
    <xf numFmtId="0" fontId="41" fillId="0" borderId="3" xfId="0" applyFont="1" applyBorder="1"/>
    <xf numFmtId="0" fontId="41" fillId="0" borderId="0" xfId="0" applyFont="1"/>
    <xf numFmtId="0" fontId="0" fillId="0" borderId="29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40" fillId="0" borderId="31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" fillId="9" borderId="29" xfId="0" applyFont="1" applyFill="1" applyBorder="1" applyAlignment="1">
      <alignment horizontal="left"/>
    </xf>
    <xf numFmtId="164" fontId="22" fillId="0" borderId="29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right"/>
    </xf>
    <xf numFmtId="8" fontId="0" fillId="0" borderId="29" xfId="1" applyNumberFormat="1" applyFont="1" applyBorder="1"/>
    <xf numFmtId="9" fontId="17" fillId="0" borderId="31" xfId="2" applyFont="1" applyBorder="1" applyAlignment="1">
      <alignment horizontal="center" vertical="center" wrapText="1"/>
    </xf>
    <xf numFmtId="49" fontId="1" fillId="0" borderId="33" xfId="0" applyNumberFormat="1" applyFont="1" applyBorder="1" applyAlignment="1">
      <alignment vertical="center" wrapText="1"/>
    </xf>
    <xf numFmtId="49" fontId="1" fillId="0" borderId="33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165" fontId="1" fillId="0" borderId="29" xfId="2" applyNumberFormat="1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/>
    </xf>
    <xf numFmtId="168" fontId="1" fillId="0" borderId="29" xfId="1" applyNumberFormat="1" applyFont="1" applyBorder="1" applyAlignment="1">
      <alignment horizontal="center"/>
    </xf>
    <xf numFmtId="49" fontId="1" fillId="0" borderId="17" xfId="0" applyNumberFormat="1" applyFont="1" applyBorder="1"/>
    <xf numFmtId="0" fontId="1" fillId="0" borderId="34" xfId="0" applyFont="1" applyBorder="1"/>
    <xf numFmtId="49" fontId="1" fillId="0" borderId="34" xfId="0" applyNumberFormat="1" applyFont="1" applyBorder="1" applyAlignment="1">
      <alignment horizontal="center"/>
    </xf>
    <xf numFmtId="42" fontId="1" fillId="0" borderId="34" xfId="0" applyNumberFormat="1" applyFont="1" applyBorder="1"/>
    <xf numFmtId="165" fontId="1" fillId="0" borderId="34" xfId="0" applyNumberFormat="1" applyFont="1" applyBorder="1"/>
    <xf numFmtId="168" fontId="1" fillId="0" borderId="34" xfId="0" applyNumberFormat="1" applyFont="1" applyBorder="1"/>
    <xf numFmtId="10" fontId="1" fillId="0" borderId="34" xfId="0" applyNumberFormat="1" applyFont="1" applyBorder="1" applyAlignment="1">
      <alignment horizontal="center" vertical="center"/>
    </xf>
    <xf numFmtId="168" fontId="1" fillId="0" borderId="34" xfId="0" applyNumberFormat="1" applyFont="1" applyBorder="1" applyAlignment="1">
      <alignment horizontal="center"/>
    </xf>
    <xf numFmtId="0" fontId="1" fillId="0" borderId="33" xfId="0" applyFont="1" applyBorder="1" applyAlignment="1">
      <alignment vertical="center" wrapText="1"/>
    </xf>
    <xf numFmtId="0" fontId="39" fillId="0" borderId="3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164" fontId="21" fillId="2" borderId="1" xfId="1" applyNumberFormat="1" applyFont="1" applyFill="1" applyBorder="1" applyAlignment="1">
      <alignment horizontal="center" vertical="center"/>
    </xf>
    <xf numFmtId="164" fontId="21" fillId="2" borderId="3" xfId="1" applyNumberFormat="1" applyFont="1" applyFill="1" applyBorder="1" applyAlignment="1">
      <alignment horizontal="center" vertical="center"/>
    </xf>
    <xf numFmtId="164" fontId="21" fillId="3" borderId="1" xfId="1" applyNumberFormat="1" applyFont="1" applyFill="1" applyBorder="1" applyAlignment="1">
      <alignment horizontal="center" vertical="center"/>
    </xf>
    <xf numFmtId="164" fontId="21" fillId="3" borderId="3" xfId="1" applyNumberFormat="1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numFmt numFmtId="165" formatCode="0.0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87"/>
      <tableStyleElement type="headerRow" dxfId="86"/>
      <tableStyleElement type="firstRowStripe" dxfId="85"/>
    </tableStyle>
    <tableStyle name="TableStyleQueryResult" pivot="0" count="3" xr9:uid="{00000000-0011-0000-FFFF-FFFF01000000}">
      <tableStyleElement type="wholeTable" dxfId="84"/>
      <tableStyleElement type="headerRow" dxfId="83"/>
      <tableStyleElement type="first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271" totalsRowCount="1" headerRowDxfId="81" tableBorderDxfId="80">
  <autoFilter ref="A1:O270" xr:uid="{00000000-0009-0000-0100-000003000000}"/>
  <sortState xmlns:xlrd2="http://schemas.microsoft.com/office/spreadsheetml/2017/richdata2" ref="A2:O270">
    <sortCondition ref="B1:B270"/>
  </sortState>
  <tableColumns count="15">
    <tableColumn id="1" xr3:uid="{00000000-0010-0000-0000-000001000000}" name="Census Tract" dataDxfId="79" totalsRowDxfId="78"/>
    <tableColumn id="2" xr3:uid="{00000000-0010-0000-0000-000002000000}" name="Town" dataDxfId="77" totalsRowDxfId="76"/>
    <tableColumn id="3" xr3:uid="{00000000-0010-0000-0000-000003000000}" name="Distressed Tract" dataDxfId="75" totalsRowDxfId="74"/>
    <tableColumn id="4" xr3:uid="{00000000-0010-0000-0000-000004000000}" name="CLM $ Collected " totalsRowFunction="custom" dataDxfId="73" totalsRowDxfId="72" dataCellStyle="Currency">
      <totalsRowFormula>+D270-H270-L270</totalsRowFormula>
    </tableColumn>
    <tableColumn id="5" xr3:uid="{00000000-0010-0000-0000-000005000000}" name="% of Total CLM $ Collected " totalsRowFunction="custom" dataDxfId="71" totalsRowDxfId="70" dataCellStyle="Percent" totalsRowCellStyle="Percent">
      <calculatedColumnFormula>+Table3[[#This Row],[CLM $ Collected ]]/'1.) CLM Reference'!$B$4</calculatedColumnFormula>
      <totalsRowFormula>+E270-I270-M270</totalsRowFormula>
    </tableColumn>
    <tableColumn id="6" xr3:uid="{00000000-0010-0000-0000-000006000000}" name="Incentive Disbursements" totalsRowFunction="custom" dataDxfId="69" totalsRowDxfId="68" dataCellStyle="Currency">
      <calculatedColumnFormula>+Table3[[#This Row],[Residential Incentive Disbursements]]+Table3[[#This Row],[C&amp;I Incentive Disbursements]]</calculatedColumnFormula>
      <totalsRowFormula>+F270-J270-N270</totalsRowFormula>
    </tableColumn>
    <tableColumn id="7" xr3:uid="{00000000-0010-0000-0000-000007000000}" name="% of Total Incentive Disbursements" totalsRowFunction="custom" dataDxfId="67" totalsRowDxfId="66" dataCellStyle="Percent" totalsRowCellStyle="Percent">
      <calculatedColumnFormula>Table3[[#This Row],[Incentive Disbursements]]/'1.) CLM Reference'!$B$5</calculatedColumnFormula>
      <totalsRowFormula>+G270-K270-O270</totalsRowFormula>
    </tableColumn>
    <tableColumn id="9" xr3:uid="{00000000-0010-0000-0000-000009000000}" name="Residential CLM $ Collected" dataDxfId="65" totalsRowDxfId="64" dataCellStyle="Currency"/>
    <tableColumn id="10" xr3:uid="{00000000-0010-0000-0000-00000A000000}" name="% of Total Residential CLM $ Collected" dataDxfId="63" totalsRowDxfId="62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61" totalsRowDxfId="60" dataCellStyle="Currency"/>
    <tableColumn id="12" xr3:uid="{00000000-0010-0000-0000-00000C000000}" name="% of Total Residential Incentive Disbursements " dataDxfId="59" totalsRowDxfId="58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57" totalsRowDxfId="56" dataCellStyle="Currency"/>
    <tableColumn id="15" xr3:uid="{00000000-0010-0000-0000-00000F000000}" name="% of Total C&amp;I CLM $ Collected" dataDxfId="55" totalsRowDxfId="54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53" totalsRowDxfId="52" dataCellStyle="Currency"/>
    <tableColumn id="17" xr3:uid="{00000000-0010-0000-0000-000011000000}" name="% of TotalC&amp;I Incentive Disbursements " dataDxfId="51" totalsRowDxfId="50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73" totalsRowCount="1" headerRowDxfId="49" tableBorderDxfId="48">
  <autoFilter ref="A1:O172" xr:uid="{00000000-0009-0000-0100-000001000000}"/>
  <sortState xmlns:xlrd2="http://schemas.microsoft.com/office/spreadsheetml/2017/richdata2" ref="A2:O172">
    <sortCondition ref="B1:B172"/>
  </sortState>
  <tableColumns count="15">
    <tableColumn id="1" xr3:uid="{00000000-0010-0000-0100-000001000000}" name="Census Tract" dataDxfId="47" totalsRowDxfId="46"/>
    <tableColumn id="2" xr3:uid="{00000000-0010-0000-0100-000002000000}" name="Town" dataDxfId="45" totalsRowDxfId="44"/>
    <tableColumn id="3" xr3:uid="{00000000-0010-0000-0100-000003000000}" name="Distressed Tract" dataDxfId="43" totalsRowDxfId="42"/>
    <tableColumn id="4" xr3:uid="{00000000-0010-0000-0100-000004000000}" name="CLM $ Collected " dataDxfId="41" totalsRowDxfId="40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39" totalsRowDxfId="3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37" totalsRowDxfId="36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35" totalsRowDxfId="34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33" totalsRowDxfId="32"/>
    <tableColumn id="10" xr3:uid="{00000000-0010-0000-0100-00000A000000}" name="% of Total Residential CLM $ Collected" dataDxfId="31" totalsRowDxfId="30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9" totalsRowDxfId="28"/>
    <tableColumn id="12" xr3:uid="{00000000-0010-0000-0100-00000C000000}" name="% of Total Residential Incentive Disbursements " dataDxfId="27" totalsRowDxfId="26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5" totalsRowDxfId="24"/>
    <tableColumn id="15" xr3:uid="{00000000-0010-0000-0100-00000F000000}" name="% of Total C&amp;I CLM $ Collected" dataDxfId="23" totalsRowDxfId="22">
      <calculatedColumnFormula>Table32[[#This Row],[C&amp;I CLM $ Collected]]/'1.) CLM Reference'!$B$4</calculatedColumnFormula>
    </tableColumn>
    <tableColumn id="16" xr3:uid="{00000000-0010-0000-0100-000010000000}" name="C&amp;I Incentive Disbursements" dataDxfId="21" totalsRowDxfId="20"/>
    <tableColumn id="17" xr3:uid="{00000000-0010-0000-0100-000011000000}" name="% of TotalC&amp;I Incentive Disbursements " dataDxfId="19" totalsRow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271" totalsRowShown="0" headerRowDxfId="17" dataDxfId="16" tableBorderDxfId="15">
  <autoFilter ref="A1:O271" xr:uid="{00000000-0009-0000-0100-000002000000}"/>
  <sortState xmlns:xlrd2="http://schemas.microsoft.com/office/spreadsheetml/2017/richdata2" ref="A2:O271">
    <sortCondition ref="B1:B271"/>
  </sortState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/>
    <tableColumn id="14" xr3:uid="{00000000-0010-0000-0200-00000E000000}" name="HES-IE Total Units" dataDxfId="4">
      <calculatedColumnFormula>SUM(Table323[[#This Row],[HES-IE Single]:[HES-IE 4+]])</calculatedColumnFormula>
    </tableColumn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li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3" sqref="A3:C3"/>
    </sheetView>
  </sheetViews>
  <sheetFormatPr defaultRowHeight="14.5" x14ac:dyDescent="0.35"/>
  <cols>
    <col min="1" max="1" width="14.81640625" customWidth="1"/>
    <col min="2" max="2" width="26" customWidth="1"/>
  </cols>
  <sheetData>
    <row r="1" spans="1:3" ht="23.5" x14ac:dyDescent="0.55000000000000004">
      <c r="A1" s="109" t="s">
        <v>0</v>
      </c>
      <c r="B1" s="110"/>
      <c r="C1" s="111"/>
    </row>
    <row r="2" spans="1:3" ht="23.5" x14ac:dyDescent="0.55000000000000004">
      <c r="A2" s="112" t="s">
        <v>1</v>
      </c>
      <c r="B2" s="113"/>
      <c r="C2" s="114"/>
    </row>
    <row r="3" spans="1:3" ht="24" thickBot="1" x14ac:dyDescent="0.6">
      <c r="A3" s="115" t="s">
        <v>2</v>
      </c>
      <c r="B3" s="116"/>
      <c r="C3" s="117"/>
    </row>
    <row r="5" spans="1:3" x14ac:dyDescent="0.35">
      <c r="A5" s="6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6" t="s">
        <v>6</v>
      </c>
      <c r="B9" t="s">
        <v>7</v>
      </c>
    </row>
    <row r="10" spans="1:3" x14ac:dyDescent="0.35">
      <c r="B10" s="108" t="s">
        <v>8</v>
      </c>
      <c r="C10" s="108"/>
    </row>
    <row r="11" spans="1:3" x14ac:dyDescent="0.35">
      <c r="B11" s="8" t="s">
        <v>9</v>
      </c>
    </row>
    <row r="15" spans="1:3" x14ac:dyDescent="0.35">
      <c r="A15" s="6" t="s">
        <v>10</v>
      </c>
      <c r="B15" s="7" t="s">
        <v>11</v>
      </c>
    </row>
    <row r="17" spans="1:2" x14ac:dyDescent="0.35">
      <c r="A17" s="6" t="s">
        <v>12</v>
      </c>
      <c r="B17" s="7">
        <v>2020</v>
      </c>
    </row>
    <row r="19" spans="1:2" x14ac:dyDescent="0.35">
      <c r="A19" s="6" t="s">
        <v>13</v>
      </c>
      <c r="B19" s="35">
        <v>44377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9"/>
  <sheetViews>
    <sheetView workbookViewId="0">
      <pane xSplit="1" topLeftCell="B1" activePane="topRight" state="frozen"/>
      <selection pane="topRight" activeCell="B13" sqref="B13"/>
    </sheetView>
  </sheetViews>
  <sheetFormatPr defaultRowHeight="14.5" x14ac:dyDescent="0.35"/>
  <cols>
    <col min="1" max="1" width="24.81640625" customWidth="1"/>
    <col min="2" max="6" width="15.26953125" bestFit="1" customWidth="1"/>
    <col min="7" max="7" width="14.26953125" bestFit="1" customWidth="1"/>
    <col min="8" max="8" width="15.26953125" bestFit="1" customWidth="1"/>
    <col min="9" max="9" width="12.54296875" bestFit="1" customWidth="1"/>
    <col min="10" max="10" width="17.54296875" customWidth="1"/>
    <col min="11" max="11" width="18.7265625" bestFit="1" customWidth="1"/>
    <col min="12" max="12" width="12.54296875" bestFit="1" customWidth="1"/>
  </cols>
  <sheetData>
    <row r="1" spans="1:10" x14ac:dyDescent="0.35">
      <c r="A1" s="85" t="s">
        <v>14</v>
      </c>
    </row>
    <row r="2" spans="1:10" x14ac:dyDescent="0.35">
      <c r="A2" s="125" t="s">
        <v>15</v>
      </c>
      <c r="B2" s="118" t="s">
        <v>16</v>
      </c>
      <c r="C2" s="118"/>
      <c r="D2" s="119"/>
      <c r="E2" s="120" t="s">
        <v>17</v>
      </c>
      <c r="F2" s="121"/>
      <c r="G2" s="121"/>
      <c r="H2" s="122" t="s">
        <v>18</v>
      </c>
      <c r="I2" s="123"/>
      <c r="J2" s="124"/>
    </row>
    <row r="3" spans="1:10" x14ac:dyDescent="0.35">
      <c r="A3" s="126"/>
      <c r="B3" s="12" t="s">
        <v>19</v>
      </c>
      <c r="C3" s="86" t="s">
        <v>20</v>
      </c>
      <c r="D3" s="13" t="s">
        <v>21</v>
      </c>
      <c r="E3" s="12" t="s">
        <v>19</v>
      </c>
      <c r="F3" s="13" t="s">
        <v>20</v>
      </c>
      <c r="G3" s="86" t="s">
        <v>21</v>
      </c>
      <c r="H3" s="12" t="s">
        <v>19</v>
      </c>
      <c r="I3" s="86" t="s">
        <v>20</v>
      </c>
      <c r="J3" s="14" t="s">
        <v>21</v>
      </c>
    </row>
    <row r="4" spans="1:10" ht="14.65" customHeight="1" x14ac:dyDescent="0.35">
      <c r="A4" s="87" t="s">
        <v>22</v>
      </c>
      <c r="B4" s="88">
        <f>SUM(C4:D4)</f>
        <v>28747644.612000003</v>
      </c>
      <c r="C4" s="88">
        <f>F4+I4</f>
        <v>13120437.930000003</v>
      </c>
      <c r="D4" s="88">
        <f>G4+J4</f>
        <v>15627206.681999998</v>
      </c>
      <c r="E4" s="88">
        <f>SUM(F4:G4)</f>
        <v>17890732.284000002</v>
      </c>
      <c r="F4" s="88">
        <f>'2.) Small Load'!H270</f>
        <v>12971818.410000004</v>
      </c>
      <c r="G4" s="88">
        <f>'2.) Small Load'!L270</f>
        <v>4918913.8739999998</v>
      </c>
      <c r="H4" s="88">
        <f>SUM(I4:J4)</f>
        <v>10856912.327999998</v>
      </c>
      <c r="I4" s="88">
        <f>'3.) Large Load'!H172</f>
        <v>148619.51999999999</v>
      </c>
      <c r="J4" s="30">
        <f>'3.) Large Load'!L172</f>
        <v>10708292.807999998</v>
      </c>
    </row>
    <row r="5" spans="1:10" ht="14.65" customHeight="1" x14ac:dyDescent="0.35">
      <c r="A5" s="87" t="s">
        <v>23</v>
      </c>
      <c r="B5" s="88">
        <f>SUM(C5:D5)</f>
        <v>19306897.309999999</v>
      </c>
      <c r="C5" s="88">
        <f>F5+I5</f>
        <v>7746927.5299999984</v>
      </c>
      <c r="D5" s="88">
        <f>G5+J5</f>
        <v>11559969.779999999</v>
      </c>
      <c r="E5" s="88">
        <f>SUM(F5:G5)</f>
        <v>11505652.549999999</v>
      </c>
      <c r="F5" s="88">
        <f>'2.) Small Load'!J270</f>
        <v>7707928.1899999985</v>
      </c>
      <c r="G5" s="88">
        <f>'2.) Small Load'!N270</f>
        <v>3797724.36</v>
      </c>
      <c r="H5" s="88">
        <f>SUM(I5:J5)</f>
        <v>7801244.7599999998</v>
      </c>
      <c r="I5" s="88">
        <f>'3.) Large Load'!J172</f>
        <v>38999.339999999997</v>
      </c>
      <c r="J5" s="88">
        <f>'3.) Large Load'!N172</f>
        <v>7762245.4199999999</v>
      </c>
    </row>
    <row r="7" spans="1:10" x14ac:dyDescent="0.35">
      <c r="A7" s="31" t="s">
        <v>24</v>
      </c>
    </row>
    <row r="8" spans="1:10" x14ac:dyDescent="0.35">
      <c r="A8" t="s">
        <v>25</v>
      </c>
    </row>
    <row r="9" spans="1:10" x14ac:dyDescent="0.35">
      <c r="A9" t="s">
        <v>26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2"/>
  <sheetViews>
    <sheetView tabSelected="1" zoomScale="80" zoomScaleNormal="80" workbookViewId="0">
      <pane xSplit="3" ySplit="1" topLeftCell="D136" activePane="bottomRight" state="frozen"/>
      <selection pane="topRight" activeCell="D1" sqref="D1"/>
      <selection pane="bottomLeft" activeCell="A6" sqref="A6"/>
      <selection pane="bottomRight" activeCell="D148" sqref="D148"/>
    </sheetView>
  </sheetViews>
  <sheetFormatPr defaultRowHeight="14.5" x14ac:dyDescent="0.35"/>
  <cols>
    <col min="1" max="1" width="15.7265625" customWidth="1"/>
    <col min="2" max="2" width="20.453125" style="78" customWidth="1"/>
    <col min="3" max="3" width="20" style="39" customWidth="1"/>
    <col min="4" max="4" width="22.7265625" style="5" customWidth="1"/>
    <col min="5" max="5" width="27.26953125" style="4" customWidth="1"/>
    <col min="6" max="6" width="25" style="5" customWidth="1"/>
    <col min="7" max="7" width="34.453125" style="4" customWidth="1"/>
    <col min="8" max="8" width="33" bestFit="1" customWidth="1"/>
    <col min="9" max="9" width="43.54296875" bestFit="1" customWidth="1"/>
    <col min="10" max="10" width="38.54296875" customWidth="1"/>
    <col min="11" max="11" width="49.26953125" customWidth="1"/>
    <col min="12" max="12" width="22.7265625" customWidth="1"/>
    <col min="13" max="13" width="32.7265625" customWidth="1"/>
    <col min="14" max="14" width="31.26953125" customWidth="1"/>
    <col min="15" max="15" width="41.26953125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16" thickBot="1" x14ac:dyDescent="0.4">
      <c r="A1" s="19" t="s">
        <v>27</v>
      </c>
      <c r="B1" s="81" t="s">
        <v>28</v>
      </c>
      <c r="C1" s="20" t="s">
        <v>257</v>
      </c>
      <c r="D1" s="21" t="s">
        <v>29</v>
      </c>
      <c r="E1" s="89" t="s">
        <v>30</v>
      </c>
      <c r="F1" s="22" t="s">
        <v>31</v>
      </c>
      <c r="G1" s="89" t="s">
        <v>32</v>
      </c>
      <c r="H1" s="1" t="s">
        <v>33</v>
      </c>
      <c r="I1" s="2" t="s">
        <v>34</v>
      </c>
      <c r="J1" s="2" t="s">
        <v>35</v>
      </c>
      <c r="K1" s="2" t="s">
        <v>36</v>
      </c>
      <c r="L1" s="1" t="s">
        <v>37</v>
      </c>
      <c r="M1" s="2" t="s">
        <v>38</v>
      </c>
      <c r="N1" s="2" t="s">
        <v>39</v>
      </c>
      <c r="O1" s="3" t="s">
        <v>40</v>
      </c>
    </row>
    <row r="2" spans="1:15" ht="15" thickBot="1" x14ac:dyDescent="0.4">
      <c r="A2" s="106">
        <v>9009120100</v>
      </c>
      <c r="B2" s="75" t="s">
        <v>42</v>
      </c>
      <c r="C2" s="91" t="s">
        <v>43</v>
      </c>
      <c r="D2" s="38">
        <f>+Table3[[#This Row],[Residential CLM $ Collected]]+Table3[[#This Row],[C&amp;I CLM $ Collected]]</f>
        <v>39.533999999999999</v>
      </c>
      <c r="E2" s="64">
        <f>+Table3[[#This Row],[CLM $ Collected ]]/'1.) CLM Reference'!$B$4</f>
        <v>1.375208318232009E-6</v>
      </c>
      <c r="F2" s="38">
        <f>+Table3[[#This Row],[Residential Incentive Disbursements]]+Table3[[#This Row],[C&amp;I Incentive Disbursements]]</f>
        <v>1205</v>
      </c>
      <c r="G2" s="66">
        <f>Table3[[#This Row],[Incentive Disbursements]]/'1.) CLM Reference'!$B$5</f>
        <v>6.2412928429254698E-5</v>
      </c>
      <c r="H2" s="32">
        <v>0</v>
      </c>
      <c r="I2" s="33">
        <f>Table3[[#This Row],[Residential CLM $ Collected]]/'1.) CLM Reference'!$B$4</f>
        <v>0</v>
      </c>
      <c r="J2" s="34">
        <v>1205</v>
      </c>
      <c r="K2" s="33">
        <f>Table3[[#This Row],[Residential Incentive Disbursements]]/'1.) CLM Reference'!$B$5</f>
        <v>6.2412928429254698E-5</v>
      </c>
      <c r="L2" s="32">
        <v>39.533999999999999</v>
      </c>
      <c r="M2" s="33">
        <f>Table3[[#This Row],[C&amp;I CLM $ Collected]]/'1.) CLM Reference'!$B$4</f>
        <v>1.375208318232009E-6</v>
      </c>
      <c r="N2" s="34">
        <v>0</v>
      </c>
      <c r="O2" s="33">
        <f>Table3[[#This Row],[C&amp;I Incentive Disbursements]]/'1.) CLM Reference'!$B$5</f>
        <v>0</v>
      </c>
    </row>
    <row r="3" spans="1:15" ht="15" thickBot="1" x14ac:dyDescent="0.4">
      <c r="A3" s="106">
        <v>9009120200</v>
      </c>
      <c r="B3" s="75" t="s">
        <v>42</v>
      </c>
      <c r="C3" s="91" t="s">
        <v>43</v>
      </c>
      <c r="D3" s="38">
        <f>+Table3[[#This Row],[Residential CLM $ Collected]]+Table3[[#This Row],[C&amp;I CLM $ Collected]]</f>
        <v>51.15</v>
      </c>
      <c r="E3" s="64">
        <f>+Table3[[#This Row],[CLM $ Collected ]]/'1.) CLM Reference'!$B$4</f>
        <v>1.7792762047242186E-6</v>
      </c>
      <c r="F3" s="38">
        <f>+Table3[[#This Row],[Residential Incentive Disbursements]]+Table3[[#This Row],[C&amp;I Incentive Disbursements]]</f>
        <v>250</v>
      </c>
      <c r="G3" s="66">
        <f>Table3[[#This Row],[Incentive Disbursements]]/'1.) CLM Reference'!$B$5</f>
        <v>1.2948740338019648E-5</v>
      </c>
      <c r="H3" s="32">
        <v>49.902000000000001</v>
      </c>
      <c r="I3" s="33">
        <f>Table3[[#This Row],[Residential CLM $ Collected]]/'1.) CLM Reference'!$B$4</f>
        <v>1.7358639524564606E-6</v>
      </c>
      <c r="J3" s="34">
        <v>250</v>
      </c>
      <c r="K3" s="33">
        <f>Table3[[#This Row],[Residential Incentive Disbursements]]/'1.) CLM Reference'!$B$5</f>
        <v>1.2948740338019648E-5</v>
      </c>
      <c r="L3" s="32">
        <v>1.248</v>
      </c>
      <c r="M3" s="33">
        <f>Table3[[#This Row],[C&amp;I CLM $ Collected]]/'1.) CLM Reference'!$B$4</f>
        <v>4.3412252267758059E-8</v>
      </c>
      <c r="N3" s="34">
        <v>0</v>
      </c>
      <c r="O3" s="33">
        <f>Table3[[#This Row],[C&amp;I Incentive Disbursements]]/'1.) CLM Reference'!$B$5</f>
        <v>0</v>
      </c>
    </row>
    <row r="4" spans="1:15" ht="15" thickBot="1" x14ac:dyDescent="0.4">
      <c r="A4" s="106">
        <v>9009125100</v>
      </c>
      <c r="B4" s="75" t="s">
        <v>42</v>
      </c>
      <c r="C4" s="91" t="s">
        <v>43</v>
      </c>
      <c r="D4" s="38">
        <f>+Table3[[#This Row],[Residential CLM $ Collected]]+Table3[[#This Row],[C&amp;I CLM $ Collected]]</f>
        <v>85525.115999999995</v>
      </c>
      <c r="E4" s="64">
        <f>+Table3[[#This Row],[CLM $ Collected ]]/'1.) CLM Reference'!$B$4</f>
        <v>2.9750303774208901E-3</v>
      </c>
      <c r="F4" s="38">
        <f>+Table3[[#This Row],[Residential Incentive Disbursements]]+Table3[[#This Row],[C&amp;I Incentive Disbursements]]</f>
        <v>32063.71</v>
      </c>
      <c r="G4" s="66">
        <f>Table3[[#This Row],[Incentive Disbursements]]/'1.) CLM Reference'!$B$5</f>
        <v>1.6607386202542557E-3</v>
      </c>
      <c r="H4" s="32">
        <v>81809.148000000001</v>
      </c>
      <c r="I4" s="33">
        <f>Table3[[#This Row],[Residential CLM $ Collected]]/'1.) CLM Reference'!$B$4</f>
        <v>2.8457687265916304E-3</v>
      </c>
      <c r="J4" s="34">
        <v>31413.71</v>
      </c>
      <c r="K4" s="33">
        <f>Table3[[#This Row],[Residential Incentive Disbursements]]/'1.) CLM Reference'!$B$5</f>
        <v>1.6270718953754046E-3</v>
      </c>
      <c r="L4" s="32">
        <v>3715.9679999999998</v>
      </c>
      <c r="M4" s="33">
        <f>Table3[[#This Row],[C&amp;I CLM $ Collected]]/'1.) CLM Reference'!$B$4</f>
        <v>1.2926165082925993E-4</v>
      </c>
      <c r="N4" s="34">
        <v>650</v>
      </c>
      <c r="O4" s="33">
        <f>Table3[[#This Row],[C&amp;I Incentive Disbursements]]/'1.) CLM Reference'!$B$5</f>
        <v>3.3666724878851082E-5</v>
      </c>
    </row>
    <row r="5" spans="1:15" ht="15" thickBot="1" x14ac:dyDescent="0.4">
      <c r="A5" s="106">
        <v>9009125200</v>
      </c>
      <c r="B5" s="75" t="s">
        <v>42</v>
      </c>
      <c r="C5" s="91" t="s">
        <v>43</v>
      </c>
      <c r="D5" s="38">
        <f>+Table3[[#This Row],[Residential CLM $ Collected]]+Table3[[#This Row],[C&amp;I CLM $ Collected]]</f>
        <v>135106.51199999999</v>
      </c>
      <c r="E5" s="64">
        <f>+Table3[[#This Row],[CLM $ Collected ]]/'1.) CLM Reference'!$B$4</f>
        <v>4.6997419727250649E-3</v>
      </c>
      <c r="F5" s="38">
        <f>+Table3[[#This Row],[Residential Incentive Disbursements]]+Table3[[#This Row],[C&amp;I Incentive Disbursements]]</f>
        <v>8396.64</v>
      </c>
      <c r="G5" s="66">
        <f>Table3[[#This Row],[Incentive Disbursements]]/'1.) CLM Reference'!$B$5</f>
        <v>4.3490364428731712E-4</v>
      </c>
      <c r="H5" s="32">
        <v>93532.53</v>
      </c>
      <c r="I5" s="33">
        <f>Table3[[#This Row],[Residential CLM $ Collected]]/'1.) CLM Reference'!$B$4</f>
        <v>3.2535719451936289E-3</v>
      </c>
      <c r="J5" s="34">
        <v>7811.64</v>
      </c>
      <c r="K5" s="33">
        <f>Table3[[#This Row],[Residential Incentive Disbursements]]/'1.) CLM Reference'!$B$5</f>
        <v>4.0460359189635123E-4</v>
      </c>
      <c r="L5" s="32">
        <v>41573.982000000004</v>
      </c>
      <c r="M5" s="33">
        <f>Table3[[#This Row],[C&amp;I CLM $ Collected]]/'1.) CLM Reference'!$B$4</f>
        <v>1.4461700275314366E-3</v>
      </c>
      <c r="N5" s="34">
        <v>585</v>
      </c>
      <c r="O5" s="33">
        <f>Table3[[#This Row],[C&amp;I Incentive Disbursements]]/'1.) CLM Reference'!$B$5</f>
        <v>3.0300052390965973E-5</v>
      </c>
    </row>
    <row r="6" spans="1:15" ht="15" thickBot="1" x14ac:dyDescent="0.4">
      <c r="A6" s="107">
        <v>9009125300</v>
      </c>
      <c r="B6" s="76" t="s">
        <v>42</v>
      </c>
      <c r="C6" s="58" t="s">
        <v>48</v>
      </c>
      <c r="D6" s="38">
        <f>+Table3[[#This Row],[Residential CLM $ Collected]]+Table3[[#This Row],[C&amp;I CLM $ Collected]]</f>
        <v>116270.508</v>
      </c>
      <c r="E6" s="64">
        <f>+Table3[[#This Row],[CLM $ Collected ]]/'1.) CLM Reference'!$B$4</f>
        <v>4.0445229363753063E-3</v>
      </c>
      <c r="F6" s="38">
        <f>+Table3[[#This Row],[Residential Incentive Disbursements]]+Table3[[#This Row],[C&amp;I Incentive Disbursements]]</f>
        <v>51494.41</v>
      </c>
      <c r="G6" s="64">
        <f>Table3[[#This Row],[Incentive Disbursements]]/'1.) CLM Reference'!$B$5</f>
        <v>2.6671509757980895E-3</v>
      </c>
      <c r="H6" s="15">
        <v>80626.926000000007</v>
      </c>
      <c r="I6" s="16">
        <f>Table3[[#This Row],[Residential CLM $ Collected]]/'1.) CLM Reference'!$B$4</f>
        <v>2.8046445922162355E-3</v>
      </c>
      <c r="J6" s="17">
        <v>23699.15</v>
      </c>
      <c r="K6" s="16">
        <f>Table3[[#This Row],[Residential Incentive Disbursements]]/'1.) CLM Reference'!$B$5</f>
        <v>1.2274965583271133E-3</v>
      </c>
      <c r="L6" s="15">
        <v>35643.582000000002</v>
      </c>
      <c r="M6" s="16">
        <f>Table3[[#This Row],[C&amp;I CLM $ Collected]]/'1.) CLM Reference'!$B$4</f>
        <v>1.2398783441590711E-3</v>
      </c>
      <c r="N6" s="17">
        <v>27795.26</v>
      </c>
      <c r="O6" s="16">
        <f>Table3[[#This Row],[C&amp;I Incentive Disbursements]]/'1.) CLM Reference'!$B$5</f>
        <v>1.4396544174709758E-3</v>
      </c>
    </row>
    <row r="7" spans="1:15" ht="15" thickBot="1" x14ac:dyDescent="0.4">
      <c r="A7" s="107">
        <v>9009125400</v>
      </c>
      <c r="B7" s="76" t="s">
        <v>42</v>
      </c>
      <c r="C7" s="58" t="s">
        <v>43</v>
      </c>
      <c r="D7" s="38">
        <f>+Table3[[#This Row],[Residential CLM $ Collected]]+Table3[[#This Row],[C&amp;I CLM $ Collected]]</f>
        <v>60825.383999999998</v>
      </c>
      <c r="E7" s="64">
        <f>+Table3[[#This Row],[CLM $ Collected ]]/'1.) CLM Reference'!$B$4</f>
        <v>2.1158388737910695E-3</v>
      </c>
      <c r="F7" s="38">
        <f>+Table3[[#This Row],[Residential Incentive Disbursements]]+Table3[[#This Row],[C&amp;I Incentive Disbursements]]</f>
        <v>36401.4</v>
      </c>
      <c r="G7" s="64">
        <f>Table3[[#This Row],[Incentive Disbursements]]/'1.) CLM Reference'!$B$5</f>
        <v>1.8854091061615537E-3</v>
      </c>
      <c r="H7" s="15">
        <v>56441.1</v>
      </c>
      <c r="I7" s="16">
        <f>Table3[[#This Row],[Residential CLM $ Collected]]/'1.) CLM Reference'!$B$4</f>
        <v>1.9633295444469226E-3</v>
      </c>
      <c r="J7" s="17">
        <v>36401.4</v>
      </c>
      <c r="K7" s="16">
        <f>Table3[[#This Row],[Residential Incentive Disbursements]]/'1.) CLM Reference'!$B$5</f>
        <v>1.8854091061615537E-3</v>
      </c>
      <c r="L7" s="15">
        <v>4384.2839999999997</v>
      </c>
      <c r="M7" s="16">
        <f>Table3[[#This Row],[C&amp;I CLM $ Collected]]/'1.) CLM Reference'!$B$4</f>
        <v>1.5250932934414692E-4</v>
      </c>
      <c r="N7" s="17">
        <v>0</v>
      </c>
      <c r="O7" s="16">
        <f>Table3[[#This Row],[C&amp;I Incentive Disbursements]]/'1.) CLM Reference'!$B$5</f>
        <v>0</v>
      </c>
    </row>
    <row r="8" spans="1:15" ht="15" thickBot="1" x14ac:dyDescent="0.4">
      <c r="A8" s="107">
        <v>9009130102</v>
      </c>
      <c r="B8" s="76" t="s">
        <v>42</v>
      </c>
      <c r="C8" s="58" t="s">
        <v>43</v>
      </c>
      <c r="D8" s="38">
        <f>+Table3[[#This Row],[Residential CLM $ Collected]]+Table3[[#This Row],[C&amp;I CLM $ Collected]]</f>
        <v>142.34399999999999</v>
      </c>
      <c r="E8" s="64">
        <f>+Table3[[#This Row],[CLM $ Collected ]]/'1.) CLM Reference'!$B$4</f>
        <v>4.9515013115398668E-6</v>
      </c>
      <c r="F8" s="38">
        <f>+Table3[[#This Row],[Residential Incentive Disbursements]]+Table3[[#This Row],[C&amp;I Incentive Disbursements]]</f>
        <v>0</v>
      </c>
      <c r="G8" s="64">
        <f>Table3[[#This Row],[Incentive Disbursements]]/'1.) CLM Reference'!$B$5</f>
        <v>0</v>
      </c>
      <c r="H8" s="15">
        <v>142.34399999999999</v>
      </c>
      <c r="I8" s="16">
        <f>Table3[[#This Row],[Residential CLM $ Collected]]/'1.) CLM Reference'!$B$4</f>
        <v>4.9515013115398668E-6</v>
      </c>
      <c r="J8" s="17">
        <v>0</v>
      </c>
      <c r="K8" s="16">
        <f>Table3[[#This Row],[Residential Incentive Disbursements]]/'1.) CLM Reference'!$B$5</f>
        <v>0</v>
      </c>
      <c r="L8" s="15">
        <v>0</v>
      </c>
      <c r="M8" s="16">
        <f>Table3[[#This Row],[C&amp;I CLM $ Collected]]/'1.) CLM Reference'!$B$4</f>
        <v>0</v>
      </c>
      <c r="N8" s="17">
        <v>0</v>
      </c>
      <c r="O8" s="16">
        <f>Table3[[#This Row],[C&amp;I Incentive Disbursements]]/'1.) CLM Reference'!$B$5</f>
        <v>0</v>
      </c>
    </row>
    <row r="9" spans="1:15" ht="15" thickBot="1" x14ac:dyDescent="0.4">
      <c r="A9" s="107">
        <v>9009130200</v>
      </c>
      <c r="B9" s="76" t="s">
        <v>42</v>
      </c>
      <c r="C9" s="58" t="s">
        <v>43</v>
      </c>
      <c r="D9" s="38">
        <f>+Table3[[#This Row],[Residential CLM $ Collected]]+Table3[[#This Row],[C&amp;I CLM $ Collected]]</f>
        <v>702.73199999999997</v>
      </c>
      <c r="E9" s="64">
        <f>+Table3[[#This Row],[CLM $ Collected ]]/'1.) CLM Reference'!$B$4</f>
        <v>2.4444854856270961E-5</v>
      </c>
      <c r="F9" s="38">
        <f>+Table3[[#This Row],[Residential Incentive Disbursements]]+Table3[[#This Row],[C&amp;I Incentive Disbursements]]</f>
        <v>2509.92</v>
      </c>
      <c r="G9" s="64">
        <f>Table3[[#This Row],[Incentive Disbursements]]/'1.) CLM Reference'!$B$5</f>
        <v>1.3000120939680909E-4</v>
      </c>
      <c r="H9" s="15">
        <v>0</v>
      </c>
      <c r="I9" s="16">
        <f>Table3[[#This Row],[Residential CLM $ Collected]]/'1.) CLM Reference'!$B$4</f>
        <v>0</v>
      </c>
      <c r="J9" s="17">
        <v>0</v>
      </c>
      <c r="K9" s="16">
        <f>Table3[[#This Row],[Residential Incentive Disbursements]]/'1.) CLM Reference'!$B$5</f>
        <v>0</v>
      </c>
      <c r="L9" s="15">
        <v>702.73199999999997</v>
      </c>
      <c r="M9" s="16">
        <f>Table3[[#This Row],[C&amp;I CLM $ Collected]]/'1.) CLM Reference'!$B$4</f>
        <v>2.4444854856270961E-5</v>
      </c>
      <c r="N9" s="17">
        <v>2509.92</v>
      </c>
      <c r="O9" s="16">
        <f>Table3[[#This Row],[C&amp;I Incentive Disbursements]]/'1.) CLM Reference'!$B$5</f>
        <v>1.3000120939680909E-4</v>
      </c>
    </row>
    <row r="10" spans="1:15" ht="15" thickBot="1" x14ac:dyDescent="0.4">
      <c r="A10" s="106">
        <v>9009160100</v>
      </c>
      <c r="B10" s="75" t="s">
        <v>42</v>
      </c>
      <c r="C10" s="91" t="s">
        <v>43</v>
      </c>
      <c r="D10" s="38">
        <f>+Table3[[#This Row],[Residential CLM $ Collected]]+Table3[[#This Row],[C&amp;I CLM $ Collected]]</f>
        <v>385.55399999999997</v>
      </c>
      <c r="E10" s="64">
        <f>+Table3[[#This Row],[CLM $ Collected ]]/'1.) CLM Reference'!$B$4</f>
        <v>1.3411672684970505E-5</v>
      </c>
      <c r="F10" s="38">
        <f>+Table3[[#This Row],[Residential Incentive Disbursements]]+Table3[[#This Row],[C&amp;I Incentive Disbursements]]</f>
        <v>140</v>
      </c>
      <c r="G10" s="66">
        <f>Table3[[#This Row],[Incentive Disbursements]]/'1.) CLM Reference'!$B$5</f>
        <v>7.2512945892910025E-6</v>
      </c>
      <c r="H10" s="32">
        <v>142.36199999999999</v>
      </c>
      <c r="I10" s="33">
        <f>Table3[[#This Row],[Residential CLM $ Collected]]/'1.) CLM Reference'!$B$4</f>
        <v>4.9521274497937287E-6</v>
      </c>
      <c r="J10" s="34">
        <v>140</v>
      </c>
      <c r="K10" s="33">
        <f>Table3[[#This Row],[Residential Incentive Disbursements]]/'1.) CLM Reference'!$B$5</f>
        <v>7.2512945892910025E-6</v>
      </c>
      <c r="L10" s="32">
        <v>243.19200000000001</v>
      </c>
      <c r="M10" s="33">
        <f>Table3[[#This Row],[C&amp;I CLM $ Collected]]/'1.) CLM Reference'!$B$4</f>
        <v>8.4595452351767774E-6</v>
      </c>
      <c r="N10" s="34">
        <v>0</v>
      </c>
      <c r="O10" s="33">
        <f>Table3[[#This Row],[C&amp;I Incentive Disbursements]]/'1.) CLM Reference'!$B$5</f>
        <v>0</v>
      </c>
    </row>
    <row r="11" spans="1:15" ht="15" thickBot="1" x14ac:dyDescent="0.4">
      <c r="A11" s="107">
        <v>9001060200</v>
      </c>
      <c r="B11" s="76" t="s">
        <v>54</v>
      </c>
      <c r="C11" s="58" t="s">
        <v>43</v>
      </c>
      <c r="D11" s="38">
        <f>+Table3[[#This Row],[Residential CLM $ Collected]]+Table3[[#This Row],[C&amp;I CLM $ Collected]]</f>
        <v>7.218</v>
      </c>
      <c r="E11" s="64">
        <f>+Table3[[#This Row],[CLM $ Collected ]]/'1.) CLM Reference'!$B$4</f>
        <v>2.5108143979861996E-7</v>
      </c>
      <c r="F11" s="38">
        <f>+Table3[[#This Row],[Residential Incentive Disbursements]]+Table3[[#This Row],[C&amp;I Incentive Disbursements]]</f>
        <v>1640</v>
      </c>
      <c r="G11" s="64">
        <f>Table3[[#This Row],[Incentive Disbursements]]/'1.) CLM Reference'!$B$5</f>
        <v>8.4943736617408891E-5</v>
      </c>
      <c r="H11" s="15">
        <v>0</v>
      </c>
      <c r="I11" s="16">
        <f>Table3[[#This Row],[Residential CLM $ Collected]]/'1.) CLM Reference'!$B$4</f>
        <v>0</v>
      </c>
      <c r="J11" s="17">
        <v>1640</v>
      </c>
      <c r="K11" s="16">
        <f>Table3[[#This Row],[Residential Incentive Disbursements]]/'1.) CLM Reference'!$B$5</f>
        <v>8.4943736617408891E-5</v>
      </c>
      <c r="L11" s="15">
        <v>7.218</v>
      </c>
      <c r="M11" s="16">
        <f>Table3[[#This Row],[C&amp;I CLM $ Collected]]/'1.) CLM Reference'!$B$4</f>
        <v>2.5108143979861996E-7</v>
      </c>
      <c r="N11" s="17">
        <v>0</v>
      </c>
      <c r="O11" s="16">
        <f>Table3[[#This Row],[C&amp;I Incentive Disbursements]]/'1.) CLM Reference'!$B$5</f>
        <v>0</v>
      </c>
    </row>
    <row r="12" spans="1:15" ht="15" thickBot="1" x14ac:dyDescent="0.4">
      <c r="A12" s="107">
        <v>9001061500</v>
      </c>
      <c r="B12" s="76" t="s">
        <v>54</v>
      </c>
      <c r="C12" s="58" t="s">
        <v>43</v>
      </c>
      <c r="D12" s="38">
        <f>+Table3[[#This Row],[Residential CLM $ Collected]]+Table3[[#This Row],[C&amp;I CLM $ Collected]]</f>
        <v>568.72199999999998</v>
      </c>
      <c r="E12" s="64">
        <f>+Table3[[#This Row],[CLM $ Collected ]]/'1.) CLM Reference'!$B$4</f>
        <v>1.978325555626915E-5</v>
      </c>
      <c r="F12" s="38">
        <f>+Table3[[#This Row],[Residential Incentive Disbursements]]+Table3[[#This Row],[C&amp;I Incentive Disbursements]]</f>
        <v>105</v>
      </c>
      <c r="G12" s="64">
        <f>Table3[[#This Row],[Incentive Disbursements]]/'1.) CLM Reference'!$B$5</f>
        <v>5.4384709419682519E-6</v>
      </c>
      <c r="H12" s="32">
        <v>0</v>
      </c>
      <c r="I12" s="33">
        <f>Table3[[#This Row],[Residential CLM $ Collected]]/'1.) CLM Reference'!$B$4</f>
        <v>0</v>
      </c>
      <c r="J12" s="34">
        <v>105</v>
      </c>
      <c r="K12" s="33">
        <f>Table3[[#This Row],[Residential Incentive Disbursements]]/'1.) CLM Reference'!$B$5</f>
        <v>5.4384709419682519E-6</v>
      </c>
      <c r="L12" s="32">
        <v>568.72199999999998</v>
      </c>
      <c r="M12" s="33">
        <f>Table3[[#This Row],[C&amp;I CLM $ Collected]]/'1.) CLM Reference'!$B$4</f>
        <v>1.978325555626915E-5</v>
      </c>
      <c r="N12" s="34">
        <v>0</v>
      </c>
      <c r="O12" s="33">
        <f>Table3[[#This Row],[C&amp;I Incentive Disbursements]]/'1.) CLM Reference'!$B$5</f>
        <v>0</v>
      </c>
    </row>
    <row r="13" spans="1:15" ht="15" thickBot="1" x14ac:dyDescent="0.4">
      <c r="A13" s="107">
        <v>9001070100</v>
      </c>
      <c r="B13" s="76" t="s">
        <v>54</v>
      </c>
      <c r="C13" s="58" t="s">
        <v>48</v>
      </c>
      <c r="D13" s="38">
        <f>+Table3[[#This Row],[Residential CLM $ Collected]]+Table3[[#This Row],[C&amp;I CLM $ Collected]]</f>
        <v>125092.11599999999</v>
      </c>
      <c r="E13" s="64">
        <f>+Table3[[#This Row],[CLM $ Collected ]]/'1.) CLM Reference'!$B$4</f>
        <v>4.3513866157849791E-3</v>
      </c>
      <c r="F13" s="38">
        <f>+Table3[[#This Row],[Residential Incentive Disbursements]]+Table3[[#This Row],[C&amp;I Incentive Disbursements]]</f>
        <v>20031.419999999998</v>
      </c>
      <c r="G13" s="64">
        <f>Table3[[#This Row],[Incentive Disbursements]]/'1.) CLM Reference'!$B$5</f>
        <v>1.0375266247272541E-3</v>
      </c>
      <c r="H13" s="32">
        <v>96518.657999999996</v>
      </c>
      <c r="I13" s="33">
        <f>Table3[[#This Row],[Residential CLM $ Collected]]/'1.) CLM Reference'!$B$4</f>
        <v>3.3574457769563019E-3</v>
      </c>
      <c r="J13" s="34">
        <v>10738.84</v>
      </c>
      <c r="K13" s="33">
        <f>Table3[[#This Row],[Residential Incentive Disbursements]]/'1.) CLM Reference'!$B$5</f>
        <v>5.5621780276615565E-4</v>
      </c>
      <c r="L13" s="32">
        <v>28573.457999999999</v>
      </c>
      <c r="M13" s="33">
        <f>Table3[[#This Row],[C&amp;I CLM $ Collected]]/'1.) CLM Reference'!$B$4</f>
        <v>9.9394083882867754E-4</v>
      </c>
      <c r="N13" s="34">
        <v>9292.58</v>
      </c>
      <c r="O13" s="33">
        <f>Table3[[#This Row],[C&amp;I Incentive Disbursements]]/'1.) CLM Reference'!$B$5</f>
        <v>4.8130882196109848E-4</v>
      </c>
    </row>
    <row r="14" spans="1:15" ht="15" thickBot="1" x14ac:dyDescent="0.4">
      <c r="A14" s="107">
        <v>9001070200</v>
      </c>
      <c r="B14" s="76" t="s">
        <v>54</v>
      </c>
      <c r="C14" s="58" t="s">
        <v>48</v>
      </c>
      <c r="D14" s="38">
        <f>+Table3[[#This Row],[Residential CLM $ Collected]]+Table3[[#This Row],[C&amp;I CLM $ Collected]]</f>
        <v>74621.747999999992</v>
      </c>
      <c r="E14" s="64">
        <f>+Table3[[#This Row],[CLM $ Collected ]]/'1.) CLM Reference'!$B$4</f>
        <v>2.5957517218245757E-3</v>
      </c>
      <c r="F14" s="38">
        <f>+Table3[[#This Row],[Residential Incentive Disbursements]]+Table3[[#This Row],[C&amp;I Incentive Disbursements]]</f>
        <v>15126.04</v>
      </c>
      <c r="G14" s="64">
        <f>Table3[[#This Row],[Incentive Disbursements]]/'1.) CLM Reference'!$B$5</f>
        <v>7.8345265720999489E-4</v>
      </c>
      <c r="H14" s="32">
        <v>51021.504000000001</v>
      </c>
      <c r="I14" s="33">
        <f>Table3[[#This Row],[Residential CLM $ Collected]]/'1.) CLM Reference'!$B$4</f>
        <v>1.77480641244265E-3</v>
      </c>
      <c r="J14" s="34">
        <v>8443.7900000000009</v>
      </c>
      <c r="K14" s="33">
        <f>Table3[[#This Row],[Residential Incentive Disbursements]]/'1.) CLM Reference'!$B$5</f>
        <v>4.3734577671506771E-4</v>
      </c>
      <c r="L14" s="32">
        <v>23600.243999999999</v>
      </c>
      <c r="M14" s="33">
        <f>Table3[[#This Row],[C&amp;I CLM $ Collected]]/'1.) CLM Reference'!$B$4</f>
        <v>8.209453093819259E-4</v>
      </c>
      <c r="N14" s="34">
        <v>6682.25</v>
      </c>
      <c r="O14" s="33">
        <f>Table3[[#This Row],[C&amp;I Incentive Disbursements]]/'1.) CLM Reference'!$B$5</f>
        <v>3.4610688049492713E-4</v>
      </c>
    </row>
    <row r="15" spans="1:15" ht="15" thickBot="1" x14ac:dyDescent="0.4">
      <c r="A15" s="107">
        <v>9001070300</v>
      </c>
      <c r="B15" s="76" t="s">
        <v>54</v>
      </c>
      <c r="C15" s="58" t="s">
        <v>48</v>
      </c>
      <c r="D15" s="38">
        <f>+Table3[[#This Row],[Residential CLM $ Collected]]+Table3[[#This Row],[C&amp;I CLM $ Collected]]</f>
        <v>50370.9</v>
      </c>
      <c r="E15" s="64">
        <f>+Table3[[#This Row],[CLM $ Collected ]]/'1.) CLM Reference'!$B$4</f>
        <v>1.752174853969563E-3</v>
      </c>
      <c r="F15" s="38">
        <f>+Table3[[#This Row],[Residential Incentive Disbursements]]+Table3[[#This Row],[C&amp;I Incentive Disbursements]]</f>
        <v>188845.71</v>
      </c>
      <c r="G15" s="64">
        <f>Table3[[#This Row],[Incentive Disbursements]]/'1.) CLM Reference'!$B$5</f>
        <v>9.7812562509558415E-3</v>
      </c>
      <c r="H15" s="32">
        <v>16800.383999999998</v>
      </c>
      <c r="I15" s="33">
        <f>Table3[[#This Row],[Residential CLM $ Collected]]/'1.) CLM Reference'!$B$4</f>
        <v>5.8440906122051773E-4</v>
      </c>
      <c r="J15" s="34">
        <v>19544.71</v>
      </c>
      <c r="K15" s="33">
        <f>Table3[[#This Row],[Residential Incentive Disbursements]]/'1.) CLM Reference'!$B$5</f>
        <v>1.012317499087584E-3</v>
      </c>
      <c r="L15" s="32">
        <v>33570.516000000003</v>
      </c>
      <c r="M15" s="33">
        <f>Table3[[#This Row],[C&amp;I CLM $ Collected]]/'1.) CLM Reference'!$B$4</f>
        <v>1.1677657927490453E-3</v>
      </c>
      <c r="N15" s="34">
        <v>169301</v>
      </c>
      <c r="O15" s="33">
        <f>Table3[[#This Row],[C&amp;I Incentive Disbursements]]/'1.) CLM Reference'!$B$5</f>
        <v>8.7689387518682573E-3</v>
      </c>
    </row>
    <row r="16" spans="1:15" ht="15" thickBot="1" x14ac:dyDescent="0.4">
      <c r="A16" s="107">
        <v>9001070400</v>
      </c>
      <c r="B16" s="76" t="s">
        <v>54</v>
      </c>
      <c r="C16" s="58" t="s">
        <v>48</v>
      </c>
      <c r="D16" s="38">
        <f>+Table3[[#This Row],[Residential CLM $ Collected]]+Table3[[#This Row],[C&amp;I CLM $ Collected]]</f>
        <v>22364.814000000002</v>
      </c>
      <c r="E16" s="64">
        <f>+Table3[[#This Row],[CLM $ Collected ]]/'1.) CLM Reference'!$B$4</f>
        <v>7.7797031032811488E-4</v>
      </c>
      <c r="F16" s="38">
        <f>+Table3[[#This Row],[Residential Incentive Disbursements]]+Table3[[#This Row],[C&amp;I Incentive Disbursements]]</f>
        <v>723.8</v>
      </c>
      <c r="G16" s="64">
        <f>Table3[[#This Row],[Incentive Disbursements]]/'1.) CLM Reference'!$B$5</f>
        <v>3.7489193026634478E-5</v>
      </c>
      <c r="H16" s="32">
        <v>18036.63</v>
      </c>
      <c r="I16" s="33">
        <f>Table3[[#This Row],[Residential CLM $ Collected]]/'1.) CLM Reference'!$B$4</f>
        <v>6.2741244520850411E-4</v>
      </c>
      <c r="J16" s="34">
        <v>723.8</v>
      </c>
      <c r="K16" s="33">
        <f>Table3[[#This Row],[Residential Incentive Disbursements]]/'1.) CLM Reference'!$B$5</f>
        <v>3.7489193026634478E-5</v>
      </c>
      <c r="L16" s="32">
        <v>4328.1840000000002</v>
      </c>
      <c r="M16" s="33">
        <f>Table3[[#This Row],[C&amp;I CLM $ Collected]]/'1.) CLM Reference'!$B$4</f>
        <v>1.5055786511961072E-4</v>
      </c>
      <c r="N16" s="34">
        <v>0</v>
      </c>
      <c r="O16" s="33">
        <f>Table3[[#This Row],[C&amp;I Incentive Disbursements]]/'1.) CLM Reference'!$B$5</f>
        <v>0</v>
      </c>
    </row>
    <row r="17" spans="1:15" ht="15" thickBot="1" x14ac:dyDescent="0.4">
      <c r="A17" s="107">
        <v>9001070500</v>
      </c>
      <c r="B17" s="76" t="s">
        <v>54</v>
      </c>
      <c r="C17" s="58" t="s">
        <v>48</v>
      </c>
      <c r="D17" s="38">
        <f>+Table3[[#This Row],[Residential CLM $ Collected]]+Table3[[#This Row],[C&amp;I CLM $ Collected]]</f>
        <v>27511.697999999997</v>
      </c>
      <c r="E17" s="64">
        <f>+Table3[[#This Row],[CLM $ Collected ]]/'1.) CLM Reference'!$B$4</f>
        <v>9.5700703036087729E-4</v>
      </c>
      <c r="F17" s="38">
        <f>+Table3[[#This Row],[Residential Incentive Disbursements]]+Table3[[#This Row],[C&amp;I Incentive Disbursements]]</f>
        <v>4813.9399999999996</v>
      </c>
      <c r="G17" s="64">
        <f>Table3[[#This Row],[Incentive Disbursements]]/'1.) CLM Reference'!$B$5</f>
        <v>2.493378362512252E-4</v>
      </c>
      <c r="H17" s="15">
        <v>23359.919999999998</v>
      </c>
      <c r="I17" s="16">
        <f>Table3[[#This Row],[Residential CLM $ Collected]]/'1.) CLM Reference'!$B$4</f>
        <v>8.1258552884186451E-4</v>
      </c>
      <c r="J17" s="17">
        <v>0</v>
      </c>
      <c r="K17" s="16">
        <f>Table3[[#This Row],[Residential Incentive Disbursements]]/'1.) CLM Reference'!$B$5</f>
        <v>0</v>
      </c>
      <c r="L17" s="15">
        <v>4151.7780000000002</v>
      </c>
      <c r="M17" s="16">
        <f>Table3[[#This Row],[C&amp;I CLM $ Collected]]/'1.) CLM Reference'!$B$4</f>
        <v>1.4442150151901286E-4</v>
      </c>
      <c r="N17" s="17">
        <v>4813.9399999999996</v>
      </c>
      <c r="O17" s="16">
        <f>Table3[[#This Row],[C&amp;I Incentive Disbursements]]/'1.) CLM Reference'!$B$5</f>
        <v>2.493378362512252E-4</v>
      </c>
    </row>
    <row r="18" spans="1:15" ht="15" thickBot="1" x14ac:dyDescent="0.4">
      <c r="A18" s="107">
        <v>9001070600</v>
      </c>
      <c r="B18" s="76" t="s">
        <v>54</v>
      </c>
      <c r="C18" s="58" t="s">
        <v>48</v>
      </c>
      <c r="D18" s="38">
        <f>+Table3[[#This Row],[Residential CLM $ Collected]]+Table3[[#This Row],[C&amp;I CLM $ Collected]]</f>
        <v>144377.856</v>
      </c>
      <c r="E18" s="64">
        <f>+Table3[[#This Row],[CLM $ Collected ]]/'1.) CLM Reference'!$B$4</f>
        <v>5.0222499251202299E-3</v>
      </c>
      <c r="F18" s="38">
        <f>+Table3[[#This Row],[Residential Incentive Disbursements]]+Table3[[#This Row],[C&amp;I Incentive Disbursements]]</f>
        <v>5954.64</v>
      </c>
      <c r="G18" s="64">
        <f>Table3[[#This Row],[Incentive Disbursements]]/'1.) CLM Reference'!$B$5</f>
        <v>3.0842034866554127E-4</v>
      </c>
      <c r="H18" s="15">
        <v>37868.478000000003</v>
      </c>
      <c r="I18" s="16">
        <f>Table3[[#This Row],[Residential CLM $ Collected]]/'1.) CLM Reference'!$B$4</f>
        <v>1.3172723717404218E-3</v>
      </c>
      <c r="J18" s="17">
        <v>288.64</v>
      </c>
      <c r="K18" s="16">
        <f>Table3[[#This Row],[Residential Incentive Disbursements]]/'1.) CLM Reference'!$B$5</f>
        <v>1.4950097644663963E-5</v>
      </c>
      <c r="L18" s="15">
        <v>106509.378</v>
      </c>
      <c r="M18" s="16">
        <f>Table3[[#This Row],[C&amp;I CLM $ Collected]]/'1.) CLM Reference'!$B$4</f>
        <v>3.704977553379808E-3</v>
      </c>
      <c r="N18" s="17">
        <v>5666</v>
      </c>
      <c r="O18" s="16">
        <f>Table3[[#This Row],[C&amp;I Incentive Disbursements]]/'1.) CLM Reference'!$B$5</f>
        <v>2.9347025102087731E-4</v>
      </c>
    </row>
    <row r="19" spans="1:15" ht="15" thickBot="1" x14ac:dyDescent="0.4">
      <c r="A19" s="107">
        <v>9001070900</v>
      </c>
      <c r="B19" s="76" t="s">
        <v>54</v>
      </c>
      <c r="C19" s="58" t="s">
        <v>48</v>
      </c>
      <c r="D19" s="38">
        <f>+Table3[[#This Row],[Residential CLM $ Collected]]+Table3[[#This Row],[C&amp;I CLM $ Collected]]</f>
        <v>135784.56</v>
      </c>
      <c r="E19" s="64">
        <f>+Table3[[#This Row],[CLM $ Collected ]]/'1.) CLM Reference'!$B$4</f>
        <v>4.7233281833225409E-3</v>
      </c>
      <c r="F19" s="38">
        <f>+Table3[[#This Row],[Residential Incentive Disbursements]]+Table3[[#This Row],[C&amp;I Incentive Disbursements]]</f>
        <v>230885.51</v>
      </c>
      <c r="G19" s="64">
        <f>Table3[[#This Row],[Incentive Disbursements]]/'1.) CLM Reference'!$B$5</f>
        <v>1.1958706067204955E-2</v>
      </c>
      <c r="H19" s="15">
        <v>102289.986</v>
      </c>
      <c r="I19" s="16">
        <f>Table3[[#This Row],[Residential CLM $ Collected]]/'1.) CLM Reference'!$B$4</f>
        <v>3.5582040678665389E-3</v>
      </c>
      <c r="J19" s="17">
        <v>204547.51</v>
      </c>
      <c r="K19" s="16">
        <f>Table3[[#This Row],[Residential Incentive Disbursements]]/'1.) CLM Reference'!$B$5</f>
        <v>1.059453037511391E-2</v>
      </c>
      <c r="L19" s="15">
        <v>33494.574000000001</v>
      </c>
      <c r="M19" s="16">
        <f>Table3[[#This Row],[C&amp;I CLM $ Collected]]/'1.) CLM Reference'!$B$4</f>
        <v>1.1651241154560018E-3</v>
      </c>
      <c r="N19" s="17">
        <v>26338</v>
      </c>
      <c r="O19" s="16">
        <f>Table3[[#This Row],[C&amp;I Incentive Disbursements]]/'1.) CLM Reference'!$B$5</f>
        <v>1.364175692091046E-3</v>
      </c>
    </row>
    <row r="20" spans="1:15" ht="15" thickBot="1" x14ac:dyDescent="0.4">
      <c r="A20" s="107">
        <v>9001071000</v>
      </c>
      <c r="B20" s="76" t="s">
        <v>54</v>
      </c>
      <c r="C20" s="58" t="s">
        <v>48</v>
      </c>
      <c r="D20" s="38">
        <f>+Table3[[#This Row],[Residential CLM $ Collected]]+Table3[[#This Row],[C&amp;I CLM $ Collected]]</f>
        <v>65170.854000000007</v>
      </c>
      <c r="E20" s="64">
        <f>+Table3[[#This Row],[CLM $ Collected ]]/'1.) CLM Reference'!$B$4</f>
        <v>2.2669980403471394E-3</v>
      </c>
      <c r="F20" s="38">
        <f>+Table3[[#This Row],[Residential Incentive Disbursements]]+Table3[[#This Row],[C&amp;I Incentive Disbursements]]</f>
        <v>5890.3099999999995</v>
      </c>
      <c r="G20" s="64">
        <f>Table3[[#This Row],[Incentive Disbursements]]/'1.) CLM Reference'!$B$5</f>
        <v>3.05088378801762E-4</v>
      </c>
      <c r="H20" s="15">
        <v>40466.406000000003</v>
      </c>
      <c r="I20" s="16">
        <f>Table3[[#This Row],[Residential CLM $ Collected]]/'1.) CLM Reference'!$B$4</f>
        <v>1.4076424884948066E-3</v>
      </c>
      <c r="J20" s="17">
        <v>811.31</v>
      </c>
      <c r="K20" s="16">
        <f>Table3[[#This Row],[Residential Incentive Disbursements]]/'1.) CLM Reference'!$B$5</f>
        <v>4.202177009455488E-5</v>
      </c>
      <c r="L20" s="15">
        <v>24704.448</v>
      </c>
      <c r="M20" s="16">
        <f>Table3[[#This Row],[C&amp;I CLM $ Collected]]/'1.) CLM Reference'!$B$4</f>
        <v>8.5935555185233262E-4</v>
      </c>
      <c r="N20" s="17">
        <v>5079</v>
      </c>
      <c r="O20" s="16">
        <f>Table3[[#This Row],[C&amp;I Incentive Disbursements]]/'1.) CLM Reference'!$B$5</f>
        <v>2.6306660870720715E-4</v>
      </c>
    </row>
    <row r="21" spans="1:15" ht="15" thickBot="1" x14ac:dyDescent="0.4">
      <c r="A21" s="107">
        <v>9001071100</v>
      </c>
      <c r="B21" s="76" t="s">
        <v>54</v>
      </c>
      <c r="C21" s="58" t="s">
        <v>43</v>
      </c>
      <c r="D21" s="38">
        <f>+Table3[[#This Row],[Residential CLM $ Collected]]+Table3[[#This Row],[C&amp;I CLM $ Collected]]</f>
        <v>66502.823999999993</v>
      </c>
      <c r="E21" s="64">
        <f>+Table3[[#This Row],[CLM $ Collected ]]/'1.) CLM Reference'!$B$4</f>
        <v>2.3133312275691628E-3</v>
      </c>
      <c r="F21" s="38">
        <f>+Table3[[#This Row],[Residential Incentive Disbursements]]+Table3[[#This Row],[C&amp;I Incentive Disbursements]]</f>
        <v>3478.56</v>
      </c>
      <c r="G21" s="64">
        <f>Table3[[#This Row],[Incentive Disbursements]]/'1.) CLM Reference'!$B$5</f>
        <v>1.801718807608865E-4</v>
      </c>
      <c r="H21" s="15">
        <v>52447.307999999997</v>
      </c>
      <c r="I21" s="16">
        <f>Table3[[#This Row],[Residential CLM $ Collected]]/'1.) CLM Reference'!$B$4</f>
        <v>1.8244036583820557E-3</v>
      </c>
      <c r="J21" s="17">
        <v>2157.16</v>
      </c>
      <c r="K21" s="16">
        <f>Table3[[#This Row],[Residential Incentive Disbursements]]/'1.) CLM Reference'!$B$5</f>
        <v>1.1173001883024983E-4</v>
      </c>
      <c r="L21" s="15">
        <v>14055.516</v>
      </c>
      <c r="M21" s="16">
        <f>Table3[[#This Row],[C&amp;I CLM $ Collected]]/'1.) CLM Reference'!$B$4</f>
        <v>4.8892756918710717E-4</v>
      </c>
      <c r="N21" s="17">
        <v>1321.4</v>
      </c>
      <c r="O21" s="16">
        <f>Table3[[#This Row],[C&amp;I Incentive Disbursements]]/'1.) CLM Reference'!$B$5</f>
        <v>6.844186193063665E-5</v>
      </c>
    </row>
    <row r="22" spans="1:15" ht="15" thickBot="1" x14ac:dyDescent="0.4">
      <c r="A22" s="107">
        <v>9001071200</v>
      </c>
      <c r="B22" s="76" t="s">
        <v>54</v>
      </c>
      <c r="C22" s="58" t="s">
        <v>48</v>
      </c>
      <c r="D22" s="38">
        <f>+Table3[[#This Row],[Residential CLM $ Collected]]+Table3[[#This Row],[C&amp;I CLM $ Collected]]</f>
        <v>69858.288</v>
      </c>
      <c r="E22" s="64">
        <f>+Table3[[#This Row],[CLM $ Collected ]]/'1.) CLM Reference'!$B$4</f>
        <v>2.4300525814500767E-3</v>
      </c>
      <c r="F22" s="38">
        <f>+Table3[[#This Row],[Residential Incentive Disbursements]]+Table3[[#This Row],[C&amp;I Incentive Disbursements]]</f>
        <v>14467.61</v>
      </c>
      <c r="G22" s="64">
        <f>Table3[[#This Row],[Incentive Disbursements]]/'1.) CLM Reference'!$B$5</f>
        <v>7.4934930080694572E-4</v>
      </c>
      <c r="H22" s="15">
        <v>49395.851999999999</v>
      </c>
      <c r="I22" s="16">
        <f>Table3[[#This Row],[Residential CLM $ Collected]]/'1.) CLM Reference'!$B$4</f>
        <v>1.7182573621833666E-3</v>
      </c>
      <c r="J22" s="17">
        <v>14187.61</v>
      </c>
      <c r="K22" s="16">
        <f>Table3[[#This Row],[Residential Incentive Disbursements]]/'1.) CLM Reference'!$B$5</f>
        <v>7.348467116283637E-4</v>
      </c>
      <c r="L22" s="15">
        <v>20462.436000000002</v>
      </c>
      <c r="M22" s="16">
        <f>Table3[[#This Row],[C&amp;I CLM $ Collected]]/'1.) CLM Reference'!$B$4</f>
        <v>7.1179521926671013E-4</v>
      </c>
      <c r="N22" s="17">
        <v>280</v>
      </c>
      <c r="O22" s="16">
        <f>Table3[[#This Row],[C&amp;I Incentive Disbursements]]/'1.) CLM Reference'!$B$5</f>
        <v>1.4502589178582005E-5</v>
      </c>
    </row>
    <row r="23" spans="1:15" ht="15" thickBot="1" x14ac:dyDescent="0.4">
      <c r="A23" s="107">
        <v>9001071300</v>
      </c>
      <c r="B23" s="76" t="s">
        <v>54</v>
      </c>
      <c r="C23" s="58" t="s">
        <v>48</v>
      </c>
      <c r="D23" s="38">
        <f>+Table3[[#This Row],[Residential CLM $ Collected]]+Table3[[#This Row],[C&amp;I CLM $ Collected]]</f>
        <v>43272.078000000001</v>
      </c>
      <c r="E23" s="64">
        <f>+Table3[[#This Row],[CLM $ Collected ]]/'1.) CLM Reference'!$B$4</f>
        <v>1.5052390755497626E-3</v>
      </c>
      <c r="F23" s="38">
        <f>+Table3[[#This Row],[Residential Incentive Disbursements]]+Table3[[#This Row],[C&amp;I Incentive Disbursements]]</f>
        <v>448.03</v>
      </c>
      <c r="G23" s="64">
        <f>Table3[[#This Row],[Incentive Disbursements]]/'1.) CLM Reference'!$B$5</f>
        <v>2.3205696534571769E-5</v>
      </c>
      <c r="H23" s="15">
        <v>36211.038</v>
      </c>
      <c r="I23" s="16">
        <f>Table3[[#This Row],[Residential CLM $ Collected]]/'1.) CLM Reference'!$B$4</f>
        <v>1.2596175613248184E-3</v>
      </c>
      <c r="J23" s="17">
        <v>270.02999999999997</v>
      </c>
      <c r="K23" s="16">
        <f>Table3[[#This Row],[Residential Incentive Disbursements]]/'1.) CLM Reference'!$B$5</f>
        <v>1.398619341390178E-5</v>
      </c>
      <c r="L23" s="15">
        <v>7061.04</v>
      </c>
      <c r="M23" s="16">
        <f>Table3[[#This Row],[C&amp;I CLM $ Collected]]/'1.) CLM Reference'!$B$4</f>
        <v>2.4562151422494421E-4</v>
      </c>
      <c r="N23" s="17">
        <v>178</v>
      </c>
      <c r="O23" s="16">
        <f>Table3[[#This Row],[C&amp;I Incentive Disbursements]]/'1.) CLM Reference'!$B$5</f>
        <v>9.2195031206699894E-6</v>
      </c>
    </row>
    <row r="24" spans="1:15" ht="15" thickBot="1" x14ac:dyDescent="0.4">
      <c r="A24" s="107">
        <v>9001071400</v>
      </c>
      <c r="B24" s="76" t="s">
        <v>54</v>
      </c>
      <c r="C24" s="58" t="s">
        <v>43</v>
      </c>
      <c r="D24" s="38">
        <f>+Table3[[#This Row],[Residential CLM $ Collected]]+Table3[[#This Row],[C&amp;I CLM $ Collected]]</f>
        <v>67024.062000000005</v>
      </c>
      <c r="E24" s="64">
        <f>+Table3[[#This Row],[CLM $ Collected ]]/'1.) CLM Reference'!$B$4</f>
        <v>2.3314627304117444E-3</v>
      </c>
      <c r="F24" s="38">
        <f>+Table3[[#This Row],[Residential Incentive Disbursements]]+Table3[[#This Row],[C&amp;I Incentive Disbursements]]</f>
        <v>4058.59</v>
      </c>
      <c r="G24" s="64">
        <f>Table3[[#This Row],[Incentive Disbursements]]/'1.) CLM Reference'!$B$5</f>
        <v>2.1021451219393266E-4</v>
      </c>
      <c r="H24" s="15">
        <v>38334.552000000003</v>
      </c>
      <c r="I24" s="16">
        <f>Table3[[#This Row],[Residential CLM $ Collected]]/'1.) CLM Reference'!$B$4</f>
        <v>1.3334849695476679E-3</v>
      </c>
      <c r="J24" s="17">
        <v>1948.59</v>
      </c>
      <c r="K24" s="16">
        <f>Table3[[#This Row],[Residential Incentive Disbursements]]/'1.) CLM Reference'!$B$5</f>
        <v>1.0092714374104681E-4</v>
      </c>
      <c r="L24" s="15">
        <v>28689.51</v>
      </c>
      <c r="M24" s="16">
        <f>Table3[[#This Row],[C&amp;I CLM $ Collected]]/'1.) CLM Reference'!$B$4</f>
        <v>9.9797776086407654E-4</v>
      </c>
      <c r="N24" s="17">
        <v>2110</v>
      </c>
      <c r="O24" s="16">
        <f>Table3[[#This Row],[C&amp;I Incentive Disbursements]]/'1.) CLM Reference'!$B$5</f>
        <v>1.0928736845288582E-4</v>
      </c>
    </row>
    <row r="25" spans="1:15" ht="15" thickBot="1" x14ac:dyDescent="0.4">
      <c r="A25" s="107">
        <v>9001071600</v>
      </c>
      <c r="B25" s="76" t="s">
        <v>54</v>
      </c>
      <c r="C25" s="58" t="s">
        <v>48</v>
      </c>
      <c r="D25" s="38">
        <f>+Table3[[#This Row],[Residential CLM $ Collected]]+Table3[[#This Row],[C&amp;I CLM $ Collected]]</f>
        <v>32339.453999999998</v>
      </c>
      <c r="E25" s="64">
        <f>+Table3[[#This Row],[CLM $ Collected ]]/'1.) CLM Reference'!$B$4</f>
        <v>1.1249427365781709E-3</v>
      </c>
      <c r="F25" s="38">
        <f>+Table3[[#This Row],[Residential Incentive Disbursements]]+Table3[[#This Row],[C&amp;I Incentive Disbursements]]</f>
        <v>251.77</v>
      </c>
      <c r="G25" s="64">
        <f>Table3[[#This Row],[Incentive Disbursements]]/'1.) CLM Reference'!$B$5</f>
        <v>1.3040417419612827E-5</v>
      </c>
      <c r="H25" s="15">
        <v>26407.673999999999</v>
      </c>
      <c r="I25" s="16">
        <f>Table3[[#This Row],[Residential CLM $ Collected]]/'1.) CLM Reference'!$B$4</f>
        <v>9.1860304927300932E-4</v>
      </c>
      <c r="J25" s="17">
        <v>201.77</v>
      </c>
      <c r="K25" s="16">
        <f>Table3[[#This Row],[Residential Incentive Disbursements]]/'1.) CLM Reference'!$B$5</f>
        <v>1.0450669352008897E-5</v>
      </c>
      <c r="L25" s="15">
        <v>5931.78</v>
      </c>
      <c r="M25" s="16">
        <f>Table3[[#This Row],[C&amp;I CLM $ Collected]]/'1.) CLM Reference'!$B$4</f>
        <v>2.0633968730516178E-4</v>
      </c>
      <c r="N25" s="17">
        <v>50</v>
      </c>
      <c r="O25" s="16">
        <f>Table3[[#This Row],[C&amp;I Incentive Disbursements]]/'1.) CLM Reference'!$B$5</f>
        <v>2.5897480676039293E-6</v>
      </c>
    </row>
    <row r="26" spans="1:15" ht="15" thickBot="1" x14ac:dyDescent="0.4">
      <c r="A26" s="107">
        <v>9001071900</v>
      </c>
      <c r="B26" s="76" t="s">
        <v>54</v>
      </c>
      <c r="C26" s="58" t="s">
        <v>48</v>
      </c>
      <c r="D26" s="38">
        <f>+Table3[[#This Row],[Residential CLM $ Collected]]+Table3[[#This Row],[C&amp;I CLM $ Collected]]</f>
        <v>72081.426000000007</v>
      </c>
      <c r="E26" s="64">
        <f>+Table3[[#This Row],[CLM $ Collected ]]/'1.) CLM Reference'!$B$4</f>
        <v>2.5073854561953007E-3</v>
      </c>
      <c r="F26" s="38">
        <f>+Table3[[#This Row],[Residential Incentive Disbursements]]+Table3[[#This Row],[C&amp;I Incentive Disbursements]]</f>
        <v>14748.33</v>
      </c>
      <c r="G26" s="64">
        <f>Table3[[#This Row],[Incentive Disbursements]]/'1.) CLM Reference'!$B$5</f>
        <v>7.6388918235770122E-4</v>
      </c>
      <c r="H26" s="15">
        <v>50509.601999999999</v>
      </c>
      <c r="I26" s="16">
        <f>Table3[[#This Row],[Residential CLM $ Collected]]/'1.) CLM Reference'!$B$4</f>
        <v>1.7569996666410713E-3</v>
      </c>
      <c r="J26" s="17">
        <v>13154.33</v>
      </c>
      <c r="K26" s="16">
        <f>Table3[[#This Row],[Residential Incentive Disbursements]]/'1.) CLM Reference'!$B$5</f>
        <v>6.8132801396248799E-4</v>
      </c>
      <c r="L26" s="15">
        <v>21571.824000000001</v>
      </c>
      <c r="M26" s="16">
        <f>Table3[[#This Row],[C&amp;I CLM $ Collected]]/'1.) CLM Reference'!$B$4</f>
        <v>7.5038578955422908E-4</v>
      </c>
      <c r="N26" s="17">
        <v>1594</v>
      </c>
      <c r="O26" s="16">
        <f>Table3[[#This Row],[C&amp;I Incentive Disbursements]]/'1.) CLM Reference'!$B$5</f>
        <v>8.2561168395213272E-5</v>
      </c>
    </row>
    <row r="27" spans="1:15" ht="15" thickBot="1" x14ac:dyDescent="0.4">
      <c r="A27" s="107">
        <v>9001072000</v>
      </c>
      <c r="B27" s="76" t="s">
        <v>54</v>
      </c>
      <c r="C27" s="58" t="s">
        <v>48</v>
      </c>
      <c r="D27" s="38">
        <f>+Table3[[#This Row],[Residential CLM $ Collected]]+Table3[[#This Row],[C&amp;I CLM $ Collected]]</f>
        <v>47036.171999999999</v>
      </c>
      <c r="E27" s="64">
        <f>+Table3[[#This Row],[CLM $ Collected ]]/'1.) CLM Reference'!$B$4</f>
        <v>1.6361748113570978E-3</v>
      </c>
      <c r="F27" s="38">
        <f>+Table3[[#This Row],[Residential Incentive Disbursements]]+Table3[[#This Row],[C&amp;I Incentive Disbursements]]</f>
        <v>7697.65</v>
      </c>
      <c r="G27" s="64">
        <f>Table3[[#This Row],[Incentive Disbursements]]/'1.) CLM Reference'!$B$5</f>
        <v>3.9869948425182774E-4</v>
      </c>
      <c r="H27" s="15">
        <v>41548.421999999999</v>
      </c>
      <c r="I27" s="16">
        <f>Table3[[#This Row],[Residential CLM $ Collected]]/'1.) CLM Reference'!$B$4</f>
        <v>1.4452809112109526E-3</v>
      </c>
      <c r="J27" s="17">
        <v>7697.65</v>
      </c>
      <c r="K27" s="16">
        <f>Table3[[#This Row],[Residential Incentive Disbursements]]/'1.) CLM Reference'!$B$5</f>
        <v>3.9869948425182774E-4</v>
      </c>
      <c r="L27" s="15">
        <v>5487.75</v>
      </c>
      <c r="M27" s="16">
        <f>Table3[[#This Row],[C&amp;I CLM $ Collected]]/'1.) CLM Reference'!$B$4</f>
        <v>1.9089390014614529E-4</v>
      </c>
      <c r="N27" s="17">
        <v>0</v>
      </c>
      <c r="O27" s="16">
        <f>Table3[[#This Row],[C&amp;I Incentive Disbursements]]/'1.) CLM Reference'!$B$5</f>
        <v>0</v>
      </c>
    </row>
    <row r="28" spans="1:15" ht="15" thickBot="1" x14ac:dyDescent="0.4">
      <c r="A28" s="107">
        <v>9001072100</v>
      </c>
      <c r="B28" s="76" t="s">
        <v>54</v>
      </c>
      <c r="C28" s="58" t="s">
        <v>43</v>
      </c>
      <c r="D28" s="38">
        <f>+Table3[[#This Row],[Residential CLM $ Collected]]+Table3[[#This Row],[C&amp;I CLM $ Collected]]</f>
        <v>85864.631999999998</v>
      </c>
      <c r="E28" s="64">
        <f>+Table3[[#This Row],[CLM $ Collected ]]/'1.) CLM Reference'!$B$4</f>
        <v>2.9868405971652336E-3</v>
      </c>
      <c r="F28" s="38">
        <f>+Table3[[#This Row],[Residential Incentive Disbursements]]+Table3[[#This Row],[C&amp;I Incentive Disbursements]]</f>
        <v>16957.669999999998</v>
      </c>
      <c r="G28" s="64">
        <f>Table3[[#This Row],[Incentive Disbursements]]/'1.) CLM Reference'!$B$5</f>
        <v>8.7832186227130248E-4</v>
      </c>
      <c r="H28" s="15">
        <v>76096.254000000001</v>
      </c>
      <c r="I28" s="16">
        <f>Table3[[#This Row],[Residential CLM $ Collected]]/'1.) CLM Reference'!$B$4</f>
        <v>2.6470430891661809E-3</v>
      </c>
      <c r="J28" s="17">
        <v>12547.67</v>
      </c>
      <c r="K28" s="16">
        <f>Table3[[#This Row],[Residential Incentive Disbursements]]/'1.) CLM Reference'!$B$5</f>
        <v>6.4990608270863595E-4</v>
      </c>
      <c r="L28" s="15">
        <v>9768.3780000000006</v>
      </c>
      <c r="M28" s="16">
        <f>Table3[[#This Row],[C&amp;I CLM $ Collected]]/'1.) CLM Reference'!$B$4</f>
        <v>3.397975079990529E-4</v>
      </c>
      <c r="N28" s="17">
        <v>4410</v>
      </c>
      <c r="O28" s="16">
        <f>Table3[[#This Row],[C&amp;I Incentive Disbursements]]/'1.) CLM Reference'!$B$5</f>
        <v>2.2841577956266658E-4</v>
      </c>
    </row>
    <row r="29" spans="1:15" ht="15" thickBot="1" x14ac:dyDescent="0.4">
      <c r="A29" s="107">
        <v>9001072200</v>
      </c>
      <c r="B29" s="76" t="s">
        <v>54</v>
      </c>
      <c r="C29" s="58" t="s">
        <v>48</v>
      </c>
      <c r="D29" s="38">
        <f>+Table3[[#This Row],[Residential CLM $ Collected]]+Table3[[#This Row],[C&amp;I CLM $ Collected]]</f>
        <v>51705.774000000005</v>
      </c>
      <c r="E29" s="64">
        <f>+Table3[[#This Row],[CLM $ Collected ]]/'1.) CLM Reference'!$B$4</f>
        <v>1.79860905816321E-3</v>
      </c>
      <c r="F29" s="38">
        <f>+Table3[[#This Row],[Residential Incentive Disbursements]]+Table3[[#This Row],[C&amp;I Incentive Disbursements]]</f>
        <v>12442.81</v>
      </c>
      <c r="G29" s="64">
        <f>Table3[[#This Row],[Incentive Disbursements]]/'1.) CLM Reference'!$B$5</f>
        <v>6.4447486306125693E-4</v>
      </c>
      <c r="H29" s="15">
        <v>44235.504000000001</v>
      </c>
      <c r="I29" s="16">
        <f>Table3[[#This Row],[Residential CLM $ Collected]]/'1.) CLM Reference'!$B$4</f>
        <v>1.5387522907367155E-3</v>
      </c>
      <c r="J29" s="17">
        <v>9133.81</v>
      </c>
      <c r="K29" s="16">
        <f>Table3[[#This Row],[Residential Incentive Disbursements]]/'1.) CLM Reference'!$B$5</f>
        <v>4.730853359472289E-4</v>
      </c>
      <c r="L29" s="15">
        <v>7470.27</v>
      </c>
      <c r="M29" s="16">
        <f>Table3[[#This Row],[C&amp;I CLM $ Collected]]/'1.) CLM Reference'!$B$4</f>
        <v>2.5985676742649441E-4</v>
      </c>
      <c r="N29" s="17">
        <v>3309</v>
      </c>
      <c r="O29" s="16">
        <f>Table3[[#This Row],[C&amp;I Incentive Disbursements]]/'1.) CLM Reference'!$B$5</f>
        <v>1.7138952711402805E-4</v>
      </c>
    </row>
    <row r="30" spans="1:15" ht="15" thickBot="1" x14ac:dyDescent="0.4">
      <c r="A30" s="107">
        <v>9001072300</v>
      </c>
      <c r="B30" s="76" t="s">
        <v>54</v>
      </c>
      <c r="C30" s="58" t="s">
        <v>43</v>
      </c>
      <c r="D30" s="38">
        <f>+Table3[[#This Row],[Residential CLM $ Collected]]+Table3[[#This Row],[C&amp;I CLM $ Collected]]</f>
        <v>78431.567999999999</v>
      </c>
      <c r="E30" s="64">
        <f>+Table3[[#This Row],[CLM $ Collected ]]/'1.) CLM Reference'!$B$4</f>
        <v>2.7282780575094718E-3</v>
      </c>
      <c r="F30" s="38">
        <f>+Table3[[#This Row],[Residential Incentive Disbursements]]+Table3[[#This Row],[C&amp;I Incentive Disbursements]]</f>
        <v>19907.310000000001</v>
      </c>
      <c r="G30" s="64">
        <f>Table3[[#This Row],[Incentive Disbursements]]/'1.) CLM Reference'!$B$5</f>
        <v>1.0310983520738478E-3</v>
      </c>
      <c r="H30" s="15">
        <v>69575.843999999997</v>
      </c>
      <c r="I30" s="16">
        <f>Table3[[#This Row],[Residential CLM $ Collected]]/'1.) CLM Reference'!$B$4</f>
        <v>2.4202276373959785E-3</v>
      </c>
      <c r="J30" s="17">
        <v>19907.310000000001</v>
      </c>
      <c r="K30" s="16">
        <f>Table3[[#This Row],[Residential Incentive Disbursements]]/'1.) CLM Reference'!$B$5</f>
        <v>1.0310983520738478E-3</v>
      </c>
      <c r="L30" s="15">
        <v>8855.7240000000002</v>
      </c>
      <c r="M30" s="16">
        <f>Table3[[#This Row],[C&amp;I CLM $ Collected]]/'1.) CLM Reference'!$B$4</f>
        <v>3.0805042011349318E-4</v>
      </c>
      <c r="N30" s="17">
        <v>0</v>
      </c>
      <c r="O30" s="16">
        <f>Table3[[#This Row],[C&amp;I Incentive Disbursements]]/'1.) CLM Reference'!$B$5</f>
        <v>0</v>
      </c>
    </row>
    <row r="31" spans="1:15" ht="15" thickBot="1" x14ac:dyDescent="0.4">
      <c r="A31" s="107">
        <v>9001072400</v>
      </c>
      <c r="B31" s="76" t="s">
        <v>54</v>
      </c>
      <c r="C31" s="58" t="s">
        <v>43</v>
      </c>
      <c r="D31" s="38">
        <f>+Table3[[#This Row],[Residential CLM $ Collected]]+Table3[[#This Row],[C&amp;I CLM $ Collected]]</f>
        <v>56484.906000000003</v>
      </c>
      <c r="E31" s="64">
        <f>+Table3[[#This Row],[CLM $ Collected ]]/'1.) CLM Reference'!$B$4</f>
        <v>1.9648533562440715E-3</v>
      </c>
      <c r="F31" s="38">
        <f>+Table3[[#This Row],[Residential Incentive Disbursements]]+Table3[[#This Row],[C&amp;I Incentive Disbursements]]</f>
        <v>11228.72</v>
      </c>
      <c r="G31" s="64">
        <f>Table3[[#This Row],[Incentive Disbursements]]/'1.) CLM Reference'!$B$5</f>
        <v>5.8159111843331189E-4</v>
      </c>
      <c r="H31" s="15">
        <v>43014.576000000001</v>
      </c>
      <c r="I31" s="16">
        <f>Table3[[#This Row],[Residential CLM $ Collected]]/'1.) CLM Reference'!$B$4</f>
        <v>1.4962817504027657E-3</v>
      </c>
      <c r="J31" s="17">
        <v>10768.72</v>
      </c>
      <c r="K31" s="16">
        <f>Table3[[#This Row],[Residential Incentive Disbursements]]/'1.) CLM Reference'!$B$5</f>
        <v>5.5776543621135566E-4</v>
      </c>
      <c r="L31" s="15">
        <v>13470.33</v>
      </c>
      <c r="M31" s="16">
        <f>Table3[[#This Row],[C&amp;I CLM $ Collected]]/'1.) CLM Reference'!$B$4</f>
        <v>4.6857160584130565E-4</v>
      </c>
      <c r="N31" s="17">
        <v>460</v>
      </c>
      <c r="O31" s="16">
        <f>Table3[[#This Row],[C&amp;I Incentive Disbursements]]/'1.) CLM Reference'!$B$5</f>
        <v>2.382568222195615E-5</v>
      </c>
    </row>
    <row r="32" spans="1:15" ht="15" thickBot="1" x14ac:dyDescent="0.4">
      <c r="A32" s="107">
        <v>9001072500</v>
      </c>
      <c r="B32" s="76" t="s">
        <v>54</v>
      </c>
      <c r="C32" s="58" t="s">
        <v>43</v>
      </c>
      <c r="D32" s="38">
        <f>+Table3[[#This Row],[Residential CLM $ Collected]]+Table3[[#This Row],[C&amp;I CLM $ Collected]]</f>
        <v>103728.36</v>
      </c>
      <c r="E32" s="64">
        <f>+Table3[[#This Row],[CLM $ Collected ]]/'1.) CLM Reference'!$B$4</f>
        <v>3.6082385670198917E-3</v>
      </c>
      <c r="F32" s="38">
        <f>+Table3[[#This Row],[Residential Incentive Disbursements]]+Table3[[#This Row],[C&amp;I Incentive Disbursements]]</f>
        <v>33900.18</v>
      </c>
      <c r="G32" s="64">
        <f>Table3[[#This Row],[Incentive Disbursements]]/'1.) CLM Reference'!$B$5</f>
        <v>1.7558585129285075E-3</v>
      </c>
      <c r="H32" s="15">
        <v>85807.656000000003</v>
      </c>
      <c r="I32" s="16">
        <f>Table3[[#This Row],[Residential CLM $ Collected]]/'1.) CLM Reference'!$B$4</f>
        <v>2.9848586608790095E-3</v>
      </c>
      <c r="J32" s="17">
        <v>33310.18</v>
      </c>
      <c r="K32" s="16">
        <f>Table3[[#This Row],[Residential Incentive Disbursements]]/'1.) CLM Reference'!$B$5</f>
        <v>1.7252994857307811E-3</v>
      </c>
      <c r="L32" s="15">
        <v>17920.704000000002</v>
      </c>
      <c r="M32" s="16">
        <f>Table3[[#This Row],[C&amp;I CLM $ Collected]]/'1.) CLM Reference'!$B$4</f>
        <v>6.2337990614088224E-4</v>
      </c>
      <c r="N32" s="17">
        <v>590</v>
      </c>
      <c r="O32" s="16">
        <f>Table3[[#This Row],[C&amp;I Incentive Disbursements]]/'1.) CLM Reference'!$B$5</f>
        <v>3.0559027197726367E-5</v>
      </c>
    </row>
    <row r="33" spans="1:15" ht="15" thickBot="1" x14ac:dyDescent="0.4">
      <c r="A33" s="107">
        <v>9001072500</v>
      </c>
      <c r="B33" s="76" t="s">
        <v>54</v>
      </c>
      <c r="C33" s="58" t="s">
        <v>48</v>
      </c>
      <c r="D33" s="38">
        <f>+Table3[[#This Row],[Residential CLM $ Collected]]+Table3[[#This Row],[C&amp;I CLM $ Collected]]</f>
        <v>0</v>
      </c>
      <c r="E33" s="64">
        <f>+Table3[[#This Row],[CLM $ Collected ]]/'1.) CLM Reference'!$B$4</f>
        <v>0</v>
      </c>
      <c r="F33" s="38">
        <f>+Table3[[#This Row],[Residential Incentive Disbursements]]+Table3[[#This Row],[C&amp;I Incentive Disbursements]]</f>
        <v>1121.04</v>
      </c>
      <c r="G33" s="64">
        <f>Table3[[#This Row],[Incentive Disbursements]]/'1.) CLM Reference'!$B$5</f>
        <v>5.8064223474134182E-5</v>
      </c>
      <c r="H33" s="15">
        <v>0</v>
      </c>
      <c r="I33" s="16">
        <f>Table3[[#This Row],[Residential CLM $ Collected]]/'1.) CLM Reference'!$B$4</f>
        <v>0</v>
      </c>
      <c r="J33" s="17">
        <v>1121.04</v>
      </c>
      <c r="K33" s="16">
        <f>Table3[[#This Row],[Residential Incentive Disbursements]]/'1.) CLM Reference'!$B$5</f>
        <v>5.8064223474134182E-5</v>
      </c>
      <c r="L33" s="15">
        <v>0</v>
      </c>
      <c r="M33" s="16">
        <f>Table3[[#This Row],[C&amp;I CLM $ Collected]]/'1.) CLM Reference'!$B$4</f>
        <v>0</v>
      </c>
      <c r="N33" s="17">
        <v>0</v>
      </c>
      <c r="O33" s="16">
        <f>Table3[[#This Row],[C&amp;I Incentive Disbursements]]/'1.) CLM Reference'!$B$5</f>
        <v>0</v>
      </c>
    </row>
    <row r="34" spans="1:15" ht="15" thickBot="1" x14ac:dyDescent="0.4">
      <c r="A34" s="107">
        <v>9001072600</v>
      </c>
      <c r="B34" s="76" t="s">
        <v>54</v>
      </c>
      <c r="C34" s="58" t="s">
        <v>43</v>
      </c>
      <c r="D34" s="38">
        <f>+Table3[[#This Row],[Residential CLM $ Collected]]+Table3[[#This Row],[C&amp;I CLM $ Collected]]</f>
        <v>147842.57399999999</v>
      </c>
      <c r="E34" s="64">
        <f>+Table3[[#This Row],[CLM $ Collected ]]/'1.) CLM Reference'!$B$4</f>
        <v>5.1427717294893344E-3</v>
      </c>
      <c r="F34" s="38">
        <f>+Table3[[#This Row],[Residential Incentive Disbursements]]+Table3[[#This Row],[C&amp;I Incentive Disbursements]]</f>
        <v>45876.23</v>
      </c>
      <c r="G34" s="64">
        <f>Table3[[#This Row],[Incentive Disbursements]]/'1.) CLM Reference'!$B$5</f>
        <v>2.3761575598290684E-3</v>
      </c>
      <c r="H34" s="15">
        <v>124904.364</v>
      </c>
      <c r="I34" s="16">
        <f>Table3[[#This Row],[Residential CLM $ Collected]]/'1.) CLM Reference'!$B$4</f>
        <v>4.3448555763716977E-3</v>
      </c>
      <c r="J34" s="17">
        <v>43188.23</v>
      </c>
      <c r="K34" s="16">
        <f>Table3[[#This Row],[Residential Incentive Disbursements]]/'1.) CLM Reference'!$B$5</f>
        <v>2.2369327037146812E-3</v>
      </c>
      <c r="L34" s="15">
        <v>22938.21</v>
      </c>
      <c r="M34" s="16">
        <f>Table3[[#This Row],[C&amp;I CLM $ Collected]]/'1.) CLM Reference'!$B$4</f>
        <v>7.979161531176367E-4</v>
      </c>
      <c r="N34" s="17">
        <v>2688</v>
      </c>
      <c r="O34" s="16">
        <f>Table3[[#This Row],[C&amp;I Incentive Disbursements]]/'1.) CLM Reference'!$B$5</f>
        <v>1.3922485611438725E-4</v>
      </c>
    </row>
    <row r="35" spans="1:15" ht="15" thickBot="1" x14ac:dyDescent="0.4">
      <c r="A35" s="107">
        <v>9001072700</v>
      </c>
      <c r="B35" s="76" t="s">
        <v>54</v>
      </c>
      <c r="C35" s="58" t="s">
        <v>43</v>
      </c>
      <c r="D35" s="38">
        <f>+Table3[[#This Row],[Residential CLM $ Collected]]+Table3[[#This Row],[C&amp;I CLM $ Collected]]</f>
        <v>83339.597999999998</v>
      </c>
      <c r="E35" s="64">
        <f>+Table3[[#This Row],[CLM $ Collected ]]/'1.) CLM Reference'!$B$4</f>
        <v>2.8990061316262381E-3</v>
      </c>
      <c r="F35" s="38">
        <f>+Table3[[#This Row],[Residential Incentive Disbursements]]+Table3[[#This Row],[C&amp;I Incentive Disbursements]]</f>
        <v>26765.09</v>
      </c>
      <c r="G35" s="64">
        <f>Table3[[#This Row],[Incentive Disbursements]]/'1.) CLM Reference'!$B$5</f>
        <v>1.3862968021349051E-3</v>
      </c>
      <c r="H35" s="15">
        <v>65645.52</v>
      </c>
      <c r="I35" s="16">
        <f>Table3[[#This Row],[Residential CLM $ Collected]]/'1.) CLM Reference'!$B$4</f>
        <v>2.2835095148142285E-3</v>
      </c>
      <c r="J35" s="17">
        <v>22465.09</v>
      </c>
      <c r="K35" s="16">
        <f>Table3[[#This Row],[Residential Incentive Disbursements]]/'1.) CLM Reference'!$B$5</f>
        <v>1.1635784683209673E-3</v>
      </c>
      <c r="L35" s="15">
        <v>17694.078000000001</v>
      </c>
      <c r="M35" s="16">
        <f>Table3[[#This Row],[C&amp;I CLM $ Collected]]/'1.) CLM Reference'!$B$4</f>
        <v>6.1549661681200966E-4</v>
      </c>
      <c r="N35" s="17">
        <v>4300</v>
      </c>
      <c r="O35" s="16">
        <f>Table3[[#This Row],[C&amp;I Incentive Disbursements]]/'1.) CLM Reference'!$B$5</f>
        <v>2.2271833381393792E-4</v>
      </c>
    </row>
    <row r="36" spans="1:15" ht="15" thickBot="1" x14ac:dyDescent="0.4">
      <c r="A36" s="107">
        <v>9001072800</v>
      </c>
      <c r="B36" s="76" t="s">
        <v>54</v>
      </c>
      <c r="C36" s="58" t="s">
        <v>43</v>
      </c>
      <c r="D36" s="38">
        <f>+Table3[[#This Row],[Residential CLM $ Collected]]+Table3[[#This Row],[C&amp;I CLM $ Collected]]</f>
        <v>84223.445999999996</v>
      </c>
      <c r="E36" s="64">
        <f>+Table3[[#This Row],[CLM $ Collected ]]/'1.) CLM Reference'!$B$4</f>
        <v>2.9297511895928674E-3</v>
      </c>
      <c r="F36" s="38">
        <f>+Table3[[#This Row],[Residential Incentive Disbursements]]+Table3[[#This Row],[C&amp;I Incentive Disbursements]]</f>
        <v>12128.66</v>
      </c>
      <c r="G36" s="64">
        <f>Table3[[#This Row],[Incentive Disbursements]]/'1.) CLM Reference'!$B$5</f>
        <v>6.2820347595250151E-4</v>
      </c>
      <c r="H36" s="15">
        <v>74974.842000000004</v>
      </c>
      <c r="I36" s="16">
        <f>Table3[[#This Row],[Residential CLM $ Collected]]/'1.) CLM Reference'!$B$4</f>
        <v>2.6080342585250824E-3</v>
      </c>
      <c r="J36" s="17">
        <v>12058.66</v>
      </c>
      <c r="K36" s="16">
        <f>Table3[[#This Row],[Residential Incentive Disbursements]]/'1.) CLM Reference'!$B$5</f>
        <v>6.2457782865785595E-4</v>
      </c>
      <c r="L36" s="15">
        <v>9248.6039999999994</v>
      </c>
      <c r="M36" s="16">
        <f>Table3[[#This Row],[C&amp;I CLM $ Collected]]/'1.) CLM Reference'!$B$4</f>
        <v>3.2171693106778547E-4</v>
      </c>
      <c r="N36" s="17">
        <v>70</v>
      </c>
      <c r="O36" s="16">
        <f>Table3[[#This Row],[C&amp;I Incentive Disbursements]]/'1.) CLM Reference'!$B$5</f>
        <v>3.6256472946455013E-6</v>
      </c>
    </row>
    <row r="37" spans="1:15" ht="15" thickBot="1" x14ac:dyDescent="0.4">
      <c r="A37" s="107">
        <v>9001072900</v>
      </c>
      <c r="B37" s="76" t="s">
        <v>54</v>
      </c>
      <c r="C37" s="58" t="s">
        <v>43</v>
      </c>
      <c r="D37" s="38">
        <f>+Table3[[#This Row],[Residential CLM $ Collected]]+Table3[[#This Row],[C&amp;I CLM $ Collected]]</f>
        <v>82427.789999999994</v>
      </c>
      <c r="E37" s="64">
        <f>+Table3[[#This Row],[CLM $ Collected ]]/'1.) CLM Reference'!$B$4</f>
        <v>2.8672884722386097E-3</v>
      </c>
      <c r="F37" s="38">
        <f>+Table3[[#This Row],[Residential Incentive Disbursements]]+Table3[[#This Row],[C&amp;I Incentive Disbursements]]</f>
        <v>47988.58</v>
      </c>
      <c r="G37" s="64">
        <f>Table3[[#This Row],[Incentive Disbursements]]/'1.) CLM Reference'!$B$5</f>
        <v>2.4855666464411318E-3</v>
      </c>
      <c r="H37" s="15">
        <v>72276.881999999998</v>
      </c>
      <c r="I37" s="16">
        <f>Table3[[#This Row],[Residential CLM $ Collected]]/'1.) CLM Reference'!$B$4</f>
        <v>2.5141844827812356E-3</v>
      </c>
      <c r="J37" s="17">
        <v>47908.58</v>
      </c>
      <c r="K37" s="16">
        <f>Table3[[#This Row],[Residential Incentive Disbursements]]/'1.) CLM Reference'!$B$5</f>
        <v>2.4814230495329654E-3</v>
      </c>
      <c r="L37" s="15">
        <v>10150.907999999999</v>
      </c>
      <c r="M37" s="16">
        <f>Table3[[#This Row],[C&amp;I CLM $ Collected]]/'1.) CLM Reference'!$B$4</f>
        <v>3.5310398945737455E-4</v>
      </c>
      <c r="N37" s="17">
        <v>80</v>
      </c>
      <c r="O37" s="16">
        <f>Table3[[#This Row],[C&amp;I Incentive Disbursements]]/'1.) CLM Reference'!$B$5</f>
        <v>4.1435969081662868E-6</v>
      </c>
    </row>
    <row r="38" spans="1:15" ht="15" thickBot="1" x14ac:dyDescent="0.4">
      <c r="A38" s="107">
        <v>9001073000</v>
      </c>
      <c r="B38" s="76" t="s">
        <v>54</v>
      </c>
      <c r="C38" s="58" t="s">
        <v>43</v>
      </c>
      <c r="D38" s="38">
        <f>+Table3[[#This Row],[Residential CLM $ Collected]]+Table3[[#This Row],[C&amp;I CLM $ Collected]]</f>
        <v>43586.826000000001</v>
      </c>
      <c r="E38" s="64">
        <f>+Table3[[#This Row],[CLM $ Collected ]]/'1.) CLM Reference'!$B$4</f>
        <v>1.5161877290567917E-3</v>
      </c>
      <c r="F38" s="38">
        <f>+Table3[[#This Row],[Residential Incentive Disbursements]]+Table3[[#This Row],[C&amp;I Incentive Disbursements]]</f>
        <v>4229.66</v>
      </c>
      <c r="G38" s="64">
        <f>Table3[[#This Row],[Incentive Disbursements]]/'1.) CLM Reference'!$B$5</f>
        <v>2.1907507623243272E-4</v>
      </c>
      <c r="H38" s="15">
        <v>29953.806</v>
      </c>
      <c r="I38" s="16">
        <f>Table3[[#This Row],[Residential CLM $ Collected]]/'1.) CLM Reference'!$B$4</f>
        <v>1.0419568769643309E-3</v>
      </c>
      <c r="J38" s="17">
        <v>1987.66</v>
      </c>
      <c r="K38" s="16">
        <f>Table3[[#This Row],[Residential Incentive Disbursements]]/'1.) CLM Reference'!$B$5</f>
        <v>1.0295077288107253E-4</v>
      </c>
      <c r="L38" s="15">
        <v>13633.02</v>
      </c>
      <c r="M38" s="16">
        <f>Table3[[#This Row],[C&amp;I CLM $ Collected]]/'1.) CLM Reference'!$B$4</f>
        <v>4.7423085209246079E-4</v>
      </c>
      <c r="N38" s="17">
        <v>2242</v>
      </c>
      <c r="O38" s="16">
        <f>Table3[[#This Row],[C&amp;I Incentive Disbursements]]/'1.) CLM Reference'!$B$5</f>
        <v>1.161243033513602E-4</v>
      </c>
    </row>
    <row r="39" spans="1:15" ht="15" thickBot="1" x14ac:dyDescent="0.4">
      <c r="A39" s="107">
        <v>9001073100</v>
      </c>
      <c r="B39" s="76" t="s">
        <v>54</v>
      </c>
      <c r="C39" s="58" t="s">
        <v>48</v>
      </c>
      <c r="D39" s="38">
        <f>+Table3[[#This Row],[Residential CLM $ Collected]]+Table3[[#This Row],[C&amp;I CLM $ Collected]]</f>
        <v>102445.76999999999</v>
      </c>
      <c r="E39" s="64">
        <f>+Table3[[#This Row],[CLM $ Collected ]]/'1.) CLM Reference'!$B$4</f>
        <v>3.5636230857409618E-3</v>
      </c>
      <c r="F39" s="38">
        <f>+Table3[[#This Row],[Residential Incentive Disbursements]]+Table3[[#This Row],[C&amp;I Incentive Disbursements]]</f>
        <v>10901.24</v>
      </c>
      <c r="G39" s="64">
        <f>Table3[[#This Row],[Incentive Disbursements]]/'1.) CLM Reference'!$B$5</f>
        <v>5.6462930448973321E-4</v>
      </c>
      <c r="H39" s="15">
        <v>78860.885999999999</v>
      </c>
      <c r="I39" s="16">
        <f>Table3[[#This Row],[Residential CLM $ Collected]]/'1.) CLM Reference'!$B$4</f>
        <v>2.7432120810023317E-3</v>
      </c>
      <c r="J39" s="17">
        <v>11636.24</v>
      </c>
      <c r="K39" s="16">
        <f>Table3[[#This Row],[Residential Incentive Disbursements]]/'1.) CLM Reference'!$B$5</f>
        <v>6.0269860108351091E-4</v>
      </c>
      <c r="L39" s="15">
        <v>23584.883999999998</v>
      </c>
      <c r="M39" s="16">
        <f>Table3[[#This Row],[C&amp;I CLM $ Collected]]/'1.) CLM Reference'!$B$4</f>
        <v>8.2041100473863044E-4</v>
      </c>
      <c r="N39" s="17">
        <v>-735</v>
      </c>
      <c r="O39" s="16">
        <f>Table3[[#This Row],[C&amp;I Incentive Disbursements]]/'1.) CLM Reference'!$B$5</f>
        <v>-3.8069296593777761E-5</v>
      </c>
    </row>
    <row r="40" spans="1:15" ht="15" thickBot="1" x14ac:dyDescent="0.4">
      <c r="A40" s="107">
        <v>9001073200</v>
      </c>
      <c r="B40" s="76" t="s">
        <v>54</v>
      </c>
      <c r="C40" s="58" t="s">
        <v>43</v>
      </c>
      <c r="D40" s="38">
        <f>+Table3[[#This Row],[Residential CLM $ Collected]]+Table3[[#This Row],[C&amp;I CLM $ Collected]]</f>
        <v>29104.194</v>
      </c>
      <c r="E40" s="64">
        <f>+Table3[[#This Row],[CLM $ Collected ]]/'1.) CLM Reference'!$B$4</f>
        <v>1.0124027339565469E-3</v>
      </c>
      <c r="F40" s="38">
        <f>+Table3[[#This Row],[Residential Incentive Disbursements]]+Table3[[#This Row],[C&amp;I Incentive Disbursements]]</f>
        <v>48361.99</v>
      </c>
      <c r="G40" s="64">
        <f>Table3[[#This Row],[Incentive Disbursements]]/'1.) CLM Reference'!$B$5</f>
        <v>2.5049074029596112E-3</v>
      </c>
      <c r="H40" s="15">
        <v>26291.556</v>
      </c>
      <c r="I40" s="16">
        <f>Table3[[#This Row],[Residential CLM $ Collected]]/'1.) CLM Reference'!$B$4</f>
        <v>9.1456383139734622E-4</v>
      </c>
      <c r="J40" s="17">
        <v>1115.82</v>
      </c>
      <c r="K40" s="16">
        <f>Table3[[#This Row],[Residential Incentive Disbursements]]/'1.) CLM Reference'!$B$5</f>
        <v>5.7793853775876325E-5</v>
      </c>
      <c r="L40" s="15">
        <v>2812.6379999999999</v>
      </c>
      <c r="M40" s="16">
        <f>Table3[[#This Row],[C&amp;I CLM $ Collected]]/'1.) CLM Reference'!$B$4</f>
        <v>9.7838902559200725E-5</v>
      </c>
      <c r="N40" s="17">
        <v>47246.17</v>
      </c>
      <c r="O40" s="16">
        <f>Table3[[#This Row],[C&amp;I Incentive Disbursements]]/'1.) CLM Reference'!$B$5</f>
        <v>2.4471135491837348E-3</v>
      </c>
    </row>
    <row r="41" spans="1:15" ht="15" thickBot="1" x14ac:dyDescent="0.4">
      <c r="A41" s="107">
        <v>9001073300</v>
      </c>
      <c r="B41" s="76" t="s">
        <v>54</v>
      </c>
      <c r="C41" s="58" t="s">
        <v>48</v>
      </c>
      <c r="D41" s="38">
        <f>+Table3[[#This Row],[Residential CLM $ Collected]]+Table3[[#This Row],[C&amp;I CLM $ Collected]]</f>
        <v>64396.800000000003</v>
      </c>
      <c r="E41" s="64">
        <f>+Table3[[#This Row],[CLM $ Collected ]]/'1.) CLM Reference'!$B$4</f>
        <v>2.240072217016316E-3</v>
      </c>
      <c r="F41" s="38">
        <f>+Table3[[#This Row],[Residential Incentive Disbursements]]+Table3[[#This Row],[C&amp;I Incentive Disbursements]]</f>
        <v>10575.03</v>
      </c>
      <c r="G41" s="64">
        <f>Table3[[#This Row],[Incentive Disbursements]]/'1.) CLM Reference'!$B$5</f>
        <v>5.4773327014707171E-4</v>
      </c>
      <c r="H41" s="15">
        <v>52974.491999999998</v>
      </c>
      <c r="I41" s="16">
        <f>Table3[[#This Row],[Residential CLM $ Collected]]/'1.) CLM Reference'!$B$4</f>
        <v>1.842741995561163E-3</v>
      </c>
      <c r="J41" s="17">
        <v>10575.03</v>
      </c>
      <c r="K41" s="16">
        <f>Table3[[#This Row],[Residential Incentive Disbursements]]/'1.) CLM Reference'!$B$5</f>
        <v>5.4773327014707171E-4</v>
      </c>
      <c r="L41" s="15">
        <v>11422.308000000001</v>
      </c>
      <c r="M41" s="16">
        <f>Table3[[#This Row],[C&amp;I CLM $ Collected]]/'1.) CLM Reference'!$B$4</f>
        <v>3.9733022145515314E-4</v>
      </c>
      <c r="N41" s="17">
        <v>0</v>
      </c>
      <c r="O41" s="16">
        <f>Table3[[#This Row],[C&amp;I Incentive Disbursements]]/'1.) CLM Reference'!$B$5</f>
        <v>0</v>
      </c>
    </row>
    <row r="42" spans="1:15" ht="15" thickBot="1" x14ac:dyDescent="0.4">
      <c r="A42" s="107">
        <v>9001073400</v>
      </c>
      <c r="B42" s="76" t="s">
        <v>54</v>
      </c>
      <c r="C42" s="58" t="s">
        <v>48</v>
      </c>
      <c r="D42" s="38">
        <f>+Table3[[#This Row],[Residential CLM $ Collected]]+Table3[[#This Row],[C&amp;I CLM $ Collected]]</f>
        <v>94327.584000000003</v>
      </c>
      <c r="E42" s="64">
        <f>+Table3[[#This Row],[CLM $ Collected ]]/'1.) CLM Reference'!$B$4</f>
        <v>3.2812282631539576E-3</v>
      </c>
      <c r="F42" s="38">
        <f>+Table3[[#This Row],[Residential Incentive Disbursements]]+Table3[[#This Row],[C&amp;I Incentive Disbursements]]</f>
        <v>32327.42</v>
      </c>
      <c r="G42" s="64">
        <f>Table3[[#This Row],[Incentive Disbursements]]/'1.) CLM Reference'!$B$5</f>
        <v>1.6743974695124122E-3</v>
      </c>
      <c r="H42" s="15">
        <v>59292.491999999998</v>
      </c>
      <c r="I42" s="16">
        <f>Table3[[#This Row],[Residential CLM $ Collected]]/'1.) CLM Reference'!$B$4</f>
        <v>2.0625165226666881E-3</v>
      </c>
      <c r="J42" s="17">
        <v>14789.42</v>
      </c>
      <c r="K42" s="16">
        <f>Table3[[#This Row],[Residential Incentive Disbursements]]/'1.) CLM Reference'!$B$5</f>
        <v>7.6601743731965816E-4</v>
      </c>
      <c r="L42" s="15">
        <v>35035.091999999997</v>
      </c>
      <c r="M42" s="16">
        <f>Table3[[#This Row],[C&amp;I CLM $ Collected]]/'1.) CLM Reference'!$B$4</f>
        <v>1.2187117404872695E-3</v>
      </c>
      <c r="N42" s="17">
        <v>17538</v>
      </c>
      <c r="O42" s="16">
        <f>Table3[[#This Row],[C&amp;I Incentive Disbursements]]/'1.) CLM Reference'!$B$5</f>
        <v>9.0838003219275429E-4</v>
      </c>
    </row>
    <row r="43" spans="1:15" ht="15" thickBot="1" x14ac:dyDescent="0.4">
      <c r="A43" s="107">
        <v>9001073500</v>
      </c>
      <c r="B43" s="76" t="s">
        <v>54</v>
      </c>
      <c r="C43" s="58" t="s">
        <v>48</v>
      </c>
      <c r="D43" s="38">
        <f>+Table3[[#This Row],[Residential CLM $ Collected]]+Table3[[#This Row],[C&amp;I CLM $ Collected]]</f>
        <v>54961.013999999996</v>
      </c>
      <c r="E43" s="64">
        <f>+Table3[[#This Row],[CLM $ Collected ]]/'1.) CLM Reference'!$B$4</f>
        <v>1.9118440742466206E-3</v>
      </c>
      <c r="F43" s="38">
        <f>+Table3[[#This Row],[Residential Incentive Disbursements]]+Table3[[#This Row],[C&amp;I Incentive Disbursements]]</f>
        <v>1243.3</v>
      </c>
      <c r="G43" s="64">
        <f>Table3[[#This Row],[Incentive Disbursements]]/'1.) CLM Reference'!$B$5</f>
        <v>6.4396675449039309E-5</v>
      </c>
      <c r="H43" s="15">
        <v>42167.813999999998</v>
      </c>
      <c r="I43" s="16">
        <f>Table3[[#This Row],[Residential CLM $ Collected]]/'1.) CLM Reference'!$B$4</f>
        <v>1.4668267459518431E-3</v>
      </c>
      <c r="J43" s="17">
        <v>1118.3</v>
      </c>
      <c r="K43" s="16">
        <f>Table3[[#This Row],[Residential Incentive Disbursements]]/'1.) CLM Reference'!$B$5</f>
        <v>5.7922305280029485E-5</v>
      </c>
      <c r="L43" s="15">
        <v>12793.2</v>
      </c>
      <c r="M43" s="16">
        <f>Table3[[#This Row],[C&amp;I CLM $ Collected]]/'1.) CLM Reference'!$B$4</f>
        <v>4.4501732829477762E-4</v>
      </c>
      <c r="N43" s="17">
        <v>125</v>
      </c>
      <c r="O43" s="16">
        <f>Table3[[#This Row],[C&amp;I Incentive Disbursements]]/'1.) CLM Reference'!$B$5</f>
        <v>6.4743701690098238E-6</v>
      </c>
    </row>
    <row r="44" spans="1:15" ht="15" thickBot="1" x14ac:dyDescent="0.4">
      <c r="A44" s="107">
        <v>9001073600</v>
      </c>
      <c r="B44" s="76" t="s">
        <v>54</v>
      </c>
      <c r="C44" s="58" t="s">
        <v>48</v>
      </c>
      <c r="D44" s="38">
        <f>+Table3[[#This Row],[Residential CLM $ Collected]]+Table3[[#This Row],[C&amp;I CLM $ Collected]]</f>
        <v>34394.142</v>
      </c>
      <c r="E44" s="64">
        <f>+Table3[[#This Row],[CLM $ Collected ]]/'1.) CLM Reference'!$B$4</f>
        <v>1.1964160008310039E-3</v>
      </c>
      <c r="F44" s="38">
        <f>+Table3[[#This Row],[Residential Incentive Disbursements]]+Table3[[#This Row],[C&amp;I Incentive Disbursements]]</f>
        <v>9619.14</v>
      </c>
      <c r="G44" s="64">
        <f>Table3[[#This Row],[Incentive Disbursements]]/'1.) CLM Reference'!$B$5</f>
        <v>4.9822298454023318E-4</v>
      </c>
      <c r="H44" s="15">
        <v>26093.171999999999</v>
      </c>
      <c r="I44" s="16">
        <f>Table3[[#This Row],[Residential CLM $ Collected]]/'1.) CLM Reference'!$B$4</f>
        <v>9.0766295298878299E-4</v>
      </c>
      <c r="J44" s="17">
        <v>3328.14</v>
      </c>
      <c r="K44" s="16">
        <f>Table3[[#This Row],[Residential Incentive Disbursements]]/'1.) CLM Reference'!$B$5</f>
        <v>1.7238088267430683E-4</v>
      </c>
      <c r="L44" s="15">
        <v>8300.9699999999993</v>
      </c>
      <c r="M44" s="16">
        <f>Table3[[#This Row],[C&amp;I CLM $ Collected]]/'1.) CLM Reference'!$B$4</f>
        <v>2.8875304784222084E-4</v>
      </c>
      <c r="N44" s="17">
        <v>6291</v>
      </c>
      <c r="O44" s="16">
        <f>Table3[[#This Row],[C&amp;I Incentive Disbursements]]/'1.) CLM Reference'!$B$5</f>
        <v>3.2584210186592641E-4</v>
      </c>
    </row>
    <row r="45" spans="1:15" ht="15" thickBot="1" x14ac:dyDescent="0.4">
      <c r="A45" s="107">
        <v>9001073700</v>
      </c>
      <c r="B45" s="76" t="s">
        <v>54</v>
      </c>
      <c r="C45" s="58" t="s">
        <v>48</v>
      </c>
      <c r="D45" s="38">
        <f>+Table3[[#This Row],[Residential CLM $ Collected]]+Table3[[#This Row],[C&amp;I CLM $ Collected]]</f>
        <v>91330.517999999996</v>
      </c>
      <c r="E45" s="64">
        <f>+Table3[[#This Row],[CLM $ Collected ]]/'1.) CLM Reference'!$B$4</f>
        <v>3.176973948045688E-3</v>
      </c>
      <c r="F45" s="38">
        <f>+Table3[[#This Row],[Residential Incentive Disbursements]]+Table3[[#This Row],[C&amp;I Incentive Disbursements]]</f>
        <v>4873.2199999999993</v>
      </c>
      <c r="G45" s="64">
        <f>Table3[[#This Row],[Incentive Disbursements]]/'1.) CLM Reference'!$B$5</f>
        <v>2.524082415601764E-4</v>
      </c>
      <c r="H45" s="15">
        <v>68866.601999999999</v>
      </c>
      <c r="I45" s="16">
        <f>Table3[[#This Row],[Residential CLM $ Collected]]/'1.) CLM Reference'!$B$4</f>
        <v>2.3955563292045608E-3</v>
      </c>
      <c r="J45" s="17">
        <v>3363.22</v>
      </c>
      <c r="K45" s="16">
        <f>Table3[[#This Row],[Residential Incentive Disbursements]]/'1.) CLM Reference'!$B$5</f>
        <v>1.7419784991853774E-4</v>
      </c>
      <c r="L45" s="15">
        <v>22463.916000000001</v>
      </c>
      <c r="M45" s="16">
        <f>Table3[[#This Row],[C&amp;I CLM $ Collected]]/'1.) CLM Reference'!$B$4</f>
        <v>7.8141761884112718E-4</v>
      </c>
      <c r="N45" s="17">
        <v>1510</v>
      </c>
      <c r="O45" s="16">
        <f>Table3[[#This Row],[C&amp;I Incentive Disbursements]]/'1.) CLM Reference'!$B$5</f>
        <v>7.8210391641638673E-5</v>
      </c>
    </row>
    <row r="46" spans="1:15" ht="15" thickBot="1" x14ac:dyDescent="0.4">
      <c r="A46" s="107">
        <v>9001073800</v>
      </c>
      <c r="B46" s="76" t="s">
        <v>54</v>
      </c>
      <c r="C46" s="58" t="s">
        <v>48</v>
      </c>
      <c r="D46" s="38">
        <f>+Table3[[#This Row],[Residential CLM $ Collected]]+Table3[[#This Row],[C&amp;I CLM $ Collected]]</f>
        <v>45410.076000000001</v>
      </c>
      <c r="E46" s="64">
        <f>+Table3[[#This Row],[CLM $ Collected ]]/'1.) CLM Reference'!$B$4</f>
        <v>1.5796103163542195E-3</v>
      </c>
      <c r="F46" s="38">
        <f>+Table3[[#This Row],[Residential Incentive Disbursements]]+Table3[[#This Row],[C&amp;I Incentive Disbursements]]</f>
        <v>965</v>
      </c>
      <c r="G46" s="64">
        <f>Table3[[#This Row],[Incentive Disbursements]]/'1.) CLM Reference'!$B$5</f>
        <v>4.9982137704755839E-5</v>
      </c>
      <c r="H46" s="15">
        <v>27228.12</v>
      </c>
      <c r="I46" s="16">
        <f>Table3[[#This Row],[Residential CLM $ Collected]]/'1.) CLM Reference'!$B$4</f>
        <v>9.4714263959678579E-4</v>
      </c>
      <c r="J46" s="17">
        <v>175</v>
      </c>
      <c r="K46" s="16">
        <f>Table3[[#This Row],[Residential Incentive Disbursements]]/'1.) CLM Reference'!$B$5</f>
        <v>9.0641182366137523E-6</v>
      </c>
      <c r="L46" s="15">
        <v>18181.955999999998</v>
      </c>
      <c r="M46" s="16">
        <f>Table3[[#This Row],[C&amp;I CLM $ Collected]]/'1.) CLM Reference'!$B$4</f>
        <v>6.3246767675743368E-4</v>
      </c>
      <c r="N46" s="17">
        <v>790</v>
      </c>
      <c r="O46" s="16">
        <f>Table3[[#This Row],[C&amp;I Incentive Disbursements]]/'1.) CLM Reference'!$B$5</f>
        <v>4.0918019468142088E-5</v>
      </c>
    </row>
    <row r="47" spans="1:15" ht="15" thickBot="1" x14ac:dyDescent="0.4">
      <c r="A47" s="107">
        <v>9001073900</v>
      </c>
      <c r="B47" s="76" t="s">
        <v>54</v>
      </c>
      <c r="C47" s="58" t="s">
        <v>43</v>
      </c>
      <c r="D47" s="38">
        <f>+Table3[[#This Row],[Residential CLM $ Collected]]+Table3[[#This Row],[C&amp;I CLM $ Collected]]</f>
        <v>55343.106</v>
      </c>
      <c r="E47" s="64">
        <f>+Table3[[#This Row],[CLM $ Collected ]]/'1.) CLM Reference'!$B$4</f>
        <v>1.9251353196740985E-3</v>
      </c>
      <c r="F47" s="38">
        <f>+Table3[[#This Row],[Residential Incentive Disbursements]]+Table3[[#This Row],[C&amp;I Incentive Disbursements]]</f>
        <v>1580.33</v>
      </c>
      <c r="G47" s="64">
        <f>Table3[[#This Row],[Incentive Disbursements]]/'1.) CLM Reference'!$B$5</f>
        <v>8.1853131273530353E-5</v>
      </c>
      <c r="H47" s="15">
        <v>38825.148000000001</v>
      </c>
      <c r="I47" s="16">
        <f>Table3[[#This Row],[Residential CLM $ Collected]]/'1.) CLM Reference'!$B$4</f>
        <v>1.3505505763694251E-3</v>
      </c>
      <c r="J47" s="17">
        <v>1580.33</v>
      </c>
      <c r="K47" s="16">
        <f>Table3[[#This Row],[Residential Incentive Disbursements]]/'1.) CLM Reference'!$B$5</f>
        <v>8.1853131273530353E-5</v>
      </c>
      <c r="L47" s="15">
        <v>16517.957999999999</v>
      </c>
      <c r="M47" s="16">
        <f>Table3[[#This Row],[C&amp;I CLM $ Collected]]/'1.) CLM Reference'!$B$4</f>
        <v>5.745847433046734E-4</v>
      </c>
      <c r="N47" s="17">
        <v>0</v>
      </c>
      <c r="O47" s="16">
        <f>Table3[[#This Row],[C&amp;I Incentive Disbursements]]/'1.) CLM Reference'!$B$5</f>
        <v>0</v>
      </c>
    </row>
    <row r="48" spans="1:15" ht="15" thickBot="1" x14ac:dyDescent="0.4">
      <c r="A48" s="107">
        <v>9001074000</v>
      </c>
      <c r="B48" s="76" t="s">
        <v>54</v>
      </c>
      <c r="C48" s="58" t="s">
        <v>48</v>
      </c>
      <c r="D48" s="38">
        <f>+Table3[[#This Row],[Residential CLM $ Collected]]+Table3[[#This Row],[C&amp;I CLM $ Collected]]</f>
        <v>50013.563999999998</v>
      </c>
      <c r="E48" s="64">
        <f>+Table3[[#This Row],[CLM $ Collected ]]/'1.) CLM Reference'!$B$4</f>
        <v>1.7397447573538965E-3</v>
      </c>
      <c r="F48" s="38">
        <f>+Table3[[#This Row],[Residential Incentive Disbursements]]+Table3[[#This Row],[C&amp;I Incentive Disbursements]]</f>
        <v>56369.69</v>
      </c>
      <c r="G48" s="64">
        <f>Table3[[#This Row],[Incentive Disbursements]]/'1.) CLM Reference'!$B$5</f>
        <v>2.9196659149786511E-3</v>
      </c>
      <c r="H48" s="15">
        <v>29430.348000000002</v>
      </c>
      <c r="I48" s="16">
        <f>Table3[[#This Row],[Residential CLM $ Collected]]/'1.) CLM Reference'!$B$4</f>
        <v>1.0237481504037733E-3</v>
      </c>
      <c r="J48" s="17">
        <v>56159.69</v>
      </c>
      <c r="K48" s="16">
        <f>Table3[[#This Row],[Residential Incentive Disbursements]]/'1.) CLM Reference'!$B$5</f>
        <v>2.9087889730947144E-3</v>
      </c>
      <c r="L48" s="15">
        <v>20583.216</v>
      </c>
      <c r="M48" s="16">
        <f>Table3[[#This Row],[C&amp;I CLM $ Collected]]/'1.) CLM Reference'!$B$4</f>
        <v>7.159966069501234E-4</v>
      </c>
      <c r="N48" s="17">
        <v>210</v>
      </c>
      <c r="O48" s="16">
        <f>Table3[[#This Row],[C&amp;I Incentive Disbursements]]/'1.) CLM Reference'!$B$5</f>
        <v>1.0876941883936504E-5</v>
      </c>
    </row>
    <row r="49" spans="1:15" ht="15" thickBot="1" x14ac:dyDescent="0.4">
      <c r="A49" s="107">
        <v>9001074300</v>
      </c>
      <c r="B49" s="76" t="s">
        <v>54</v>
      </c>
      <c r="C49" s="58" t="s">
        <v>48</v>
      </c>
      <c r="D49" s="38">
        <f>+Table3[[#This Row],[Residential CLM $ Collected]]+Table3[[#This Row],[C&amp;I CLM $ Collected]]</f>
        <v>101483.436</v>
      </c>
      <c r="E49" s="64">
        <f>+Table3[[#This Row],[CLM $ Collected ]]/'1.) CLM Reference'!$B$4</f>
        <v>3.5301478562747438E-3</v>
      </c>
      <c r="F49" s="38">
        <f>+Table3[[#This Row],[Residential Incentive Disbursements]]+Table3[[#This Row],[C&amp;I Incentive Disbursements]]</f>
        <v>35009.89</v>
      </c>
      <c r="G49" s="64">
        <f>Table3[[#This Row],[Incentive Disbursements]]/'1.) CLM Reference'!$B$5</f>
        <v>1.8133358994905226E-3</v>
      </c>
      <c r="H49" s="15">
        <v>56852.04</v>
      </c>
      <c r="I49" s="16">
        <f>Table3[[#This Row],[Residential CLM $ Collected]]/'1.) CLM Reference'!$B$4</f>
        <v>1.9776242807825898E-3</v>
      </c>
      <c r="J49" s="17">
        <v>9729.89</v>
      </c>
      <c r="K49" s="16">
        <f>Table3[[#This Row],[Residential Incentive Disbursements]]/'1.) CLM Reference'!$B$5</f>
        <v>5.0395927650997594E-4</v>
      </c>
      <c r="L49" s="15">
        <v>44631.396000000001</v>
      </c>
      <c r="M49" s="16">
        <f>Table3[[#This Row],[C&amp;I CLM $ Collected]]/'1.) CLM Reference'!$B$4</f>
        <v>1.552523575492154E-3</v>
      </c>
      <c r="N49" s="17">
        <v>25280</v>
      </c>
      <c r="O49" s="16">
        <f>Table3[[#This Row],[C&amp;I Incentive Disbursements]]/'1.) CLM Reference'!$B$5</f>
        <v>1.3093766229805468E-3</v>
      </c>
    </row>
    <row r="50" spans="1:15" ht="15" thickBot="1" x14ac:dyDescent="0.4">
      <c r="A50" s="107">
        <v>9001074400</v>
      </c>
      <c r="B50" s="76" t="s">
        <v>54</v>
      </c>
      <c r="C50" s="58" t="s">
        <v>48</v>
      </c>
      <c r="D50" s="38">
        <f>+Table3[[#This Row],[Residential CLM $ Collected]]+Table3[[#This Row],[C&amp;I CLM $ Collected]]</f>
        <v>94374.474000000002</v>
      </c>
      <c r="E50" s="64">
        <f>+Table3[[#This Row],[CLM $ Collected ]]/'1.) CLM Reference'!$B$4</f>
        <v>3.2828593533052678E-3</v>
      </c>
      <c r="F50" s="38">
        <f>+Table3[[#This Row],[Residential Incentive Disbursements]]+Table3[[#This Row],[C&amp;I Incentive Disbursements]]</f>
        <v>85911.86</v>
      </c>
      <c r="G50" s="64">
        <f>Table3[[#This Row],[Incentive Disbursements]]/'1.) CLM Reference'!$B$5</f>
        <v>4.4498014683851863E-3</v>
      </c>
      <c r="H50" s="32">
        <v>59505.534</v>
      </c>
      <c r="I50" s="33">
        <f>Table3[[#This Row],[Residential CLM $ Collected]]/'1.) CLM Reference'!$B$4</f>
        <v>2.069927286326646E-3</v>
      </c>
      <c r="J50" s="34">
        <v>14713.86</v>
      </c>
      <c r="K50" s="33">
        <f>Table3[[#This Row],[Residential Incentive Disbursements]]/'1.) CLM Reference'!$B$5</f>
        <v>7.6210381003989506E-4</v>
      </c>
      <c r="L50" s="32">
        <v>34868.94</v>
      </c>
      <c r="M50" s="33">
        <f>Table3[[#This Row],[C&amp;I CLM $ Collected]]/'1.) CLM Reference'!$B$4</f>
        <v>1.2129320669786218E-3</v>
      </c>
      <c r="N50" s="34">
        <v>71198</v>
      </c>
      <c r="O50" s="33">
        <f>Table3[[#This Row],[C&amp;I Incentive Disbursements]]/'1.) CLM Reference'!$B$5</f>
        <v>3.6876976583452912E-3</v>
      </c>
    </row>
    <row r="51" spans="1:15" ht="15" thickBot="1" x14ac:dyDescent="0.4">
      <c r="A51" s="107">
        <v>9001080100</v>
      </c>
      <c r="B51" s="76" t="s">
        <v>54</v>
      </c>
      <c r="C51" s="58" t="s">
        <v>43</v>
      </c>
      <c r="D51" s="38">
        <f>+Table3[[#This Row],[Residential CLM $ Collected]]+Table3[[#This Row],[C&amp;I CLM $ Collected]]</f>
        <v>176.65199999999999</v>
      </c>
      <c r="E51" s="64">
        <f>+Table3[[#This Row],[CLM $ Collected ]]/'1.) CLM Reference'!$B$4</f>
        <v>6.1449208234006382E-6</v>
      </c>
      <c r="F51" s="38">
        <f>+Table3[[#This Row],[Residential Incentive Disbursements]]+Table3[[#This Row],[C&amp;I Incentive Disbursements]]</f>
        <v>0</v>
      </c>
      <c r="G51" s="64">
        <f>Table3[[#This Row],[Incentive Disbursements]]/'1.) CLM Reference'!$B$5</f>
        <v>0</v>
      </c>
      <c r="H51" s="32">
        <v>173.04</v>
      </c>
      <c r="I51" s="33">
        <f>Table3[[#This Row],[Residential CLM $ Collected]]/'1.) CLM Reference'!$B$4</f>
        <v>6.0192757471256848E-6</v>
      </c>
      <c r="J51" s="34">
        <v>0</v>
      </c>
      <c r="K51" s="33">
        <f>Table3[[#This Row],[Residential Incentive Disbursements]]/'1.) CLM Reference'!$B$5</f>
        <v>0</v>
      </c>
      <c r="L51" s="32">
        <v>3.6120000000000001</v>
      </c>
      <c r="M51" s="33">
        <f>Table3[[#This Row],[C&amp;I CLM $ Collected]]/'1.) CLM Reference'!$B$4</f>
        <v>1.2564507627495364E-7</v>
      </c>
      <c r="N51" s="34">
        <v>0</v>
      </c>
      <c r="O51" s="33">
        <f>Table3[[#This Row],[C&amp;I Incentive Disbursements]]/'1.) CLM Reference'!$B$5</f>
        <v>0</v>
      </c>
    </row>
    <row r="52" spans="1:15" ht="15" thickBot="1" x14ac:dyDescent="0.4">
      <c r="A52" s="107">
        <v>9001080500</v>
      </c>
      <c r="B52" s="76" t="s">
        <v>54</v>
      </c>
      <c r="C52" s="58" t="s">
        <v>43</v>
      </c>
      <c r="D52" s="38">
        <f>+Table3[[#This Row],[Residential CLM $ Collected]]+Table3[[#This Row],[C&amp;I CLM $ Collected]]</f>
        <v>1.0620000000000001</v>
      </c>
      <c r="E52" s="64">
        <f>+Table3[[#This Row],[CLM $ Collected ]]/'1.) CLM Reference'!$B$4</f>
        <v>3.6942156977851817E-8</v>
      </c>
      <c r="F52" s="38">
        <f>+Table3[[#This Row],[Residential Incentive Disbursements]]+Table3[[#This Row],[C&amp;I Incentive Disbursements]]</f>
        <v>35</v>
      </c>
      <c r="G52" s="64">
        <f>Table3[[#This Row],[Incentive Disbursements]]/'1.) CLM Reference'!$B$5</f>
        <v>1.8128236473227506E-6</v>
      </c>
      <c r="H52" s="15">
        <v>0</v>
      </c>
      <c r="I52" s="16">
        <f>Table3[[#This Row],[Residential CLM $ Collected]]/'1.) CLM Reference'!$B$4</f>
        <v>0</v>
      </c>
      <c r="J52" s="17">
        <v>35</v>
      </c>
      <c r="K52" s="16">
        <f>Table3[[#This Row],[Residential Incentive Disbursements]]/'1.) CLM Reference'!$B$5</f>
        <v>1.8128236473227506E-6</v>
      </c>
      <c r="L52" s="15">
        <v>1.0620000000000001</v>
      </c>
      <c r="M52" s="16">
        <f>Table3[[#This Row],[C&amp;I CLM $ Collected]]/'1.) CLM Reference'!$B$4</f>
        <v>3.6942156977851817E-8</v>
      </c>
      <c r="N52" s="17">
        <v>0</v>
      </c>
      <c r="O52" s="16">
        <f>Table3[[#This Row],[C&amp;I Incentive Disbursements]]/'1.) CLM Reference'!$B$5</f>
        <v>0</v>
      </c>
    </row>
    <row r="53" spans="1:15" ht="15" thickBot="1" x14ac:dyDescent="0.4">
      <c r="A53" s="107">
        <v>9001081000</v>
      </c>
      <c r="B53" s="76" t="s">
        <v>54</v>
      </c>
      <c r="C53" s="58" t="s">
        <v>43</v>
      </c>
      <c r="D53" s="38">
        <f>+Table3[[#This Row],[Residential CLM $ Collected]]+Table3[[#This Row],[C&amp;I CLM $ Collected]]</f>
        <v>104.80799999999999</v>
      </c>
      <c r="E53" s="64">
        <f>+Table3[[#This Row],[CLM $ Collected ]]/'1.) CLM Reference'!$B$4</f>
        <v>3.6457943394865279E-6</v>
      </c>
      <c r="F53" s="38">
        <f>+Table3[[#This Row],[Residential Incentive Disbursements]]+Table3[[#This Row],[C&amp;I Incentive Disbursements]]</f>
        <v>175</v>
      </c>
      <c r="G53" s="64">
        <f>Table3[[#This Row],[Incentive Disbursements]]/'1.) CLM Reference'!$B$5</f>
        <v>9.0641182366137523E-6</v>
      </c>
      <c r="H53" s="15">
        <v>87.965999999999994</v>
      </c>
      <c r="I53" s="16">
        <f>Table3[[#This Row],[Residential CLM $ Collected]]/'1.) CLM Reference'!$B$4</f>
        <v>3.0599376466230814E-6</v>
      </c>
      <c r="J53" s="17">
        <v>175</v>
      </c>
      <c r="K53" s="16">
        <f>Table3[[#This Row],[Residential Incentive Disbursements]]/'1.) CLM Reference'!$B$5</f>
        <v>9.0641182366137523E-6</v>
      </c>
      <c r="L53" s="15">
        <v>16.841999999999999</v>
      </c>
      <c r="M53" s="16">
        <f>Table3[[#This Row],[C&amp;I CLM $ Collected]]/'1.) CLM Reference'!$B$4</f>
        <v>5.8585669286344654E-7</v>
      </c>
      <c r="N53" s="17">
        <v>0</v>
      </c>
      <c r="O53" s="16">
        <f>Table3[[#This Row],[C&amp;I Incentive Disbursements]]/'1.) CLM Reference'!$B$5</f>
        <v>0</v>
      </c>
    </row>
    <row r="54" spans="1:15" ht="15" thickBot="1" x14ac:dyDescent="0.4">
      <c r="A54" s="107">
        <v>9001081200</v>
      </c>
      <c r="B54" s="76" t="s">
        <v>54</v>
      </c>
      <c r="C54" s="58" t="s">
        <v>43</v>
      </c>
      <c r="D54" s="38">
        <f>+Table3[[#This Row],[Residential CLM $ Collected]]+Table3[[#This Row],[C&amp;I CLM $ Collected]]</f>
        <v>61.344000000000001</v>
      </c>
      <c r="E54" s="64">
        <f>+Table3[[#This Row],[CLM $ Collected ]]/'1.) CLM Reference'!$B$4</f>
        <v>2.1338791691613388E-6</v>
      </c>
      <c r="F54" s="38">
        <f>+Table3[[#This Row],[Residential Incentive Disbursements]]+Table3[[#This Row],[C&amp;I Incentive Disbursements]]</f>
        <v>35</v>
      </c>
      <c r="G54" s="64">
        <f>Table3[[#This Row],[Incentive Disbursements]]/'1.) CLM Reference'!$B$5</f>
        <v>1.8128236473227506E-6</v>
      </c>
      <c r="H54" s="15">
        <v>61.344000000000001</v>
      </c>
      <c r="I54" s="16">
        <f>Table3[[#This Row],[Residential CLM $ Collected]]/'1.) CLM Reference'!$B$4</f>
        <v>2.1338791691613388E-6</v>
      </c>
      <c r="J54" s="17">
        <v>35</v>
      </c>
      <c r="K54" s="16">
        <f>Table3[[#This Row],[Residential Incentive Disbursements]]/'1.) CLM Reference'!$B$5</f>
        <v>1.8128236473227506E-6</v>
      </c>
      <c r="L54" s="15">
        <v>0</v>
      </c>
      <c r="M54" s="16">
        <f>Table3[[#This Row],[C&amp;I CLM $ Collected]]/'1.) CLM Reference'!$B$4</f>
        <v>0</v>
      </c>
      <c r="N54" s="17">
        <v>0</v>
      </c>
      <c r="O54" s="16">
        <f>Table3[[#This Row],[C&amp;I Incentive Disbursements]]/'1.) CLM Reference'!$B$5</f>
        <v>0</v>
      </c>
    </row>
    <row r="55" spans="1:15" ht="15" thickBot="1" x14ac:dyDescent="0.4">
      <c r="A55" s="107">
        <v>9001090200</v>
      </c>
      <c r="B55" s="76" t="s">
        <v>54</v>
      </c>
      <c r="C55" s="58" t="s">
        <v>43</v>
      </c>
      <c r="D55" s="38">
        <f>+Table3[[#This Row],[Residential CLM $ Collected]]+Table3[[#This Row],[C&amp;I CLM $ Collected]]</f>
        <v>50.921999999999997</v>
      </c>
      <c r="E55" s="64">
        <f>+Table3[[#This Row],[CLM $ Collected ]]/'1.) CLM Reference'!$B$4</f>
        <v>1.7713451201753012E-6</v>
      </c>
      <c r="F55" s="38">
        <f>+Table3[[#This Row],[Residential Incentive Disbursements]]+Table3[[#This Row],[C&amp;I Incentive Disbursements]]</f>
        <v>315</v>
      </c>
      <c r="G55" s="64">
        <f>Table3[[#This Row],[Incentive Disbursements]]/'1.) CLM Reference'!$B$5</f>
        <v>1.6315412825904756E-5</v>
      </c>
      <c r="H55" s="15">
        <v>0</v>
      </c>
      <c r="I55" s="16">
        <f>Table3[[#This Row],[Residential CLM $ Collected]]/'1.) CLM Reference'!$B$4</f>
        <v>0</v>
      </c>
      <c r="J55" s="17">
        <v>315</v>
      </c>
      <c r="K55" s="16">
        <f>Table3[[#This Row],[Residential Incentive Disbursements]]/'1.) CLM Reference'!$B$5</f>
        <v>1.6315412825904756E-5</v>
      </c>
      <c r="L55" s="15">
        <v>50.921999999999997</v>
      </c>
      <c r="M55" s="16">
        <f>Table3[[#This Row],[C&amp;I CLM $ Collected]]/'1.) CLM Reference'!$B$4</f>
        <v>1.7713451201753012E-6</v>
      </c>
      <c r="N55" s="17">
        <v>0</v>
      </c>
      <c r="O55" s="16">
        <f>Table3[[#This Row],[C&amp;I Incentive Disbursements]]/'1.) CLM Reference'!$B$5</f>
        <v>0</v>
      </c>
    </row>
    <row r="56" spans="1:15" ht="15" thickBot="1" x14ac:dyDescent="0.4">
      <c r="A56" s="107">
        <v>9001090300</v>
      </c>
      <c r="B56" s="76" t="s">
        <v>54</v>
      </c>
      <c r="C56" s="58" t="s">
        <v>43</v>
      </c>
      <c r="D56" s="38">
        <f>+Table3[[#This Row],[Residential CLM $ Collected]]+Table3[[#This Row],[C&amp;I CLM $ Collected]]</f>
        <v>86.676000000000002</v>
      </c>
      <c r="E56" s="64">
        <f>+Table3[[#This Row],[CLM $ Collected ]]/'1.) CLM Reference'!$B$4</f>
        <v>3.0150644050963124E-6</v>
      </c>
      <c r="F56" s="38">
        <f>+Table3[[#This Row],[Residential Incentive Disbursements]]+Table3[[#This Row],[C&amp;I Incentive Disbursements]]</f>
        <v>105</v>
      </c>
      <c r="G56" s="64">
        <f>Table3[[#This Row],[Incentive Disbursements]]/'1.) CLM Reference'!$B$5</f>
        <v>5.4384709419682519E-6</v>
      </c>
      <c r="H56" s="15">
        <v>86.676000000000002</v>
      </c>
      <c r="I56" s="16">
        <f>Table3[[#This Row],[Residential CLM $ Collected]]/'1.) CLM Reference'!$B$4</f>
        <v>3.0150644050963124E-6</v>
      </c>
      <c r="J56" s="17">
        <v>105</v>
      </c>
      <c r="K56" s="16">
        <f>Table3[[#This Row],[Residential Incentive Disbursements]]/'1.) CLM Reference'!$B$5</f>
        <v>5.4384709419682519E-6</v>
      </c>
      <c r="L56" s="15">
        <v>0</v>
      </c>
      <c r="M56" s="16">
        <f>Table3[[#This Row],[C&amp;I CLM $ Collected]]/'1.) CLM Reference'!$B$4</f>
        <v>0</v>
      </c>
      <c r="N56" s="17">
        <v>0</v>
      </c>
      <c r="O56" s="16">
        <f>Table3[[#This Row],[C&amp;I Incentive Disbursements]]/'1.) CLM Reference'!$B$5</f>
        <v>0</v>
      </c>
    </row>
    <row r="57" spans="1:15" ht="15" thickBot="1" x14ac:dyDescent="0.4">
      <c r="A57" s="107">
        <v>9001090400</v>
      </c>
      <c r="B57" s="76" t="s">
        <v>54</v>
      </c>
      <c r="C57" s="58" t="s">
        <v>43</v>
      </c>
      <c r="D57" s="38">
        <f>+Table3[[#This Row],[Residential CLM $ Collected]]+Table3[[#This Row],[C&amp;I CLM $ Collected]]</f>
        <v>9.516</v>
      </c>
      <c r="E57" s="64">
        <f>+Table3[[#This Row],[CLM $ Collected ]]/'1.) CLM Reference'!$B$4</f>
        <v>3.3101842354165523E-7</v>
      </c>
      <c r="F57" s="38">
        <f>+Table3[[#This Row],[Residential Incentive Disbursements]]+Table3[[#This Row],[C&amp;I Incentive Disbursements]]</f>
        <v>210</v>
      </c>
      <c r="G57" s="64">
        <f>Table3[[#This Row],[Incentive Disbursements]]/'1.) CLM Reference'!$B$5</f>
        <v>1.0876941883936504E-5</v>
      </c>
      <c r="H57" s="15">
        <v>0</v>
      </c>
      <c r="I57" s="16">
        <f>Table3[[#This Row],[Residential CLM $ Collected]]/'1.) CLM Reference'!$B$4</f>
        <v>0</v>
      </c>
      <c r="J57" s="17">
        <v>210</v>
      </c>
      <c r="K57" s="16">
        <f>Table3[[#This Row],[Residential Incentive Disbursements]]/'1.) CLM Reference'!$B$5</f>
        <v>1.0876941883936504E-5</v>
      </c>
      <c r="L57" s="15">
        <v>9.516</v>
      </c>
      <c r="M57" s="16">
        <f>Table3[[#This Row],[C&amp;I CLM $ Collected]]/'1.) CLM Reference'!$B$4</f>
        <v>3.3101842354165523E-7</v>
      </c>
      <c r="N57" s="17">
        <v>0</v>
      </c>
      <c r="O57" s="16">
        <f>Table3[[#This Row],[C&amp;I Incentive Disbursements]]/'1.) CLM Reference'!$B$5</f>
        <v>0</v>
      </c>
    </row>
    <row r="58" spans="1:15" ht="15" thickBot="1" x14ac:dyDescent="0.4">
      <c r="A58" s="107">
        <v>9001090500</v>
      </c>
      <c r="B58" s="76" t="s">
        <v>54</v>
      </c>
      <c r="C58" s="58" t="s">
        <v>43</v>
      </c>
      <c r="D58" s="38">
        <f>+Table3[[#This Row],[Residential CLM $ Collected]]+Table3[[#This Row],[C&amp;I CLM $ Collected]]</f>
        <v>54.143999999999998</v>
      </c>
      <c r="E58" s="64">
        <f>+Table3[[#This Row],[CLM $ Collected ]]/'1.) CLM Reference'!$B$4</f>
        <v>1.8834238676165806E-6</v>
      </c>
      <c r="F58" s="38">
        <f>+Table3[[#This Row],[Residential Incentive Disbursements]]+Table3[[#This Row],[C&amp;I Incentive Disbursements]]</f>
        <v>175</v>
      </c>
      <c r="G58" s="64">
        <f>Table3[[#This Row],[Incentive Disbursements]]/'1.) CLM Reference'!$B$5</f>
        <v>9.0641182366137523E-6</v>
      </c>
      <c r="H58" s="15">
        <v>52.973999999999997</v>
      </c>
      <c r="I58" s="16">
        <f>Table3[[#This Row],[Residential CLM $ Collected]]/'1.) CLM Reference'!$B$4</f>
        <v>1.8427248811155572E-6</v>
      </c>
      <c r="J58" s="17">
        <v>175</v>
      </c>
      <c r="K58" s="16">
        <f>Table3[[#This Row],[Residential Incentive Disbursements]]/'1.) CLM Reference'!$B$5</f>
        <v>9.0641182366137523E-6</v>
      </c>
      <c r="L58" s="15">
        <v>1.17</v>
      </c>
      <c r="M58" s="16">
        <f>Table3[[#This Row],[C&amp;I CLM $ Collected]]/'1.) CLM Reference'!$B$4</f>
        <v>4.0698986501023179E-8</v>
      </c>
      <c r="N58" s="17">
        <v>0</v>
      </c>
      <c r="O58" s="16">
        <f>Table3[[#This Row],[C&amp;I Incentive Disbursements]]/'1.) CLM Reference'!$B$5</f>
        <v>0</v>
      </c>
    </row>
    <row r="59" spans="1:15" ht="15" thickBot="1" x14ac:dyDescent="0.4">
      <c r="A59" s="107">
        <v>9001257200</v>
      </c>
      <c r="B59" s="76" t="s">
        <v>54</v>
      </c>
      <c r="C59" s="58" t="s">
        <v>43</v>
      </c>
      <c r="D59" s="38">
        <f>+Table3[[#This Row],[Residential CLM $ Collected]]+Table3[[#This Row],[C&amp;I CLM $ Collected]]</f>
        <v>111387.71400000001</v>
      </c>
      <c r="E59" s="64">
        <f>+Table3[[#This Row],[CLM $ Collected ]]/'1.) CLM Reference'!$B$4</f>
        <v>3.8746727080904543E-3</v>
      </c>
      <c r="F59" s="38">
        <f>+Table3[[#This Row],[Residential Incentive Disbursements]]+Table3[[#This Row],[C&amp;I Incentive Disbursements]]</f>
        <v>31230.36</v>
      </c>
      <c r="G59" s="64">
        <f>Table3[[#This Row],[Incentive Disbursements]]/'1.) CLM Reference'!$B$5</f>
        <v>1.6175752892115011E-3</v>
      </c>
      <c r="H59" s="15">
        <v>50841.612000000001</v>
      </c>
      <c r="I59" s="16">
        <f>Table3[[#This Row],[Residential CLM $ Collected]]/'1.) CLM Reference'!$B$4</f>
        <v>1.7685487867335542E-3</v>
      </c>
      <c r="J59" s="17">
        <v>3756.49</v>
      </c>
      <c r="K59" s="16">
        <f>Table3[[#This Row],[Residential Incentive Disbursements]]/'1.) CLM Reference'!$B$5</f>
        <v>1.945672543694697E-4</v>
      </c>
      <c r="L59" s="15">
        <v>60546.101999999999</v>
      </c>
      <c r="M59" s="16">
        <f>Table3[[#This Row],[C&amp;I CLM $ Collected]]/'1.) CLM Reference'!$B$4</f>
        <v>2.1061239213568997E-3</v>
      </c>
      <c r="N59" s="17">
        <v>27473.87</v>
      </c>
      <c r="O59" s="16">
        <f>Table3[[#This Row],[C&amp;I Incentive Disbursements]]/'1.) CLM Reference'!$B$5</f>
        <v>1.4230080348420313E-3</v>
      </c>
    </row>
    <row r="60" spans="1:15" ht="15" thickBot="1" x14ac:dyDescent="0.4">
      <c r="A60" s="107">
        <v>9009120100</v>
      </c>
      <c r="B60" s="76" t="s">
        <v>102</v>
      </c>
      <c r="C60" s="58" t="s">
        <v>43</v>
      </c>
      <c r="D60" s="38">
        <f>+Table3[[#This Row],[Residential CLM $ Collected]]+Table3[[#This Row],[C&amp;I CLM $ Collected]]</f>
        <v>155912.334</v>
      </c>
      <c r="E60" s="64">
        <f>+Table3[[#This Row],[CLM $ Collected ]]/'1.) CLM Reference'!$B$4</f>
        <v>5.4234820314606989E-3</v>
      </c>
      <c r="F60" s="38">
        <f>+Table3[[#This Row],[Residential Incentive Disbursements]]+Table3[[#This Row],[C&amp;I Incentive Disbursements]]</f>
        <v>108985.16</v>
      </c>
      <c r="G60" s="64">
        <f>Table3[[#This Row],[Incentive Disbursements]]/'1.) CLM Reference'!$B$5</f>
        <v>5.6448821501501019E-3</v>
      </c>
      <c r="H60" s="15">
        <v>125581.78200000001</v>
      </c>
      <c r="I60" s="16">
        <f>Table3[[#This Row],[Residential CLM $ Collected]]/'1.) CLM Reference'!$B$4</f>
        <v>4.3684198721302874E-3</v>
      </c>
      <c r="J60" s="17">
        <v>45160.160000000003</v>
      </c>
      <c r="K60" s="16">
        <f>Table3[[#This Row],[Residential Incentive Disbursements]]/'1.) CLM Reference'!$B$5</f>
        <v>2.3390687418536854E-3</v>
      </c>
      <c r="L60" s="15">
        <v>30330.552</v>
      </c>
      <c r="M60" s="16">
        <f>Table3[[#This Row],[C&amp;I CLM $ Collected]]/'1.) CLM Reference'!$B$4</f>
        <v>1.0550621593304118E-3</v>
      </c>
      <c r="N60" s="17">
        <v>63825</v>
      </c>
      <c r="O60" s="16">
        <f>Table3[[#This Row],[C&amp;I Incentive Disbursements]]/'1.) CLM Reference'!$B$5</f>
        <v>3.3058134082964161E-3</v>
      </c>
    </row>
    <row r="61" spans="1:15" ht="15" thickBot="1" x14ac:dyDescent="0.4">
      <c r="A61" s="106">
        <v>9009120200</v>
      </c>
      <c r="B61" s="75" t="s">
        <v>102</v>
      </c>
      <c r="C61" s="91" t="s">
        <v>43</v>
      </c>
      <c r="D61" s="38">
        <f>+Table3[[#This Row],[Residential CLM $ Collected]]+Table3[[#This Row],[C&amp;I CLM $ Collected]]</f>
        <v>164161.644</v>
      </c>
      <c r="E61" s="64">
        <f>+Table3[[#This Row],[CLM $ Collected ]]/'1.) CLM Reference'!$B$4</f>
        <v>5.7104380625143366E-3</v>
      </c>
      <c r="F61" s="38">
        <f>+Table3[[#This Row],[Residential Incentive Disbursements]]+Table3[[#This Row],[C&amp;I Incentive Disbursements]]</f>
        <v>193404.01</v>
      </c>
      <c r="G61" s="66">
        <f>Table3[[#This Row],[Incentive Disbursements]]/'1.) CLM Reference'!$B$5</f>
        <v>1.0017353223287022E-2</v>
      </c>
      <c r="H61" s="32">
        <v>105164.70600000001</v>
      </c>
      <c r="I61" s="33">
        <f>Table3[[#This Row],[Residential CLM $ Collected]]/'1.) CLM Reference'!$B$4</f>
        <v>3.6582025212633096E-3</v>
      </c>
      <c r="J61" s="34">
        <v>12573.57</v>
      </c>
      <c r="K61" s="33">
        <f>Table3[[#This Row],[Residential Incentive Disbursements]]/'1.) CLM Reference'!$B$5</f>
        <v>6.5124757220765472E-4</v>
      </c>
      <c r="L61" s="32">
        <v>58996.938000000002</v>
      </c>
      <c r="M61" s="33">
        <f>Table3[[#This Row],[C&amp;I CLM $ Collected]]/'1.) CLM Reference'!$B$4</f>
        <v>2.052235541251027E-3</v>
      </c>
      <c r="N61" s="34">
        <v>180830.44</v>
      </c>
      <c r="O61" s="33">
        <f>Table3[[#This Row],[C&amp;I Incentive Disbursements]]/'1.) CLM Reference'!$B$5</f>
        <v>9.3661056510793671E-3</v>
      </c>
    </row>
    <row r="62" spans="1:15" ht="15" thickBot="1" x14ac:dyDescent="0.4">
      <c r="A62" s="106">
        <v>9009125100</v>
      </c>
      <c r="B62" s="75" t="s">
        <v>102</v>
      </c>
      <c r="C62" s="91" t="s">
        <v>43</v>
      </c>
      <c r="D62" s="38">
        <f>+Table3[[#This Row],[Residential CLM $ Collected]]+Table3[[#This Row],[C&amp;I CLM $ Collected]]</f>
        <v>237.54000000000002</v>
      </c>
      <c r="E62" s="64">
        <f>+Table3[[#This Row],[CLM $ Collected ]]/'1.) CLM Reference'!$B$4</f>
        <v>8.2629378234641433E-6</v>
      </c>
      <c r="F62" s="38">
        <f>+Table3[[#This Row],[Residential Incentive Disbursements]]+Table3[[#This Row],[C&amp;I Incentive Disbursements]]</f>
        <v>0</v>
      </c>
      <c r="G62" s="66">
        <f>Table3[[#This Row],[Incentive Disbursements]]/'1.) CLM Reference'!$B$5</f>
        <v>0</v>
      </c>
      <c r="H62" s="32">
        <v>211.11</v>
      </c>
      <c r="I62" s="33">
        <f>Table3[[#This Row],[Residential CLM $ Collected]]/'1.) CLM Reference'!$B$4</f>
        <v>7.3435581540435942E-6</v>
      </c>
      <c r="J62" s="34">
        <v>0</v>
      </c>
      <c r="K62" s="33">
        <f>Table3[[#This Row],[Residential Incentive Disbursements]]/'1.) CLM Reference'!$B$5</f>
        <v>0</v>
      </c>
      <c r="L62" s="32">
        <v>26.43</v>
      </c>
      <c r="M62" s="33">
        <f>Table3[[#This Row],[C&amp;I CLM $ Collected]]/'1.) CLM Reference'!$B$4</f>
        <v>9.193796694205493E-7</v>
      </c>
      <c r="N62" s="34">
        <v>0</v>
      </c>
      <c r="O62" s="33">
        <f>Table3[[#This Row],[C&amp;I Incentive Disbursements]]/'1.) CLM Reference'!$B$5</f>
        <v>0</v>
      </c>
    </row>
    <row r="63" spans="1:15" ht="15" thickBot="1" x14ac:dyDescent="0.4">
      <c r="A63" s="106">
        <v>9009157300</v>
      </c>
      <c r="B63" s="75" t="s">
        <v>102</v>
      </c>
      <c r="C63" s="91" t="s">
        <v>43</v>
      </c>
      <c r="D63" s="38">
        <f>+Table3[[#This Row],[Residential CLM $ Collected]]+Table3[[#This Row],[C&amp;I CLM $ Collected]]</f>
        <v>15917.400000000001</v>
      </c>
      <c r="E63" s="64">
        <f>+Table3[[#This Row],[CLM $ Collected ]]/'1.) CLM Reference'!$B$4</f>
        <v>5.5369405789007389E-4</v>
      </c>
      <c r="F63" s="38">
        <f>+Table3[[#This Row],[Residential Incentive Disbursements]]+Table3[[#This Row],[C&amp;I Incentive Disbursements]]</f>
        <v>2047</v>
      </c>
      <c r="G63" s="66">
        <f>Table3[[#This Row],[Incentive Disbursements]]/'1.) CLM Reference'!$B$5</f>
        <v>1.0602428588770487E-4</v>
      </c>
      <c r="H63" s="32">
        <v>7527.4260000000004</v>
      </c>
      <c r="I63" s="33">
        <f>Table3[[#This Row],[Residential CLM $ Collected]]/'1.) CLM Reference'!$B$4</f>
        <v>2.6184496509525725E-4</v>
      </c>
      <c r="J63" s="34">
        <v>135</v>
      </c>
      <c r="K63" s="33">
        <f>Table3[[#This Row],[Residential Incentive Disbursements]]/'1.) CLM Reference'!$B$5</f>
        <v>6.9923197825306093E-6</v>
      </c>
      <c r="L63" s="32">
        <v>8389.9740000000002</v>
      </c>
      <c r="M63" s="33">
        <f>Table3[[#This Row],[C&amp;I CLM $ Collected]]/'1.) CLM Reference'!$B$4</f>
        <v>2.9184909279481665E-4</v>
      </c>
      <c r="N63" s="34">
        <v>1912</v>
      </c>
      <c r="O63" s="33">
        <f>Table3[[#This Row],[C&amp;I Incentive Disbursements]]/'1.) CLM Reference'!$B$5</f>
        <v>9.9031966105174262E-5</v>
      </c>
    </row>
    <row r="64" spans="1:15" ht="15" thickBot="1" x14ac:dyDescent="0.4">
      <c r="A64" s="107">
        <v>9009142100</v>
      </c>
      <c r="B64" s="76" t="s">
        <v>105</v>
      </c>
      <c r="C64" s="58" t="s">
        <v>48</v>
      </c>
      <c r="D64" s="38">
        <f>+Table3[[#This Row],[Residential CLM $ Collected]]+Table3[[#This Row],[C&amp;I CLM $ Collected]]</f>
        <v>0</v>
      </c>
      <c r="E64" s="64">
        <f>+Table3[[#This Row],[CLM $ Collected ]]/'1.) CLM Reference'!$B$4</f>
        <v>0</v>
      </c>
      <c r="F64" s="38">
        <f>+Table3[[#This Row],[Residential Incentive Disbursements]]+Table3[[#This Row],[C&amp;I Incentive Disbursements]]</f>
        <v>1367.99</v>
      </c>
      <c r="G64" s="64">
        <f>Table3[[#This Row],[Incentive Disbursements]]/'1.) CLM Reference'!$B$5</f>
        <v>7.0854989180029983E-5</v>
      </c>
      <c r="H64" s="32">
        <v>0</v>
      </c>
      <c r="I64" s="33">
        <f>Table3[[#This Row],[Residential CLM $ Collected]]/'1.) CLM Reference'!$B$4</f>
        <v>0</v>
      </c>
      <c r="J64" s="34">
        <v>1367.99</v>
      </c>
      <c r="K64" s="33">
        <f>Table3[[#This Row],[Residential Incentive Disbursements]]/'1.) CLM Reference'!$B$5</f>
        <v>7.0854989180029983E-5</v>
      </c>
      <c r="L64" s="32">
        <v>0</v>
      </c>
      <c r="M64" s="33">
        <f>Table3[[#This Row],[C&amp;I CLM $ Collected]]/'1.) CLM Reference'!$B$4</f>
        <v>0</v>
      </c>
      <c r="N64" s="34">
        <v>0</v>
      </c>
      <c r="O64" s="33">
        <f>Table3[[#This Row],[C&amp;I Incentive Disbursements]]/'1.) CLM Reference'!$B$5</f>
        <v>0</v>
      </c>
    </row>
    <row r="65" spans="1:15" ht="15" thickBot="1" x14ac:dyDescent="0.4">
      <c r="A65" s="107">
        <v>9009142601</v>
      </c>
      <c r="B65" s="76" t="s">
        <v>105</v>
      </c>
      <c r="C65" s="58" t="s">
        <v>43</v>
      </c>
      <c r="D65" s="38">
        <f>+Table3[[#This Row],[Residential CLM $ Collected]]+Table3[[#This Row],[C&amp;I CLM $ Collected]]</f>
        <v>411.93</v>
      </c>
      <c r="E65" s="64">
        <f>+Table3[[#This Row],[CLM $ Collected ]]/'1.) CLM Reference'!$B$4</f>
        <v>1.432917393962947E-5</v>
      </c>
      <c r="F65" s="38">
        <f>+Table3[[#This Row],[Residential Incentive Disbursements]]+Table3[[#This Row],[C&amp;I Incentive Disbursements]]</f>
        <v>285</v>
      </c>
      <c r="G65" s="64">
        <f>Table3[[#This Row],[Incentive Disbursements]]/'1.) CLM Reference'!$B$5</f>
        <v>1.4761563985342397E-5</v>
      </c>
      <c r="H65" s="15">
        <v>411.93</v>
      </c>
      <c r="I65" s="16">
        <f>Table3[[#This Row],[Residential CLM $ Collected]]/'1.) CLM Reference'!$B$4</f>
        <v>1.432917393962947E-5</v>
      </c>
      <c r="J65" s="17">
        <v>285</v>
      </c>
      <c r="K65" s="16">
        <f>Table3[[#This Row],[Residential Incentive Disbursements]]/'1.) CLM Reference'!$B$5</f>
        <v>1.4761563985342397E-5</v>
      </c>
      <c r="L65" s="15">
        <v>0</v>
      </c>
      <c r="M65" s="16">
        <f>Table3[[#This Row],[C&amp;I CLM $ Collected]]/'1.) CLM Reference'!$B$4</f>
        <v>0</v>
      </c>
      <c r="N65" s="17">
        <v>0</v>
      </c>
      <c r="O65" s="16">
        <f>Table3[[#This Row],[C&amp;I Incentive Disbursements]]/'1.) CLM Reference'!$B$5</f>
        <v>0</v>
      </c>
    </row>
    <row r="66" spans="1:15" ht="15" thickBot="1" x14ac:dyDescent="0.4">
      <c r="A66" s="107">
        <v>9009142603</v>
      </c>
      <c r="B66" s="76" t="s">
        <v>105</v>
      </c>
      <c r="C66" s="58" t="s">
        <v>48</v>
      </c>
      <c r="D66" s="38">
        <f>+Table3[[#This Row],[Residential CLM $ Collected]]+Table3[[#This Row],[C&amp;I CLM $ Collected]]</f>
        <v>103.866</v>
      </c>
      <c r="E66" s="64">
        <f>+Table3[[#This Row],[CLM $ Collected ]]/'1.) CLM Reference'!$B$4</f>
        <v>3.6130264375344224E-6</v>
      </c>
      <c r="F66" s="38">
        <f>+Table3[[#This Row],[Residential Incentive Disbursements]]+Table3[[#This Row],[C&amp;I Incentive Disbursements]]</f>
        <v>0</v>
      </c>
      <c r="G66" s="64">
        <f>Table3[[#This Row],[Incentive Disbursements]]/'1.) CLM Reference'!$B$5</f>
        <v>0</v>
      </c>
      <c r="H66" s="15">
        <v>0</v>
      </c>
      <c r="I66" s="16">
        <f>Table3[[#This Row],[Residential CLM $ Collected]]/'1.) CLM Reference'!$B$4</f>
        <v>0</v>
      </c>
      <c r="J66" s="17">
        <v>0</v>
      </c>
      <c r="K66" s="16">
        <f>Table3[[#This Row],[Residential Incentive Disbursements]]/'1.) CLM Reference'!$B$5</f>
        <v>0</v>
      </c>
      <c r="L66" s="15">
        <v>103.866</v>
      </c>
      <c r="M66" s="16">
        <f>Table3[[#This Row],[C&amp;I CLM $ Collected]]/'1.) CLM Reference'!$B$4</f>
        <v>3.6130264375344224E-6</v>
      </c>
      <c r="N66" s="17">
        <v>0</v>
      </c>
      <c r="O66" s="16">
        <f>Table3[[#This Row],[C&amp;I Incentive Disbursements]]/'1.) CLM Reference'!$B$5</f>
        <v>0</v>
      </c>
    </row>
    <row r="67" spans="1:15" ht="15" thickBot="1" x14ac:dyDescent="0.4">
      <c r="A67" s="107">
        <v>9009142604</v>
      </c>
      <c r="B67" s="76" t="s">
        <v>105</v>
      </c>
      <c r="C67" s="58" t="s">
        <v>43</v>
      </c>
      <c r="D67" s="38">
        <f>+Table3[[#This Row],[Residential CLM $ Collected]]+Table3[[#This Row],[C&amp;I CLM $ Collected]]</f>
        <v>531.45000000000005</v>
      </c>
      <c r="E67" s="64">
        <f>+Table3[[#This Row],[CLM $ Collected ]]/'1.) CLM Reference'!$B$4</f>
        <v>1.8486731945272454E-5</v>
      </c>
      <c r="F67" s="38">
        <f>+Table3[[#This Row],[Residential Incentive Disbursements]]+Table3[[#This Row],[C&amp;I Incentive Disbursements]]</f>
        <v>1067.22</v>
      </c>
      <c r="G67" s="64">
        <f>Table3[[#This Row],[Incentive Disbursements]]/'1.) CLM Reference'!$B$5</f>
        <v>5.5276618654165315E-5</v>
      </c>
      <c r="H67" s="32">
        <v>531.45000000000005</v>
      </c>
      <c r="I67" s="33">
        <f>Table3[[#This Row],[Residential CLM $ Collected]]/'1.) CLM Reference'!$B$4</f>
        <v>1.8486731945272454E-5</v>
      </c>
      <c r="J67" s="34">
        <v>1067.22</v>
      </c>
      <c r="K67" s="33">
        <f>Table3[[#This Row],[Residential Incentive Disbursements]]/'1.) CLM Reference'!$B$5</f>
        <v>5.5276618654165315E-5</v>
      </c>
      <c r="L67" s="32">
        <v>0</v>
      </c>
      <c r="M67" s="33">
        <f>Table3[[#This Row],[C&amp;I CLM $ Collected]]/'1.) CLM Reference'!$B$4</f>
        <v>0</v>
      </c>
      <c r="N67" s="34">
        <v>0</v>
      </c>
      <c r="O67" s="33">
        <f>Table3[[#This Row],[C&amp;I Incentive Disbursements]]/'1.) CLM Reference'!$B$5</f>
        <v>0</v>
      </c>
    </row>
    <row r="68" spans="1:15" ht="15" thickBot="1" x14ac:dyDescent="0.4">
      <c r="A68" s="107">
        <v>9009142700</v>
      </c>
      <c r="B68" s="76" t="s">
        <v>105</v>
      </c>
      <c r="C68" s="58" t="s">
        <v>43</v>
      </c>
      <c r="D68" s="38">
        <f>+Table3[[#This Row],[Residential CLM $ Collected]]+Table3[[#This Row],[C&amp;I CLM $ Collected]]</f>
        <v>1146.5160000000001</v>
      </c>
      <c r="E68" s="64">
        <f>+Table3[[#This Row],[CLM $ Collected ]]/'1.) CLM Reference'!$B$4</f>
        <v>3.9882084792484701E-5</v>
      </c>
      <c r="F68" s="38">
        <f>+Table3[[#This Row],[Residential Incentive Disbursements]]+Table3[[#This Row],[C&amp;I Incentive Disbursements]]</f>
        <v>1605</v>
      </c>
      <c r="G68" s="64">
        <f>Table3[[#This Row],[Incentive Disbursements]]/'1.) CLM Reference'!$B$5</f>
        <v>8.313091297008614E-5</v>
      </c>
      <c r="H68" s="32">
        <v>1146.5160000000001</v>
      </c>
      <c r="I68" s="33">
        <f>Table3[[#This Row],[Residential CLM $ Collected]]/'1.) CLM Reference'!$B$4</f>
        <v>3.9882084792484701E-5</v>
      </c>
      <c r="J68" s="34">
        <v>1605</v>
      </c>
      <c r="K68" s="33">
        <f>Table3[[#This Row],[Residential Incentive Disbursements]]/'1.) CLM Reference'!$B$5</f>
        <v>8.313091297008614E-5</v>
      </c>
      <c r="L68" s="32">
        <v>0</v>
      </c>
      <c r="M68" s="33">
        <f>Table3[[#This Row],[C&amp;I CLM $ Collected]]/'1.) CLM Reference'!$B$4</f>
        <v>0</v>
      </c>
      <c r="N68" s="34">
        <v>0</v>
      </c>
      <c r="O68" s="33">
        <f>Table3[[#This Row],[C&amp;I Incentive Disbursements]]/'1.) CLM Reference'!$B$5</f>
        <v>0</v>
      </c>
    </row>
    <row r="69" spans="1:15" ht="15" thickBot="1" x14ac:dyDescent="0.4">
      <c r="A69" s="107">
        <v>9009142800</v>
      </c>
      <c r="B69" s="76" t="s">
        <v>105</v>
      </c>
      <c r="C69" s="58" t="s">
        <v>43</v>
      </c>
      <c r="D69" s="38">
        <f>+Table3[[#This Row],[Residential CLM $ Collected]]+Table3[[#This Row],[C&amp;I CLM $ Collected]]</f>
        <v>355.74</v>
      </c>
      <c r="E69" s="64">
        <f>+Table3[[#This Row],[CLM $ Collected ]]/'1.) CLM Reference'!$B$4</f>
        <v>1.2374579023823921E-5</v>
      </c>
      <c r="F69" s="38">
        <f>+Table3[[#This Row],[Residential Incentive Disbursements]]+Table3[[#This Row],[C&amp;I Incentive Disbursements]]</f>
        <v>427.43</v>
      </c>
      <c r="G69" s="64">
        <f>Table3[[#This Row],[Incentive Disbursements]]/'1.) CLM Reference'!$B$5</f>
        <v>2.2138720330718952E-5</v>
      </c>
      <c r="H69" s="32">
        <v>355.74</v>
      </c>
      <c r="I69" s="33">
        <f>Table3[[#This Row],[Residential CLM $ Collected]]/'1.) CLM Reference'!$B$4</f>
        <v>1.2374579023823921E-5</v>
      </c>
      <c r="J69" s="34">
        <v>427.43</v>
      </c>
      <c r="K69" s="33">
        <f>Table3[[#This Row],[Residential Incentive Disbursements]]/'1.) CLM Reference'!$B$5</f>
        <v>2.2138720330718952E-5</v>
      </c>
      <c r="L69" s="32">
        <v>0</v>
      </c>
      <c r="M69" s="33">
        <f>Table3[[#This Row],[C&amp;I CLM $ Collected]]/'1.) CLM Reference'!$B$4</f>
        <v>0</v>
      </c>
      <c r="N69" s="34">
        <v>0</v>
      </c>
      <c r="O69" s="33">
        <f>Table3[[#This Row],[C&amp;I Incentive Disbursements]]/'1.) CLM Reference'!$B$5</f>
        <v>0</v>
      </c>
    </row>
    <row r="70" spans="1:15" ht="15" thickBot="1" x14ac:dyDescent="0.4">
      <c r="A70" s="107">
        <v>9009155000</v>
      </c>
      <c r="B70" s="76" t="s">
        <v>105</v>
      </c>
      <c r="C70" s="58" t="s">
        <v>43</v>
      </c>
      <c r="D70" s="38">
        <f>+Table3[[#This Row],[Residential CLM $ Collected]]+Table3[[#This Row],[C&amp;I CLM $ Collected]]</f>
        <v>180.18</v>
      </c>
      <c r="E70" s="64">
        <f>+Table3[[#This Row],[CLM $ Collected ]]/'1.) CLM Reference'!$B$4</f>
        <v>6.2676439211575705E-6</v>
      </c>
      <c r="F70" s="38">
        <f>+Table3[[#This Row],[Residential Incentive Disbursements]]+Table3[[#This Row],[C&amp;I Incentive Disbursements]]</f>
        <v>140</v>
      </c>
      <c r="G70" s="64">
        <f>Table3[[#This Row],[Incentive Disbursements]]/'1.) CLM Reference'!$B$5</f>
        <v>7.2512945892910025E-6</v>
      </c>
      <c r="H70" s="15">
        <v>0</v>
      </c>
      <c r="I70" s="16">
        <f>Table3[[#This Row],[Residential CLM $ Collected]]/'1.) CLM Reference'!$B$4</f>
        <v>0</v>
      </c>
      <c r="J70" s="17">
        <v>140</v>
      </c>
      <c r="K70" s="16">
        <f>Table3[[#This Row],[Residential Incentive Disbursements]]/'1.) CLM Reference'!$B$5</f>
        <v>7.2512945892910025E-6</v>
      </c>
      <c r="L70" s="15">
        <v>180.18</v>
      </c>
      <c r="M70" s="16">
        <f>Table3[[#This Row],[C&amp;I CLM $ Collected]]/'1.) CLM Reference'!$B$4</f>
        <v>6.2676439211575705E-6</v>
      </c>
      <c r="N70" s="17">
        <v>0</v>
      </c>
      <c r="O70" s="16">
        <f>Table3[[#This Row],[C&amp;I Incentive Disbursements]]/'1.) CLM Reference'!$B$5</f>
        <v>0</v>
      </c>
    </row>
    <row r="71" spans="1:15" ht="15" thickBot="1" x14ac:dyDescent="0.4">
      <c r="A71" s="107">
        <v>9009155100</v>
      </c>
      <c r="B71" s="76" t="s">
        <v>105</v>
      </c>
      <c r="C71" s="58" t="s">
        <v>48</v>
      </c>
      <c r="D71" s="38">
        <f>+Table3[[#This Row],[Residential CLM $ Collected]]+Table3[[#This Row],[C&amp;I CLM $ Collected]]</f>
        <v>67.272000000000006</v>
      </c>
      <c r="E71" s="64">
        <f>+Table3[[#This Row],[CLM $ Collected ]]/'1.) CLM Reference'!$B$4</f>
        <v>2.3400873674331894E-6</v>
      </c>
      <c r="F71" s="38">
        <f>+Table3[[#This Row],[Residential Incentive Disbursements]]+Table3[[#This Row],[C&amp;I Incentive Disbursements]]</f>
        <v>35</v>
      </c>
      <c r="G71" s="64">
        <f>Table3[[#This Row],[Incentive Disbursements]]/'1.) CLM Reference'!$B$5</f>
        <v>1.8128236473227506E-6</v>
      </c>
      <c r="H71" s="15">
        <v>67.272000000000006</v>
      </c>
      <c r="I71" s="16">
        <f>Table3[[#This Row],[Residential CLM $ Collected]]/'1.) CLM Reference'!$B$4</f>
        <v>2.3400873674331894E-6</v>
      </c>
      <c r="J71" s="17">
        <v>35</v>
      </c>
      <c r="K71" s="16">
        <f>Table3[[#This Row],[Residential Incentive Disbursements]]/'1.) CLM Reference'!$B$5</f>
        <v>1.8128236473227506E-6</v>
      </c>
      <c r="L71" s="15">
        <v>0</v>
      </c>
      <c r="M71" s="16">
        <f>Table3[[#This Row],[C&amp;I CLM $ Collected]]/'1.) CLM Reference'!$B$4</f>
        <v>0</v>
      </c>
      <c r="N71" s="17">
        <v>0</v>
      </c>
      <c r="O71" s="16">
        <f>Table3[[#This Row],[C&amp;I Incentive Disbursements]]/'1.) CLM Reference'!$B$5</f>
        <v>0</v>
      </c>
    </row>
    <row r="72" spans="1:15" ht="15" thickBot="1" x14ac:dyDescent="0.4">
      <c r="A72" s="106">
        <v>9009167300</v>
      </c>
      <c r="B72" s="75" t="s">
        <v>105</v>
      </c>
      <c r="C72" s="91" t="s">
        <v>43</v>
      </c>
      <c r="D72" s="38">
        <f>+Table3[[#This Row],[Residential CLM $ Collected]]+Table3[[#This Row],[C&amp;I CLM $ Collected]]</f>
        <v>641.43600000000004</v>
      </c>
      <c r="E72" s="64">
        <f>+Table3[[#This Row],[CLM $ Collected ]]/'1.) CLM Reference'!$B$4</f>
        <v>2.2312645389119923E-5</v>
      </c>
      <c r="F72" s="38">
        <f>+Table3[[#This Row],[Residential Incentive Disbursements]]+Table3[[#This Row],[C&amp;I Incentive Disbursements]]</f>
        <v>840</v>
      </c>
      <c r="G72" s="66">
        <f>Table3[[#This Row],[Incentive Disbursements]]/'1.) CLM Reference'!$B$5</f>
        <v>4.3507767535746015E-5</v>
      </c>
      <c r="H72" s="32">
        <v>641.43600000000004</v>
      </c>
      <c r="I72" s="33">
        <f>Table3[[#This Row],[Residential CLM $ Collected]]/'1.) CLM Reference'!$B$4</f>
        <v>2.2312645389119923E-5</v>
      </c>
      <c r="J72" s="34">
        <v>840</v>
      </c>
      <c r="K72" s="33">
        <f>Table3[[#This Row],[Residential Incentive Disbursements]]/'1.) CLM Reference'!$B$5</f>
        <v>4.3507767535746015E-5</v>
      </c>
      <c r="L72" s="32">
        <v>0</v>
      </c>
      <c r="M72" s="33">
        <f>Table3[[#This Row],[C&amp;I CLM $ Collected]]/'1.) CLM Reference'!$B$4</f>
        <v>0</v>
      </c>
      <c r="N72" s="34">
        <v>0</v>
      </c>
      <c r="O72" s="33">
        <f>Table3[[#This Row],[C&amp;I Incentive Disbursements]]/'1.) CLM Reference'!$B$5</f>
        <v>0</v>
      </c>
    </row>
    <row r="73" spans="1:15" ht="15" thickBot="1" x14ac:dyDescent="0.4">
      <c r="A73" s="106">
        <v>9009180100</v>
      </c>
      <c r="B73" s="75" t="s">
        <v>105</v>
      </c>
      <c r="C73" s="91" t="s">
        <v>43</v>
      </c>
      <c r="D73" s="38">
        <f>+Table3[[#This Row],[Residential CLM $ Collected]]+Table3[[#This Row],[C&amp;I CLM $ Collected]]</f>
        <v>153841.878</v>
      </c>
      <c r="E73" s="64">
        <f>+Table3[[#This Row],[CLM $ Collected ]]/'1.) CLM Reference'!$B$4</f>
        <v>5.3514602700974832E-3</v>
      </c>
      <c r="F73" s="38">
        <f>+Table3[[#This Row],[Residential Incentive Disbursements]]+Table3[[#This Row],[C&amp;I Incentive Disbursements]]</f>
        <v>56692.130000000005</v>
      </c>
      <c r="G73" s="66">
        <f>Table3[[#This Row],[Incentive Disbursements]]/'1.) CLM Reference'!$B$5</f>
        <v>2.9363666823170155E-3</v>
      </c>
      <c r="H73" s="32">
        <v>126740.60400000001</v>
      </c>
      <c r="I73" s="33">
        <f>Table3[[#This Row],[Residential CLM $ Collected]]/'1.) CLM Reference'!$B$4</f>
        <v>4.4087300267756629E-3</v>
      </c>
      <c r="J73" s="34">
        <v>25425.13</v>
      </c>
      <c r="K73" s="33">
        <f>Table3[[#This Row],[Residential Incentive Disbursements]]/'1.) CLM Reference'!$B$5</f>
        <v>1.3168936257215739E-3</v>
      </c>
      <c r="L73" s="32">
        <v>27101.274000000001</v>
      </c>
      <c r="M73" s="33">
        <f>Table3[[#This Row],[C&amp;I CLM $ Collected]]/'1.) CLM Reference'!$B$4</f>
        <v>9.4273024332182105E-4</v>
      </c>
      <c r="N73" s="34">
        <v>31267</v>
      </c>
      <c r="O73" s="33">
        <f>Table3[[#This Row],[C&amp;I Incentive Disbursements]]/'1.) CLM Reference'!$B$5</f>
        <v>1.6194730565954412E-3</v>
      </c>
    </row>
    <row r="74" spans="1:15" ht="15" thickBot="1" x14ac:dyDescent="0.4">
      <c r="A74" s="106">
        <v>9009180200</v>
      </c>
      <c r="B74" s="75" t="s">
        <v>105</v>
      </c>
      <c r="C74" s="91" t="s">
        <v>43</v>
      </c>
      <c r="D74" s="38">
        <f>+Table3[[#This Row],[Residential CLM $ Collected]]+Table3[[#This Row],[C&amp;I CLM $ Collected]]</f>
        <v>145772.364</v>
      </c>
      <c r="E74" s="64">
        <f>+Table3[[#This Row],[CLM $ Collected ]]/'1.) CLM Reference'!$B$4</f>
        <v>5.0707585253489213E-3</v>
      </c>
      <c r="F74" s="38">
        <f>+Table3[[#This Row],[Residential Incentive Disbursements]]+Table3[[#This Row],[C&amp;I Incentive Disbursements]]</f>
        <v>68523.739999999991</v>
      </c>
      <c r="G74" s="66">
        <f>Table3[[#This Row],[Incentive Disbursements]]/'1.) CLM Reference'!$B$5</f>
        <v>3.5491844649998814E-3</v>
      </c>
      <c r="H74" s="32">
        <v>103538.796</v>
      </c>
      <c r="I74" s="33">
        <f>Table3[[#This Row],[Residential CLM $ Collected]]/'1.) CLM Reference'!$B$4</f>
        <v>3.6016444963557206E-3</v>
      </c>
      <c r="J74" s="34">
        <v>15445.14</v>
      </c>
      <c r="K74" s="33">
        <f>Table3[[#This Row],[Residential Incentive Disbursements]]/'1.) CLM Reference'!$B$5</f>
        <v>7.9998042937744305E-4</v>
      </c>
      <c r="L74" s="32">
        <v>42233.567999999999</v>
      </c>
      <c r="M74" s="33">
        <f>Table3[[#This Row],[C&amp;I CLM $ Collected]]/'1.) CLM Reference'!$B$4</f>
        <v>1.4691140289932005E-3</v>
      </c>
      <c r="N74" s="34">
        <v>53078.6</v>
      </c>
      <c r="O74" s="33">
        <f>Table3[[#This Row],[C&amp;I Incentive Disbursements]]/'1.) CLM Reference'!$B$5</f>
        <v>2.7492040356224385E-3</v>
      </c>
    </row>
    <row r="75" spans="1:15" ht="15" thickBot="1" x14ac:dyDescent="0.4">
      <c r="A75" s="106">
        <v>9009180300</v>
      </c>
      <c r="B75" s="75" t="s">
        <v>105</v>
      </c>
      <c r="C75" s="91" t="s">
        <v>43</v>
      </c>
      <c r="D75" s="38">
        <f>+Table3[[#This Row],[Residential CLM $ Collected]]+Table3[[#This Row],[C&amp;I CLM $ Collected]]</f>
        <v>64981.362000000001</v>
      </c>
      <c r="E75" s="64">
        <f>+Table3[[#This Row],[CLM $ Collected ]]/'1.) CLM Reference'!$B$4</f>
        <v>2.2604064742359838E-3</v>
      </c>
      <c r="F75" s="38">
        <f>+Table3[[#This Row],[Residential Incentive Disbursements]]+Table3[[#This Row],[C&amp;I Incentive Disbursements]]</f>
        <v>85632.2</v>
      </c>
      <c r="G75" s="66">
        <f>Table3[[#This Row],[Incentive Disbursements]]/'1.) CLM Reference'!$B$5</f>
        <v>4.4353164894934639E-3</v>
      </c>
      <c r="H75" s="32">
        <v>43063.853999999999</v>
      </c>
      <c r="I75" s="33">
        <f>Table3[[#This Row],[Residential CLM $ Collected]]/'1.) CLM Reference'!$B$4</f>
        <v>1.4979959082290883E-3</v>
      </c>
      <c r="J75" s="34">
        <v>3952.95</v>
      </c>
      <c r="K75" s="33">
        <f>Table3[[#This Row],[Residential Incentive Disbursements]]/'1.) CLM Reference'!$B$5</f>
        <v>2.0474289247669904E-4</v>
      </c>
      <c r="L75" s="32">
        <v>21917.508000000002</v>
      </c>
      <c r="M75" s="33">
        <f>Table3[[#This Row],[C&amp;I CLM $ Collected]]/'1.) CLM Reference'!$B$4</f>
        <v>7.6241056600689547E-4</v>
      </c>
      <c r="N75" s="34">
        <v>81679.25</v>
      </c>
      <c r="O75" s="33">
        <f>Table3[[#This Row],[C&amp;I Incentive Disbursements]]/'1.) CLM Reference'!$B$5</f>
        <v>4.2305735970167646E-3</v>
      </c>
    </row>
    <row r="76" spans="1:15" ht="15" thickBot="1" x14ac:dyDescent="0.4">
      <c r="A76" s="106">
        <v>9009180400</v>
      </c>
      <c r="B76" s="75" t="s">
        <v>105</v>
      </c>
      <c r="C76" s="91" t="s">
        <v>43</v>
      </c>
      <c r="D76" s="38">
        <f>+Table3[[#This Row],[Residential CLM $ Collected]]+Table3[[#This Row],[C&amp;I CLM $ Collected]]</f>
        <v>59437.415999999997</v>
      </c>
      <c r="E76" s="64">
        <f>+Table3[[#This Row],[CLM $ Collected ]]/'1.) CLM Reference'!$B$4</f>
        <v>2.0675577704612814E-3</v>
      </c>
      <c r="F76" s="38">
        <f>+Table3[[#This Row],[Residential Incentive Disbursements]]+Table3[[#This Row],[C&amp;I Incentive Disbursements]]</f>
        <v>97567.2</v>
      </c>
      <c r="G76" s="66">
        <f>Table3[[#This Row],[Incentive Disbursements]]/'1.) CLM Reference'!$B$5</f>
        <v>5.0534893532305216E-3</v>
      </c>
      <c r="H76" s="32">
        <v>46142.207999999999</v>
      </c>
      <c r="I76" s="33">
        <f>Table3[[#This Row],[Residential CLM $ Collected]]/'1.) CLM Reference'!$B$4</f>
        <v>1.6050778636917983E-3</v>
      </c>
      <c r="J76" s="34">
        <v>6162.2</v>
      </c>
      <c r="K76" s="33">
        <f>Table3[[#This Row],[Residential Incentive Disbursements]]/'1.) CLM Reference'!$B$5</f>
        <v>3.1917091084377868E-4</v>
      </c>
      <c r="L76" s="32">
        <v>13295.208000000001</v>
      </c>
      <c r="M76" s="33">
        <f>Table3[[#This Row],[C&amp;I CLM $ Collected]]/'1.) CLM Reference'!$B$4</f>
        <v>4.624799067694833E-4</v>
      </c>
      <c r="N76" s="34">
        <v>91405</v>
      </c>
      <c r="O76" s="33">
        <f>Table3[[#This Row],[C&amp;I Incentive Disbursements]]/'1.) CLM Reference'!$B$5</f>
        <v>4.7343184423867431E-3</v>
      </c>
    </row>
    <row r="77" spans="1:15" ht="15" thickBot="1" x14ac:dyDescent="0.4">
      <c r="A77" s="106">
        <v>9009180500</v>
      </c>
      <c r="B77" s="75" t="s">
        <v>105</v>
      </c>
      <c r="C77" s="91" t="s">
        <v>43</v>
      </c>
      <c r="D77" s="38">
        <f>+Table3[[#This Row],[Residential CLM $ Collected]]+Table3[[#This Row],[C&amp;I CLM $ Collected]]</f>
        <v>105944.304</v>
      </c>
      <c r="E77" s="64">
        <f>+Table3[[#This Row],[CLM $ Collected ]]/'1.) CLM Reference'!$B$4</f>
        <v>3.6853211951763218E-3</v>
      </c>
      <c r="F77" s="38">
        <f>+Table3[[#This Row],[Residential Incentive Disbursements]]+Table3[[#This Row],[C&amp;I Incentive Disbursements]]</f>
        <v>30946.61</v>
      </c>
      <c r="G77" s="66">
        <f>Table3[[#This Row],[Incentive Disbursements]]/'1.) CLM Reference'!$B$5</f>
        <v>1.6028784689278489E-3</v>
      </c>
      <c r="H77" s="32">
        <v>90456.426000000007</v>
      </c>
      <c r="I77" s="33">
        <f>Table3[[#This Row],[Residential CLM $ Collected]]/'1.) CLM Reference'!$B$4</f>
        <v>3.1465682570126518E-3</v>
      </c>
      <c r="J77" s="34">
        <v>30091.61</v>
      </c>
      <c r="K77" s="33">
        <f>Table3[[#This Row],[Residential Incentive Disbursements]]/'1.) CLM Reference'!$B$5</f>
        <v>1.5585937769718216E-3</v>
      </c>
      <c r="L77" s="32">
        <v>15487.878000000001</v>
      </c>
      <c r="M77" s="33">
        <f>Table3[[#This Row],[C&amp;I CLM $ Collected]]/'1.) CLM Reference'!$B$4</f>
        <v>5.387529381636701E-4</v>
      </c>
      <c r="N77" s="34">
        <v>855</v>
      </c>
      <c r="O77" s="33">
        <f>Table3[[#This Row],[C&amp;I Incentive Disbursements]]/'1.) CLM Reference'!$B$5</f>
        <v>4.428469195602719E-5</v>
      </c>
    </row>
    <row r="78" spans="1:15" ht="15" thickBot="1" x14ac:dyDescent="0.4">
      <c r="A78" s="106">
        <v>9009180601</v>
      </c>
      <c r="B78" s="75" t="s">
        <v>105</v>
      </c>
      <c r="C78" s="91" t="s">
        <v>43</v>
      </c>
      <c r="D78" s="38">
        <f>+Table3[[#This Row],[Residential CLM $ Collected]]+Table3[[#This Row],[C&amp;I CLM $ Collected]]</f>
        <v>69631.853999999992</v>
      </c>
      <c r="E78" s="64">
        <f>+Table3[[#This Row],[CLM $ Collected ]]/'1.) CLM Reference'!$B$4</f>
        <v>2.4221759709292454E-3</v>
      </c>
      <c r="F78" s="38">
        <f>+Table3[[#This Row],[Residential Incentive Disbursements]]+Table3[[#This Row],[C&amp;I Incentive Disbursements]]</f>
        <v>53516.82</v>
      </c>
      <c r="G78" s="66">
        <f>Table3[[#This Row],[Incentive Disbursements]]/'1.) CLM Reference'!$B$5</f>
        <v>2.7719016235861465E-3</v>
      </c>
      <c r="H78" s="32">
        <v>57562.601999999999</v>
      </c>
      <c r="I78" s="33">
        <f>Table3[[#This Row],[Residential CLM $ Collected]]/'1.) CLM Reference'!$B$4</f>
        <v>2.0023415057792908E-3</v>
      </c>
      <c r="J78" s="34">
        <v>20707.82</v>
      </c>
      <c r="K78" s="33">
        <f>Table3[[#This Row],[Residential Incentive Disbursements]]/'1.) CLM Reference'!$B$5</f>
        <v>1.0725607365858001E-3</v>
      </c>
      <c r="L78" s="32">
        <v>12069.252</v>
      </c>
      <c r="M78" s="33">
        <f>Table3[[#This Row],[C&amp;I CLM $ Collected]]/'1.) CLM Reference'!$B$4</f>
        <v>4.1983446514995475E-4</v>
      </c>
      <c r="N78" s="34">
        <v>32809</v>
      </c>
      <c r="O78" s="33">
        <f>Table3[[#This Row],[C&amp;I Incentive Disbursements]]/'1.) CLM Reference'!$B$5</f>
        <v>1.6993408870003464E-3</v>
      </c>
    </row>
    <row r="79" spans="1:15" ht="15" thickBot="1" x14ac:dyDescent="0.4">
      <c r="A79" s="106">
        <v>9009180602</v>
      </c>
      <c r="B79" s="75" t="s">
        <v>105</v>
      </c>
      <c r="C79" s="91" t="s">
        <v>43</v>
      </c>
      <c r="D79" s="38">
        <f>+Table3[[#This Row],[Residential CLM $ Collected]]+Table3[[#This Row],[C&amp;I CLM $ Collected]]</f>
        <v>82221.33</v>
      </c>
      <c r="E79" s="64">
        <f>+Table3[[#This Row],[CLM $ Collected ]]/'1.) CLM Reference'!$B$4</f>
        <v>2.8601066664668143E-3</v>
      </c>
      <c r="F79" s="38">
        <f>+Table3[[#This Row],[Residential Incentive Disbursements]]+Table3[[#This Row],[C&amp;I Incentive Disbursements]]</f>
        <v>51424.4</v>
      </c>
      <c r="G79" s="66">
        <f>Table3[[#This Row],[Incentive Disbursements]]/'1.) CLM Reference'!$B$5</f>
        <v>2.6635248105538302E-3</v>
      </c>
      <c r="H79" s="32">
        <v>77632.44</v>
      </c>
      <c r="I79" s="33">
        <f>Table3[[#This Row],[Residential CLM $ Collected]]/'1.) CLM Reference'!$B$4</f>
        <v>2.7004800235910192E-3</v>
      </c>
      <c r="J79" s="34">
        <v>34292.400000000001</v>
      </c>
      <c r="K79" s="33">
        <f>Table3[[#This Row],[Residential Incentive Disbursements]]/'1.) CLM Reference'!$B$5</f>
        <v>1.7761735326700199E-3</v>
      </c>
      <c r="L79" s="32">
        <v>4588.8900000000003</v>
      </c>
      <c r="M79" s="33">
        <f>Table3[[#This Row],[C&amp;I CLM $ Collected]]/'1.) CLM Reference'!$B$4</f>
        <v>1.5962664287579511E-4</v>
      </c>
      <c r="N79" s="34">
        <v>17132</v>
      </c>
      <c r="O79" s="33">
        <f>Table3[[#This Row],[C&amp;I Incentive Disbursements]]/'1.) CLM Reference'!$B$5</f>
        <v>8.8735127788381035E-4</v>
      </c>
    </row>
    <row r="80" spans="1:15" ht="15" thickBot="1" x14ac:dyDescent="0.4">
      <c r="A80" s="106">
        <v>9009186100</v>
      </c>
      <c r="B80" s="75" t="s">
        <v>105</v>
      </c>
      <c r="C80" s="91" t="s">
        <v>43</v>
      </c>
      <c r="D80" s="38">
        <f>+Table3[[#This Row],[Residential CLM $ Collected]]+Table3[[#This Row],[C&amp;I CLM $ Collected]]</f>
        <v>161.238</v>
      </c>
      <c r="E80" s="64">
        <f>+Table3[[#This Row],[CLM $ Collected ]]/'1.) CLM Reference'!$B$4</f>
        <v>5.6087377653435691E-6</v>
      </c>
      <c r="F80" s="38">
        <f>+Table3[[#This Row],[Residential Incentive Disbursements]]+Table3[[#This Row],[C&amp;I Incentive Disbursements]]</f>
        <v>624.28</v>
      </c>
      <c r="G80" s="66">
        <f>Table3[[#This Row],[Incentive Disbursements]]/'1.) CLM Reference'!$B$5</f>
        <v>3.2334558472875623E-5</v>
      </c>
      <c r="H80" s="32">
        <v>161.238</v>
      </c>
      <c r="I80" s="33">
        <f>Table3[[#This Row],[Residential CLM $ Collected]]/'1.) CLM Reference'!$B$4</f>
        <v>5.6087377653435691E-6</v>
      </c>
      <c r="J80" s="34">
        <v>624.28</v>
      </c>
      <c r="K80" s="33">
        <f>Table3[[#This Row],[Residential Incentive Disbursements]]/'1.) CLM Reference'!$B$5</f>
        <v>3.2334558472875623E-5</v>
      </c>
      <c r="L80" s="32">
        <v>0</v>
      </c>
      <c r="M80" s="33">
        <f>Table3[[#This Row],[C&amp;I CLM $ Collected]]/'1.) CLM Reference'!$B$4</f>
        <v>0</v>
      </c>
      <c r="N80" s="34">
        <v>0</v>
      </c>
      <c r="O80" s="33">
        <f>Table3[[#This Row],[C&amp;I Incentive Disbursements]]/'1.) CLM Reference'!$B$5</f>
        <v>0</v>
      </c>
    </row>
    <row r="81" spans="1:15" ht="15" thickBot="1" x14ac:dyDescent="0.4">
      <c r="A81" s="106">
        <v>9009361500</v>
      </c>
      <c r="B81" s="75" t="s">
        <v>105</v>
      </c>
      <c r="C81" s="91" t="s">
        <v>43</v>
      </c>
      <c r="D81" s="38">
        <f>+Table3[[#This Row],[Residential CLM $ Collected]]+Table3[[#This Row],[C&amp;I CLM $ Collected]]</f>
        <v>35.094000000000001</v>
      </c>
      <c r="E81" s="64">
        <f>+Table3[[#This Row],[CLM $ Collected ]]/'1.) CLM Reference'!$B$4</f>
        <v>1.2207608822794082E-6</v>
      </c>
      <c r="F81" s="38">
        <f>+Table3[[#This Row],[Residential Incentive Disbursements]]+Table3[[#This Row],[C&amp;I Incentive Disbursements]]</f>
        <v>70</v>
      </c>
      <c r="G81" s="66">
        <f>Table3[[#This Row],[Incentive Disbursements]]/'1.) CLM Reference'!$B$5</f>
        <v>3.6256472946455013E-6</v>
      </c>
      <c r="H81" s="32">
        <v>35.094000000000001</v>
      </c>
      <c r="I81" s="33">
        <f>Table3[[#This Row],[Residential CLM $ Collected]]/'1.) CLM Reference'!$B$4</f>
        <v>1.2207608822794082E-6</v>
      </c>
      <c r="J81" s="34">
        <v>70</v>
      </c>
      <c r="K81" s="33">
        <f>Table3[[#This Row],[Residential Incentive Disbursements]]/'1.) CLM Reference'!$B$5</f>
        <v>3.6256472946455013E-6</v>
      </c>
      <c r="L81" s="32">
        <v>0</v>
      </c>
      <c r="M81" s="33">
        <f>Table3[[#This Row],[C&amp;I CLM $ Collected]]/'1.) CLM Reference'!$B$4</f>
        <v>0</v>
      </c>
      <c r="N81" s="34">
        <v>0</v>
      </c>
      <c r="O81" s="33">
        <f>Table3[[#This Row],[C&amp;I Incentive Disbursements]]/'1.) CLM Reference'!$B$5</f>
        <v>0</v>
      </c>
    </row>
    <row r="82" spans="1:15" ht="15" thickBot="1" x14ac:dyDescent="0.4">
      <c r="A82" s="107">
        <v>9001055100</v>
      </c>
      <c r="B82" s="76" t="s">
        <v>123</v>
      </c>
      <c r="C82" s="58" t="s">
        <v>43</v>
      </c>
      <c r="D82" s="38">
        <f>+Table3[[#This Row],[Residential CLM $ Collected]]+Table3[[#This Row],[C&amp;I CLM $ Collected]]</f>
        <v>423.68400000000003</v>
      </c>
      <c r="E82" s="64">
        <f>+Table3[[#This Row],[CLM $ Collected ]]/'1.) CLM Reference'!$B$4</f>
        <v>1.4738042219401288E-5</v>
      </c>
      <c r="F82" s="38">
        <f>+Table3[[#This Row],[Residential Incentive Disbursements]]+Table3[[#This Row],[C&amp;I Incentive Disbursements]]</f>
        <v>0</v>
      </c>
      <c r="G82" s="64">
        <f>Table3[[#This Row],[Incentive Disbursements]]/'1.) CLM Reference'!$B$5</f>
        <v>0</v>
      </c>
      <c r="H82" s="15">
        <v>423.68400000000003</v>
      </c>
      <c r="I82" s="16">
        <f>Table3[[#This Row],[Residential CLM $ Collected]]/'1.) CLM Reference'!$B$4</f>
        <v>1.4738042219401288E-5</v>
      </c>
      <c r="J82" s="17">
        <v>0</v>
      </c>
      <c r="K82" s="16">
        <f>Table3[[#This Row],[Residential Incentive Disbursements]]/'1.) CLM Reference'!$B$5</f>
        <v>0</v>
      </c>
      <c r="L82" s="15">
        <v>0</v>
      </c>
      <c r="M82" s="16">
        <f>Table3[[#This Row],[C&amp;I CLM $ Collected]]/'1.) CLM Reference'!$B$4</f>
        <v>0</v>
      </c>
      <c r="N82" s="17">
        <v>0</v>
      </c>
      <c r="O82" s="16">
        <f>Table3[[#This Row],[C&amp;I Incentive Disbursements]]/'1.) CLM Reference'!$B$5</f>
        <v>0</v>
      </c>
    </row>
    <row r="83" spans="1:15" ht="15" thickBot="1" x14ac:dyDescent="0.4">
      <c r="A83" s="107">
        <v>9001055200</v>
      </c>
      <c r="B83" s="76" t="s">
        <v>123</v>
      </c>
      <c r="C83" s="58" t="s">
        <v>43</v>
      </c>
      <c r="D83" s="38">
        <f>+Table3[[#This Row],[Residential CLM $ Collected]]+Table3[[#This Row],[C&amp;I CLM $ Collected]]</f>
        <v>761.59199999999998</v>
      </c>
      <c r="E83" s="64">
        <f>+Table3[[#This Row],[CLM $ Collected ]]/'1.) CLM Reference'!$B$4</f>
        <v>2.6492326946399356E-5</v>
      </c>
      <c r="F83" s="38">
        <f>+Table3[[#This Row],[Residential Incentive Disbursements]]+Table3[[#This Row],[C&amp;I Incentive Disbursements]]</f>
        <v>0</v>
      </c>
      <c r="G83" s="64">
        <f>Table3[[#This Row],[Incentive Disbursements]]/'1.) CLM Reference'!$B$5</f>
        <v>0</v>
      </c>
      <c r="H83" s="15">
        <v>761.59199999999998</v>
      </c>
      <c r="I83" s="16">
        <f>Table3[[#This Row],[Residential CLM $ Collected]]/'1.) CLM Reference'!$B$4</f>
        <v>2.6492326946399356E-5</v>
      </c>
      <c r="J83" s="17">
        <v>0</v>
      </c>
      <c r="K83" s="16">
        <f>Table3[[#This Row],[Residential Incentive Disbursements]]/'1.) CLM Reference'!$B$5</f>
        <v>0</v>
      </c>
      <c r="L83" s="15">
        <v>0</v>
      </c>
      <c r="M83" s="16">
        <f>Table3[[#This Row],[C&amp;I CLM $ Collected]]/'1.) CLM Reference'!$B$4</f>
        <v>0</v>
      </c>
      <c r="N83" s="17">
        <v>0</v>
      </c>
      <c r="O83" s="16">
        <f>Table3[[#This Row],[C&amp;I Incentive Disbursements]]/'1.) CLM Reference'!$B$5</f>
        <v>0</v>
      </c>
    </row>
    <row r="84" spans="1:15" ht="15" thickBot="1" x14ac:dyDescent="0.4">
      <c r="A84" s="107">
        <v>9001060300</v>
      </c>
      <c r="B84" s="76" t="s">
        <v>123</v>
      </c>
      <c r="C84" s="58" t="s">
        <v>43</v>
      </c>
      <c r="D84" s="38">
        <f>+Table3[[#This Row],[Residential CLM $ Collected]]+Table3[[#This Row],[C&amp;I CLM $ Collected]]</f>
        <v>177.864</v>
      </c>
      <c r="E84" s="64">
        <f>+Table3[[#This Row],[CLM $ Collected ]]/'1.) CLM Reference'!$B$4</f>
        <v>6.1870807991606736E-6</v>
      </c>
      <c r="F84" s="38">
        <f>+Table3[[#This Row],[Residential Incentive Disbursements]]+Table3[[#This Row],[C&amp;I Incentive Disbursements]]</f>
        <v>1235</v>
      </c>
      <c r="G84" s="64">
        <f>Table3[[#This Row],[Incentive Disbursements]]/'1.) CLM Reference'!$B$5</f>
        <v>6.3966777269817063E-5</v>
      </c>
      <c r="H84" s="15">
        <v>177.864</v>
      </c>
      <c r="I84" s="16">
        <f>Table3[[#This Row],[Residential CLM $ Collected]]/'1.) CLM Reference'!$B$4</f>
        <v>6.1870807991606736E-6</v>
      </c>
      <c r="J84" s="17">
        <v>1235</v>
      </c>
      <c r="K84" s="16">
        <f>Table3[[#This Row],[Residential Incentive Disbursements]]/'1.) CLM Reference'!$B$5</f>
        <v>6.3966777269817063E-5</v>
      </c>
      <c r="L84" s="15">
        <v>0</v>
      </c>
      <c r="M84" s="16">
        <f>Table3[[#This Row],[C&amp;I CLM $ Collected]]/'1.) CLM Reference'!$B$4</f>
        <v>0</v>
      </c>
      <c r="N84" s="17">
        <v>0</v>
      </c>
      <c r="O84" s="16">
        <f>Table3[[#This Row],[C&amp;I Incentive Disbursements]]/'1.) CLM Reference'!$B$5</f>
        <v>0</v>
      </c>
    </row>
    <row r="85" spans="1:15" ht="15" thickBot="1" x14ac:dyDescent="0.4">
      <c r="A85" s="107">
        <v>9001105100</v>
      </c>
      <c r="B85" s="76" t="s">
        <v>123</v>
      </c>
      <c r="C85" s="58" t="s">
        <v>43</v>
      </c>
      <c r="D85" s="38">
        <f>+Table3[[#This Row],[Residential CLM $ Collected]]+Table3[[#This Row],[C&amp;I CLM $ Collected]]</f>
        <v>122158.24799999999</v>
      </c>
      <c r="E85" s="64">
        <f>+Table3[[#This Row],[CLM $ Collected ]]/'1.) CLM Reference'!$B$4</f>
        <v>4.2493306720860187E-3</v>
      </c>
      <c r="F85" s="38">
        <f>+Table3[[#This Row],[Residential Incentive Disbursements]]+Table3[[#This Row],[C&amp;I Incentive Disbursements]]</f>
        <v>53787.77</v>
      </c>
      <c r="G85" s="64">
        <f>Table3[[#This Row],[Incentive Disbursements]]/'1.) CLM Reference'!$B$5</f>
        <v>2.785935468364492E-3</v>
      </c>
      <c r="H85" s="15">
        <v>117444.942</v>
      </c>
      <c r="I85" s="16">
        <f>Table3[[#This Row],[Residential CLM $ Collected]]/'1.) CLM Reference'!$B$4</f>
        <v>4.0853761615995306E-3</v>
      </c>
      <c r="J85" s="17">
        <v>51722.77</v>
      </c>
      <c r="K85" s="16">
        <f>Table3[[#This Row],[Residential Incentive Disbursements]]/'1.) CLM Reference'!$B$5</f>
        <v>2.6789788731724495E-3</v>
      </c>
      <c r="L85" s="15">
        <v>4713.3059999999996</v>
      </c>
      <c r="M85" s="16">
        <f>Table3[[#This Row],[C&amp;I CLM $ Collected]]/'1.) CLM Reference'!$B$4</f>
        <v>1.6395451048648851E-4</v>
      </c>
      <c r="N85" s="17">
        <v>2065</v>
      </c>
      <c r="O85" s="16">
        <f>Table3[[#This Row],[C&amp;I Incentive Disbursements]]/'1.) CLM Reference'!$B$5</f>
        <v>1.0695659519204228E-4</v>
      </c>
    </row>
    <row r="86" spans="1:15" ht="15" thickBot="1" x14ac:dyDescent="0.4">
      <c r="A86" s="106">
        <v>9001105200</v>
      </c>
      <c r="B86" s="75" t="s">
        <v>123</v>
      </c>
      <c r="C86" s="91" t="s">
        <v>43</v>
      </c>
      <c r="D86" s="38">
        <f>+Table3[[#This Row],[Residential CLM $ Collected]]+Table3[[#This Row],[C&amp;I CLM $ Collected]]</f>
        <v>112209.558</v>
      </c>
      <c r="E86" s="64">
        <f>+Table3[[#This Row],[CLM $ Collected ]]/'1.) CLM Reference'!$B$4</f>
        <v>3.9032609284852804E-3</v>
      </c>
      <c r="F86" s="38">
        <f>+Table3[[#This Row],[Residential Incentive Disbursements]]+Table3[[#This Row],[C&amp;I Incentive Disbursements]]</f>
        <v>33644.050000000003</v>
      </c>
      <c r="G86" s="66">
        <f>Table3[[#This Row],[Incentive Disbursements]]/'1.) CLM Reference'!$B$5</f>
        <v>1.7425922694773999E-3</v>
      </c>
      <c r="H86" s="32">
        <v>105415.728</v>
      </c>
      <c r="I86" s="33">
        <f>Table3[[#This Row],[Residential CLM $ Collected]]/'1.) CLM Reference'!$B$4</f>
        <v>3.6669344366389162E-3</v>
      </c>
      <c r="J86" s="34">
        <v>30004.05</v>
      </c>
      <c r="K86" s="33">
        <f>Table3[[#This Row],[Residential Incentive Disbursements]]/'1.) CLM Reference'!$B$5</f>
        <v>1.5540586101558335E-3</v>
      </c>
      <c r="L86" s="32">
        <v>6793.83</v>
      </c>
      <c r="M86" s="33">
        <f>Table3[[#This Row],[C&amp;I CLM $ Collected]]/'1.) CLM Reference'!$B$4</f>
        <v>2.3632649184636439E-4</v>
      </c>
      <c r="N86" s="34">
        <v>3640</v>
      </c>
      <c r="O86" s="33">
        <f>Table3[[#This Row],[C&amp;I Incentive Disbursements]]/'1.) CLM Reference'!$B$5</f>
        <v>1.8853365932156607E-4</v>
      </c>
    </row>
    <row r="87" spans="1:15" ht="15" thickBot="1" x14ac:dyDescent="0.4">
      <c r="A87" s="107">
        <v>9001240200</v>
      </c>
      <c r="B87" s="76" t="s">
        <v>123</v>
      </c>
      <c r="C87" s="58" t="s">
        <v>43</v>
      </c>
      <c r="D87" s="38">
        <f>+Table3[[#This Row],[Residential CLM $ Collected]]+Table3[[#This Row],[C&amp;I CLM $ Collected]]</f>
        <v>1623.4259999999999</v>
      </c>
      <c r="E87" s="64">
        <f>+Table3[[#This Row],[CLM $ Collected ]]/'1.) CLM Reference'!$B$4</f>
        <v>5.6471617828555604E-5</v>
      </c>
      <c r="F87" s="38">
        <f>+Table3[[#This Row],[Residential Incentive Disbursements]]+Table3[[#This Row],[C&amp;I Incentive Disbursements]]</f>
        <v>0</v>
      </c>
      <c r="G87" s="64">
        <f>Table3[[#This Row],[Incentive Disbursements]]/'1.) CLM Reference'!$B$5</f>
        <v>0</v>
      </c>
      <c r="H87" s="15">
        <v>1623.4259999999999</v>
      </c>
      <c r="I87" s="16">
        <f>Table3[[#This Row],[Residential CLM $ Collected]]/'1.) CLM Reference'!$B$4</f>
        <v>5.6471617828555604E-5</v>
      </c>
      <c r="J87" s="17">
        <v>0</v>
      </c>
      <c r="K87" s="16">
        <f>Table3[[#This Row],[Residential Incentive Disbursements]]/'1.) CLM Reference'!$B$5</f>
        <v>0</v>
      </c>
      <c r="L87" s="15">
        <v>0</v>
      </c>
      <c r="M87" s="16">
        <f>Table3[[#This Row],[C&amp;I CLM $ Collected]]/'1.) CLM Reference'!$B$4</f>
        <v>0</v>
      </c>
      <c r="N87" s="17">
        <v>0</v>
      </c>
      <c r="O87" s="16">
        <f>Table3[[#This Row],[C&amp;I Incentive Disbursements]]/'1.) CLM Reference'!$B$5</f>
        <v>0</v>
      </c>
    </row>
    <row r="88" spans="1:15" ht="15" thickBot="1" x14ac:dyDescent="0.4">
      <c r="A88" s="107">
        <v>9001060100</v>
      </c>
      <c r="B88" s="76" t="s">
        <v>129</v>
      </c>
      <c r="C88" s="58" t="s">
        <v>43</v>
      </c>
      <c r="D88" s="38">
        <f>+Table3[[#This Row],[Residential CLM $ Collected]]+Table3[[#This Row],[C&amp;I CLM $ Collected]]</f>
        <v>75146.850000000006</v>
      </c>
      <c r="E88" s="64">
        <f>+Table3[[#This Row],[CLM $ Collected ]]/'1.) CLM Reference'!$B$4</f>
        <v>2.6140176356789866E-3</v>
      </c>
      <c r="F88" s="38">
        <f>+Table3[[#This Row],[Residential Incentive Disbursements]]+Table3[[#This Row],[C&amp;I Incentive Disbursements]]</f>
        <v>32141.86</v>
      </c>
      <c r="G88" s="64">
        <f>Table3[[#This Row],[Incentive Disbursements]]/'1.) CLM Reference'!$B$5</f>
        <v>1.6647863964839207E-3</v>
      </c>
      <c r="H88" s="15">
        <v>63222.96</v>
      </c>
      <c r="I88" s="16">
        <f>Table3[[#This Row],[Residential CLM $ Collected]]/'1.) CLM Reference'!$B$4</f>
        <v>2.199239654354469E-3</v>
      </c>
      <c r="J88" s="17">
        <v>28861.86</v>
      </c>
      <c r="K88" s="16">
        <f>Table3[[#This Row],[Residential Incentive Disbursements]]/'1.) CLM Reference'!$B$5</f>
        <v>1.494898923249103E-3</v>
      </c>
      <c r="L88" s="15">
        <v>11923.89</v>
      </c>
      <c r="M88" s="16">
        <f>Table3[[#This Row],[C&amp;I CLM $ Collected]]/'1.) CLM Reference'!$B$4</f>
        <v>4.1477798132451738E-4</v>
      </c>
      <c r="N88" s="17">
        <v>3280</v>
      </c>
      <c r="O88" s="16">
        <f>Table3[[#This Row],[C&amp;I Incentive Disbursements]]/'1.) CLM Reference'!$B$5</f>
        <v>1.6988747323481778E-4</v>
      </c>
    </row>
    <row r="89" spans="1:15" ht="15" thickBot="1" x14ac:dyDescent="0.4">
      <c r="A89" s="107">
        <v>9001060200</v>
      </c>
      <c r="B89" s="76" t="s">
        <v>129</v>
      </c>
      <c r="C89" s="58" t="s">
        <v>43</v>
      </c>
      <c r="D89" s="38">
        <f>+Table3[[#This Row],[Residential CLM $ Collected]]+Table3[[#This Row],[C&amp;I CLM $ Collected]]</f>
        <v>110510.06399999998</v>
      </c>
      <c r="E89" s="64">
        <f>+Table3[[#This Row],[CLM $ Collected ]]/'1.) CLM Reference'!$B$4</f>
        <v>3.8441432503959036E-3</v>
      </c>
      <c r="F89" s="38">
        <f>+Table3[[#This Row],[Residential Incentive Disbursements]]+Table3[[#This Row],[C&amp;I Incentive Disbursements]]</f>
        <v>50477.85</v>
      </c>
      <c r="G89" s="64">
        <f>Table3[[#This Row],[Incentive Disbursements]]/'1.) CLM Reference'!$B$5</f>
        <v>2.61449828988602E-3</v>
      </c>
      <c r="H89" s="15">
        <v>88194.785999999993</v>
      </c>
      <c r="I89" s="16">
        <f>Table3[[#This Row],[Residential CLM $ Collected]]/'1.) CLM Reference'!$B$4</f>
        <v>3.067896072542417E-3</v>
      </c>
      <c r="J89" s="17">
        <v>41765.85</v>
      </c>
      <c r="K89" s="16">
        <f>Table3[[#This Row],[Residential Incentive Disbursements]]/'1.) CLM Reference'!$B$5</f>
        <v>2.1632605865867112E-3</v>
      </c>
      <c r="L89" s="15">
        <v>22315.277999999998</v>
      </c>
      <c r="M89" s="16">
        <f>Table3[[#This Row],[C&amp;I CLM $ Collected]]/'1.) CLM Reference'!$B$4</f>
        <v>7.762471778534868E-4</v>
      </c>
      <c r="N89" s="17">
        <v>8712</v>
      </c>
      <c r="O89" s="16">
        <f>Table3[[#This Row],[C&amp;I Incentive Disbursements]]/'1.) CLM Reference'!$B$5</f>
        <v>4.5123770329930866E-4</v>
      </c>
    </row>
    <row r="90" spans="1:15" ht="15" thickBot="1" x14ac:dyDescent="0.4">
      <c r="A90" s="107">
        <v>9001060300</v>
      </c>
      <c r="B90" s="76" t="s">
        <v>129</v>
      </c>
      <c r="C90" s="58" t="s">
        <v>43</v>
      </c>
      <c r="D90" s="38">
        <f>+Table3[[#This Row],[Residential CLM $ Collected]]+Table3[[#This Row],[C&amp;I CLM $ Collected]]</f>
        <v>109166.796</v>
      </c>
      <c r="E90" s="64">
        <f>+Table3[[#This Row],[CLM $ Collected ]]/'1.) CLM Reference'!$B$4</f>
        <v>3.7974170570632066E-3</v>
      </c>
      <c r="F90" s="38">
        <f>+Table3[[#This Row],[Residential Incentive Disbursements]]+Table3[[#This Row],[C&amp;I Incentive Disbursements]]</f>
        <v>30024.32</v>
      </c>
      <c r="G90" s="64">
        <f>Table3[[#This Row],[Incentive Disbursements]]/'1.) CLM Reference'!$B$5</f>
        <v>1.5551084940224403E-3</v>
      </c>
      <c r="H90" s="15">
        <v>102804.834</v>
      </c>
      <c r="I90" s="16">
        <f>Table3[[#This Row],[Residential CLM $ Collected]]/'1.) CLM Reference'!$B$4</f>
        <v>3.5761132916289993E-3</v>
      </c>
      <c r="J90" s="17">
        <v>29234.32</v>
      </c>
      <c r="K90" s="16">
        <f>Table3[[#This Row],[Residential Incentive Disbursements]]/'1.) CLM Reference'!$B$5</f>
        <v>1.5141904745542981E-3</v>
      </c>
      <c r="L90" s="15">
        <v>6361.9620000000004</v>
      </c>
      <c r="M90" s="16">
        <f>Table3[[#This Row],[C&amp;I CLM $ Collected]]/'1.) CLM Reference'!$B$4</f>
        <v>2.2130376543420723E-4</v>
      </c>
      <c r="N90" s="17">
        <v>790</v>
      </c>
      <c r="O90" s="16">
        <f>Table3[[#This Row],[C&amp;I Incentive Disbursements]]/'1.) CLM Reference'!$B$5</f>
        <v>4.0918019468142088E-5</v>
      </c>
    </row>
    <row r="91" spans="1:15" ht="15" thickBot="1" x14ac:dyDescent="0.4">
      <c r="A91" s="107">
        <v>9001060400</v>
      </c>
      <c r="B91" s="76" t="s">
        <v>129</v>
      </c>
      <c r="C91" s="58" t="s">
        <v>43</v>
      </c>
      <c r="D91" s="38">
        <f>+Table3[[#This Row],[Residential CLM $ Collected]]+Table3[[#This Row],[C&amp;I CLM $ Collected]]</f>
        <v>191700.61199999999</v>
      </c>
      <c r="E91" s="64">
        <f>+Table3[[#This Row],[CLM $ Collected ]]/'1.) CLM Reference'!$B$4</f>
        <v>6.668393692329814E-3</v>
      </c>
      <c r="F91" s="38">
        <f>+Table3[[#This Row],[Residential Incentive Disbursements]]+Table3[[#This Row],[C&amp;I Incentive Disbursements]]</f>
        <v>25154.61</v>
      </c>
      <c r="G91" s="64">
        <f>Table3[[#This Row],[Incentive Disbursements]]/'1.) CLM Reference'!$B$5</f>
        <v>1.3028820527766097E-3</v>
      </c>
      <c r="H91" s="15">
        <v>177184.842</v>
      </c>
      <c r="I91" s="16">
        <f>Table3[[#This Row],[Residential CLM $ Collected]]/'1.) CLM Reference'!$B$4</f>
        <v>6.1634559767042097E-3</v>
      </c>
      <c r="J91" s="17">
        <v>19661.310000000001</v>
      </c>
      <c r="K91" s="16">
        <f>Table3[[#This Row],[Residential Incentive Disbursements]]/'1.) CLM Reference'!$B$5</f>
        <v>1.0183567915812363E-3</v>
      </c>
      <c r="L91" s="15">
        <v>14515.77</v>
      </c>
      <c r="M91" s="16">
        <f>Table3[[#This Row],[C&amp;I CLM $ Collected]]/'1.) CLM Reference'!$B$4</f>
        <v>5.0493771562560457E-4</v>
      </c>
      <c r="N91" s="17">
        <v>5493.3</v>
      </c>
      <c r="O91" s="16">
        <f>Table3[[#This Row],[C&amp;I Incentive Disbursements]]/'1.) CLM Reference'!$B$5</f>
        <v>2.8452526119537332E-4</v>
      </c>
    </row>
    <row r="92" spans="1:15" ht="15" thickBot="1" x14ac:dyDescent="0.4">
      <c r="A92" s="107">
        <v>9001060500</v>
      </c>
      <c r="B92" s="76" t="s">
        <v>129</v>
      </c>
      <c r="C92" s="58" t="s">
        <v>43</v>
      </c>
      <c r="D92" s="38">
        <f>+Table3[[#This Row],[Residential CLM $ Collected]]+Table3[[#This Row],[C&amp;I CLM $ Collected]]</f>
        <v>88292.555999999997</v>
      </c>
      <c r="E92" s="64">
        <f>+Table3[[#This Row],[CLM $ Collected ]]/'1.) CLM Reference'!$B$4</f>
        <v>3.0712970468246437E-3</v>
      </c>
      <c r="F92" s="38">
        <f>+Table3[[#This Row],[Residential Incentive Disbursements]]+Table3[[#This Row],[C&amp;I Incentive Disbursements]]</f>
        <v>3468.85</v>
      </c>
      <c r="G92" s="64">
        <f>Table3[[#This Row],[Incentive Disbursements]]/'1.) CLM Reference'!$B$5</f>
        <v>1.7966895168615782E-4</v>
      </c>
      <c r="H92" s="15">
        <v>78848.915999999997</v>
      </c>
      <c r="I92" s="16">
        <f>Table3[[#This Row],[Residential CLM $ Collected]]/'1.) CLM Reference'!$B$4</f>
        <v>2.7427956990635134E-3</v>
      </c>
      <c r="J92" s="17">
        <v>3468.85</v>
      </c>
      <c r="K92" s="16">
        <f>Table3[[#This Row],[Residential Incentive Disbursements]]/'1.) CLM Reference'!$B$5</f>
        <v>1.7966895168615782E-4</v>
      </c>
      <c r="L92" s="15">
        <v>9443.64</v>
      </c>
      <c r="M92" s="16">
        <f>Table3[[#This Row],[C&amp;I CLM $ Collected]]/'1.) CLM Reference'!$B$4</f>
        <v>3.2850134776113036E-4</v>
      </c>
      <c r="N92" s="17">
        <v>0</v>
      </c>
      <c r="O92" s="16">
        <f>Table3[[#This Row],[C&amp;I Incentive Disbursements]]/'1.) CLM Reference'!$B$5</f>
        <v>0</v>
      </c>
    </row>
    <row r="93" spans="1:15" ht="15" thickBot="1" x14ac:dyDescent="0.4">
      <c r="A93" s="107">
        <v>9001060600</v>
      </c>
      <c r="B93" s="76" t="s">
        <v>129</v>
      </c>
      <c r="C93" s="58" t="s">
        <v>43</v>
      </c>
      <c r="D93" s="38">
        <f>+Table3[[#This Row],[Residential CLM $ Collected]]+Table3[[#This Row],[C&amp;I CLM $ Collected]]</f>
        <v>117619.14599999999</v>
      </c>
      <c r="E93" s="64">
        <f>+Table3[[#This Row],[CLM $ Collected ]]/'1.) CLM Reference'!$B$4</f>
        <v>4.0914359276204059E-3</v>
      </c>
      <c r="F93" s="38">
        <f>+Table3[[#This Row],[Residential Incentive Disbursements]]+Table3[[#This Row],[C&amp;I Incentive Disbursements]]</f>
        <v>46714.59</v>
      </c>
      <c r="G93" s="64">
        <f>Table3[[#This Row],[Incentive Disbursements]]/'1.) CLM Reference'!$B$5</f>
        <v>2.4195803836281967E-3</v>
      </c>
      <c r="H93" s="15">
        <v>78648.509999999995</v>
      </c>
      <c r="I93" s="16">
        <f>Table3[[#This Row],[Residential CLM $ Collected]]/'1.) CLM Reference'!$B$4</f>
        <v>2.7358244844577664E-3</v>
      </c>
      <c r="J93" s="17">
        <v>8688.59</v>
      </c>
      <c r="K93" s="16">
        <f>Table3[[#This Row],[Residential Incentive Disbursements]]/'1.) CLM Reference'!$B$5</f>
        <v>4.5002518325405652E-4</v>
      </c>
      <c r="L93" s="15">
        <v>38970.635999999999</v>
      </c>
      <c r="M93" s="16">
        <f>Table3[[#This Row],[C&amp;I CLM $ Collected]]/'1.) CLM Reference'!$B$4</f>
        <v>1.3556114431626395E-3</v>
      </c>
      <c r="N93" s="17">
        <v>38026</v>
      </c>
      <c r="O93" s="16">
        <f>Table3[[#This Row],[C&amp;I Incentive Disbursements]]/'1.) CLM Reference'!$B$5</f>
        <v>1.9695552003741405E-3</v>
      </c>
    </row>
    <row r="94" spans="1:15" ht="15" thickBot="1" x14ac:dyDescent="0.4">
      <c r="A94" s="107">
        <v>9001060700</v>
      </c>
      <c r="B94" s="76" t="s">
        <v>129</v>
      </c>
      <c r="C94" s="58" t="s">
        <v>43</v>
      </c>
      <c r="D94" s="38">
        <f>+Table3[[#This Row],[Residential CLM $ Collected]]+Table3[[#This Row],[C&amp;I CLM $ Collected]]</f>
        <v>127082.628</v>
      </c>
      <c r="E94" s="64">
        <f>+Table3[[#This Row],[CLM $ Collected ]]/'1.) CLM Reference'!$B$4</f>
        <v>4.4206274884500433E-3</v>
      </c>
      <c r="F94" s="38">
        <f>+Table3[[#This Row],[Residential Incentive Disbursements]]+Table3[[#This Row],[C&amp;I Incentive Disbursements]]</f>
        <v>8018.07</v>
      </c>
      <c r="G94" s="64">
        <f>Table3[[#This Row],[Incentive Disbursements]]/'1.) CLM Reference'!$B$5</f>
        <v>4.1529562576826076E-4</v>
      </c>
      <c r="H94" s="15">
        <v>110413.5</v>
      </c>
      <c r="I94" s="16">
        <f>Table3[[#This Row],[Residential CLM $ Collected]]/'1.) CLM Reference'!$B$4</f>
        <v>3.8407842273766868E-3</v>
      </c>
      <c r="J94" s="17">
        <v>8683.2999999999993</v>
      </c>
      <c r="K94" s="16">
        <f>Table3[[#This Row],[Residential Incentive Disbursements]]/'1.) CLM Reference'!$B$5</f>
        <v>4.4975118790850399E-4</v>
      </c>
      <c r="L94" s="15">
        <v>16669.128000000001</v>
      </c>
      <c r="M94" s="16">
        <f>Table3[[#This Row],[C&amp;I CLM $ Collected]]/'1.) CLM Reference'!$B$4</f>
        <v>5.7984326107335697E-4</v>
      </c>
      <c r="N94" s="17">
        <v>-665.23</v>
      </c>
      <c r="O94" s="16">
        <f>Table3[[#This Row],[C&amp;I Incentive Disbursements]]/'1.) CLM Reference'!$B$5</f>
        <v>-3.4455562140243244E-5</v>
      </c>
    </row>
    <row r="95" spans="1:15" ht="15" thickBot="1" x14ac:dyDescent="0.4">
      <c r="A95" s="107">
        <v>9001060800</v>
      </c>
      <c r="B95" s="76" t="s">
        <v>129</v>
      </c>
      <c r="C95" s="58" t="s">
        <v>43</v>
      </c>
      <c r="D95" s="38">
        <f>+Table3[[#This Row],[Residential CLM $ Collected]]+Table3[[#This Row],[C&amp;I CLM $ Collected]]</f>
        <v>46985.88</v>
      </c>
      <c r="E95" s="64">
        <f>+Table3[[#This Row],[CLM $ Collected ]]/'1.) CLM Reference'!$B$4</f>
        <v>1.6344253810758077E-3</v>
      </c>
      <c r="F95" s="38">
        <f>+Table3[[#This Row],[Residential Incentive Disbursements]]+Table3[[#This Row],[C&amp;I Incentive Disbursements]]</f>
        <v>4465.29</v>
      </c>
      <c r="G95" s="64">
        <f>Table3[[#This Row],[Incentive Disbursements]]/'1.) CLM Reference'!$B$5</f>
        <v>2.31279522975823E-4</v>
      </c>
      <c r="H95" s="15">
        <v>44270.538</v>
      </c>
      <c r="I95" s="16">
        <f>Table3[[#This Row],[Residential CLM $ Collected]]/'1.) CLM Reference'!$B$4</f>
        <v>1.539970964491482E-3</v>
      </c>
      <c r="J95" s="17">
        <v>4465.29</v>
      </c>
      <c r="K95" s="16">
        <f>Table3[[#This Row],[Residential Incentive Disbursements]]/'1.) CLM Reference'!$B$5</f>
        <v>2.31279522975823E-4</v>
      </c>
      <c r="L95" s="15">
        <v>2715.3420000000001</v>
      </c>
      <c r="M95" s="16">
        <f>Table3[[#This Row],[C&amp;I CLM $ Collected]]/'1.) CLM Reference'!$B$4</f>
        <v>9.4454416584325901E-5</v>
      </c>
      <c r="N95" s="17">
        <v>0</v>
      </c>
      <c r="O95" s="16">
        <f>Table3[[#This Row],[C&amp;I Incentive Disbursements]]/'1.) CLM Reference'!$B$5</f>
        <v>0</v>
      </c>
    </row>
    <row r="96" spans="1:15" ht="15" thickBot="1" x14ac:dyDescent="0.4">
      <c r="A96" s="107">
        <v>9001060900</v>
      </c>
      <c r="B96" s="76" t="s">
        <v>129</v>
      </c>
      <c r="C96" s="58" t="s">
        <v>43</v>
      </c>
      <c r="D96" s="38">
        <f>+Table3[[#This Row],[Residential CLM $ Collected]]+Table3[[#This Row],[C&amp;I CLM $ Collected]]</f>
        <v>53824.115999999995</v>
      </c>
      <c r="E96" s="64">
        <f>+Table3[[#This Row],[CLM $ Collected ]]/'1.) CLM Reference'!$B$4</f>
        <v>1.8722965559944493E-3</v>
      </c>
      <c r="F96" s="38">
        <f>+Table3[[#This Row],[Residential Incentive Disbursements]]+Table3[[#This Row],[C&amp;I Incentive Disbursements]]</f>
        <v>19803.72</v>
      </c>
      <c r="G96" s="64">
        <f>Table3[[#This Row],[Incentive Disbursements]]/'1.) CLM Reference'!$B$5</f>
        <v>1.0257329120273858E-3</v>
      </c>
      <c r="H96" s="15">
        <v>53740.847999999998</v>
      </c>
      <c r="I96" s="16">
        <f>Table3[[#This Row],[Residential CLM $ Collected]]/'1.) CLM Reference'!$B$4</f>
        <v>1.8694000404320843E-3</v>
      </c>
      <c r="J96" s="17">
        <v>19803.72</v>
      </c>
      <c r="K96" s="16">
        <f>Table3[[#This Row],[Residential Incentive Disbursements]]/'1.) CLM Reference'!$B$5</f>
        <v>1.0257329120273858E-3</v>
      </c>
      <c r="L96" s="15">
        <v>83.268000000000001</v>
      </c>
      <c r="M96" s="16">
        <f>Table3[[#This Row],[C&amp;I CLM $ Collected]]/'1.) CLM Reference'!$B$4</f>
        <v>2.8965155623651267E-6</v>
      </c>
      <c r="N96" s="17">
        <v>0</v>
      </c>
      <c r="O96" s="16">
        <f>Table3[[#This Row],[C&amp;I Incentive Disbursements]]/'1.) CLM Reference'!$B$5</f>
        <v>0</v>
      </c>
    </row>
    <row r="97" spans="1:15" ht="15" thickBot="1" x14ac:dyDescent="0.4">
      <c r="A97" s="107">
        <v>9001061000</v>
      </c>
      <c r="B97" s="76" t="s">
        <v>129</v>
      </c>
      <c r="C97" s="58" t="s">
        <v>43</v>
      </c>
      <c r="D97" s="38">
        <f>+Table3[[#This Row],[Residential CLM $ Collected]]+Table3[[#This Row],[C&amp;I CLM $ Collected]]</f>
        <v>140615.77799999999</v>
      </c>
      <c r="E97" s="64">
        <f>+Table3[[#This Row],[CLM $ Collected ]]/'1.) CLM Reference'!$B$4</f>
        <v>4.8913843167973266E-3</v>
      </c>
      <c r="F97" s="38">
        <f>+Table3[[#This Row],[Residential Incentive Disbursements]]+Table3[[#This Row],[C&amp;I Incentive Disbursements]]</f>
        <v>118704.64000000001</v>
      </c>
      <c r="G97" s="64">
        <f>Table3[[#This Row],[Incentive Disbursements]]/'1.) CLM Reference'!$B$5</f>
        <v>6.1483022411124031E-3</v>
      </c>
      <c r="H97" s="15">
        <v>81016.259999999995</v>
      </c>
      <c r="I97" s="16">
        <f>Table3[[#This Row],[Residential CLM $ Collected]]/'1.) CLM Reference'!$B$4</f>
        <v>2.8181877539345166E-3</v>
      </c>
      <c r="J97" s="17">
        <v>30535.82</v>
      </c>
      <c r="K97" s="16">
        <f>Table3[[#This Row],[Residential Incentive Disbursements]]/'1.) CLM Reference'!$B$5</f>
        <v>1.5816016167540285E-3</v>
      </c>
      <c r="L97" s="15">
        <v>59599.517999999996</v>
      </c>
      <c r="M97" s="16">
        <f>Table3[[#This Row],[C&amp;I CLM $ Collected]]/'1.) CLM Reference'!$B$4</f>
        <v>2.0731965628628104E-3</v>
      </c>
      <c r="N97" s="17">
        <v>88168.82</v>
      </c>
      <c r="O97" s="16">
        <f>Table3[[#This Row],[C&amp;I Incentive Disbursements]]/'1.) CLM Reference'!$B$5</f>
        <v>4.566700624358374E-3</v>
      </c>
    </row>
    <row r="98" spans="1:15" ht="15" thickBot="1" x14ac:dyDescent="0.4">
      <c r="A98" s="107">
        <v>9001061100</v>
      </c>
      <c r="B98" s="76" t="s">
        <v>129</v>
      </c>
      <c r="C98" s="58" t="s">
        <v>43</v>
      </c>
      <c r="D98" s="38">
        <f>+Table3[[#This Row],[Residential CLM $ Collected]]+Table3[[#This Row],[C&amp;I CLM $ Collected]]</f>
        <v>85705.457999999999</v>
      </c>
      <c r="E98" s="64">
        <f>+Table3[[#This Row],[CLM $ Collected ]]/'1.) CLM Reference'!$B$4</f>
        <v>2.9813036565863329E-3</v>
      </c>
      <c r="F98" s="38">
        <f>+Table3[[#This Row],[Residential Incentive Disbursements]]+Table3[[#This Row],[C&amp;I Incentive Disbursements]]</f>
        <v>18575.169999999998</v>
      </c>
      <c r="G98" s="64">
        <f>Table3[[#This Row],[Incentive Disbursements]]/'1.) CLM Reference'!$B$5</f>
        <v>9.6210021225828952E-4</v>
      </c>
      <c r="H98" s="15">
        <v>80179.524000000005</v>
      </c>
      <c r="I98" s="16">
        <f>Table3[[#This Row],[Residential CLM $ Collected]]/'1.) CLM Reference'!$B$4</f>
        <v>2.7890815084909955E-3</v>
      </c>
      <c r="J98" s="17">
        <v>18375.169999999998</v>
      </c>
      <c r="K98" s="16">
        <f>Table3[[#This Row],[Residential Incentive Disbursements]]/'1.) CLM Reference'!$B$5</f>
        <v>9.5174121998787382E-4</v>
      </c>
      <c r="L98" s="15">
        <v>5525.9340000000002</v>
      </c>
      <c r="M98" s="16">
        <f>Table3[[#This Row],[C&amp;I CLM $ Collected]]/'1.) CLM Reference'!$B$4</f>
        <v>1.9222214809533765E-4</v>
      </c>
      <c r="N98" s="17">
        <v>200</v>
      </c>
      <c r="O98" s="16">
        <f>Table3[[#This Row],[C&amp;I Incentive Disbursements]]/'1.) CLM Reference'!$B$5</f>
        <v>1.0358992270415717E-5</v>
      </c>
    </row>
    <row r="99" spans="1:15" ht="15" thickBot="1" x14ac:dyDescent="0.4">
      <c r="A99" s="107">
        <v>9001061200</v>
      </c>
      <c r="B99" s="76" t="s">
        <v>129</v>
      </c>
      <c r="C99" s="58" t="s">
        <v>43</v>
      </c>
      <c r="D99" s="38">
        <f>+Table3[[#This Row],[Residential CLM $ Collected]]+Table3[[#This Row],[C&amp;I CLM $ Collected]]</f>
        <v>38508.714</v>
      </c>
      <c r="E99" s="64">
        <f>+Table3[[#This Row],[CLM $ Collected ]]/'1.) CLM Reference'!$B$4</f>
        <v>1.3395432745792841E-3</v>
      </c>
      <c r="F99" s="38">
        <f>+Table3[[#This Row],[Residential Incentive Disbursements]]+Table3[[#This Row],[C&amp;I Incentive Disbursements]]</f>
        <v>4829.1100000000006</v>
      </c>
      <c r="G99" s="64">
        <f>Table3[[#This Row],[Incentive Disbursements]]/'1.) CLM Reference'!$B$5</f>
        <v>2.5012356581493629E-4</v>
      </c>
      <c r="H99" s="15">
        <v>36662.928</v>
      </c>
      <c r="I99" s="16">
        <f>Table3[[#This Row],[Residential CLM $ Collected]]/'1.) CLM Reference'!$B$4</f>
        <v>1.2753367621880212E-3</v>
      </c>
      <c r="J99" s="17">
        <v>3829.11</v>
      </c>
      <c r="K99" s="16">
        <f>Table3[[#This Row],[Residential Incentive Disbursements]]/'1.) CLM Reference'!$B$5</f>
        <v>1.9832860446285765E-4</v>
      </c>
      <c r="L99" s="15">
        <v>1845.7860000000001</v>
      </c>
      <c r="M99" s="16">
        <f>Table3[[#This Row],[C&amp;I CLM $ Collected]]/'1.) CLM Reference'!$B$4</f>
        <v>6.4206512391262884E-5</v>
      </c>
      <c r="N99" s="17">
        <v>1000</v>
      </c>
      <c r="O99" s="16">
        <f>Table3[[#This Row],[C&amp;I Incentive Disbursements]]/'1.) CLM Reference'!$B$5</f>
        <v>5.179496135207859E-5</v>
      </c>
    </row>
    <row r="100" spans="1:15" ht="15" thickBot="1" x14ac:dyDescent="0.4">
      <c r="A100" s="107">
        <v>9001061300</v>
      </c>
      <c r="B100" s="76" t="s">
        <v>129</v>
      </c>
      <c r="C100" s="58" t="s">
        <v>43</v>
      </c>
      <c r="D100" s="38">
        <f>+Table3[[#This Row],[Residential CLM $ Collected]]+Table3[[#This Row],[C&amp;I CLM $ Collected]]</f>
        <v>72981.551999999996</v>
      </c>
      <c r="E100" s="64">
        <f>+Table3[[#This Row],[CLM $ Collected ]]/'1.) CLM Reference'!$B$4</f>
        <v>2.5386967518561719E-3</v>
      </c>
      <c r="F100" s="38">
        <f>+Table3[[#This Row],[Residential Incentive Disbursements]]+Table3[[#This Row],[C&amp;I Incentive Disbursements]]</f>
        <v>16272.630000000001</v>
      </c>
      <c r="G100" s="64">
        <f>Table3[[#This Row],[Incentive Disbursements]]/'1.) CLM Reference'!$B$5</f>
        <v>8.4284024194667469E-4</v>
      </c>
      <c r="H100" s="15">
        <v>52919.633999999998</v>
      </c>
      <c r="I100" s="16">
        <f>Table3[[#This Row],[Residential CLM $ Collected]]/'1.) CLM Reference'!$B$4</f>
        <v>1.8408337348761431E-3</v>
      </c>
      <c r="J100" s="17">
        <v>7314.63</v>
      </c>
      <c r="K100" s="16">
        <f>Table3[[#This Row],[Residential Incentive Disbursements]]/'1.) CLM Reference'!$B$5</f>
        <v>3.7886097815475464E-4</v>
      </c>
      <c r="L100" s="15">
        <v>20061.918000000001</v>
      </c>
      <c r="M100" s="16">
        <f>Table3[[#This Row],[C&amp;I CLM $ Collected]]/'1.) CLM Reference'!$B$4</f>
        <v>6.978630169800291E-4</v>
      </c>
      <c r="N100" s="17">
        <v>8958</v>
      </c>
      <c r="O100" s="16">
        <f>Table3[[#This Row],[C&amp;I Incentive Disbursements]]/'1.) CLM Reference'!$B$5</f>
        <v>4.6397926379192E-4</v>
      </c>
    </row>
    <row r="101" spans="1:15" ht="15" thickBot="1" x14ac:dyDescent="0.4">
      <c r="A101" s="107">
        <v>9001061400</v>
      </c>
      <c r="B101" s="76" t="s">
        <v>129</v>
      </c>
      <c r="C101" s="58" t="s">
        <v>43</v>
      </c>
      <c r="D101" s="38">
        <f>+Table3[[#This Row],[Residential CLM $ Collected]]+Table3[[#This Row],[C&amp;I CLM $ Collected]]</f>
        <v>108076.11</v>
      </c>
      <c r="E101" s="64">
        <f>+Table3[[#This Row],[CLM $ Collected ]]/'1.) CLM Reference'!$B$4</f>
        <v>3.7594770444214502E-3</v>
      </c>
      <c r="F101" s="38">
        <f>+Table3[[#This Row],[Residential Incentive Disbursements]]+Table3[[#This Row],[C&amp;I Incentive Disbursements]]</f>
        <v>13206.39</v>
      </c>
      <c r="G101" s="64">
        <f>Table3[[#This Row],[Incentive Disbursements]]/'1.) CLM Reference'!$B$5</f>
        <v>6.8402445965047717E-4</v>
      </c>
      <c r="H101" s="32">
        <v>48670.074000000001</v>
      </c>
      <c r="I101" s="33">
        <f>Table3[[#This Row],[Residential CLM $ Collected]]/'1.) CLM Reference'!$B$4</f>
        <v>1.6930108416494012E-3</v>
      </c>
      <c r="J101" s="34">
        <v>6831.84</v>
      </c>
      <c r="K101" s="33">
        <f>Table3[[#This Row],[Residential Incentive Disbursements]]/'1.) CLM Reference'!$B$5</f>
        <v>3.5385488876358461E-4</v>
      </c>
      <c r="L101" s="32">
        <v>59406.036</v>
      </c>
      <c r="M101" s="33">
        <f>Table3[[#This Row],[C&amp;I CLM $ Collected]]/'1.) CLM Reference'!$B$4</f>
        <v>2.066466202772049E-3</v>
      </c>
      <c r="N101" s="34">
        <v>6374.55</v>
      </c>
      <c r="O101" s="33">
        <f>Table3[[#This Row],[C&amp;I Incentive Disbursements]]/'1.) CLM Reference'!$B$5</f>
        <v>3.3016957088689256E-4</v>
      </c>
    </row>
    <row r="102" spans="1:15" ht="15" thickBot="1" x14ac:dyDescent="0.4">
      <c r="A102" s="107">
        <v>9001061500</v>
      </c>
      <c r="B102" s="76" t="s">
        <v>129</v>
      </c>
      <c r="C102" s="58" t="s">
        <v>43</v>
      </c>
      <c r="D102" s="38">
        <f>+Table3[[#This Row],[Residential CLM $ Collected]]+Table3[[#This Row],[C&amp;I CLM $ Collected]]</f>
        <v>198566.74800000002</v>
      </c>
      <c r="E102" s="64">
        <f>+Table3[[#This Row],[CLM $ Collected ]]/'1.) CLM Reference'!$B$4</f>
        <v>6.9072353815419424E-3</v>
      </c>
      <c r="F102" s="38">
        <f>+Table3[[#This Row],[Residential Incentive Disbursements]]+Table3[[#This Row],[C&amp;I Incentive Disbursements]]</f>
        <v>13565.19</v>
      </c>
      <c r="G102" s="64">
        <f>Table3[[#This Row],[Incentive Disbursements]]/'1.) CLM Reference'!$B$5</f>
        <v>7.0260849178360296E-4</v>
      </c>
      <c r="H102" s="32">
        <v>112903.06200000001</v>
      </c>
      <c r="I102" s="33">
        <f>Table3[[#This Row],[Residential CLM $ Collected]]/'1.) CLM Reference'!$B$4</f>
        <v>3.927384783130072E-3</v>
      </c>
      <c r="J102" s="34">
        <v>10235.25</v>
      </c>
      <c r="K102" s="33">
        <f>Table3[[#This Row],[Residential Incentive Disbursements]]/'1.) CLM Reference'!$B$5</f>
        <v>5.3013437817886239E-4</v>
      </c>
      <c r="L102" s="32">
        <v>85663.686000000002</v>
      </c>
      <c r="M102" s="33">
        <f>Table3[[#This Row],[C&amp;I CLM $ Collected]]/'1.) CLM Reference'!$B$4</f>
        <v>2.9798505984118709E-3</v>
      </c>
      <c r="N102" s="34">
        <v>3329.94</v>
      </c>
      <c r="O102" s="33">
        <f>Table3[[#This Row],[C&amp;I Incentive Disbursements]]/'1.) CLM Reference'!$B$5</f>
        <v>1.7247411360474057E-4</v>
      </c>
    </row>
    <row r="103" spans="1:15" ht="15" thickBot="1" x14ac:dyDescent="0.4">
      <c r="A103" s="107">
        <v>9001061600</v>
      </c>
      <c r="B103" s="76" t="s">
        <v>129</v>
      </c>
      <c r="C103" s="58" t="s">
        <v>43</v>
      </c>
      <c r="D103" s="38">
        <f>+Table3[[#This Row],[Residential CLM $ Collected]]+Table3[[#This Row],[C&amp;I CLM $ Collected]]</f>
        <v>183248.92200000002</v>
      </c>
      <c r="E103" s="64">
        <f>+Table3[[#This Row],[CLM $ Collected ]]/'1.) CLM Reference'!$B$4</f>
        <v>6.3743977801752573E-3</v>
      </c>
      <c r="F103" s="38">
        <f>+Table3[[#This Row],[Residential Incentive Disbursements]]+Table3[[#This Row],[C&amp;I Incentive Disbursements]]</f>
        <v>16120.14</v>
      </c>
      <c r="G103" s="64">
        <f>Table3[[#This Row],[Incentive Disbursements]]/'1.) CLM Reference'!$B$5</f>
        <v>8.3494202829009615E-4</v>
      </c>
      <c r="H103" s="32">
        <v>123018.96</v>
      </c>
      <c r="I103" s="33">
        <f>Table3[[#This Row],[Residential CLM $ Collected]]/'1.) CLM Reference'!$B$4</f>
        <v>4.279270933683685E-3</v>
      </c>
      <c r="J103" s="34">
        <v>8867.14</v>
      </c>
      <c r="K103" s="33">
        <f>Table3[[#This Row],[Residential Incentive Disbursements]]/'1.) CLM Reference'!$B$5</f>
        <v>4.5927317360347009E-4</v>
      </c>
      <c r="L103" s="32">
        <v>60229.962</v>
      </c>
      <c r="M103" s="33">
        <f>Table3[[#This Row],[C&amp;I CLM $ Collected]]/'1.) CLM Reference'!$B$4</f>
        <v>2.0951268464915723E-3</v>
      </c>
      <c r="N103" s="34">
        <v>7253</v>
      </c>
      <c r="O103" s="33">
        <f>Table3[[#This Row],[C&amp;I Incentive Disbursements]]/'1.) CLM Reference'!$B$5</f>
        <v>3.7566885468662601E-4</v>
      </c>
    </row>
    <row r="104" spans="1:15" ht="15" thickBot="1" x14ac:dyDescent="0.4">
      <c r="A104" s="107">
        <v>9001070100</v>
      </c>
      <c r="B104" s="76" t="s">
        <v>129</v>
      </c>
      <c r="C104" s="58" t="s">
        <v>48</v>
      </c>
      <c r="D104" s="38">
        <f>+Table3[[#This Row],[Residential CLM $ Collected]]+Table3[[#This Row],[C&amp;I CLM $ Collected]]</f>
        <v>8.4179999999999993</v>
      </c>
      <c r="E104" s="64">
        <f>+Table3[[#This Row],[CLM $ Collected ]]/'1.) CLM Reference'!$B$4</f>
        <v>2.9282399005607958E-7</v>
      </c>
      <c r="F104" s="38">
        <f>+Table3[[#This Row],[Residential Incentive Disbursements]]+Table3[[#This Row],[C&amp;I Incentive Disbursements]]</f>
        <v>0</v>
      </c>
      <c r="G104" s="64">
        <f>Table3[[#This Row],[Incentive Disbursements]]/'1.) CLM Reference'!$B$5</f>
        <v>0</v>
      </c>
      <c r="H104" s="32">
        <v>0</v>
      </c>
      <c r="I104" s="33">
        <f>Table3[[#This Row],[Residential CLM $ Collected]]/'1.) CLM Reference'!$B$4</f>
        <v>0</v>
      </c>
      <c r="J104" s="34">
        <v>0</v>
      </c>
      <c r="K104" s="33">
        <f>Table3[[#This Row],[Residential Incentive Disbursements]]/'1.) CLM Reference'!$B$5</f>
        <v>0</v>
      </c>
      <c r="L104" s="32">
        <v>8.4179999999999993</v>
      </c>
      <c r="M104" s="33">
        <f>Table3[[#This Row],[C&amp;I CLM $ Collected]]/'1.) CLM Reference'!$B$4</f>
        <v>2.9282399005607958E-7</v>
      </c>
      <c r="N104" s="34">
        <v>0</v>
      </c>
      <c r="O104" s="33">
        <f>Table3[[#This Row],[C&amp;I Incentive Disbursements]]/'1.) CLM Reference'!$B$5</f>
        <v>0</v>
      </c>
    </row>
    <row r="105" spans="1:15" ht="15" thickBot="1" x14ac:dyDescent="0.4">
      <c r="A105" s="106">
        <v>9001105100</v>
      </c>
      <c r="B105" s="75" t="s">
        <v>129</v>
      </c>
      <c r="C105" s="91" t="s">
        <v>43</v>
      </c>
      <c r="D105" s="38">
        <f>+Table3[[#This Row],[Residential CLM $ Collected]]+Table3[[#This Row],[C&amp;I CLM $ Collected]]</f>
        <v>178.68600000000001</v>
      </c>
      <c r="E105" s="64">
        <f>+Table3[[#This Row],[CLM $ Collected ]]/'1.) CLM Reference'!$B$4</f>
        <v>6.215674446087033E-6</v>
      </c>
      <c r="F105" s="38">
        <f>+Table3[[#This Row],[Residential Incentive Disbursements]]+Table3[[#This Row],[C&amp;I Incentive Disbursements]]</f>
        <v>0</v>
      </c>
      <c r="G105" s="66">
        <f>Table3[[#This Row],[Incentive Disbursements]]/'1.) CLM Reference'!$B$5</f>
        <v>0</v>
      </c>
      <c r="H105" s="32">
        <v>178.68600000000001</v>
      </c>
      <c r="I105" s="33">
        <f>Table3[[#This Row],[Residential CLM $ Collected]]/'1.) CLM Reference'!$B$4</f>
        <v>6.215674446087033E-6</v>
      </c>
      <c r="J105" s="34">
        <v>0</v>
      </c>
      <c r="K105" s="33">
        <f>Table3[[#This Row],[Residential Incentive Disbursements]]/'1.) CLM Reference'!$B$5</f>
        <v>0</v>
      </c>
      <c r="L105" s="32">
        <v>0</v>
      </c>
      <c r="M105" s="33">
        <f>Table3[[#This Row],[C&amp;I CLM $ Collected]]/'1.) CLM Reference'!$B$4</f>
        <v>0</v>
      </c>
      <c r="N105" s="34">
        <v>0</v>
      </c>
      <c r="O105" s="33">
        <f>Table3[[#This Row],[C&amp;I Incentive Disbursements]]/'1.) CLM Reference'!$B$5</f>
        <v>0</v>
      </c>
    </row>
    <row r="106" spans="1:15" ht="15" thickBot="1" x14ac:dyDescent="0.4">
      <c r="A106" s="107">
        <v>9009141300</v>
      </c>
      <c r="B106" s="76" t="s">
        <v>143</v>
      </c>
      <c r="C106" s="58" t="s">
        <v>48</v>
      </c>
      <c r="D106" s="38">
        <f>+Table3[[#This Row],[Residential CLM $ Collected]]+Table3[[#This Row],[C&amp;I CLM $ Collected]]</f>
        <v>322.30199999999996</v>
      </c>
      <c r="E106" s="64">
        <f>+Table3[[#This Row],[CLM $ Collected ]]/'1.) CLM Reference'!$B$4</f>
        <v>1.1211422860899806E-5</v>
      </c>
      <c r="F106" s="38">
        <f>+Table3[[#This Row],[Residential Incentive Disbursements]]+Table3[[#This Row],[C&amp;I Incentive Disbursements]]</f>
        <v>70</v>
      </c>
      <c r="G106" s="64">
        <f>Table3[[#This Row],[Incentive Disbursements]]/'1.) CLM Reference'!$B$5</f>
        <v>3.6256472946455013E-6</v>
      </c>
      <c r="H106" s="15">
        <v>299.47199999999998</v>
      </c>
      <c r="I106" s="16">
        <f>Table3[[#This Row],[Residential CLM $ Collected]]/'1.) CLM Reference'!$B$4</f>
        <v>1.0417270842251637E-5</v>
      </c>
      <c r="J106" s="17">
        <v>70</v>
      </c>
      <c r="K106" s="16">
        <f>Table3[[#This Row],[Residential Incentive Disbursements]]/'1.) CLM Reference'!$B$5</f>
        <v>3.6256472946455013E-6</v>
      </c>
      <c r="L106" s="15">
        <v>22.83</v>
      </c>
      <c r="M106" s="16">
        <f>Table3[[#This Row],[C&amp;I CLM $ Collected]]/'1.) CLM Reference'!$B$4</f>
        <v>7.9415201864817022E-7</v>
      </c>
      <c r="N106" s="17">
        <v>0</v>
      </c>
      <c r="O106" s="16">
        <f>Table3[[#This Row],[C&amp;I Incentive Disbursements]]/'1.) CLM Reference'!$B$5</f>
        <v>0</v>
      </c>
    </row>
    <row r="107" spans="1:15" ht="15" thickBot="1" x14ac:dyDescent="0.4">
      <c r="A107" s="107">
        <v>9009141500</v>
      </c>
      <c r="B107" s="76" t="s">
        <v>143</v>
      </c>
      <c r="C107" s="58" t="s">
        <v>48</v>
      </c>
      <c r="D107" s="38">
        <f>+Table3[[#This Row],[Residential CLM $ Collected]]+Table3[[#This Row],[C&amp;I CLM $ Collected]]</f>
        <v>34.223999999999997</v>
      </c>
      <c r="E107" s="64">
        <f>+Table3[[#This Row],[CLM $ Collected ]]/'1.) CLM Reference'!$B$4</f>
        <v>1.1904975333427499E-6</v>
      </c>
      <c r="F107" s="38">
        <f>+Table3[[#This Row],[Residential Incentive Disbursements]]+Table3[[#This Row],[C&amp;I Incentive Disbursements]]</f>
        <v>0</v>
      </c>
      <c r="G107" s="64">
        <f>Table3[[#This Row],[Incentive Disbursements]]/'1.) CLM Reference'!$B$5</f>
        <v>0</v>
      </c>
      <c r="H107" s="15">
        <v>34.223999999999997</v>
      </c>
      <c r="I107" s="16">
        <f>Table3[[#This Row],[Residential CLM $ Collected]]/'1.) CLM Reference'!$B$4</f>
        <v>1.1904975333427499E-6</v>
      </c>
      <c r="J107" s="17">
        <v>0</v>
      </c>
      <c r="K107" s="16">
        <f>Table3[[#This Row],[Residential Incentive Disbursements]]/'1.) CLM Reference'!$B$5</f>
        <v>0</v>
      </c>
      <c r="L107" s="15">
        <v>0</v>
      </c>
      <c r="M107" s="16">
        <f>Table3[[#This Row],[C&amp;I CLM $ Collected]]/'1.) CLM Reference'!$B$4</f>
        <v>0</v>
      </c>
      <c r="N107" s="17">
        <v>0</v>
      </c>
      <c r="O107" s="16">
        <f>Table3[[#This Row],[C&amp;I Incentive Disbursements]]/'1.) CLM Reference'!$B$5</f>
        <v>0</v>
      </c>
    </row>
    <row r="108" spans="1:15" ht="15" thickBot="1" x14ac:dyDescent="0.4">
      <c r="A108" s="107">
        <v>9009141800</v>
      </c>
      <c r="B108" s="76" t="s">
        <v>143</v>
      </c>
      <c r="C108" s="58" t="s">
        <v>43</v>
      </c>
      <c r="D108" s="38">
        <f>+Table3[[#This Row],[Residential CLM $ Collected]]+Table3[[#This Row],[C&amp;I CLM $ Collected]]</f>
        <v>435.18</v>
      </c>
      <c r="E108" s="64">
        <f>+Table3[[#This Row],[CLM $ Collected ]]/'1.) CLM Reference'!$B$4</f>
        <v>1.5137935850867752E-5</v>
      </c>
      <c r="F108" s="38">
        <f>+Table3[[#This Row],[Residential Incentive Disbursements]]+Table3[[#This Row],[C&amp;I Incentive Disbursements]]</f>
        <v>35</v>
      </c>
      <c r="G108" s="64">
        <f>Table3[[#This Row],[Incentive Disbursements]]/'1.) CLM Reference'!$B$5</f>
        <v>1.8128236473227506E-6</v>
      </c>
      <c r="H108" s="32">
        <v>429.49200000000002</v>
      </c>
      <c r="I108" s="33">
        <f>Table3[[#This Row],[Residential CLM $ Collected]]/'1.) CLM Reference'!$B$4</f>
        <v>1.4940076162647392E-5</v>
      </c>
      <c r="J108" s="34">
        <v>35</v>
      </c>
      <c r="K108" s="33">
        <f>Table3[[#This Row],[Residential Incentive Disbursements]]/'1.) CLM Reference'!$B$5</f>
        <v>1.8128236473227506E-6</v>
      </c>
      <c r="L108" s="32">
        <v>5.6879999999999997</v>
      </c>
      <c r="M108" s="33">
        <f>Table3[[#This Row],[C&amp;I CLM $ Collected]]/'1.) CLM Reference'!$B$4</f>
        <v>1.9785968822035886E-7</v>
      </c>
      <c r="N108" s="34">
        <v>0</v>
      </c>
      <c r="O108" s="33">
        <f>Table3[[#This Row],[C&amp;I Incentive Disbursements]]/'1.) CLM Reference'!$B$5</f>
        <v>0</v>
      </c>
    </row>
    <row r="109" spans="1:15" ht="15" thickBot="1" x14ac:dyDescent="0.4">
      <c r="A109" s="106">
        <v>9009165100</v>
      </c>
      <c r="B109" s="75" t="s">
        <v>143</v>
      </c>
      <c r="C109" s="91" t="s">
        <v>43</v>
      </c>
      <c r="D109" s="38">
        <f>+Table3[[#This Row],[Residential CLM $ Collected]]+Table3[[#This Row],[C&amp;I CLM $ Collected]]</f>
        <v>95979.521999999997</v>
      </c>
      <c r="E109" s="64">
        <f>+Table3[[#This Row],[CLM $ Collected ]]/'1.) CLM Reference'!$B$4</f>
        <v>3.3386916839766305E-3</v>
      </c>
      <c r="F109" s="38">
        <f>+Table3[[#This Row],[Residential Incentive Disbursements]]+Table3[[#This Row],[C&amp;I Incentive Disbursements]]</f>
        <v>27019.7</v>
      </c>
      <c r="G109" s="66">
        <f>Table3[[#This Row],[Incentive Disbursements]]/'1.) CLM Reference'!$B$5</f>
        <v>1.3994843172447579E-3</v>
      </c>
      <c r="H109" s="32">
        <v>68719.956000000006</v>
      </c>
      <c r="I109" s="33">
        <f>Table3[[#This Row],[Residential CLM $ Collected]]/'1.) CLM Reference'!$B$4</f>
        <v>2.3904551808503482E-3</v>
      </c>
      <c r="J109" s="34">
        <v>11793.7</v>
      </c>
      <c r="K109" s="33">
        <f>Table3[[#This Row],[Residential Incentive Disbursements]]/'1.) CLM Reference'!$B$5</f>
        <v>6.1085423569800926E-4</v>
      </c>
      <c r="L109" s="32">
        <v>27259.565999999999</v>
      </c>
      <c r="M109" s="33">
        <f>Table3[[#This Row],[C&amp;I CLM $ Collected]]/'1.) CLM Reference'!$B$4</f>
        <v>9.4823650312628248E-4</v>
      </c>
      <c r="N109" s="34">
        <v>15226</v>
      </c>
      <c r="O109" s="33">
        <f>Table3[[#This Row],[C&amp;I Incentive Disbursements]]/'1.) CLM Reference'!$B$5</f>
        <v>7.8863008154674865E-4</v>
      </c>
    </row>
    <row r="110" spans="1:15" ht="15" thickBot="1" x14ac:dyDescent="0.4">
      <c r="A110" s="106">
        <v>9009165200</v>
      </c>
      <c r="B110" s="75" t="s">
        <v>143</v>
      </c>
      <c r="C110" s="91" t="s">
        <v>43</v>
      </c>
      <c r="D110" s="38">
        <f>+Table3[[#This Row],[Residential CLM $ Collected]]+Table3[[#This Row],[C&amp;I CLM $ Collected]]</f>
        <v>61626.491999999998</v>
      </c>
      <c r="E110" s="64">
        <f>+Table3[[#This Row],[CLM $ Collected ]]/'1.) CLM Reference'!$B$4</f>
        <v>2.1437057829174471E-3</v>
      </c>
      <c r="F110" s="38">
        <f>+Table3[[#This Row],[Residential Incentive Disbursements]]+Table3[[#This Row],[C&amp;I Incentive Disbursements]]</f>
        <v>31130.400000000001</v>
      </c>
      <c r="G110" s="66">
        <f>Table3[[#This Row],[Incentive Disbursements]]/'1.) CLM Reference'!$B$5</f>
        <v>1.6123978648747473E-3</v>
      </c>
      <c r="H110" s="32">
        <v>52603.11</v>
      </c>
      <c r="I110" s="33">
        <f>Table3[[#This Row],[Residential CLM $ Collected]]/'1.) CLM Reference'!$B$4</f>
        <v>1.8298233023947331E-3</v>
      </c>
      <c r="J110" s="34">
        <v>25421.4</v>
      </c>
      <c r="K110" s="33">
        <f>Table3[[#This Row],[Residential Incentive Disbursements]]/'1.) CLM Reference'!$B$5</f>
        <v>1.3167004305157308E-3</v>
      </c>
      <c r="L110" s="32">
        <v>9023.3819999999996</v>
      </c>
      <c r="M110" s="33">
        <f>Table3[[#This Row],[C&amp;I CLM $ Collected]]/'1.) CLM Reference'!$B$4</f>
        <v>3.1388248052271415E-4</v>
      </c>
      <c r="N110" s="34">
        <v>5709</v>
      </c>
      <c r="O110" s="33">
        <f>Table3[[#This Row],[C&amp;I Incentive Disbursements]]/'1.) CLM Reference'!$B$5</f>
        <v>2.9569743435901668E-4</v>
      </c>
    </row>
    <row r="111" spans="1:15" ht="15" thickBot="1" x14ac:dyDescent="0.4">
      <c r="A111" s="106">
        <v>9009165300</v>
      </c>
      <c r="B111" s="75" t="s">
        <v>143</v>
      </c>
      <c r="C111" s="91" t="s">
        <v>43</v>
      </c>
      <c r="D111" s="38">
        <f>+Table3[[#This Row],[Residential CLM $ Collected]]+Table3[[#This Row],[C&amp;I CLM $ Collected]]</f>
        <v>53648.892</v>
      </c>
      <c r="E111" s="64">
        <f>+Table3[[#This Row],[CLM $ Collected ]]/'1.) CLM Reference'!$B$4</f>
        <v>1.8662013088058553E-3</v>
      </c>
      <c r="F111" s="38">
        <f>+Table3[[#This Row],[Residential Incentive Disbursements]]+Table3[[#This Row],[C&amp;I Incentive Disbursements]]</f>
        <v>12558.72</v>
      </c>
      <c r="G111" s="66">
        <f>Table3[[#This Row],[Incentive Disbursements]]/'1.) CLM Reference'!$B$5</f>
        <v>6.5047841703157639E-4</v>
      </c>
      <c r="H111" s="32">
        <v>38217.851999999999</v>
      </c>
      <c r="I111" s="33">
        <f>Table3[[#This Row],[Residential CLM $ Collected]]/'1.) CLM Reference'!$B$4</f>
        <v>1.3294255065351298E-3</v>
      </c>
      <c r="J111" s="34">
        <v>9893.7199999999993</v>
      </c>
      <c r="K111" s="33">
        <f>Table3[[#This Row],[Residential Incentive Disbursements]]/'1.) CLM Reference'!$B$5</f>
        <v>5.1244484502828696E-4</v>
      </c>
      <c r="L111" s="32">
        <v>15431.04</v>
      </c>
      <c r="M111" s="33">
        <f>Table3[[#This Row],[C&amp;I CLM $ Collected]]/'1.) CLM Reference'!$B$4</f>
        <v>5.3677580227072552E-4</v>
      </c>
      <c r="N111" s="34">
        <v>2665</v>
      </c>
      <c r="O111" s="33">
        <f>Table3[[#This Row],[C&amp;I Incentive Disbursements]]/'1.) CLM Reference'!$B$5</f>
        <v>1.3803357200328943E-4</v>
      </c>
    </row>
    <row r="112" spans="1:15" ht="15" thickBot="1" x14ac:dyDescent="0.4">
      <c r="A112" s="106">
        <v>9009165400</v>
      </c>
      <c r="B112" s="75" t="s">
        <v>143</v>
      </c>
      <c r="C112" s="91" t="s">
        <v>43</v>
      </c>
      <c r="D112" s="38">
        <f>+Table3[[#This Row],[Residential CLM $ Collected]]+Table3[[#This Row],[C&amp;I CLM $ Collected]]</f>
        <v>103436.86799999999</v>
      </c>
      <c r="E112" s="64">
        <f>+Table3[[#This Row],[CLM $ Collected ]]/'1.) CLM Reference'!$B$4</f>
        <v>3.5980988841368515E-3</v>
      </c>
      <c r="F112" s="38">
        <f>+Table3[[#This Row],[Residential Incentive Disbursements]]+Table3[[#This Row],[C&amp;I Incentive Disbursements]]</f>
        <v>83507.839999999997</v>
      </c>
      <c r="G112" s="66">
        <f>Table3[[#This Row],[Incentive Disbursements]]/'1.) CLM Reference'!$B$5</f>
        <v>4.3252853453955619E-3</v>
      </c>
      <c r="H112" s="32">
        <v>83337.87</v>
      </c>
      <c r="I112" s="33">
        <f>Table3[[#This Row],[Residential CLM $ Collected]]/'1.) CLM Reference'!$B$4</f>
        <v>2.8989460223538674E-3</v>
      </c>
      <c r="J112" s="34">
        <v>69097.84</v>
      </c>
      <c r="K112" s="33">
        <f>Table3[[#This Row],[Residential Incentive Disbursements]]/'1.) CLM Reference'!$B$5</f>
        <v>3.5789199523121097E-3</v>
      </c>
      <c r="L112" s="32">
        <v>20098.998</v>
      </c>
      <c r="M112" s="33">
        <f>Table3[[#This Row],[C&amp;I CLM $ Collected]]/'1.) CLM Reference'!$B$4</f>
        <v>6.9915286178298458E-4</v>
      </c>
      <c r="N112" s="34">
        <v>14410</v>
      </c>
      <c r="O112" s="33">
        <f>Table3[[#This Row],[C&amp;I Incentive Disbursements]]/'1.) CLM Reference'!$B$5</f>
        <v>7.4636539308345243E-4</v>
      </c>
    </row>
    <row r="113" spans="1:15" ht="15" thickBot="1" x14ac:dyDescent="0.4">
      <c r="A113" s="106">
        <v>9009165500</v>
      </c>
      <c r="B113" s="75" t="s">
        <v>143</v>
      </c>
      <c r="C113" s="91" t="s">
        <v>48</v>
      </c>
      <c r="D113" s="38">
        <f>+Table3[[#This Row],[Residential CLM $ Collected]]+Table3[[#This Row],[C&amp;I CLM $ Collected]]</f>
        <v>102708.74400000001</v>
      </c>
      <c r="E113" s="64">
        <f>+Table3[[#This Row],[CLM $ Collected ]]/'1.) CLM Reference'!$B$4</f>
        <v>3.5727707569171334E-3</v>
      </c>
      <c r="F113" s="38">
        <f>+Table3[[#This Row],[Residential Incentive Disbursements]]+Table3[[#This Row],[C&amp;I Incentive Disbursements]]</f>
        <v>41235.07</v>
      </c>
      <c r="G113" s="66">
        <f>Table3[[#This Row],[Incentive Disbursements]]/'1.) CLM Reference'!$B$5</f>
        <v>2.1357688570002552E-3</v>
      </c>
      <c r="H113" s="32">
        <v>66478.428</v>
      </c>
      <c r="I113" s="33">
        <f>Table3[[#This Row],[Residential CLM $ Collected]]/'1.) CLM Reference'!$B$4</f>
        <v>2.3124826015224289E-3</v>
      </c>
      <c r="J113" s="34">
        <v>7399.17</v>
      </c>
      <c r="K113" s="33">
        <f>Table3[[#This Row],[Residential Incentive Disbursements]]/'1.) CLM Reference'!$B$5</f>
        <v>3.8323972418745936E-4</v>
      </c>
      <c r="L113" s="32">
        <v>36230.315999999999</v>
      </c>
      <c r="M113" s="33">
        <f>Table3[[#This Row],[C&amp;I CLM $ Collected]]/'1.) CLM Reference'!$B$4</f>
        <v>1.2602881553947045E-3</v>
      </c>
      <c r="N113" s="34">
        <v>33835.9</v>
      </c>
      <c r="O113" s="33">
        <f>Table3[[#This Row],[C&amp;I Incentive Disbursements]]/'1.) CLM Reference'!$B$5</f>
        <v>1.752529132812796E-3</v>
      </c>
    </row>
    <row r="114" spans="1:15" ht="15" thickBot="1" x14ac:dyDescent="0.4">
      <c r="A114" s="106">
        <v>9009165600</v>
      </c>
      <c r="B114" s="75" t="s">
        <v>143</v>
      </c>
      <c r="C114" s="91" t="s">
        <v>43</v>
      </c>
      <c r="D114" s="38">
        <f>+Table3[[#This Row],[Residential CLM $ Collected]]+Table3[[#This Row],[C&amp;I CLM $ Collected]]</f>
        <v>128816.24400000001</v>
      </c>
      <c r="E114" s="64">
        <f>+Table3[[#This Row],[CLM $ Collected ]]/'1.) CLM Reference'!$B$4</f>
        <v>4.4809321159559904E-3</v>
      </c>
      <c r="F114" s="38">
        <f>+Table3[[#This Row],[Residential Incentive Disbursements]]+Table3[[#This Row],[C&amp;I Incentive Disbursements]]</f>
        <v>105772.03</v>
      </c>
      <c r="G114" s="66">
        <f>Table3[[#This Row],[Incentive Disbursements]]/'1.) CLM Reference'!$B$5</f>
        <v>5.4784582059808967E-3</v>
      </c>
      <c r="H114" s="32">
        <v>85648.584000000003</v>
      </c>
      <c r="I114" s="33">
        <f>Table3[[#This Row],[Residential CLM $ Collected]]/'1.) CLM Reference'!$B$4</f>
        <v>2.9793252684168804E-3</v>
      </c>
      <c r="J114" s="34">
        <v>24289.98</v>
      </c>
      <c r="K114" s="33">
        <f>Table3[[#This Row],[Residential Incentive Disbursements]]/'1.) CLM Reference'!$B$5</f>
        <v>1.258098575342762E-3</v>
      </c>
      <c r="L114" s="32">
        <v>43167.66</v>
      </c>
      <c r="M114" s="33">
        <f>Table3[[#This Row],[C&amp;I CLM $ Collected]]/'1.) CLM Reference'!$B$4</f>
        <v>1.5016068475391098E-3</v>
      </c>
      <c r="N114" s="34">
        <v>81482.05</v>
      </c>
      <c r="O114" s="33">
        <f>Table3[[#This Row],[C&amp;I Incentive Disbursements]]/'1.) CLM Reference'!$B$5</f>
        <v>4.2203596306381354E-3</v>
      </c>
    </row>
    <row r="115" spans="1:15" ht="15" thickBot="1" x14ac:dyDescent="0.4">
      <c r="A115" s="106">
        <v>9009165700</v>
      </c>
      <c r="B115" s="75" t="s">
        <v>143</v>
      </c>
      <c r="C115" s="91" t="s">
        <v>43</v>
      </c>
      <c r="D115" s="38">
        <f>+Table3[[#This Row],[Residential CLM $ Collected]]+Table3[[#This Row],[C&amp;I CLM $ Collected]]</f>
        <v>67153.824000000008</v>
      </c>
      <c r="E115" s="64">
        <f>+Table3[[#This Row],[CLM $ Collected ]]/'1.) CLM Reference'!$B$4</f>
        <v>2.3359765610838352E-3</v>
      </c>
      <c r="F115" s="38">
        <f>+Table3[[#This Row],[Residential Incentive Disbursements]]+Table3[[#This Row],[C&amp;I Incentive Disbursements]]</f>
        <v>31247.439999999999</v>
      </c>
      <c r="G115" s="66">
        <f>Table3[[#This Row],[Incentive Disbursements]]/'1.) CLM Reference'!$B$5</f>
        <v>1.6184599471513945E-3</v>
      </c>
      <c r="H115" s="32">
        <v>64800.264000000003</v>
      </c>
      <c r="I115" s="33">
        <f>Table3[[#This Row],[Residential CLM $ Collected]]/'1.) CLM Reference'!$B$4</f>
        <v>2.2541068972638792E-3</v>
      </c>
      <c r="J115" s="34">
        <v>30497.439999999999</v>
      </c>
      <c r="K115" s="33">
        <f>Table3[[#This Row],[Residential Incentive Disbursements]]/'1.) CLM Reference'!$B$5</f>
        <v>1.5796137261373355E-3</v>
      </c>
      <c r="L115" s="32">
        <v>2353.56</v>
      </c>
      <c r="M115" s="33">
        <f>Table3[[#This Row],[C&amp;I CLM $ Collected]]/'1.) CLM Reference'!$B$4</f>
        <v>8.1869663819955654E-5</v>
      </c>
      <c r="N115" s="34">
        <v>750</v>
      </c>
      <c r="O115" s="33">
        <f>Table3[[#This Row],[C&amp;I Incentive Disbursements]]/'1.) CLM Reference'!$B$5</f>
        <v>3.8846221014058943E-5</v>
      </c>
    </row>
    <row r="116" spans="1:15" ht="15" thickBot="1" x14ac:dyDescent="0.4">
      <c r="A116" s="106">
        <v>9009165801</v>
      </c>
      <c r="B116" s="75" t="s">
        <v>143</v>
      </c>
      <c r="C116" s="91" t="s">
        <v>43</v>
      </c>
      <c r="D116" s="38">
        <f>+Table3[[#This Row],[Residential CLM $ Collected]]+Table3[[#This Row],[C&amp;I CLM $ Collected]]</f>
        <v>150515.076</v>
      </c>
      <c r="E116" s="64">
        <f>+Table3[[#This Row],[CLM $ Collected ]]/'1.) CLM Reference'!$B$4</f>
        <v>5.2357359370294688E-3</v>
      </c>
      <c r="F116" s="38">
        <f>+Table3[[#This Row],[Residential Incentive Disbursements]]+Table3[[#This Row],[C&amp;I Incentive Disbursements]]</f>
        <v>23186.32</v>
      </c>
      <c r="G116" s="66">
        <f>Table3[[#This Row],[Incentive Disbursements]]/'1.) CLM Reference'!$B$5</f>
        <v>1.2009345482969268E-3</v>
      </c>
      <c r="H116" s="32">
        <v>83548.517999999996</v>
      </c>
      <c r="I116" s="33">
        <f>Table3[[#This Row],[Residential CLM $ Collected]]/'1.) CLM Reference'!$B$4</f>
        <v>2.9062735096260619E-3</v>
      </c>
      <c r="J116" s="34">
        <v>14630.32</v>
      </c>
      <c r="K116" s="33">
        <f>Table3[[#This Row],[Residential Incentive Disbursements]]/'1.) CLM Reference'!$B$5</f>
        <v>7.5777685896854239E-4</v>
      </c>
      <c r="L116" s="32">
        <v>66966.558000000005</v>
      </c>
      <c r="M116" s="33">
        <f>Table3[[#This Row],[C&amp;I CLM $ Collected]]/'1.) CLM Reference'!$B$4</f>
        <v>2.329462427403407E-3</v>
      </c>
      <c r="N116" s="34">
        <v>8556</v>
      </c>
      <c r="O116" s="33">
        <f>Table3[[#This Row],[C&amp;I Incentive Disbursements]]/'1.) CLM Reference'!$B$5</f>
        <v>4.4315768932838443E-4</v>
      </c>
    </row>
    <row r="117" spans="1:15" ht="15" thickBot="1" x14ac:dyDescent="0.4">
      <c r="A117" s="106">
        <v>9009165802</v>
      </c>
      <c r="B117" s="75" t="s">
        <v>143</v>
      </c>
      <c r="C117" s="91" t="s">
        <v>43</v>
      </c>
      <c r="D117" s="38">
        <f>+Table3[[#This Row],[Residential CLM $ Collected]]+Table3[[#This Row],[C&amp;I CLM $ Collected]]</f>
        <v>85192.53</v>
      </c>
      <c r="E117" s="64">
        <f>+Table3[[#This Row],[CLM $ Collected ]]/'1.) CLM Reference'!$B$4</f>
        <v>2.9634612209042841E-3</v>
      </c>
      <c r="F117" s="38">
        <f>+Table3[[#This Row],[Residential Incentive Disbursements]]+Table3[[#This Row],[C&amp;I Incentive Disbursements]]</f>
        <v>61652.6</v>
      </c>
      <c r="G117" s="66">
        <f>Table3[[#This Row],[Incentive Disbursements]]/'1.) CLM Reference'!$B$5</f>
        <v>3.1932940342551605E-3</v>
      </c>
      <c r="H117" s="32">
        <v>78575.172000000006</v>
      </c>
      <c r="I117" s="33">
        <f>Table3[[#This Row],[Residential CLM $ Collected]]/'1.) CLM Reference'!$B$4</f>
        <v>2.7332733884987822E-3</v>
      </c>
      <c r="J117" s="34">
        <v>58752.6</v>
      </c>
      <c r="K117" s="33">
        <f>Table3[[#This Row],[Residential Incentive Disbursements]]/'1.) CLM Reference'!$B$5</f>
        <v>3.0430886463341323E-3</v>
      </c>
      <c r="L117" s="32">
        <v>6617.3580000000002</v>
      </c>
      <c r="M117" s="33">
        <f>Table3[[#This Row],[C&amp;I CLM $ Collected]]/'1.) CLM Reference'!$B$4</f>
        <v>2.3018783240550238E-4</v>
      </c>
      <c r="N117" s="34">
        <v>2900</v>
      </c>
      <c r="O117" s="33">
        <f>Table3[[#This Row],[C&amp;I Incentive Disbursements]]/'1.) CLM Reference'!$B$5</f>
        <v>1.5020538792102792E-4</v>
      </c>
    </row>
    <row r="118" spans="1:15" ht="15" thickBot="1" x14ac:dyDescent="0.4">
      <c r="A118" s="106">
        <v>9009165900</v>
      </c>
      <c r="B118" s="75" t="s">
        <v>143</v>
      </c>
      <c r="C118" s="91" t="s">
        <v>43</v>
      </c>
      <c r="D118" s="38">
        <f>+Table3[[#This Row],[Residential CLM $ Collected]]+Table3[[#This Row],[C&amp;I CLM $ Collected]]</f>
        <v>201433.22999999998</v>
      </c>
      <c r="E118" s="64">
        <f>+Table3[[#This Row],[CLM $ Collected ]]/'1.) CLM Reference'!$B$4</f>
        <v>7.0069472723311944E-3</v>
      </c>
      <c r="F118" s="38">
        <f>+Table3[[#This Row],[Residential Incentive Disbursements]]+Table3[[#This Row],[C&amp;I Incentive Disbursements]]</f>
        <v>128200.07</v>
      </c>
      <c r="G118" s="66">
        <f>Table3[[#This Row],[Incentive Disbursements]]/'1.) CLM Reference'!$B$5</f>
        <v>6.6401176709837703E-3</v>
      </c>
      <c r="H118" s="32">
        <v>157684.24799999999</v>
      </c>
      <c r="I118" s="33">
        <f>Table3[[#This Row],[Residential CLM $ Collected]]/'1.) CLM Reference'!$B$4</f>
        <v>5.4851188724581125E-3</v>
      </c>
      <c r="J118" s="34">
        <v>90978.07</v>
      </c>
      <c r="K118" s="33">
        <f>Table3[[#This Row],[Residential Incentive Disbursements]]/'1.) CLM Reference'!$B$5</f>
        <v>4.7122056195367011E-3</v>
      </c>
      <c r="L118" s="32">
        <v>43748.982000000004</v>
      </c>
      <c r="M118" s="33">
        <f>Table3[[#This Row],[C&amp;I CLM $ Collected]]/'1.) CLM Reference'!$B$4</f>
        <v>1.5218283998730824E-3</v>
      </c>
      <c r="N118" s="34">
        <v>37222</v>
      </c>
      <c r="O118" s="33">
        <f>Table3[[#This Row],[C&amp;I Incentive Disbursements]]/'1.) CLM Reference'!$B$5</f>
        <v>1.9279120514470692E-3</v>
      </c>
    </row>
    <row r="119" spans="1:15" ht="15" thickBot="1" x14ac:dyDescent="0.4">
      <c r="A119" s="106">
        <v>9009166001</v>
      </c>
      <c r="B119" s="75" t="s">
        <v>143</v>
      </c>
      <c r="C119" s="91" t="s">
        <v>43</v>
      </c>
      <c r="D119" s="38">
        <f>+Table3[[#This Row],[Residential CLM $ Collected]]+Table3[[#This Row],[C&amp;I CLM $ Collected]]</f>
        <v>160482.774</v>
      </c>
      <c r="E119" s="64">
        <f>+Table3[[#This Row],[CLM $ Collected ]]/'1.) CLM Reference'!$B$4</f>
        <v>5.5824668826262858E-3</v>
      </c>
      <c r="F119" s="38">
        <f>+Table3[[#This Row],[Residential Incentive Disbursements]]+Table3[[#This Row],[C&amp;I Incentive Disbursements]]</f>
        <v>88718.18</v>
      </c>
      <c r="G119" s="66">
        <f>Table3[[#This Row],[Incentive Disbursements]]/'1.) CLM Reference'!$B$5</f>
        <v>4.5951547043267512E-3</v>
      </c>
      <c r="H119" s="32">
        <v>106242.27</v>
      </c>
      <c r="I119" s="33">
        <f>Table3[[#This Row],[Residential CLM $ Collected]]/'1.) CLM Reference'!$B$4</f>
        <v>3.6956860791180005E-3</v>
      </c>
      <c r="J119" s="34">
        <v>79266.179999999993</v>
      </c>
      <c r="K119" s="33">
        <f>Table3[[#This Row],[Residential Incentive Disbursements]]/'1.) CLM Reference'!$B$5</f>
        <v>4.1055887296269043E-3</v>
      </c>
      <c r="L119" s="32">
        <v>54240.504000000001</v>
      </c>
      <c r="M119" s="33">
        <f>Table3[[#This Row],[C&amp;I CLM $ Collected]]/'1.) CLM Reference'!$B$4</f>
        <v>1.8867808035082855E-3</v>
      </c>
      <c r="N119" s="34">
        <v>9452</v>
      </c>
      <c r="O119" s="33">
        <f>Table3[[#This Row],[C&amp;I Incentive Disbursements]]/'1.) CLM Reference'!$B$5</f>
        <v>4.8956597469984684E-4</v>
      </c>
    </row>
    <row r="120" spans="1:15" ht="15" thickBot="1" x14ac:dyDescent="0.4">
      <c r="A120" s="106">
        <v>9009166002</v>
      </c>
      <c r="B120" s="75" t="s">
        <v>143</v>
      </c>
      <c r="C120" s="91" t="s">
        <v>43</v>
      </c>
      <c r="D120" s="38">
        <f>+Table3[[#This Row],[Residential CLM $ Collected]]+Table3[[#This Row],[C&amp;I CLM $ Collected]]</f>
        <v>134251.28400000001</v>
      </c>
      <c r="E120" s="64">
        <f>+Table3[[#This Row],[CLM $ Collected ]]/'1.) CLM Reference'!$B$4</f>
        <v>4.6699924745820772E-3</v>
      </c>
      <c r="F120" s="38">
        <f>+Table3[[#This Row],[Residential Incentive Disbursements]]+Table3[[#This Row],[C&amp;I Incentive Disbursements]]</f>
        <v>57277.99</v>
      </c>
      <c r="G120" s="66">
        <f>Table3[[#This Row],[Incentive Disbursements]]/'1.) CLM Reference'!$B$5</f>
        <v>2.9667112783747437E-3</v>
      </c>
      <c r="H120" s="32">
        <v>95509.524000000005</v>
      </c>
      <c r="I120" s="33">
        <f>Table3[[#This Row],[Residential CLM $ Collected]]/'1.) CLM Reference'!$B$4</f>
        <v>3.3223425880300429E-3</v>
      </c>
      <c r="J120" s="34">
        <v>40153.99</v>
      </c>
      <c r="K120" s="33">
        <f>Table3[[#This Row],[Residential Incentive Disbursements]]/'1.) CLM Reference'!$B$5</f>
        <v>2.0797743601817498E-3</v>
      </c>
      <c r="L120" s="32">
        <v>38741.760000000002</v>
      </c>
      <c r="M120" s="33">
        <f>Table3[[#This Row],[C&amp;I CLM $ Collected]]/'1.) CLM Reference'!$B$4</f>
        <v>1.3476498865520343E-3</v>
      </c>
      <c r="N120" s="34">
        <v>17124</v>
      </c>
      <c r="O120" s="33">
        <f>Table3[[#This Row],[C&amp;I Incentive Disbursements]]/'1.) CLM Reference'!$B$5</f>
        <v>8.869369181929937E-4</v>
      </c>
    </row>
    <row r="121" spans="1:15" ht="15" thickBot="1" x14ac:dyDescent="0.4">
      <c r="A121" s="107">
        <v>9009167100</v>
      </c>
      <c r="B121" s="76" t="s">
        <v>143</v>
      </c>
      <c r="C121" s="58" t="s">
        <v>43</v>
      </c>
      <c r="D121" s="38">
        <f>+Table3[[#This Row],[Residential CLM $ Collected]]+Table3[[#This Row],[C&amp;I CLM $ Collected]]</f>
        <v>1190.778</v>
      </c>
      <c r="E121" s="64">
        <f>+Table3[[#This Row],[CLM $ Collected ]]/'1.) CLM Reference'!$B$4</f>
        <v>4.14217587587311E-5</v>
      </c>
      <c r="F121" s="38">
        <f>+Table3[[#This Row],[Residential Incentive Disbursements]]+Table3[[#This Row],[C&amp;I Incentive Disbursements]]</f>
        <v>1620</v>
      </c>
      <c r="G121" s="64">
        <f>Table3[[#This Row],[Incentive Disbursements]]/'1.) CLM Reference'!$B$5</f>
        <v>8.3907837390367315E-5</v>
      </c>
      <c r="H121" s="15">
        <v>1029.018</v>
      </c>
      <c r="I121" s="16">
        <f>Table3[[#This Row],[Residential CLM $ Collected]]/'1.) CLM Reference'!$B$4</f>
        <v>3.5794862984025532E-5</v>
      </c>
      <c r="J121" s="17">
        <v>1620</v>
      </c>
      <c r="K121" s="16">
        <f>Table3[[#This Row],[Residential Incentive Disbursements]]/'1.) CLM Reference'!$B$5</f>
        <v>8.3907837390367315E-5</v>
      </c>
      <c r="L121" s="15">
        <v>161.76</v>
      </c>
      <c r="M121" s="16">
        <f>Table3[[#This Row],[C&amp;I CLM $ Collected]]/'1.) CLM Reference'!$B$4</f>
        <v>5.6268957747055636E-6</v>
      </c>
      <c r="N121" s="17">
        <v>0</v>
      </c>
      <c r="O121" s="16">
        <f>Table3[[#This Row],[C&amp;I Incentive Disbursements]]/'1.) CLM Reference'!$B$5</f>
        <v>0</v>
      </c>
    </row>
    <row r="122" spans="1:15" ht="15" thickBot="1" x14ac:dyDescent="0.4">
      <c r="A122" s="107">
        <v>9009150100</v>
      </c>
      <c r="B122" s="76" t="s">
        <v>160</v>
      </c>
      <c r="C122" s="58" t="s">
        <v>43</v>
      </c>
      <c r="D122" s="38">
        <f>+Table3[[#This Row],[Residential CLM $ Collected]]+Table3[[#This Row],[C&amp;I CLM $ Collected]]</f>
        <v>183939.35399999999</v>
      </c>
      <c r="E122" s="64">
        <f>+Table3[[#This Row],[CLM $ Collected ]]/'1.) CLM Reference'!$B$4</f>
        <v>6.3984147738913883E-3</v>
      </c>
      <c r="F122" s="38">
        <f>+Table3[[#This Row],[Residential Incentive Disbursements]]+Table3[[#This Row],[C&amp;I Incentive Disbursements]]</f>
        <v>31860.36</v>
      </c>
      <c r="G122" s="64">
        <f>Table3[[#This Row],[Incentive Disbursements]]/'1.) CLM Reference'!$B$5</f>
        <v>1.6502061148633107E-3</v>
      </c>
      <c r="H122" s="32">
        <v>95773.2</v>
      </c>
      <c r="I122" s="33">
        <f>Table3[[#This Row],[Residential CLM $ Collected]]/'1.) CLM Reference'!$B$4</f>
        <v>3.3315146785981142E-3</v>
      </c>
      <c r="J122" s="34">
        <v>12562.36</v>
      </c>
      <c r="K122" s="33">
        <f>Table3[[#This Row],[Residential Incentive Disbursements]]/'1.) CLM Reference'!$B$5</f>
        <v>6.5066695069089802E-4</v>
      </c>
      <c r="L122" s="32">
        <v>88166.153999999995</v>
      </c>
      <c r="M122" s="33">
        <f>Table3[[#This Row],[C&amp;I CLM $ Collected]]/'1.) CLM Reference'!$B$4</f>
        <v>3.0669000952932741E-3</v>
      </c>
      <c r="N122" s="34">
        <v>19298</v>
      </c>
      <c r="O122" s="33">
        <f>Table3[[#This Row],[C&amp;I Incentive Disbursements]]/'1.) CLM Reference'!$B$5</f>
        <v>9.9953916417241267E-4</v>
      </c>
    </row>
    <row r="123" spans="1:15" ht="15" thickBot="1" x14ac:dyDescent="0.4">
      <c r="A123" s="107">
        <v>9009150200</v>
      </c>
      <c r="B123" s="76" t="s">
        <v>160</v>
      </c>
      <c r="C123" s="58" t="s">
        <v>43</v>
      </c>
      <c r="D123" s="38">
        <f>+Table3[[#This Row],[Residential CLM $ Collected]]+Table3[[#This Row],[C&amp;I CLM $ Collected]]</f>
        <v>82556.004000000001</v>
      </c>
      <c r="E123" s="64">
        <f>+Table3[[#This Row],[CLM $ Collected ]]/'1.) CLM Reference'!$B$4</f>
        <v>2.8717484550208686E-3</v>
      </c>
      <c r="F123" s="38">
        <f>+Table3[[#This Row],[Residential Incentive Disbursements]]+Table3[[#This Row],[C&amp;I Incentive Disbursements]]</f>
        <v>25151.08</v>
      </c>
      <c r="G123" s="64">
        <f>Table3[[#This Row],[Incentive Disbursements]]/'1.) CLM Reference'!$B$5</f>
        <v>1.3026992165630369E-3</v>
      </c>
      <c r="H123" s="32">
        <v>64672.71</v>
      </c>
      <c r="I123" s="33">
        <f>Table3[[#This Row],[Residential CLM $ Collected]]/'1.) CLM Reference'!$B$4</f>
        <v>2.2496698728842624E-3</v>
      </c>
      <c r="J123" s="34">
        <v>23117.08</v>
      </c>
      <c r="K123" s="33">
        <f>Table3[[#This Row],[Residential Incentive Disbursements]]/'1.) CLM Reference'!$B$5</f>
        <v>1.197348265172909E-3</v>
      </c>
      <c r="L123" s="32">
        <v>17883.294000000002</v>
      </c>
      <c r="M123" s="33">
        <f>Table3[[#This Row],[C&amp;I CLM $ Collected]]/'1.) CLM Reference'!$B$4</f>
        <v>6.2207858213660593E-4</v>
      </c>
      <c r="N123" s="34">
        <v>2034</v>
      </c>
      <c r="O123" s="33">
        <f>Table3[[#This Row],[C&amp;I Incentive Disbursements]]/'1.) CLM Reference'!$B$5</f>
        <v>1.0535095139012785E-4</v>
      </c>
    </row>
    <row r="124" spans="1:15" ht="15" thickBot="1" x14ac:dyDescent="0.4">
      <c r="A124" s="106">
        <v>9009150300</v>
      </c>
      <c r="B124" s="75" t="s">
        <v>160</v>
      </c>
      <c r="C124" s="91" t="s">
        <v>43</v>
      </c>
      <c r="D124" s="38">
        <f>+Table3[[#This Row],[Residential CLM $ Collected]]+Table3[[#This Row],[C&amp;I CLM $ Collected]]</f>
        <v>126167.898</v>
      </c>
      <c r="E124" s="64">
        <f>+Table3[[#This Row],[CLM $ Collected ]]/'1.) CLM Reference'!$B$4</f>
        <v>4.3888081859525382E-3</v>
      </c>
      <c r="F124" s="38">
        <f>+Table3[[#This Row],[Residential Incentive Disbursements]]+Table3[[#This Row],[C&amp;I Incentive Disbursements]]</f>
        <v>25062.32</v>
      </c>
      <c r="G124" s="66">
        <f>Table3[[#This Row],[Incentive Disbursements]]/'1.) CLM Reference'!$B$5</f>
        <v>1.2981018957934263E-3</v>
      </c>
      <c r="H124" s="32">
        <v>76014.876000000004</v>
      </c>
      <c r="I124" s="33">
        <f>Table3[[#This Row],[Residential CLM $ Collected]]/'1.) CLM Reference'!$B$4</f>
        <v>2.6442123181204713E-3</v>
      </c>
      <c r="J124" s="34">
        <v>9687.14</v>
      </c>
      <c r="K124" s="33">
        <f>Table3[[#This Row],[Residential Incentive Disbursements]]/'1.) CLM Reference'!$B$5</f>
        <v>5.0174504191217452E-4</v>
      </c>
      <c r="L124" s="32">
        <v>50153.021999999997</v>
      </c>
      <c r="M124" s="33">
        <f>Table3[[#This Row],[C&amp;I CLM $ Collected]]/'1.) CLM Reference'!$B$4</f>
        <v>1.7445958678320673E-3</v>
      </c>
      <c r="N124" s="34">
        <v>15375.18</v>
      </c>
      <c r="O124" s="33">
        <f>Table3[[#This Row],[C&amp;I Incentive Disbursements]]/'1.) CLM Reference'!$B$5</f>
        <v>7.9635685388125164E-4</v>
      </c>
    </row>
    <row r="125" spans="1:15" ht="15" thickBot="1" x14ac:dyDescent="0.4">
      <c r="A125" s="106">
        <v>9009150400</v>
      </c>
      <c r="B125" s="75" t="s">
        <v>160</v>
      </c>
      <c r="C125" s="91" t="s">
        <v>43</v>
      </c>
      <c r="D125" s="38">
        <f>+Table3[[#This Row],[Residential CLM $ Collected]]+Table3[[#This Row],[C&amp;I CLM $ Collected]]</f>
        <v>86156.891999999993</v>
      </c>
      <c r="E125" s="64">
        <f>+Table3[[#This Row],[CLM $ Collected ]]/'1.) CLM Reference'!$B$4</f>
        <v>2.9970069952804375E-3</v>
      </c>
      <c r="F125" s="38">
        <f>+Table3[[#This Row],[Residential Incentive Disbursements]]+Table3[[#This Row],[C&amp;I Incentive Disbursements]]</f>
        <v>7949.18</v>
      </c>
      <c r="G125" s="66">
        <f>Table3[[#This Row],[Incentive Disbursements]]/'1.) CLM Reference'!$B$5</f>
        <v>4.1172747088071612E-4</v>
      </c>
      <c r="H125" s="32">
        <v>78963.203999999998</v>
      </c>
      <c r="I125" s="33">
        <f>Table3[[#This Row],[Residential CLM $ Collected]]/'1.) CLM Reference'!$B$4</f>
        <v>2.7467712595500341E-3</v>
      </c>
      <c r="J125" s="34">
        <v>6794.18</v>
      </c>
      <c r="K125" s="33">
        <f>Table3[[#This Row],[Residential Incentive Disbursements]]/'1.) CLM Reference'!$B$5</f>
        <v>3.5190429051906534E-4</v>
      </c>
      <c r="L125" s="32">
        <v>7193.6880000000001</v>
      </c>
      <c r="M125" s="33">
        <f>Table3[[#This Row],[C&amp;I CLM $ Collected]]/'1.) CLM Reference'!$B$4</f>
        <v>2.5023573573040381E-4</v>
      </c>
      <c r="N125" s="34">
        <v>1155</v>
      </c>
      <c r="O125" s="33">
        <f>Table3[[#This Row],[C&amp;I Incentive Disbursements]]/'1.) CLM Reference'!$B$5</f>
        <v>5.9823180361650772E-5</v>
      </c>
    </row>
    <row r="126" spans="1:15" ht="15" thickBot="1" x14ac:dyDescent="0.4">
      <c r="A126" s="106">
        <v>9009150500</v>
      </c>
      <c r="B126" s="75" t="s">
        <v>160</v>
      </c>
      <c r="C126" s="91" t="s">
        <v>43</v>
      </c>
      <c r="D126" s="38">
        <f>+Table3[[#This Row],[Residential CLM $ Collected]]+Table3[[#This Row],[C&amp;I CLM $ Collected]]</f>
        <v>96207.551999999996</v>
      </c>
      <c r="E126" s="64">
        <f>+Table3[[#This Row],[CLM $ Collected ]]/'1.) CLM Reference'!$B$4</f>
        <v>3.3466238120893042E-3</v>
      </c>
      <c r="F126" s="38">
        <f>+Table3[[#This Row],[Residential Incentive Disbursements]]+Table3[[#This Row],[C&amp;I Incentive Disbursements]]</f>
        <v>26796.29</v>
      </c>
      <c r="G126" s="66">
        <f>Table3[[#This Row],[Incentive Disbursements]]/'1.) CLM Reference'!$B$5</f>
        <v>1.38791280492909E-3</v>
      </c>
      <c r="H126" s="32">
        <v>82375.95</v>
      </c>
      <c r="I126" s="33">
        <f>Table3[[#This Row],[Residential CLM $ Collected]]/'1.) CLM Reference'!$B$4</f>
        <v>2.8654851940674879E-3</v>
      </c>
      <c r="J126" s="34">
        <v>15554.29</v>
      </c>
      <c r="K126" s="33">
        <f>Table3[[#This Row],[Residential Incentive Disbursements]]/'1.) CLM Reference'!$B$5</f>
        <v>8.0563384940902255E-4</v>
      </c>
      <c r="L126" s="32">
        <v>13831.602000000001</v>
      </c>
      <c r="M126" s="33">
        <f>Table3[[#This Row],[C&amp;I CLM $ Collected]]/'1.) CLM Reference'!$B$4</f>
        <v>4.8113861802181649E-4</v>
      </c>
      <c r="N126" s="34">
        <v>11242</v>
      </c>
      <c r="O126" s="33">
        <f>Table3[[#This Row],[C&amp;I Incentive Disbursements]]/'1.) CLM Reference'!$B$5</f>
        <v>5.8227895552006746E-4</v>
      </c>
    </row>
    <row r="127" spans="1:15" ht="15" thickBot="1" x14ac:dyDescent="0.4">
      <c r="A127" s="107">
        <v>9009150600</v>
      </c>
      <c r="B127" s="76" t="s">
        <v>160</v>
      </c>
      <c r="C127" s="58" t="s">
        <v>43</v>
      </c>
      <c r="D127" s="38">
        <f>+Table3[[#This Row],[Residential CLM $ Collected]]+Table3[[#This Row],[C&amp;I CLM $ Collected]]</f>
        <v>183869.76</v>
      </c>
      <c r="E127" s="64">
        <f>+Table3[[#This Row],[CLM $ Collected ]]/'1.) CLM Reference'!$B$4</f>
        <v>6.395993914689208E-3</v>
      </c>
      <c r="F127" s="38">
        <f>+Table3[[#This Row],[Residential Incentive Disbursements]]+Table3[[#This Row],[C&amp;I Incentive Disbursements]]</f>
        <v>187001.96000000002</v>
      </c>
      <c r="G127" s="64">
        <f>Table3[[#This Row],[Incentive Disbursements]]/'1.) CLM Reference'!$B$5</f>
        <v>9.6857592909629468E-3</v>
      </c>
      <c r="H127" s="15">
        <v>131559.198</v>
      </c>
      <c r="I127" s="16">
        <f>Table3[[#This Row],[Residential CLM $ Collected]]/'1.) CLM Reference'!$B$4</f>
        <v>4.5763470286217401E-3</v>
      </c>
      <c r="J127" s="17">
        <v>131798.35</v>
      </c>
      <c r="K127" s="16">
        <f>Table3[[#This Row],[Residential Incentive Disbursements]]/'1.) CLM Reference'!$B$5</f>
        <v>6.8264904445177275E-3</v>
      </c>
      <c r="L127" s="15">
        <v>52310.561999999998</v>
      </c>
      <c r="M127" s="16">
        <f>Table3[[#This Row],[C&amp;I CLM $ Collected]]/'1.) CLM Reference'!$B$4</f>
        <v>1.8196468860674669E-3</v>
      </c>
      <c r="N127" s="17">
        <v>55203.61</v>
      </c>
      <c r="O127" s="16">
        <f>Table3[[#This Row],[C&amp;I Incentive Disbursements]]/'1.) CLM Reference'!$B$5</f>
        <v>2.8592688464452194E-3</v>
      </c>
    </row>
    <row r="128" spans="1:15" ht="15" thickBot="1" x14ac:dyDescent="0.4">
      <c r="A128" s="107">
        <v>9009150700</v>
      </c>
      <c r="B128" s="76" t="s">
        <v>160</v>
      </c>
      <c r="C128" s="58" t="s">
        <v>43</v>
      </c>
      <c r="D128" s="38">
        <f>+Table3[[#This Row],[Residential CLM $ Collected]]+Table3[[#This Row],[C&amp;I CLM $ Collected]]</f>
        <v>124829.658</v>
      </c>
      <c r="E128" s="64">
        <f>+Table3[[#This Row],[CLM $ Collected ]]/'1.) CLM Reference'!$B$4</f>
        <v>4.3422568939054194E-3</v>
      </c>
      <c r="F128" s="38">
        <f>+Table3[[#This Row],[Residential Incentive Disbursements]]+Table3[[#This Row],[C&amp;I Incentive Disbursements]]</f>
        <v>20390.64</v>
      </c>
      <c r="G128" s="64">
        <f>Table3[[#This Row],[Incentive Disbursements]]/'1.) CLM Reference'!$B$5</f>
        <v>1.0561324107441477E-3</v>
      </c>
      <c r="H128" s="15">
        <v>100500.414</v>
      </c>
      <c r="I128" s="16">
        <f>Table3[[#This Row],[Residential CLM $ Collected]]/'1.) CLM Reference'!$B$4</f>
        <v>3.4959529852420868E-3</v>
      </c>
      <c r="J128" s="17">
        <v>17515.64</v>
      </c>
      <c r="K128" s="16">
        <f>Table3[[#This Row],[Residential Incentive Disbursements]]/'1.) CLM Reference'!$B$5</f>
        <v>9.0722189685692178E-4</v>
      </c>
      <c r="L128" s="15">
        <v>24329.243999999999</v>
      </c>
      <c r="M128" s="16">
        <f>Table3[[#This Row],[C&amp;I CLM $ Collected]]/'1.) CLM Reference'!$B$4</f>
        <v>8.4630390866333269E-4</v>
      </c>
      <c r="N128" s="17">
        <v>2875</v>
      </c>
      <c r="O128" s="16">
        <f>Table3[[#This Row],[C&amp;I Incentive Disbursements]]/'1.) CLM Reference'!$B$5</f>
        <v>1.4891051388722594E-4</v>
      </c>
    </row>
    <row r="129" spans="1:15" ht="15" thickBot="1" x14ac:dyDescent="0.4">
      <c r="A129" s="107">
        <v>9009150800</v>
      </c>
      <c r="B129" s="76" t="s">
        <v>160</v>
      </c>
      <c r="C129" s="58" t="s">
        <v>43</v>
      </c>
      <c r="D129" s="38">
        <f>+Table3[[#This Row],[Residential CLM $ Collected]]+Table3[[#This Row],[C&amp;I CLM $ Collected]]</f>
        <v>173539.22999999998</v>
      </c>
      <c r="E129" s="64">
        <f>+Table3[[#This Row],[CLM $ Collected ]]/'1.) CLM Reference'!$B$4</f>
        <v>6.0366416915965445E-3</v>
      </c>
      <c r="F129" s="38">
        <f>+Table3[[#This Row],[Residential Incentive Disbursements]]+Table3[[#This Row],[C&amp;I Incentive Disbursements]]</f>
        <v>39185.040000000001</v>
      </c>
      <c r="G129" s="64">
        <f>Table3[[#This Row],[Incentive Disbursements]]/'1.) CLM Reference'!$B$5</f>
        <v>2.0295876323796536E-3</v>
      </c>
      <c r="H129" s="15">
        <v>71235.725999999995</v>
      </c>
      <c r="I129" s="16">
        <f>Table3[[#This Row],[Residential CLM $ Collected]]/'1.) CLM Reference'!$B$4</f>
        <v>2.4779673939013557E-3</v>
      </c>
      <c r="J129" s="17">
        <v>13399.04</v>
      </c>
      <c r="K129" s="16">
        <f>Table3[[#This Row],[Residential Incentive Disbursements]]/'1.) CLM Reference'!$B$5</f>
        <v>6.9400275895495518E-4</v>
      </c>
      <c r="L129" s="15">
        <v>102303.504</v>
      </c>
      <c r="M129" s="16">
        <f>Table3[[#This Row],[C&amp;I CLM $ Collected]]/'1.) CLM Reference'!$B$4</f>
        <v>3.5586742976951892E-3</v>
      </c>
      <c r="N129" s="17">
        <v>25786</v>
      </c>
      <c r="O129" s="16">
        <f>Table3[[#This Row],[C&amp;I Incentive Disbursements]]/'1.) CLM Reference'!$B$5</f>
        <v>1.3355848734246986E-3</v>
      </c>
    </row>
    <row r="130" spans="1:15" ht="15" thickBot="1" x14ac:dyDescent="0.4">
      <c r="A130" s="107">
        <v>9009150900</v>
      </c>
      <c r="B130" s="76" t="s">
        <v>160</v>
      </c>
      <c r="C130" s="58" t="s">
        <v>43</v>
      </c>
      <c r="D130" s="38">
        <f>+Table3[[#This Row],[Residential CLM $ Collected]]+Table3[[#This Row],[C&amp;I CLM $ Collected]]</f>
        <v>128124.882</v>
      </c>
      <c r="E130" s="64">
        <f>+Table3[[#This Row],[CLM $ Collected ]]/'1.) CLM Reference'!$B$4</f>
        <v>4.4568827717634089E-3</v>
      </c>
      <c r="F130" s="38">
        <f>+Table3[[#This Row],[Residential Incentive Disbursements]]+Table3[[#This Row],[C&amp;I Incentive Disbursements]]</f>
        <v>29715.89</v>
      </c>
      <c r="G130" s="64">
        <f>Table3[[#This Row],[Incentive Disbursements]]/'1.) CLM Reference'!$B$5</f>
        <v>1.5391333740926187E-3</v>
      </c>
      <c r="H130" s="15">
        <v>90920.627999999997</v>
      </c>
      <c r="I130" s="16">
        <f>Table3[[#This Row],[Residential CLM $ Collected]]/'1.) CLM Reference'!$B$4</f>
        <v>3.1627157364414959E-3</v>
      </c>
      <c r="J130" s="17">
        <v>21163.89</v>
      </c>
      <c r="K130" s="16">
        <f>Table3[[#This Row],[Residential Incentive Disbursements]]/'1.) CLM Reference'!$B$5</f>
        <v>1.0961828646096426E-3</v>
      </c>
      <c r="L130" s="15">
        <v>37204.254000000001</v>
      </c>
      <c r="M130" s="16">
        <f>Table3[[#This Row],[C&amp;I CLM $ Collected]]/'1.) CLM Reference'!$B$4</f>
        <v>1.2941670353219126E-3</v>
      </c>
      <c r="N130" s="17">
        <v>8552</v>
      </c>
      <c r="O130" s="16">
        <f>Table3[[#This Row],[C&amp;I Incentive Disbursements]]/'1.) CLM Reference'!$B$5</f>
        <v>4.429505094829761E-4</v>
      </c>
    </row>
    <row r="131" spans="1:15" ht="15" thickBot="1" x14ac:dyDescent="0.4">
      <c r="A131" s="107">
        <v>9009151000</v>
      </c>
      <c r="B131" s="76" t="s">
        <v>160</v>
      </c>
      <c r="C131" s="58" t="s">
        <v>43</v>
      </c>
      <c r="D131" s="38">
        <f>+Table3[[#This Row],[Residential CLM $ Collected]]+Table3[[#This Row],[C&amp;I CLM $ Collected]]</f>
        <v>87578.778000000006</v>
      </c>
      <c r="E131" s="64">
        <f>+Table3[[#This Row],[CLM $ Collected ]]/'1.) CLM Reference'!$B$4</f>
        <v>3.0464679517932533E-3</v>
      </c>
      <c r="F131" s="38">
        <f>+Table3[[#This Row],[Residential Incentive Disbursements]]+Table3[[#This Row],[C&amp;I Incentive Disbursements]]</f>
        <v>23215.06</v>
      </c>
      <c r="G131" s="64">
        <f>Table3[[#This Row],[Incentive Disbursements]]/'1.) CLM Reference'!$B$5</f>
        <v>1.2024231354861856E-3</v>
      </c>
      <c r="H131" s="15">
        <v>84261.834000000003</v>
      </c>
      <c r="I131" s="16">
        <f>Table3[[#This Row],[Residential CLM $ Collected]]/'1.) CLM Reference'!$B$4</f>
        <v>2.9310865337756039E-3</v>
      </c>
      <c r="J131" s="17">
        <v>22260.06</v>
      </c>
      <c r="K131" s="16">
        <f>Table3[[#This Row],[Residential Incentive Disbursements]]/'1.) CLM Reference'!$B$5</f>
        <v>1.1529589473949506E-3</v>
      </c>
      <c r="L131" s="15">
        <v>3316.944</v>
      </c>
      <c r="M131" s="16">
        <f>Table3[[#This Row],[C&amp;I CLM $ Collected]]/'1.) CLM Reference'!$B$4</f>
        <v>1.1538141801764944E-4</v>
      </c>
      <c r="N131" s="17">
        <v>955</v>
      </c>
      <c r="O131" s="16">
        <f>Table3[[#This Row],[C&amp;I Incentive Disbursements]]/'1.) CLM Reference'!$B$5</f>
        <v>4.9464188091235051E-5</v>
      </c>
    </row>
    <row r="132" spans="1:15" ht="15" thickBot="1" x14ac:dyDescent="0.4">
      <c r="A132" s="107">
        <v>9009151100</v>
      </c>
      <c r="B132" s="76" t="s">
        <v>160</v>
      </c>
      <c r="C132" s="58" t="s">
        <v>43</v>
      </c>
      <c r="D132" s="38">
        <f>+Table3[[#This Row],[Residential CLM $ Collected]]+Table3[[#This Row],[C&amp;I CLM $ Collected]]</f>
        <v>169710.45600000001</v>
      </c>
      <c r="E132" s="64">
        <f>+Table3[[#This Row],[CLM $ Collected ]]/'1.) CLM Reference'!$B$4</f>
        <v>5.9034560323303325E-3</v>
      </c>
      <c r="F132" s="38">
        <f>+Table3[[#This Row],[Residential Incentive Disbursements]]+Table3[[#This Row],[C&amp;I Incentive Disbursements]]</f>
        <v>46973.520000000004</v>
      </c>
      <c r="G132" s="64">
        <f>Table3[[#This Row],[Incentive Disbursements]]/'1.) CLM Reference'!$B$5</f>
        <v>2.4329916529710911E-3</v>
      </c>
      <c r="H132" s="15">
        <v>119895.978</v>
      </c>
      <c r="I132" s="16">
        <f>Table3[[#This Row],[Residential CLM $ Collected]]/'1.) CLM Reference'!$B$4</f>
        <v>4.1706365727768998E-3</v>
      </c>
      <c r="J132" s="17">
        <v>14595.02</v>
      </c>
      <c r="K132" s="16">
        <f>Table3[[#This Row],[Residential Incentive Disbursements]]/'1.) CLM Reference'!$B$5</f>
        <v>7.5594849683281403E-4</v>
      </c>
      <c r="L132" s="15">
        <v>49814.478000000003</v>
      </c>
      <c r="M132" s="16">
        <f>Table3[[#This Row],[C&amp;I CLM $ Collected]]/'1.) CLM Reference'!$B$4</f>
        <v>1.7328194595534329E-3</v>
      </c>
      <c r="N132" s="17">
        <v>32378.5</v>
      </c>
      <c r="O132" s="16">
        <f>Table3[[#This Row],[C&amp;I Incentive Disbursements]]/'1.) CLM Reference'!$B$5</f>
        <v>1.6770431561382766E-3</v>
      </c>
    </row>
    <row r="133" spans="1:15" ht="15" thickBot="1" x14ac:dyDescent="0.4">
      <c r="A133" s="107">
        <v>9009151200</v>
      </c>
      <c r="B133" s="76" t="s">
        <v>160</v>
      </c>
      <c r="C133" s="58" t="s">
        <v>43</v>
      </c>
      <c r="D133" s="38">
        <f>+Table3[[#This Row],[Residential CLM $ Collected]]+Table3[[#This Row],[C&amp;I CLM $ Collected]]</f>
        <v>106560.732</v>
      </c>
      <c r="E133" s="64">
        <f>+Table3[[#This Row],[CLM $ Collected ]]/'1.) CLM Reference'!$B$4</f>
        <v>3.7067639258180764E-3</v>
      </c>
      <c r="F133" s="38">
        <f>+Table3[[#This Row],[Residential Incentive Disbursements]]+Table3[[#This Row],[C&amp;I Incentive Disbursements]]</f>
        <v>26344.09</v>
      </c>
      <c r="G133" s="64">
        <f>Table3[[#This Row],[Incentive Disbursements]]/'1.) CLM Reference'!$B$5</f>
        <v>1.36449112340568E-3</v>
      </c>
      <c r="H133" s="15">
        <v>53123.688000000002</v>
      </c>
      <c r="I133" s="16">
        <f>Table3[[#This Row],[Residential CLM $ Collected]]/'1.) CLM Reference'!$B$4</f>
        <v>1.8479318468346731E-3</v>
      </c>
      <c r="J133" s="17">
        <v>8526.09</v>
      </c>
      <c r="K133" s="16">
        <f>Table3[[#This Row],[Residential Incentive Disbursements]]/'1.) CLM Reference'!$B$5</f>
        <v>4.4160850203434375E-4</v>
      </c>
      <c r="L133" s="15">
        <v>53437.044000000002</v>
      </c>
      <c r="M133" s="16">
        <f>Table3[[#This Row],[C&amp;I CLM $ Collected]]/'1.) CLM Reference'!$B$4</f>
        <v>1.8588320789834033E-3</v>
      </c>
      <c r="N133" s="17">
        <v>17818</v>
      </c>
      <c r="O133" s="16">
        <f>Table3[[#This Row],[C&amp;I Incentive Disbursements]]/'1.) CLM Reference'!$B$5</f>
        <v>9.2288262137133631E-4</v>
      </c>
    </row>
    <row r="134" spans="1:15" ht="15" thickBot="1" x14ac:dyDescent="0.4">
      <c r="A134" s="107">
        <v>9009154700</v>
      </c>
      <c r="B134" s="76" t="s">
        <v>160</v>
      </c>
      <c r="C134" s="58" t="s">
        <v>43</v>
      </c>
      <c r="D134" s="38">
        <f>+Table3[[#This Row],[Residential CLM $ Collected]]+Table3[[#This Row],[C&amp;I CLM $ Collected]]</f>
        <v>4.1580000000000004</v>
      </c>
      <c r="E134" s="64">
        <f>+Table3[[#This Row],[CLM $ Collected ]]/'1.) CLM Reference'!$B$4</f>
        <v>1.4463793664209778E-7</v>
      </c>
      <c r="F134" s="38">
        <f>+Table3[[#This Row],[Residential Incentive Disbursements]]+Table3[[#This Row],[C&amp;I Incentive Disbursements]]</f>
        <v>175</v>
      </c>
      <c r="G134" s="64">
        <f>Table3[[#This Row],[Incentive Disbursements]]/'1.) CLM Reference'!$B$5</f>
        <v>9.0641182366137523E-6</v>
      </c>
      <c r="H134" s="15">
        <v>4.1580000000000004</v>
      </c>
      <c r="I134" s="16">
        <f>Table3[[#This Row],[Residential CLM $ Collected]]/'1.) CLM Reference'!$B$4</f>
        <v>1.4463793664209778E-7</v>
      </c>
      <c r="J134" s="17">
        <v>175</v>
      </c>
      <c r="K134" s="16">
        <f>Table3[[#This Row],[Residential Incentive Disbursements]]/'1.) CLM Reference'!$B$5</f>
        <v>9.0641182366137523E-6</v>
      </c>
      <c r="L134" s="15">
        <v>0</v>
      </c>
      <c r="M134" s="16">
        <f>Table3[[#This Row],[C&amp;I CLM $ Collected]]/'1.) CLM Reference'!$B$4</f>
        <v>0</v>
      </c>
      <c r="N134" s="17">
        <v>0</v>
      </c>
      <c r="O134" s="16">
        <f>Table3[[#This Row],[C&amp;I Incentive Disbursements]]/'1.) CLM Reference'!$B$5</f>
        <v>0</v>
      </c>
    </row>
    <row r="135" spans="1:15" ht="15" thickBot="1" x14ac:dyDescent="0.4">
      <c r="A135" s="107">
        <v>9009157100</v>
      </c>
      <c r="B135" s="76" t="s">
        <v>160</v>
      </c>
      <c r="C135" s="58" t="s">
        <v>43</v>
      </c>
      <c r="D135" s="38">
        <f>+Table3[[#This Row],[Residential CLM $ Collected]]+Table3[[#This Row],[C&amp;I CLM $ Collected]]</f>
        <v>13.632</v>
      </c>
      <c r="E135" s="64">
        <f>+Table3[[#This Row],[CLM $ Collected ]]/'1.) CLM Reference'!$B$4</f>
        <v>4.741953709247419E-7</v>
      </c>
      <c r="F135" s="38">
        <f>+Table3[[#This Row],[Residential Incentive Disbursements]]+Table3[[#This Row],[C&amp;I Incentive Disbursements]]</f>
        <v>35</v>
      </c>
      <c r="G135" s="64">
        <f>Table3[[#This Row],[Incentive Disbursements]]/'1.) CLM Reference'!$B$5</f>
        <v>1.8128236473227506E-6</v>
      </c>
      <c r="H135" s="15">
        <v>13.632</v>
      </c>
      <c r="I135" s="16">
        <f>Table3[[#This Row],[Residential CLM $ Collected]]/'1.) CLM Reference'!$B$4</f>
        <v>4.741953709247419E-7</v>
      </c>
      <c r="J135" s="17">
        <v>35</v>
      </c>
      <c r="K135" s="16">
        <f>Table3[[#This Row],[Residential Incentive Disbursements]]/'1.) CLM Reference'!$B$5</f>
        <v>1.8128236473227506E-6</v>
      </c>
      <c r="L135" s="15">
        <v>0</v>
      </c>
      <c r="M135" s="16">
        <f>Table3[[#This Row],[C&amp;I CLM $ Collected]]/'1.) CLM Reference'!$B$4</f>
        <v>0</v>
      </c>
      <c r="N135" s="17">
        <v>0</v>
      </c>
      <c r="O135" s="16">
        <f>Table3[[#This Row],[C&amp;I Incentive Disbursements]]/'1.) CLM Reference'!$B$5</f>
        <v>0</v>
      </c>
    </row>
    <row r="136" spans="1:15" ht="15" thickBot="1" x14ac:dyDescent="0.4">
      <c r="A136" s="90" t="s">
        <v>174</v>
      </c>
      <c r="B136" s="75" t="s">
        <v>175</v>
      </c>
      <c r="C136" s="91" t="s">
        <v>43</v>
      </c>
      <c r="D136" s="38">
        <f>+Table3[[#This Row],[Residential CLM $ Collected]]+Table3[[#This Row],[C&amp;I CLM $ Collected]]</f>
        <v>0</v>
      </c>
      <c r="E136" s="64">
        <f>+Table3[[#This Row],[CLM $ Collected ]]/'1.) CLM Reference'!$B$4</f>
        <v>0</v>
      </c>
      <c r="F136" s="38">
        <f>+Table3[[#This Row],[Residential Incentive Disbursements]]+Table3[[#This Row],[C&amp;I Incentive Disbursements]]</f>
        <v>1939273</v>
      </c>
      <c r="G136" s="66">
        <f>Table3[[#This Row],[Incentive Disbursements]]/'1.) CLM Reference'!$B$5</f>
        <v>0.1004445700861295</v>
      </c>
      <c r="H136" s="32">
        <v>0</v>
      </c>
      <c r="I136" s="33">
        <f>Table3[[#This Row],[Residential CLM $ Collected]]/'1.) CLM Reference'!$B$4</f>
        <v>0</v>
      </c>
      <c r="J136" s="34">
        <v>1939273</v>
      </c>
      <c r="K136" s="33">
        <f>Table3[[#This Row],[Residential Incentive Disbursements]]/'1.) CLM Reference'!$B$5</f>
        <v>0.1004445700861295</v>
      </c>
      <c r="L136" s="32">
        <v>0</v>
      </c>
      <c r="M136" s="33">
        <f>Table3[[#This Row],[C&amp;I CLM $ Collected]]/'1.) CLM Reference'!$B$4</f>
        <v>0</v>
      </c>
      <c r="N136" s="34">
        <v>0</v>
      </c>
      <c r="O136" s="33">
        <f>Table3[[#This Row],[C&amp;I Incentive Disbursements]]/'1.) CLM Reference'!$B$5</f>
        <v>0</v>
      </c>
    </row>
    <row r="137" spans="1:15" ht="15" thickBot="1" x14ac:dyDescent="0.4">
      <c r="A137" s="107">
        <v>9009140100</v>
      </c>
      <c r="B137" s="76" t="s">
        <v>177</v>
      </c>
      <c r="C137" s="58" t="s">
        <v>48</v>
      </c>
      <c r="D137" s="38">
        <f>+Table3[[#This Row],[Residential CLM $ Collected]]+Table3[[#This Row],[C&amp;I CLM $ Collected]]</f>
        <v>185058.73199999999</v>
      </c>
      <c r="E137" s="64">
        <f>+Table3[[#This Row],[CLM $ Collected ]]/'1.) CLM Reference'!$B$4</f>
        <v>6.4373528509098004E-3</v>
      </c>
      <c r="F137" s="38">
        <f>+Table3[[#This Row],[Residential Incentive Disbursements]]+Table3[[#This Row],[C&amp;I Incentive Disbursements]]</f>
        <v>17734</v>
      </c>
      <c r="G137" s="64">
        <f>Table3[[#This Row],[Incentive Disbursements]]/'1.) CLM Reference'!$B$5</f>
        <v>9.1853184461776168E-4</v>
      </c>
      <c r="H137" s="15">
        <v>47218.962</v>
      </c>
      <c r="I137" s="16">
        <f>Table3[[#This Row],[Residential CLM $ Collected]]/'1.) CLM Reference'!$B$4</f>
        <v>1.6425332453250654E-3</v>
      </c>
      <c r="J137" s="17">
        <v>70</v>
      </c>
      <c r="K137" s="16">
        <f>Table3[[#This Row],[Residential Incentive Disbursements]]/'1.) CLM Reference'!$B$5</f>
        <v>3.6256472946455013E-6</v>
      </c>
      <c r="L137" s="15">
        <v>137839.76999999999</v>
      </c>
      <c r="M137" s="16">
        <f>Table3[[#This Row],[C&amp;I CLM $ Collected]]/'1.) CLM Reference'!$B$4</f>
        <v>4.7948196055847348E-3</v>
      </c>
      <c r="N137" s="17">
        <v>17664</v>
      </c>
      <c r="O137" s="16">
        <f>Table3[[#This Row],[C&amp;I Incentive Disbursements]]/'1.) CLM Reference'!$B$5</f>
        <v>9.1490619732311623E-4</v>
      </c>
    </row>
    <row r="138" spans="1:15" ht="15" thickBot="1" x14ac:dyDescent="0.4">
      <c r="A138" s="107">
        <v>9009140200</v>
      </c>
      <c r="B138" s="76" t="s">
        <v>177</v>
      </c>
      <c r="C138" s="58" t="s">
        <v>48</v>
      </c>
      <c r="D138" s="38">
        <f>+Table3[[#This Row],[Residential CLM $ Collected]]+Table3[[#This Row],[C&amp;I CLM $ Collected]]</f>
        <v>63309.39</v>
      </c>
      <c r="E138" s="64">
        <f>+Table3[[#This Row],[CLM $ Collected ]]/'1.) CLM Reference'!$B$4</f>
        <v>2.2022461615367624E-3</v>
      </c>
      <c r="F138" s="38">
        <f>+Table3[[#This Row],[Residential Incentive Disbursements]]+Table3[[#This Row],[C&amp;I Incentive Disbursements]]</f>
        <v>37984</v>
      </c>
      <c r="G138" s="64">
        <f>Table3[[#This Row],[Incentive Disbursements]]/'1.) CLM Reference'!$B$5</f>
        <v>1.967379811997353E-3</v>
      </c>
      <c r="H138" s="15">
        <v>3041.04</v>
      </c>
      <c r="I138" s="16">
        <f>Table3[[#This Row],[Residential CLM $ Collected]]/'1.) CLM Reference'!$B$4</f>
        <v>1.0578397086245431E-4</v>
      </c>
      <c r="J138" s="17">
        <v>0</v>
      </c>
      <c r="K138" s="16">
        <f>Table3[[#This Row],[Residential Incentive Disbursements]]/'1.) CLM Reference'!$B$5</f>
        <v>0</v>
      </c>
      <c r="L138" s="15">
        <v>60268.35</v>
      </c>
      <c r="M138" s="16">
        <f>Table3[[#This Row],[C&amp;I CLM $ Collected]]/'1.) CLM Reference'!$B$4</f>
        <v>2.0964621906743083E-3</v>
      </c>
      <c r="N138" s="17">
        <v>37984</v>
      </c>
      <c r="O138" s="16">
        <f>Table3[[#This Row],[C&amp;I Incentive Disbursements]]/'1.) CLM Reference'!$B$5</f>
        <v>1.967379811997353E-3</v>
      </c>
    </row>
    <row r="139" spans="1:15" ht="15" thickBot="1" x14ac:dyDescent="0.4">
      <c r="A139" s="107">
        <v>9009140300</v>
      </c>
      <c r="B139" s="76" t="s">
        <v>177</v>
      </c>
      <c r="C139" s="58" t="s">
        <v>48</v>
      </c>
      <c r="D139" s="38">
        <f>+Table3[[#This Row],[Residential CLM $ Collected]]+Table3[[#This Row],[C&amp;I CLM $ Collected]]</f>
        <v>58799.34</v>
      </c>
      <c r="E139" s="64">
        <f>+Table3[[#This Row],[CLM $ Collected ]]/'1.) CLM Reference'!$B$4</f>
        <v>2.0453620042128824E-3</v>
      </c>
      <c r="F139" s="38">
        <f>+Table3[[#This Row],[Residential Incentive Disbursements]]+Table3[[#This Row],[C&amp;I Incentive Disbursements]]</f>
        <v>3820.88</v>
      </c>
      <c r="G139" s="64">
        <f>Table3[[#This Row],[Incentive Disbursements]]/'1.) CLM Reference'!$B$5</f>
        <v>1.9790233193093005E-4</v>
      </c>
      <c r="H139" s="15">
        <v>30533.423999999999</v>
      </c>
      <c r="I139" s="16">
        <f>Table3[[#This Row],[Residential CLM $ Collected]]/'1.) CLM Reference'!$B$4</f>
        <v>1.0621191548769379E-3</v>
      </c>
      <c r="J139" s="17">
        <v>1467.88</v>
      </c>
      <c r="K139" s="16">
        <f>Table3[[#This Row],[Residential Incentive Disbursements]]/'1.) CLM Reference'!$B$5</f>
        <v>7.602878786948913E-5</v>
      </c>
      <c r="L139" s="15">
        <v>28265.916000000001</v>
      </c>
      <c r="M139" s="16">
        <f>Table3[[#This Row],[C&amp;I CLM $ Collected]]/'1.) CLM Reference'!$B$4</f>
        <v>9.8324284933594473E-4</v>
      </c>
      <c r="N139" s="17">
        <v>2353</v>
      </c>
      <c r="O139" s="16">
        <f>Table3[[#This Row],[C&amp;I Incentive Disbursements]]/'1.) CLM Reference'!$B$5</f>
        <v>1.2187354406144092E-4</v>
      </c>
    </row>
    <row r="140" spans="1:15" ht="15" thickBot="1" x14ac:dyDescent="0.4">
      <c r="A140" s="107">
        <v>9009140400</v>
      </c>
      <c r="B140" s="76" t="s">
        <v>177</v>
      </c>
      <c r="C140" s="58" t="s">
        <v>48</v>
      </c>
      <c r="D140" s="38">
        <f>+Table3[[#This Row],[Residential CLM $ Collected]]+Table3[[#This Row],[C&amp;I CLM $ Collected]]</f>
        <v>55083.576000000001</v>
      </c>
      <c r="E140" s="64">
        <f>+Table3[[#This Row],[CLM $ Collected ]]/'1.) CLM Reference'!$B$4</f>
        <v>1.9161074496171664E-3</v>
      </c>
      <c r="F140" s="38">
        <f>+Table3[[#This Row],[Residential Incentive Disbursements]]+Table3[[#This Row],[C&amp;I Incentive Disbursements]]</f>
        <v>65733.179999999993</v>
      </c>
      <c r="G140" s="64">
        <f>Table3[[#This Row],[Incentive Disbursements]]/'1.) CLM Reference'!$B$5</f>
        <v>3.4046475176492249E-3</v>
      </c>
      <c r="H140" s="15">
        <v>39217.415999999997</v>
      </c>
      <c r="I140" s="16">
        <f>Table3[[#This Row],[Residential CLM $ Collected]]/'1.) CLM Reference'!$B$4</f>
        <v>1.364195798623086E-3</v>
      </c>
      <c r="J140" s="17">
        <v>5236.18</v>
      </c>
      <c r="K140" s="16">
        <f>Table3[[#This Row],[Residential Incentive Disbursements]]/'1.) CLM Reference'!$B$5</f>
        <v>2.7120774073252689E-4</v>
      </c>
      <c r="L140" s="15">
        <v>15866.16</v>
      </c>
      <c r="M140" s="16">
        <f>Table3[[#This Row],[C&amp;I CLM $ Collected]]/'1.) CLM Reference'!$B$4</f>
        <v>5.5191165099408035E-4</v>
      </c>
      <c r="N140" s="17">
        <v>60497</v>
      </c>
      <c r="O140" s="16">
        <f>Table3[[#This Row],[C&amp;I Incentive Disbursements]]/'1.) CLM Reference'!$B$5</f>
        <v>3.1334397769166985E-3</v>
      </c>
    </row>
    <row r="141" spans="1:15" ht="15" thickBot="1" x14ac:dyDescent="0.4">
      <c r="A141" s="107">
        <v>9009140500</v>
      </c>
      <c r="B141" s="76" t="s">
        <v>177</v>
      </c>
      <c r="C141" s="58" t="s">
        <v>48</v>
      </c>
      <c r="D141" s="38">
        <f>+Table3[[#This Row],[Residential CLM $ Collected]]+Table3[[#This Row],[C&amp;I CLM $ Collected]]</f>
        <v>59118.978000000003</v>
      </c>
      <c r="E141" s="64">
        <f>+Table3[[#This Row],[CLM $ Collected ]]/'1.) CLM Reference'!$B$4</f>
        <v>2.0564807586122107E-3</v>
      </c>
      <c r="F141" s="38">
        <f>+Table3[[#This Row],[Residential Incentive Disbursements]]+Table3[[#This Row],[C&amp;I Incentive Disbursements]]</f>
        <v>3325.65</v>
      </c>
      <c r="G141" s="64">
        <f>Table3[[#This Row],[Incentive Disbursements]]/'1.) CLM Reference'!$B$5</f>
        <v>1.7225191322054015E-4</v>
      </c>
      <c r="H141" s="15">
        <v>39651.444000000003</v>
      </c>
      <c r="I141" s="16">
        <f>Table3[[#This Row],[Residential CLM $ Collected]]/'1.) CLM Reference'!$B$4</f>
        <v>1.3792936616257067E-3</v>
      </c>
      <c r="J141" s="17">
        <v>891.65</v>
      </c>
      <c r="K141" s="16">
        <f>Table3[[#This Row],[Residential Incentive Disbursements]]/'1.) CLM Reference'!$B$5</f>
        <v>4.6182977289580871E-5</v>
      </c>
      <c r="L141" s="15">
        <v>19467.534</v>
      </c>
      <c r="M141" s="16">
        <f>Table3[[#This Row],[C&amp;I CLM $ Collected]]/'1.) CLM Reference'!$B$4</f>
        <v>6.7718709698650411E-4</v>
      </c>
      <c r="N141" s="17">
        <v>2434</v>
      </c>
      <c r="O141" s="16">
        <f>Table3[[#This Row],[C&amp;I Incentive Disbursements]]/'1.) CLM Reference'!$B$5</f>
        <v>1.2606893593095929E-4</v>
      </c>
    </row>
    <row r="142" spans="1:15" ht="15" thickBot="1" x14ac:dyDescent="0.4">
      <c r="A142" s="107">
        <v>9009140600</v>
      </c>
      <c r="B142" s="76" t="s">
        <v>177</v>
      </c>
      <c r="C142" s="58" t="s">
        <v>48</v>
      </c>
      <c r="D142" s="38">
        <f>+Table3[[#This Row],[Residential CLM $ Collected]]+Table3[[#This Row],[C&amp;I CLM $ Collected]]</f>
        <v>72151.097999999998</v>
      </c>
      <c r="E142" s="64">
        <f>+Table3[[#This Row],[CLM $ Collected ]]/'1.) CLM Reference'!$B$4</f>
        <v>2.5098090286632484E-3</v>
      </c>
      <c r="F142" s="38">
        <f>+Table3[[#This Row],[Residential Incentive Disbursements]]+Table3[[#This Row],[C&amp;I Incentive Disbursements]]</f>
        <v>77047.81</v>
      </c>
      <c r="G142" s="64">
        <f>Table3[[#This Row],[Incentive Disbursements]]/'1.) CLM Reference'!$B$5</f>
        <v>3.9906883412122937E-3</v>
      </c>
      <c r="H142" s="15">
        <v>51021.606</v>
      </c>
      <c r="I142" s="16">
        <f>Table3[[#This Row],[Residential CLM $ Collected]]/'1.) CLM Reference'!$B$4</f>
        <v>1.7748099605594217E-3</v>
      </c>
      <c r="J142" s="17">
        <v>61774.82</v>
      </c>
      <c r="K142" s="16">
        <f>Table3[[#This Row],[Residential Incentive Disbursements]]/'1.) CLM Reference'!$B$5</f>
        <v>3.1996244144316113E-3</v>
      </c>
      <c r="L142" s="15">
        <v>21129.491999999998</v>
      </c>
      <c r="M142" s="16">
        <f>Table3[[#This Row],[C&amp;I CLM $ Collected]]/'1.) CLM Reference'!$B$4</f>
        <v>7.3499906810382679E-4</v>
      </c>
      <c r="N142" s="17">
        <v>15272.99</v>
      </c>
      <c r="O142" s="16">
        <f>Table3[[#This Row],[C&amp;I Incentive Disbursements]]/'1.) CLM Reference'!$B$5</f>
        <v>7.9106392678068274E-4</v>
      </c>
    </row>
    <row r="143" spans="1:15" ht="15" thickBot="1" x14ac:dyDescent="0.4">
      <c r="A143" s="107">
        <v>9009140700</v>
      </c>
      <c r="B143" s="76" t="s">
        <v>177</v>
      </c>
      <c r="C143" s="58" t="s">
        <v>48</v>
      </c>
      <c r="D143" s="38">
        <f>+Table3[[#This Row],[Residential CLM $ Collected]]+Table3[[#This Row],[C&amp;I CLM $ Collected]]</f>
        <v>75142.115999999995</v>
      </c>
      <c r="E143" s="64">
        <f>+Table3[[#This Row],[CLM $ Collected ]]/'1.) CLM Reference'!$B$4</f>
        <v>2.6138529613182206E-3</v>
      </c>
      <c r="F143" s="38">
        <f>+Table3[[#This Row],[Residential Incentive Disbursements]]+Table3[[#This Row],[C&amp;I Incentive Disbursements]]</f>
        <v>9242.4500000000007</v>
      </c>
      <c r="G143" s="64">
        <f>Table3[[#This Row],[Incentive Disbursements]]/'1.) CLM Reference'!$B$5</f>
        <v>4.7871234054851881E-4</v>
      </c>
      <c r="H143" s="15">
        <v>46375.955999999998</v>
      </c>
      <c r="I143" s="16">
        <f>Table3[[#This Row],[Residential CLM $ Collected]]/'1.) CLM Reference'!$B$4</f>
        <v>1.6132088950564488E-3</v>
      </c>
      <c r="J143" s="17">
        <v>2029.45</v>
      </c>
      <c r="K143" s="16">
        <f>Table3[[#This Row],[Residential Incentive Disbursements]]/'1.) CLM Reference'!$B$5</f>
        <v>1.051152843159759E-4</v>
      </c>
      <c r="L143" s="15">
        <v>28766.16</v>
      </c>
      <c r="M143" s="16">
        <f>Table3[[#This Row],[C&amp;I CLM $ Collected]]/'1.) CLM Reference'!$B$4</f>
        <v>1.0006440662617719E-3</v>
      </c>
      <c r="N143" s="17">
        <v>7213</v>
      </c>
      <c r="O143" s="16">
        <f>Table3[[#This Row],[C&amp;I Incentive Disbursements]]/'1.) CLM Reference'!$B$5</f>
        <v>3.7359705623254285E-4</v>
      </c>
    </row>
    <row r="144" spans="1:15" ht="15" thickBot="1" x14ac:dyDescent="0.4">
      <c r="A144" s="107">
        <v>9009140800</v>
      </c>
      <c r="B144" s="76" t="s">
        <v>177</v>
      </c>
      <c r="C144" s="58" t="s">
        <v>48</v>
      </c>
      <c r="D144" s="38">
        <f>+Table3[[#This Row],[Residential CLM $ Collected]]+Table3[[#This Row],[C&amp;I CLM $ Collected]]</f>
        <v>71911.331999999995</v>
      </c>
      <c r="E144" s="64">
        <f>+Table3[[#This Row],[CLM $ Collected ]]/'1.) CLM Reference'!$B$4</f>
        <v>2.5014686584090566E-3</v>
      </c>
      <c r="F144" s="38">
        <f>+Table3[[#This Row],[Residential Incentive Disbursements]]+Table3[[#This Row],[C&amp;I Incentive Disbursements]]</f>
        <v>6149.33</v>
      </c>
      <c r="G144" s="64">
        <f>Table3[[#This Row],[Incentive Disbursements]]/'1.) CLM Reference'!$B$5</f>
        <v>3.1850430969117743E-4</v>
      </c>
      <c r="H144" s="15">
        <v>49121.207999999999</v>
      </c>
      <c r="I144" s="16">
        <f>Table3[[#This Row],[Residential CLM $ Collected]]/'1.) CLM Reference'!$B$4</f>
        <v>1.7087037447059419E-3</v>
      </c>
      <c r="J144" s="17">
        <v>2189.33</v>
      </c>
      <c r="K144" s="16">
        <f>Table3[[#This Row],[Residential Incentive Disbursements]]/'1.) CLM Reference'!$B$5</f>
        <v>1.1339626273694621E-4</v>
      </c>
      <c r="L144" s="15">
        <v>22790.124</v>
      </c>
      <c r="M144" s="16">
        <f>Table3[[#This Row],[C&amp;I CLM $ Collected]]/'1.) CLM Reference'!$B$4</f>
        <v>7.9276491370311496E-4</v>
      </c>
      <c r="N144" s="17">
        <v>3960</v>
      </c>
      <c r="O144" s="16">
        <f>Table3[[#This Row],[C&amp;I Incentive Disbursements]]/'1.) CLM Reference'!$B$5</f>
        <v>2.0510804695423121E-4</v>
      </c>
    </row>
    <row r="145" spans="1:15" ht="15" thickBot="1" x14ac:dyDescent="0.4">
      <c r="A145" s="107">
        <v>9009140900</v>
      </c>
      <c r="B145" s="76" t="s">
        <v>177</v>
      </c>
      <c r="C145" s="58" t="s">
        <v>48</v>
      </c>
      <c r="D145" s="38">
        <f>+Table3[[#This Row],[Residential CLM $ Collected]]+Table3[[#This Row],[C&amp;I CLM $ Collected]]</f>
        <v>66631.44</v>
      </c>
      <c r="E145" s="64">
        <f>+Table3[[#This Row],[CLM $ Collected ]]/'1.) CLM Reference'!$B$4</f>
        <v>2.3178051941057575E-3</v>
      </c>
      <c r="F145" s="38">
        <f>+Table3[[#This Row],[Residential Incentive Disbursements]]+Table3[[#This Row],[C&amp;I Incentive Disbursements]]</f>
        <v>22435.439999999999</v>
      </c>
      <c r="G145" s="64">
        <f>Table3[[#This Row],[Incentive Disbursements]]/'1.) CLM Reference'!$B$5</f>
        <v>1.1620427477168781E-3</v>
      </c>
      <c r="H145" s="15">
        <v>54762.03</v>
      </c>
      <c r="I145" s="16">
        <f>Table3[[#This Row],[Residential CLM $ Collected]]/'1.) CLM Reference'!$B$4</f>
        <v>1.9049223245629287E-3</v>
      </c>
      <c r="J145" s="17">
        <v>7237.44</v>
      </c>
      <c r="K145" s="16">
        <f>Table3[[#This Row],[Residential Incentive Disbursements]]/'1.) CLM Reference'!$B$5</f>
        <v>3.7486292508798766E-4</v>
      </c>
      <c r="L145" s="15">
        <v>11869.41</v>
      </c>
      <c r="M145" s="16">
        <f>Table3[[#This Row],[C&amp;I CLM $ Collected]]/'1.) CLM Reference'!$B$4</f>
        <v>4.1288286954282869E-4</v>
      </c>
      <c r="N145" s="17">
        <v>15198</v>
      </c>
      <c r="O145" s="16">
        <f>Table3[[#This Row],[C&amp;I Incentive Disbursements]]/'1.) CLM Reference'!$B$5</f>
        <v>7.871798226288904E-4</v>
      </c>
    </row>
    <row r="146" spans="1:15" ht="15" thickBot="1" x14ac:dyDescent="0.4">
      <c r="A146" s="107">
        <v>9009141000</v>
      </c>
      <c r="B146" s="76" t="s">
        <v>177</v>
      </c>
      <c r="C146" s="58" t="s">
        <v>43</v>
      </c>
      <c r="D146" s="38">
        <f>+Table3[[#This Row],[Residential CLM $ Collected]]+Table3[[#This Row],[C&amp;I CLM $ Collected]]</f>
        <v>67171.739999999991</v>
      </c>
      <c r="E146" s="64">
        <f>+Table3[[#This Row],[CLM $ Collected ]]/'1.) CLM Reference'!$B$4</f>
        <v>2.3365997773591783E-3</v>
      </c>
      <c r="F146" s="38">
        <f>+Table3[[#This Row],[Residential Incentive Disbursements]]+Table3[[#This Row],[C&amp;I Incentive Disbursements]]</f>
        <v>10366.810000000001</v>
      </c>
      <c r="G146" s="64">
        <f>Table3[[#This Row],[Incentive Disbursements]]/'1.) CLM Reference'!$B$5</f>
        <v>5.3694852329434187E-4</v>
      </c>
      <c r="H146" s="15">
        <v>60623.561999999998</v>
      </c>
      <c r="I146" s="16">
        <f>Table3[[#This Row],[Residential CLM $ Collected]]/'1.) CLM Reference'!$B$4</f>
        <v>2.1088184029760186E-3</v>
      </c>
      <c r="J146" s="17">
        <v>7991.81</v>
      </c>
      <c r="K146" s="16">
        <f>Table3[[#This Row],[Residential Incentive Disbursements]]/'1.) CLM Reference'!$B$5</f>
        <v>4.139354900831552E-4</v>
      </c>
      <c r="L146" s="15">
        <v>6548.1779999999999</v>
      </c>
      <c r="M146" s="16">
        <f>Table3[[#This Row],[C&amp;I CLM $ Collected]]/'1.) CLM Reference'!$B$4</f>
        <v>2.2778137438315982E-4</v>
      </c>
      <c r="N146" s="17">
        <v>2375</v>
      </c>
      <c r="O146" s="16">
        <f>Table3[[#This Row],[C&amp;I Incentive Disbursements]]/'1.) CLM Reference'!$B$5</f>
        <v>1.2301303321118665E-4</v>
      </c>
    </row>
    <row r="147" spans="1:15" ht="15" thickBot="1" x14ac:dyDescent="0.4">
      <c r="A147" s="107">
        <v>9009141100</v>
      </c>
      <c r="B147" s="76" t="s">
        <v>177</v>
      </c>
      <c r="C147" s="58" t="s">
        <v>43</v>
      </c>
      <c r="D147" s="38">
        <f>+Table3[[#This Row],[Residential CLM $ Collected]]+Table3[[#This Row],[C&amp;I CLM $ Collected]]</f>
        <v>48977.633999999998</v>
      </c>
      <c r="E147" s="64">
        <f>+Table3[[#This Row],[CLM $ Collected ]]/'1.) CLM Reference'!$B$4</f>
        <v>1.7037094572803881E-3</v>
      </c>
      <c r="F147" s="38">
        <f>+Table3[[#This Row],[Residential Incentive Disbursements]]+Table3[[#This Row],[C&amp;I Incentive Disbursements]]</f>
        <v>35404.639999999999</v>
      </c>
      <c r="G147" s="64">
        <f>Table3[[#This Row],[Incentive Disbursements]]/'1.) CLM Reference'!$B$5</f>
        <v>1.8337819604842558E-3</v>
      </c>
      <c r="H147" s="15">
        <v>48699.72</v>
      </c>
      <c r="I147" s="16">
        <f>Table3[[#This Row],[Residential CLM $ Collected]]/'1.) CLM Reference'!$B$4</f>
        <v>1.6940420913535118E-3</v>
      </c>
      <c r="J147" s="17">
        <v>34634.639999999999</v>
      </c>
      <c r="K147" s="16">
        <f>Table3[[#This Row],[Residential Incentive Disbursements]]/'1.) CLM Reference'!$B$5</f>
        <v>1.7938998402431551E-3</v>
      </c>
      <c r="L147" s="15">
        <v>277.91399999999999</v>
      </c>
      <c r="M147" s="16">
        <f>Table3[[#This Row],[C&amp;I CLM $ Collected]]/'1.) CLM Reference'!$B$4</f>
        <v>9.6673659268763727E-6</v>
      </c>
      <c r="N147" s="17">
        <v>770</v>
      </c>
      <c r="O147" s="16">
        <f>Table3[[#This Row],[C&amp;I Incentive Disbursements]]/'1.) CLM Reference'!$B$5</f>
        <v>3.9882120241100512E-5</v>
      </c>
    </row>
    <row r="148" spans="1:15" ht="15" thickBot="1" x14ac:dyDescent="0.4">
      <c r="A148" s="107">
        <v>9009141200</v>
      </c>
      <c r="B148" s="76" t="s">
        <v>177</v>
      </c>
      <c r="C148" s="58" t="s">
        <v>43</v>
      </c>
      <c r="D148" s="38">
        <f>+Table3[[#This Row],[Residential CLM $ Collected]]+Table3[[#This Row],[C&amp;I CLM $ Collected]]</f>
        <v>106302.552</v>
      </c>
      <c r="E148" s="64">
        <f>+Table3[[#This Row],[CLM $ Collected ]]/'1.) CLM Reference'!$B$4</f>
        <v>3.6977830161301836E-3</v>
      </c>
      <c r="F148" s="38">
        <f>+Table3[[#This Row],[Residential Incentive Disbursements]]+Table3[[#This Row],[C&amp;I Incentive Disbursements]]</f>
        <v>99028.75</v>
      </c>
      <c r="G148" s="64">
        <f>Table3[[#This Row],[Incentive Disbursements]]/'1.) CLM Reference'!$B$5</f>
        <v>5.1291902789946525E-3</v>
      </c>
      <c r="H148" s="15">
        <v>65845.032000000007</v>
      </c>
      <c r="I148" s="16">
        <f>Table3[[#This Row],[Residential CLM $ Collected]]/'1.) CLM Reference'!$B$4</f>
        <v>2.2904496312200341E-3</v>
      </c>
      <c r="J148" s="17">
        <v>20741.560000000001</v>
      </c>
      <c r="K148" s="16">
        <f>Table3[[#This Row],[Residential Incentive Disbursements]]/'1.) CLM Reference'!$B$5</f>
        <v>1.0743082985818192E-3</v>
      </c>
      <c r="L148" s="15">
        <v>40457.519999999997</v>
      </c>
      <c r="M148" s="16">
        <f>Table3[[#This Row],[C&amp;I CLM $ Collected]]/'1.) CLM Reference'!$B$4</f>
        <v>1.40733338491015E-3</v>
      </c>
      <c r="N148" s="17">
        <v>78287.19</v>
      </c>
      <c r="O148" s="16">
        <f>Table3[[#This Row],[C&amp;I Incentive Disbursements]]/'1.) CLM Reference'!$B$5</f>
        <v>4.0548819804128331E-3</v>
      </c>
    </row>
    <row r="149" spans="1:15" ht="15" thickBot="1" x14ac:dyDescent="0.4">
      <c r="A149" s="107">
        <v>9009141300</v>
      </c>
      <c r="B149" s="76" t="s">
        <v>177</v>
      </c>
      <c r="C149" s="58" t="s">
        <v>48</v>
      </c>
      <c r="D149" s="38">
        <f>+Table3[[#This Row],[Residential CLM $ Collected]]+Table3[[#This Row],[C&amp;I CLM $ Collected]]</f>
        <v>108880.842</v>
      </c>
      <c r="E149" s="64">
        <f>+Table3[[#This Row],[CLM $ Collected ]]/'1.) CLM Reference'!$B$4</f>
        <v>3.7874700160496055E-3</v>
      </c>
      <c r="F149" s="38">
        <f>+Table3[[#This Row],[Residential Incentive Disbursements]]+Table3[[#This Row],[C&amp;I Incentive Disbursements]]</f>
        <v>76467.26999999999</v>
      </c>
      <c r="G149" s="64">
        <f>Table3[[#This Row],[Incentive Disbursements]]/'1.) CLM Reference'!$B$5</f>
        <v>3.9606192943489578E-3</v>
      </c>
      <c r="H149" s="15">
        <v>71389.716</v>
      </c>
      <c r="I149" s="16">
        <f>Table3[[#This Row],[Residential CLM $ Collected]]/'1.) CLM Reference'!$B$4</f>
        <v>2.4833240066631443E-3</v>
      </c>
      <c r="J149" s="17">
        <v>50004.27</v>
      </c>
      <c r="K149" s="16">
        <f>Table3[[#This Row],[Residential Incentive Disbursements]]/'1.) CLM Reference'!$B$5</f>
        <v>2.5899692320889025E-3</v>
      </c>
      <c r="L149" s="15">
        <v>37491.125999999997</v>
      </c>
      <c r="M149" s="16">
        <f>Table3[[#This Row],[C&amp;I CLM $ Collected]]/'1.) CLM Reference'!$B$4</f>
        <v>1.3041460093864607E-3</v>
      </c>
      <c r="N149" s="17">
        <v>26463</v>
      </c>
      <c r="O149" s="16">
        <f>Table3[[#This Row],[C&amp;I Incentive Disbursements]]/'1.) CLM Reference'!$B$5</f>
        <v>1.3706500622600558E-3</v>
      </c>
    </row>
    <row r="150" spans="1:15" ht="15" thickBot="1" x14ac:dyDescent="0.4">
      <c r="A150" s="107">
        <v>9009141400</v>
      </c>
      <c r="B150" s="76" t="s">
        <v>177</v>
      </c>
      <c r="C150" s="58" t="s">
        <v>43</v>
      </c>
      <c r="D150" s="38">
        <f>+Table3[[#This Row],[Residential CLM $ Collected]]+Table3[[#This Row],[C&amp;I CLM $ Collected]]</f>
        <v>80027.712</v>
      </c>
      <c r="E150" s="64">
        <f>+Table3[[#This Row],[CLM $ Collected ]]/'1.) CLM Reference'!$B$4</f>
        <v>2.7838006584579239E-3</v>
      </c>
      <c r="F150" s="38">
        <f>+Table3[[#This Row],[Residential Incentive Disbursements]]+Table3[[#This Row],[C&amp;I Incentive Disbursements]]</f>
        <v>35787.18</v>
      </c>
      <c r="G150" s="64">
        <f>Table3[[#This Row],[Incentive Disbursements]]/'1.) CLM Reference'!$B$5</f>
        <v>1.8535956049998798E-3</v>
      </c>
      <c r="H150" s="15">
        <v>67099.067999999999</v>
      </c>
      <c r="I150" s="16">
        <f>Table3[[#This Row],[Residential CLM $ Collected]]/'1.) CLM Reference'!$B$4</f>
        <v>2.3340718485155868E-3</v>
      </c>
      <c r="J150" s="17">
        <v>15432.18</v>
      </c>
      <c r="K150" s="16">
        <f>Table3[[#This Row],[Residential Incentive Disbursements]]/'1.) CLM Reference'!$B$5</f>
        <v>7.9930916667832013E-4</v>
      </c>
      <c r="L150" s="15">
        <v>12928.644</v>
      </c>
      <c r="M150" s="16">
        <f>Table3[[#This Row],[C&amp;I CLM $ Collected]]/'1.) CLM Reference'!$B$4</f>
        <v>4.4972880994233709E-4</v>
      </c>
      <c r="N150" s="17">
        <v>20355</v>
      </c>
      <c r="O150" s="16">
        <f>Table3[[#This Row],[C&amp;I Incentive Disbursements]]/'1.) CLM Reference'!$B$5</f>
        <v>1.0542864383215596E-3</v>
      </c>
    </row>
    <row r="151" spans="1:15" ht="15" thickBot="1" x14ac:dyDescent="0.4">
      <c r="A151" s="107">
        <v>9009141500</v>
      </c>
      <c r="B151" s="76" t="s">
        <v>177</v>
      </c>
      <c r="C151" s="58" t="s">
        <v>48</v>
      </c>
      <c r="D151" s="38">
        <f>+Table3[[#This Row],[Residential CLM $ Collected]]+Table3[[#This Row],[C&amp;I CLM $ Collected]]</f>
        <v>110019.228</v>
      </c>
      <c r="E151" s="64">
        <f>+Table3[[#This Row],[CLM $ Collected ]]/'1.) CLM Reference'!$B$4</f>
        <v>3.8270692950640958E-3</v>
      </c>
      <c r="F151" s="38">
        <f>+Table3[[#This Row],[Residential Incentive Disbursements]]+Table3[[#This Row],[C&amp;I Incentive Disbursements]]</f>
        <v>11519.21</v>
      </c>
      <c r="G151" s="64">
        <f>Table3[[#This Row],[Incentive Disbursements]]/'1.) CLM Reference'!$B$5</f>
        <v>5.9663703675647711E-4</v>
      </c>
      <c r="H151" s="32">
        <v>97346.58</v>
      </c>
      <c r="I151" s="33">
        <f>Table3[[#This Row],[Residential CLM $ Collected]]/'1.) CLM Reference'!$B$4</f>
        <v>3.3862454233681825E-3</v>
      </c>
      <c r="J151" s="34">
        <v>8103.46</v>
      </c>
      <c r="K151" s="33">
        <f>Table3[[#This Row],[Residential Incentive Disbursements]]/'1.) CLM Reference'!$B$5</f>
        <v>4.1971839751811475E-4</v>
      </c>
      <c r="L151" s="32">
        <v>12672.647999999999</v>
      </c>
      <c r="M151" s="33">
        <f>Table3[[#This Row],[C&amp;I CLM $ Collected]]/'1.) CLM Reference'!$B$4</f>
        <v>4.4082387169591317E-4</v>
      </c>
      <c r="N151" s="34">
        <v>3415.75</v>
      </c>
      <c r="O151" s="33">
        <f>Table3[[#This Row],[C&amp;I Incentive Disbursements]]/'1.) CLM Reference'!$B$5</f>
        <v>1.7691863923836244E-4</v>
      </c>
    </row>
    <row r="152" spans="1:15" ht="15" thickBot="1" x14ac:dyDescent="0.4">
      <c r="A152" s="107">
        <v>9009141600</v>
      </c>
      <c r="B152" s="76" t="s">
        <v>177</v>
      </c>
      <c r="C152" s="58" t="s">
        <v>48</v>
      </c>
      <c r="D152" s="38">
        <f>+Table3[[#This Row],[Residential CLM $ Collected]]+Table3[[#This Row],[C&amp;I CLM $ Collected]]</f>
        <v>98137.86</v>
      </c>
      <c r="E152" s="64">
        <f>+Table3[[#This Row],[CLM $ Collected ]]/'1.) CLM Reference'!$B$4</f>
        <v>3.4137704610079514E-3</v>
      </c>
      <c r="F152" s="38">
        <f>+Table3[[#This Row],[Residential Incentive Disbursements]]+Table3[[#This Row],[C&amp;I Incentive Disbursements]]</f>
        <v>151209.75</v>
      </c>
      <c r="G152" s="64">
        <f>Table3[[#This Row],[Incentive Disbursements]]/'1.) CLM Reference'!$B$5</f>
        <v>7.8319031573074651E-3</v>
      </c>
      <c r="H152" s="32">
        <v>64824.45</v>
      </c>
      <c r="I152" s="33">
        <f>Table3[[#This Row],[Residential CLM $ Collected]]/'1.) CLM Reference'!$B$4</f>
        <v>2.2549482183643181E-3</v>
      </c>
      <c r="J152" s="34">
        <v>10481</v>
      </c>
      <c r="K152" s="33">
        <f>Table3[[#This Row],[Residential Incentive Disbursements]]/'1.) CLM Reference'!$B$5</f>
        <v>5.4286298993113573E-4</v>
      </c>
      <c r="L152" s="32">
        <v>33313.410000000003</v>
      </c>
      <c r="M152" s="33">
        <f>Table3[[#This Row],[C&amp;I CLM $ Collected]]/'1.) CLM Reference'!$B$4</f>
        <v>1.1588222426436332E-3</v>
      </c>
      <c r="N152" s="34">
        <v>140728.75</v>
      </c>
      <c r="O152" s="33">
        <f>Table3[[#This Row],[C&amp;I Incentive Disbursements]]/'1.) CLM Reference'!$B$5</f>
        <v>7.2890401673763299E-3</v>
      </c>
    </row>
    <row r="153" spans="1:15" ht="15" thickBot="1" x14ac:dyDescent="0.4">
      <c r="A153" s="107">
        <v>9009141800</v>
      </c>
      <c r="B153" s="76" t="s">
        <v>177</v>
      </c>
      <c r="C153" s="58" t="s">
        <v>43</v>
      </c>
      <c r="D153" s="38">
        <f>+Table3[[#This Row],[Residential CLM $ Collected]]+Table3[[#This Row],[C&amp;I CLM $ Collected]]</f>
        <v>81662.021999999997</v>
      </c>
      <c r="E153" s="64">
        <f>+Table3[[#This Row],[CLM $ Collected ]]/'1.) CLM Reference'!$B$4</f>
        <v>2.8406508812173145E-3</v>
      </c>
      <c r="F153" s="38">
        <f>+Table3[[#This Row],[Residential Incentive Disbursements]]+Table3[[#This Row],[C&amp;I Incentive Disbursements]]</f>
        <v>175153.38</v>
      </c>
      <c r="G153" s="64">
        <f>Table3[[#This Row],[Incentive Disbursements]]/'1.) CLM Reference'!$B$5</f>
        <v>9.0720625477859352E-3</v>
      </c>
      <c r="H153" s="32">
        <v>57442.788</v>
      </c>
      <c r="I153" s="33">
        <f>Table3[[#This Row],[Residential CLM $ Collected]]/'1.) CLM Reference'!$B$4</f>
        <v>1.9981737208488348E-3</v>
      </c>
      <c r="J153" s="34">
        <v>9811.3799999999992</v>
      </c>
      <c r="K153" s="33">
        <f>Table3[[#This Row],[Residential Incentive Disbursements]]/'1.) CLM Reference'!$B$5</f>
        <v>5.0818004791055682E-4</v>
      </c>
      <c r="L153" s="32">
        <v>24219.234</v>
      </c>
      <c r="M153" s="33">
        <f>Table3[[#This Row],[C&amp;I CLM $ Collected]]/'1.) CLM Reference'!$B$4</f>
        <v>8.4247716036848011E-4</v>
      </c>
      <c r="N153" s="34">
        <v>165342</v>
      </c>
      <c r="O153" s="33">
        <f>Table3[[#This Row],[C&amp;I Incentive Disbursements]]/'1.) CLM Reference'!$B$5</f>
        <v>8.5638824998753773E-3</v>
      </c>
    </row>
    <row r="154" spans="1:15" ht="15" thickBot="1" x14ac:dyDescent="0.4">
      <c r="A154" s="107">
        <v>9009141900</v>
      </c>
      <c r="B154" s="76" t="s">
        <v>177</v>
      </c>
      <c r="C154" s="58" t="s">
        <v>43</v>
      </c>
      <c r="D154" s="38">
        <f>+Table3[[#This Row],[Residential CLM $ Collected]]+Table3[[#This Row],[C&amp;I CLM $ Collected]]</f>
        <v>77922.509999999995</v>
      </c>
      <c r="E154" s="64">
        <f>+Table3[[#This Row],[CLM $ Collected ]]/'1.) CLM Reference'!$B$4</f>
        <v>2.7105702415520035E-3</v>
      </c>
      <c r="F154" s="38">
        <f>+Table3[[#This Row],[Residential Incentive Disbursements]]+Table3[[#This Row],[C&amp;I Incentive Disbursements]]</f>
        <v>5734.91</v>
      </c>
      <c r="G154" s="64">
        <f>Table3[[#This Row],[Incentive Disbursements]]/'1.) CLM Reference'!$B$5</f>
        <v>2.9703944180764903E-4</v>
      </c>
      <c r="H154" s="32">
        <v>62956.205999999998</v>
      </c>
      <c r="I154" s="33">
        <f>Table3[[#This Row],[Residential CLM $ Collected]]/'1.) CLM Reference'!$B$4</f>
        <v>2.189960494144987E-3</v>
      </c>
      <c r="J154" s="34">
        <v>3439.91</v>
      </c>
      <c r="K154" s="33">
        <f>Table3[[#This Row],[Residential Incentive Disbursements]]/'1.) CLM Reference'!$B$5</f>
        <v>1.7817000550462866E-4</v>
      </c>
      <c r="L154" s="32">
        <v>14966.304</v>
      </c>
      <c r="M154" s="33">
        <f>Table3[[#This Row],[C&amp;I CLM $ Collected]]/'1.) CLM Reference'!$B$4</f>
        <v>5.2060974740701649E-4</v>
      </c>
      <c r="N154" s="34">
        <v>2295</v>
      </c>
      <c r="O154" s="33">
        <f>Table3[[#This Row],[C&amp;I Incentive Disbursements]]/'1.) CLM Reference'!$B$5</f>
        <v>1.1886943630302037E-4</v>
      </c>
    </row>
    <row r="155" spans="1:15" ht="15" thickBot="1" x14ac:dyDescent="0.4">
      <c r="A155" s="107">
        <v>9009142000</v>
      </c>
      <c r="B155" s="76" t="s">
        <v>177</v>
      </c>
      <c r="C155" s="58" t="s">
        <v>43</v>
      </c>
      <c r="D155" s="38">
        <f>+Table3[[#This Row],[Residential CLM $ Collected]]+Table3[[#This Row],[C&amp;I CLM $ Collected]]</f>
        <v>101024.68799999999</v>
      </c>
      <c r="E155" s="64">
        <f>+Table3[[#This Row],[CLM $ Collected ]]/'1.) CLM Reference'!$B$4</f>
        <v>3.5141900967368194E-3</v>
      </c>
      <c r="F155" s="38">
        <f>+Table3[[#This Row],[Residential Incentive Disbursements]]+Table3[[#This Row],[C&amp;I Incentive Disbursements]]</f>
        <v>7377.09</v>
      </c>
      <c r="G155" s="64">
        <f>Table3[[#This Row],[Incentive Disbursements]]/'1.) CLM Reference'!$B$5</f>
        <v>3.8209609144080546E-4</v>
      </c>
      <c r="H155" s="32">
        <v>50331.828000000001</v>
      </c>
      <c r="I155" s="33">
        <f>Table3[[#This Row],[Residential CLM $ Collected]]/'1.) CLM Reference'!$B$4</f>
        <v>1.7508157165331802E-3</v>
      </c>
      <c r="J155" s="34">
        <v>2769.09</v>
      </c>
      <c r="K155" s="33">
        <f>Table3[[#This Row],[Residential Incentive Disbursements]]/'1.) CLM Reference'!$B$5</f>
        <v>1.4342490953042731E-4</v>
      </c>
      <c r="L155" s="32">
        <v>50692.86</v>
      </c>
      <c r="M155" s="33">
        <f>Table3[[#This Row],[C&amp;I CLM $ Collected]]/'1.) CLM Reference'!$B$4</f>
        <v>1.7633743802036395E-3</v>
      </c>
      <c r="N155" s="34">
        <v>4608</v>
      </c>
      <c r="O155" s="33">
        <f>Table3[[#This Row],[C&amp;I Incentive Disbursements]]/'1.) CLM Reference'!$B$5</f>
        <v>2.3867118191037812E-4</v>
      </c>
    </row>
    <row r="156" spans="1:15" ht="15" thickBot="1" x14ac:dyDescent="0.4">
      <c r="A156" s="107">
        <v>9009142100</v>
      </c>
      <c r="B156" s="76" t="s">
        <v>177</v>
      </c>
      <c r="C156" s="58" t="s">
        <v>48</v>
      </c>
      <c r="D156" s="38">
        <f>+Table3[[#This Row],[Residential CLM $ Collected]]+Table3[[#This Row],[C&amp;I CLM $ Collected]]</f>
        <v>47491.955999999998</v>
      </c>
      <c r="E156" s="64">
        <f>+Table3[[#This Row],[CLM $ Collected ]]/'1.) CLM Reference'!$B$4</f>
        <v>1.6520294667958862E-3</v>
      </c>
      <c r="F156" s="38">
        <f>+Table3[[#This Row],[Residential Incentive Disbursements]]+Table3[[#This Row],[C&amp;I Incentive Disbursements]]</f>
        <v>13026.24</v>
      </c>
      <c r="G156" s="64">
        <f>Table3[[#This Row],[Incentive Disbursements]]/'1.) CLM Reference'!$B$5</f>
        <v>6.7469359736290022E-4</v>
      </c>
      <c r="H156" s="32">
        <v>22786.62</v>
      </c>
      <c r="I156" s="33">
        <f>Table3[[#This Row],[Residential CLM $ Collected]]/'1.) CLM Reference'!$B$4</f>
        <v>7.9264302545636314E-4</v>
      </c>
      <c r="J156" s="34">
        <v>1670.74</v>
      </c>
      <c r="K156" s="33">
        <f>Table3[[#This Row],[Residential Incentive Disbursements]]/'1.) CLM Reference'!$B$5</f>
        <v>8.6535913729371785E-5</v>
      </c>
      <c r="L156" s="32">
        <v>24705.335999999999</v>
      </c>
      <c r="M156" s="33">
        <f>Table3[[#This Row],[C&amp;I CLM $ Collected]]/'1.) CLM Reference'!$B$4</f>
        <v>8.5938644133952316E-4</v>
      </c>
      <c r="N156" s="34">
        <v>11355.5</v>
      </c>
      <c r="O156" s="33">
        <f>Table3[[#This Row],[C&amp;I Incentive Disbursements]]/'1.) CLM Reference'!$B$5</f>
        <v>5.8815768363352844E-4</v>
      </c>
    </row>
    <row r="157" spans="1:15" ht="15" thickBot="1" x14ac:dyDescent="0.4">
      <c r="A157" s="107">
        <v>9009142200</v>
      </c>
      <c r="B157" s="76" t="s">
        <v>177</v>
      </c>
      <c r="C157" s="58" t="s">
        <v>43</v>
      </c>
      <c r="D157" s="38">
        <f>+Table3[[#This Row],[Residential CLM $ Collected]]+Table3[[#This Row],[C&amp;I CLM $ Collected]]</f>
        <v>56919.210000000006</v>
      </c>
      <c r="E157" s="64">
        <f>+Table3[[#This Row],[CLM $ Collected ]]/'1.) CLM Reference'!$B$4</f>
        <v>1.9799608200332512E-3</v>
      </c>
      <c r="F157" s="38">
        <f>+Table3[[#This Row],[Residential Incentive Disbursements]]+Table3[[#This Row],[C&amp;I Incentive Disbursements]]</f>
        <v>36761.1</v>
      </c>
      <c r="G157" s="64">
        <f>Table3[[#This Row],[Incentive Disbursements]]/'1.) CLM Reference'!$B$5</f>
        <v>1.9040397537598962E-3</v>
      </c>
      <c r="H157" s="32">
        <v>28727.202000000001</v>
      </c>
      <c r="I157" s="33">
        <f>Table3[[#This Row],[Residential CLM $ Collected]]/'1.) CLM Reference'!$B$4</f>
        <v>9.9928889436766356E-4</v>
      </c>
      <c r="J157" s="34">
        <v>4005.1</v>
      </c>
      <c r="K157" s="33">
        <f>Table3[[#This Row],[Residential Incentive Disbursements]]/'1.) CLM Reference'!$B$5</f>
        <v>2.0744399971120995E-4</v>
      </c>
      <c r="L157" s="32">
        <v>28192.008000000002</v>
      </c>
      <c r="M157" s="33">
        <f>Table3[[#This Row],[C&amp;I CLM $ Collected]]/'1.) CLM Reference'!$B$4</f>
        <v>9.8067192566558782E-4</v>
      </c>
      <c r="N157" s="34">
        <v>32756</v>
      </c>
      <c r="O157" s="33">
        <f>Table3[[#This Row],[C&amp;I Incentive Disbursements]]/'1.) CLM Reference'!$B$5</f>
        <v>1.6965957540486863E-3</v>
      </c>
    </row>
    <row r="158" spans="1:15" ht="15" thickBot="1" x14ac:dyDescent="0.4">
      <c r="A158" s="107">
        <v>9009142300</v>
      </c>
      <c r="B158" s="76" t="s">
        <v>177</v>
      </c>
      <c r="C158" s="58" t="s">
        <v>48</v>
      </c>
      <c r="D158" s="38">
        <f>+Table3[[#This Row],[Residential CLM $ Collected]]+Table3[[#This Row],[C&amp;I CLM $ Collected]]</f>
        <v>83431.728000000003</v>
      </c>
      <c r="E158" s="64">
        <f>+Table3[[#This Row],[CLM $ Collected ]]/'1.) CLM Reference'!$B$4</f>
        <v>2.9022109159222548E-3</v>
      </c>
      <c r="F158" s="38">
        <f>+Table3[[#This Row],[Residential Incentive Disbursements]]+Table3[[#This Row],[C&amp;I Incentive Disbursements]]</f>
        <v>14345.16</v>
      </c>
      <c r="G158" s="64">
        <f>Table3[[#This Row],[Incentive Disbursements]]/'1.) CLM Reference'!$B$5</f>
        <v>7.4300700778938368E-4</v>
      </c>
      <c r="H158" s="32">
        <v>53084.538</v>
      </c>
      <c r="I158" s="33">
        <f>Table3[[#This Row],[Residential CLM $ Collected]]/'1.) CLM Reference'!$B$4</f>
        <v>1.8465699961325232E-3</v>
      </c>
      <c r="J158" s="34">
        <v>1445.41</v>
      </c>
      <c r="K158" s="33">
        <f>Table3[[#This Row],[Residential Incentive Disbursements]]/'1.) CLM Reference'!$B$5</f>
        <v>7.4864955087907911E-5</v>
      </c>
      <c r="L158" s="32">
        <v>30347.19</v>
      </c>
      <c r="M158" s="33">
        <f>Table3[[#This Row],[C&amp;I CLM $ Collected]]/'1.) CLM Reference'!$B$4</f>
        <v>1.0556409197897314E-3</v>
      </c>
      <c r="N158" s="34">
        <v>12899.75</v>
      </c>
      <c r="O158" s="33">
        <f>Table3[[#This Row],[C&amp;I Incentive Disbursements]]/'1.) CLM Reference'!$B$5</f>
        <v>6.6814205270147582E-4</v>
      </c>
    </row>
    <row r="159" spans="1:15" ht="15" thickBot="1" x14ac:dyDescent="0.4">
      <c r="A159" s="107">
        <v>9009142400</v>
      </c>
      <c r="B159" s="76" t="s">
        <v>177</v>
      </c>
      <c r="C159" s="58" t="s">
        <v>48</v>
      </c>
      <c r="D159" s="38">
        <f>+Table3[[#This Row],[Residential CLM $ Collected]]+Table3[[#This Row],[C&amp;I CLM $ Collected]]</f>
        <v>93081.072</v>
      </c>
      <c r="E159" s="64">
        <f>+Table3[[#This Row],[CLM $ Collected ]]/'1.) CLM Reference'!$B$4</f>
        <v>3.2378677716485187E-3</v>
      </c>
      <c r="F159" s="38">
        <f>+Table3[[#This Row],[Residential Incentive Disbursements]]+Table3[[#This Row],[C&amp;I Incentive Disbursements]]</f>
        <v>21139.64</v>
      </c>
      <c r="G159" s="64">
        <f>Table3[[#This Row],[Incentive Disbursements]]/'1.) CLM Reference'!$B$5</f>
        <v>1.0949268367968547E-3</v>
      </c>
      <c r="H159" s="32">
        <v>59342.55</v>
      </c>
      <c r="I159" s="33">
        <f>Table3[[#This Row],[Residential CLM $ Collected]]/'1.) CLM Reference'!$B$4</f>
        <v>2.0642578131506782E-3</v>
      </c>
      <c r="J159" s="34">
        <v>3388.1</v>
      </c>
      <c r="K159" s="33">
        <f>Table3[[#This Row],[Residential Incentive Disbursements]]/'1.) CLM Reference'!$B$5</f>
        <v>1.7548650855697746E-4</v>
      </c>
      <c r="L159" s="32">
        <v>33738.521999999997</v>
      </c>
      <c r="M159" s="33">
        <f>Table3[[#This Row],[C&amp;I CLM $ Collected]]/'1.) CLM Reference'!$B$4</f>
        <v>1.1736099584978407E-3</v>
      </c>
      <c r="N159" s="34">
        <v>17751.54</v>
      </c>
      <c r="O159" s="33">
        <f>Table3[[#This Row],[C&amp;I Incentive Disbursements]]/'1.) CLM Reference'!$B$5</f>
        <v>9.1944032823987722E-4</v>
      </c>
    </row>
    <row r="160" spans="1:15" ht="15" thickBot="1" x14ac:dyDescent="0.4">
      <c r="A160" s="107">
        <v>9009142500</v>
      </c>
      <c r="B160" s="76" t="s">
        <v>177</v>
      </c>
      <c r="C160" s="58" t="s">
        <v>48</v>
      </c>
      <c r="D160" s="38">
        <f>+Table3[[#This Row],[Residential CLM $ Collected]]+Table3[[#This Row],[C&amp;I CLM $ Collected]]</f>
        <v>89888.495999999999</v>
      </c>
      <c r="E160" s="64">
        <f>+Table3[[#This Row],[CLM $ Collected ]]/'1.) CLM Reference'!$B$4</f>
        <v>3.1268125515395524E-3</v>
      </c>
      <c r="F160" s="38">
        <f>+Table3[[#This Row],[Residential Incentive Disbursements]]+Table3[[#This Row],[C&amp;I Incentive Disbursements]]</f>
        <v>5806.08</v>
      </c>
      <c r="G160" s="64">
        <f>Table3[[#This Row],[Incentive Disbursements]]/'1.) CLM Reference'!$B$5</f>
        <v>3.0072568920707645E-4</v>
      </c>
      <c r="H160" s="32">
        <v>68011.517999999996</v>
      </c>
      <c r="I160" s="33">
        <f>Table3[[#This Row],[Residential CLM $ Collected]]/'1.) CLM Reference'!$B$4</f>
        <v>2.3658118401676028E-3</v>
      </c>
      <c r="J160" s="34">
        <v>2336.08</v>
      </c>
      <c r="K160" s="33">
        <f>Table3[[#This Row],[Residential Incentive Disbursements]]/'1.) CLM Reference'!$B$5</f>
        <v>1.2099717331536375E-4</v>
      </c>
      <c r="L160" s="32">
        <v>21876.977999999999</v>
      </c>
      <c r="M160" s="33">
        <f>Table3[[#This Row],[C&amp;I CLM $ Collected]]/'1.) CLM Reference'!$B$4</f>
        <v>7.6100071137194969E-4</v>
      </c>
      <c r="N160" s="34">
        <v>3470</v>
      </c>
      <c r="O160" s="33">
        <f>Table3[[#This Row],[C&amp;I Incentive Disbursements]]/'1.) CLM Reference'!$B$5</f>
        <v>1.7972851589171272E-4</v>
      </c>
    </row>
    <row r="161" spans="1:15" ht="15" thickBot="1" x14ac:dyDescent="0.4">
      <c r="A161" s="107">
        <v>9009142601</v>
      </c>
      <c r="B161" s="76" t="s">
        <v>177</v>
      </c>
      <c r="C161" s="58" t="s">
        <v>43</v>
      </c>
      <c r="D161" s="38">
        <f>+Table3[[#This Row],[Residential CLM $ Collected]]+Table3[[#This Row],[C&amp;I CLM $ Collected]]</f>
        <v>114245.436</v>
      </c>
      <c r="E161" s="64">
        <f>+Table3[[#This Row],[CLM $ Collected ]]/'1.) CLM Reference'!$B$4</f>
        <v>3.9740798782628272E-3</v>
      </c>
      <c r="F161" s="38">
        <f>+Table3[[#This Row],[Residential Incentive Disbursements]]+Table3[[#This Row],[C&amp;I Incentive Disbursements]]</f>
        <v>49276.89</v>
      </c>
      <c r="G161" s="64">
        <f>Table3[[#This Row],[Incentive Disbursements]]/'1.) CLM Reference'!$B$5</f>
        <v>2.5522946131006276E-3</v>
      </c>
      <c r="H161" s="32">
        <v>98732.244000000006</v>
      </c>
      <c r="I161" s="33">
        <f>Table3[[#This Row],[Residential CLM $ Collected]]/'1.) CLM Reference'!$B$4</f>
        <v>3.4344463810014763E-3</v>
      </c>
      <c r="J161" s="34">
        <v>47686.89</v>
      </c>
      <c r="K161" s="33">
        <f>Table3[[#This Row],[Residential Incentive Disbursements]]/'1.) CLM Reference'!$B$5</f>
        <v>2.4699406245508228E-3</v>
      </c>
      <c r="L161" s="32">
        <v>15513.191999999999</v>
      </c>
      <c r="M161" s="33">
        <f>Table3[[#This Row],[C&amp;I CLM $ Collected]]/'1.) CLM Reference'!$B$4</f>
        <v>5.396334972613511E-4</v>
      </c>
      <c r="N161" s="34">
        <v>1590</v>
      </c>
      <c r="O161" s="33">
        <f>Table3[[#This Row],[C&amp;I Incentive Disbursements]]/'1.) CLM Reference'!$B$5</f>
        <v>8.2353988549804951E-5</v>
      </c>
    </row>
    <row r="162" spans="1:15" ht="15" thickBot="1" x14ac:dyDescent="0.4">
      <c r="A162" s="107">
        <v>9009142601</v>
      </c>
      <c r="B162" s="76" t="s">
        <v>177</v>
      </c>
      <c r="C162" s="58" t="s">
        <v>48</v>
      </c>
      <c r="D162" s="38">
        <f>+Table3[[#This Row],[Residential CLM $ Collected]]+Table3[[#This Row],[C&amp;I CLM $ Collected]]</f>
        <v>0</v>
      </c>
      <c r="E162" s="64">
        <f>+Table3[[#This Row],[CLM $ Collected ]]/'1.) CLM Reference'!$B$4</f>
        <v>0</v>
      </c>
      <c r="F162" s="38">
        <f>+Table3[[#This Row],[Residential Incentive Disbursements]]+Table3[[#This Row],[C&amp;I Incentive Disbursements]]</f>
        <v>500.8</v>
      </c>
      <c r="G162" s="64">
        <f>Table3[[#This Row],[Incentive Disbursements]]/'1.) CLM Reference'!$B$5</f>
        <v>2.5938916645120957E-5</v>
      </c>
      <c r="H162" s="32">
        <v>0</v>
      </c>
      <c r="I162" s="33">
        <f>Table3[[#This Row],[Residential CLM $ Collected]]/'1.) CLM Reference'!$B$4</f>
        <v>0</v>
      </c>
      <c r="J162" s="34">
        <v>500.8</v>
      </c>
      <c r="K162" s="33">
        <f>Table3[[#This Row],[Residential Incentive Disbursements]]/'1.) CLM Reference'!$B$5</f>
        <v>2.5938916645120957E-5</v>
      </c>
      <c r="L162" s="32">
        <v>0</v>
      </c>
      <c r="M162" s="33">
        <f>Table3[[#This Row],[C&amp;I CLM $ Collected]]/'1.) CLM Reference'!$B$4</f>
        <v>0</v>
      </c>
      <c r="N162" s="34">
        <v>0</v>
      </c>
      <c r="O162" s="33">
        <f>Table3[[#This Row],[C&amp;I Incentive Disbursements]]/'1.) CLM Reference'!$B$5</f>
        <v>0</v>
      </c>
    </row>
    <row r="163" spans="1:15" ht="15" thickBot="1" x14ac:dyDescent="0.4">
      <c r="A163" s="107">
        <v>9009142603</v>
      </c>
      <c r="B163" s="76" t="s">
        <v>177</v>
      </c>
      <c r="C163" s="58" t="s">
        <v>48</v>
      </c>
      <c r="D163" s="38">
        <f>+Table3[[#This Row],[Residential CLM $ Collected]]+Table3[[#This Row],[C&amp;I CLM $ Collected]]</f>
        <v>60387.707999999999</v>
      </c>
      <c r="E163" s="64">
        <f>+Table3[[#This Row],[CLM $ Collected ]]/'1.) CLM Reference'!$B$4</f>
        <v>2.1006141134356665E-3</v>
      </c>
      <c r="F163" s="38">
        <f>+Table3[[#This Row],[Residential Incentive Disbursements]]+Table3[[#This Row],[C&amp;I Incentive Disbursements]]</f>
        <v>8756.07</v>
      </c>
      <c r="G163" s="64">
        <f>Table3[[#This Row],[Incentive Disbursements]]/'1.) CLM Reference'!$B$5</f>
        <v>4.5352030724609473E-4</v>
      </c>
      <c r="H163" s="15">
        <v>50489.478000000003</v>
      </c>
      <c r="I163" s="16">
        <f>Table3[[#This Row],[Residential CLM $ Collected]]/'1.) CLM Reference'!$B$4</f>
        <v>1.7562996440732539E-3</v>
      </c>
      <c r="J163" s="17">
        <v>2405.0700000000002</v>
      </c>
      <c r="K163" s="16">
        <f>Table3[[#This Row],[Residential Incentive Disbursements]]/'1.) CLM Reference'!$B$5</f>
        <v>1.2457050769904365E-4</v>
      </c>
      <c r="L163" s="15">
        <v>9898.23</v>
      </c>
      <c r="M163" s="16">
        <f>Table3[[#This Row],[C&amp;I CLM $ Collected]]/'1.) CLM Reference'!$B$4</f>
        <v>3.4431446936241257E-4</v>
      </c>
      <c r="N163" s="17">
        <v>6351</v>
      </c>
      <c r="O163" s="16">
        <f>Table3[[#This Row],[C&amp;I Incentive Disbursements]]/'1.) CLM Reference'!$B$5</f>
        <v>3.2894979954705111E-4</v>
      </c>
    </row>
    <row r="164" spans="1:15" ht="15" thickBot="1" x14ac:dyDescent="0.4">
      <c r="A164" s="107">
        <v>9009142604</v>
      </c>
      <c r="B164" s="76" t="s">
        <v>177</v>
      </c>
      <c r="C164" s="58" t="s">
        <v>43</v>
      </c>
      <c r="D164" s="38">
        <f>+Table3[[#This Row],[Residential CLM $ Collected]]+Table3[[#This Row],[C&amp;I CLM $ Collected]]</f>
        <v>48562.614000000001</v>
      </c>
      <c r="E164" s="64">
        <f>+Table3[[#This Row],[CLM $ Collected ]]/'1.) CLM Reference'!$B$4</f>
        <v>1.6892727962738458E-3</v>
      </c>
      <c r="F164" s="38">
        <f>+Table3[[#This Row],[Residential Incentive Disbursements]]+Table3[[#This Row],[C&amp;I Incentive Disbursements]]</f>
        <v>10977.119999999999</v>
      </c>
      <c r="G164" s="64">
        <f>Table3[[#This Row],[Incentive Disbursements]]/'1.) CLM Reference'!$B$5</f>
        <v>5.6855950615712885E-4</v>
      </c>
      <c r="H164" s="32">
        <v>43032.203999999998</v>
      </c>
      <c r="I164" s="33">
        <f>Table3[[#This Row],[Residential CLM $ Collected]]/'1.) CLM Reference'!$B$4</f>
        <v>1.4968949484660476E-3</v>
      </c>
      <c r="J164" s="34">
        <v>6526.12</v>
      </c>
      <c r="K164" s="33">
        <f>Table3[[#This Row],[Residential Incentive Disbursements]]/'1.) CLM Reference'!$B$5</f>
        <v>3.3802013317902713E-4</v>
      </c>
      <c r="L164" s="32">
        <v>5530.41</v>
      </c>
      <c r="M164" s="33">
        <f>Table3[[#This Row],[C&amp;I CLM $ Collected]]/'1.) CLM Reference'!$B$4</f>
        <v>1.9237784780779796E-4</v>
      </c>
      <c r="N164" s="34">
        <v>4451</v>
      </c>
      <c r="O164" s="33">
        <f>Table3[[#This Row],[C&amp;I Incentive Disbursements]]/'1.) CLM Reference'!$B$5</f>
        <v>2.3053937297810181E-4</v>
      </c>
    </row>
    <row r="165" spans="1:15" ht="15" thickBot="1" x14ac:dyDescent="0.4">
      <c r="A165" s="107">
        <v>9009142700</v>
      </c>
      <c r="B165" s="76" t="s">
        <v>177</v>
      </c>
      <c r="C165" s="58" t="s">
        <v>43</v>
      </c>
      <c r="D165" s="38">
        <f>+Table3[[#This Row],[Residential CLM $ Collected]]+Table3[[#This Row],[C&amp;I CLM $ Collected]]</f>
        <v>121207.66800000001</v>
      </c>
      <c r="E165" s="64">
        <f>+Table3[[#This Row],[CLM $ Collected ]]/'1.) CLM Reference'!$B$4</f>
        <v>4.2162643108995725E-3</v>
      </c>
      <c r="F165" s="38">
        <f>+Table3[[#This Row],[Residential Incentive Disbursements]]+Table3[[#This Row],[C&amp;I Incentive Disbursements]]</f>
        <v>25111.309999999998</v>
      </c>
      <c r="G165" s="64">
        <f>Table3[[#This Row],[Incentive Disbursements]]/'1.) CLM Reference'!$B$5</f>
        <v>1.3006393309500644E-3</v>
      </c>
      <c r="H165" s="32">
        <v>89514.384000000005</v>
      </c>
      <c r="I165" s="33">
        <f>Table3[[#This Row],[Residential CLM $ Collected]]/'1.) CLM Reference'!$B$4</f>
        <v>3.1137988940712871E-3</v>
      </c>
      <c r="J165" s="34">
        <v>12671.31</v>
      </c>
      <c r="K165" s="33">
        <f>Table3[[#This Row],[Residential Incentive Disbursements]]/'1.) CLM Reference'!$B$5</f>
        <v>6.5631001173020688E-4</v>
      </c>
      <c r="L165" s="32">
        <v>31693.284</v>
      </c>
      <c r="M165" s="33">
        <f>Table3[[#This Row],[C&amp;I CLM $ Collected]]/'1.) CLM Reference'!$B$4</f>
        <v>1.1024654168282856E-3</v>
      </c>
      <c r="N165" s="34">
        <v>12440</v>
      </c>
      <c r="O165" s="33">
        <f>Table3[[#This Row],[C&amp;I Incentive Disbursements]]/'1.) CLM Reference'!$B$5</f>
        <v>6.443293192198576E-4</v>
      </c>
    </row>
    <row r="166" spans="1:15" ht="15" thickBot="1" x14ac:dyDescent="0.4">
      <c r="A166" s="107">
        <v>9009142800</v>
      </c>
      <c r="B166" s="76" t="s">
        <v>177</v>
      </c>
      <c r="C166" s="58" t="s">
        <v>43</v>
      </c>
      <c r="D166" s="38">
        <f>+Table3[[#This Row],[Residential CLM $ Collected]]+Table3[[#This Row],[C&amp;I CLM $ Collected]]</f>
        <v>94782.3</v>
      </c>
      <c r="E166" s="64">
        <f>+Table3[[#This Row],[CLM $ Collected ]]/'1.) CLM Reference'!$B$4</f>
        <v>3.2970457677230169E-3</v>
      </c>
      <c r="F166" s="38">
        <f>+Table3[[#This Row],[Residential Incentive Disbursements]]+Table3[[#This Row],[C&amp;I Incentive Disbursements]]</f>
        <v>47371.869999999995</v>
      </c>
      <c r="G166" s="64">
        <f>Table3[[#This Row],[Incentive Disbursements]]/'1.) CLM Reference'!$B$5</f>
        <v>2.453624175825691E-3</v>
      </c>
      <c r="H166" s="32">
        <v>85025.028000000006</v>
      </c>
      <c r="I166" s="33">
        <f>Table3[[#This Row],[Residential CLM $ Collected]]/'1.) CLM Reference'!$B$4</f>
        <v>2.9576345870265968E-3</v>
      </c>
      <c r="J166" s="34">
        <v>25321.87</v>
      </c>
      <c r="K166" s="33">
        <f>Table3[[#This Row],[Residential Incentive Disbursements]]/'1.) CLM Reference'!$B$5</f>
        <v>1.3115452780123583E-3</v>
      </c>
      <c r="L166" s="32">
        <v>9757.2720000000008</v>
      </c>
      <c r="M166" s="33">
        <f>Table3[[#This Row],[C&amp;I CLM $ Collected]]/'1.) CLM Reference'!$B$4</f>
        <v>3.3941118069642009E-4</v>
      </c>
      <c r="N166" s="34">
        <v>22050</v>
      </c>
      <c r="O166" s="33">
        <f>Table3[[#This Row],[C&amp;I Incentive Disbursements]]/'1.) CLM Reference'!$B$5</f>
        <v>1.1420788978133329E-3</v>
      </c>
    </row>
    <row r="167" spans="1:15" ht="15" thickBot="1" x14ac:dyDescent="0.4">
      <c r="A167" s="107">
        <v>9009154100</v>
      </c>
      <c r="B167" s="76" t="s">
        <v>177</v>
      </c>
      <c r="C167" s="58" t="s">
        <v>43</v>
      </c>
      <c r="D167" s="38">
        <f>+Table3[[#This Row],[Residential CLM $ Collected]]+Table3[[#This Row],[C&amp;I CLM $ Collected]]</f>
        <v>63.648000000000003</v>
      </c>
      <c r="E167" s="64">
        <f>+Table3[[#This Row],[CLM $ Collected ]]/'1.) CLM Reference'!$B$4</f>
        <v>2.2140248656556613E-6</v>
      </c>
      <c r="F167" s="38">
        <f>+Table3[[#This Row],[Residential Incentive Disbursements]]+Table3[[#This Row],[C&amp;I Incentive Disbursements]]</f>
        <v>1590</v>
      </c>
      <c r="G167" s="64">
        <f>Table3[[#This Row],[Incentive Disbursements]]/'1.) CLM Reference'!$B$5</f>
        <v>8.2353988549804951E-5</v>
      </c>
      <c r="H167" s="15">
        <v>63.648000000000003</v>
      </c>
      <c r="I167" s="16">
        <f>Table3[[#This Row],[Residential CLM $ Collected]]/'1.) CLM Reference'!$B$4</f>
        <v>2.2140248656556613E-6</v>
      </c>
      <c r="J167" s="17">
        <v>1590</v>
      </c>
      <c r="K167" s="16">
        <f>Table3[[#This Row],[Residential Incentive Disbursements]]/'1.) CLM Reference'!$B$5</f>
        <v>8.2353988549804951E-5</v>
      </c>
      <c r="L167" s="15">
        <v>0</v>
      </c>
      <c r="M167" s="16">
        <f>Table3[[#This Row],[C&amp;I CLM $ Collected]]/'1.) CLM Reference'!$B$4</f>
        <v>0</v>
      </c>
      <c r="N167" s="17">
        <v>0</v>
      </c>
      <c r="O167" s="16">
        <f>Table3[[#This Row],[C&amp;I Incentive Disbursements]]/'1.) CLM Reference'!$B$5</f>
        <v>0</v>
      </c>
    </row>
    <row r="168" spans="1:15" ht="15" thickBot="1" x14ac:dyDescent="0.4">
      <c r="A168" s="106">
        <v>9009154600</v>
      </c>
      <c r="B168" s="75" t="s">
        <v>177</v>
      </c>
      <c r="C168" s="91" t="s">
        <v>43</v>
      </c>
      <c r="D168" s="38">
        <f>+Table3[[#This Row],[Residential CLM $ Collected]]+Table3[[#This Row],[C&amp;I CLM $ Collected]]</f>
        <v>147.20999999999998</v>
      </c>
      <c r="E168" s="64">
        <f>+Table3[[#This Row],[CLM $ Collected ]]/'1.) CLM Reference'!$B$4</f>
        <v>5.1207673528338653E-6</v>
      </c>
      <c r="F168" s="38">
        <f>+Table3[[#This Row],[Residential Incentive Disbursements]]+Table3[[#This Row],[C&amp;I Incentive Disbursements]]</f>
        <v>0</v>
      </c>
      <c r="G168" s="66">
        <f>Table3[[#This Row],[Incentive Disbursements]]/'1.) CLM Reference'!$B$5</f>
        <v>0</v>
      </c>
      <c r="H168" s="32">
        <v>81.251999999999995</v>
      </c>
      <c r="I168" s="33">
        <f>Table3[[#This Row],[Residential CLM $ Collected]]/'1.) CLM Reference'!$B$4</f>
        <v>2.8263880779325943E-6</v>
      </c>
      <c r="J168" s="34">
        <v>0</v>
      </c>
      <c r="K168" s="33">
        <f>Table3[[#This Row],[Residential Incentive Disbursements]]/'1.) CLM Reference'!$B$5</f>
        <v>0</v>
      </c>
      <c r="L168" s="32">
        <v>65.957999999999998</v>
      </c>
      <c r="M168" s="33">
        <f>Table3[[#This Row],[C&amp;I CLM $ Collected]]/'1.) CLM Reference'!$B$4</f>
        <v>2.294379274901271E-6</v>
      </c>
      <c r="N168" s="34">
        <v>0</v>
      </c>
      <c r="O168" s="33">
        <f>Table3[[#This Row],[C&amp;I Incentive Disbursements]]/'1.) CLM Reference'!$B$5</f>
        <v>0</v>
      </c>
    </row>
    <row r="169" spans="1:15" ht="15" thickBot="1" x14ac:dyDescent="0.4">
      <c r="A169" s="106">
        <v>9009160200</v>
      </c>
      <c r="B169" s="75" t="s">
        <v>177</v>
      </c>
      <c r="C169" s="91" t="s">
        <v>43</v>
      </c>
      <c r="D169" s="38">
        <f>+Table3[[#This Row],[Residential CLM $ Collected]]+Table3[[#This Row],[C&amp;I CLM $ Collected]]</f>
        <v>11.736000000000001</v>
      </c>
      <c r="E169" s="64">
        <f>+Table3[[#This Row],[CLM $ Collected ]]/'1.) CLM Reference'!$B$4</f>
        <v>4.0824214151795566E-7</v>
      </c>
      <c r="F169" s="38">
        <f>+Table3[[#This Row],[Residential Incentive Disbursements]]+Table3[[#This Row],[C&amp;I Incentive Disbursements]]</f>
        <v>315</v>
      </c>
      <c r="G169" s="66">
        <f>Table3[[#This Row],[Incentive Disbursements]]/'1.) CLM Reference'!$B$5</f>
        <v>1.6315412825904756E-5</v>
      </c>
      <c r="H169" s="32">
        <v>0</v>
      </c>
      <c r="I169" s="33">
        <f>Table3[[#This Row],[Residential CLM $ Collected]]/'1.) CLM Reference'!$B$4</f>
        <v>0</v>
      </c>
      <c r="J169" s="34">
        <v>315</v>
      </c>
      <c r="K169" s="33">
        <f>Table3[[#This Row],[Residential Incentive Disbursements]]/'1.) CLM Reference'!$B$5</f>
        <v>1.6315412825904756E-5</v>
      </c>
      <c r="L169" s="32">
        <v>11.736000000000001</v>
      </c>
      <c r="M169" s="33">
        <f>Table3[[#This Row],[C&amp;I CLM $ Collected]]/'1.) CLM Reference'!$B$4</f>
        <v>4.0824214151795566E-7</v>
      </c>
      <c r="N169" s="34">
        <v>0</v>
      </c>
      <c r="O169" s="33">
        <f>Table3[[#This Row],[C&amp;I Incentive Disbursements]]/'1.) CLM Reference'!$B$5</f>
        <v>0</v>
      </c>
    </row>
    <row r="170" spans="1:15" ht="15" thickBot="1" x14ac:dyDescent="0.4">
      <c r="A170" s="106">
        <v>9009165400</v>
      </c>
      <c r="B170" s="75" t="s">
        <v>177</v>
      </c>
      <c r="C170" s="91" t="s">
        <v>43</v>
      </c>
      <c r="D170" s="38">
        <f>+Table3[[#This Row],[Residential CLM $ Collected]]+Table3[[#This Row],[C&amp;I CLM $ Collected]]</f>
        <v>163.90199999999999</v>
      </c>
      <c r="E170" s="64">
        <f>+Table3[[#This Row],[CLM $ Collected ]]/'1.) CLM Reference'!$B$4</f>
        <v>5.701406226915129E-6</v>
      </c>
      <c r="F170" s="38">
        <f>+Table3[[#This Row],[Residential Incentive Disbursements]]+Table3[[#This Row],[C&amp;I Incentive Disbursements]]</f>
        <v>0</v>
      </c>
      <c r="G170" s="66">
        <f>Table3[[#This Row],[Incentive Disbursements]]/'1.) CLM Reference'!$B$5</f>
        <v>0</v>
      </c>
      <c r="H170" s="32">
        <v>0</v>
      </c>
      <c r="I170" s="33">
        <f>Table3[[#This Row],[Residential CLM $ Collected]]/'1.) CLM Reference'!$B$4</f>
        <v>0</v>
      </c>
      <c r="J170" s="34">
        <v>0</v>
      </c>
      <c r="K170" s="33">
        <f>Table3[[#This Row],[Residential Incentive Disbursements]]/'1.) CLM Reference'!$B$5</f>
        <v>0</v>
      </c>
      <c r="L170" s="32">
        <v>163.90199999999999</v>
      </c>
      <c r="M170" s="33">
        <f>Table3[[#This Row],[C&amp;I CLM $ Collected]]/'1.) CLM Reference'!$B$4</f>
        <v>5.701406226915129E-6</v>
      </c>
      <c r="N170" s="34">
        <v>0</v>
      </c>
      <c r="O170" s="33">
        <f>Table3[[#This Row],[C&amp;I Incentive Disbursements]]/'1.) CLM Reference'!$B$5</f>
        <v>0</v>
      </c>
    </row>
    <row r="171" spans="1:15" ht="15" thickBot="1" x14ac:dyDescent="0.4">
      <c r="A171" s="106">
        <v>9009165500</v>
      </c>
      <c r="B171" s="75" t="s">
        <v>177</v>
      </c>
      <c r="C171" s="91" t="s">
        <v>48</v>
      </c>
      <c r="D171" s="38">
        <f>+Table3[[#This Row],[Residential CLM $ Collected]]+Table3[[#This Row],[C&amp;I CLM $ Collected]]</f>
        <v>1095.366</v>
      </c>
      <c r="E171" s="64">
        <f>+Table3[[#This Row],[CLM $ Collected ]]/'1.) CLM Reference'!$B$4</f>
        <v>3.8102808587760478E-5</v>
      </c>
      <c r="F171" s="38">
        <f>+Table3[[#This Row],[Residential Incentive Disbursements]]+Table3[[#This Row],[C&amp;I Incentive Disbursements]]</f>
        <v>0</v>
      </c>
      <c r="G171" s="66">
        <f>Table3[[#This Row],[Incentive Disbursements]]/'1.) CLM Reference'!$B$5</f>
        <v>0</v>
      </c>
      <c r="H171" s="32">
        <v>566.05200000000002</v>
      </c>
      <c r="I171" s="33">
        <f>Table3[[#This Row],[Residential CLM $ Collected]]/'1.) CLM Reference'!$B$4</f>
        <v>1.9690378381946306E-5</v>
      </c>
      <c r="J171" s="34">
        <v>0</v>
      </c>
      <c r="K171" s="33">
        <f>Table3[[#This Row],[Residential Incentive Disbursements]]/'1.) CLM Reference'!$B$5</f>
        <v>0</v>
      </c>
      <c r="L171" s="32">
        <v>529.31399999999996</v>
      </c>
      <c r="M171" s="33">
        <f>Table3[[#This Row],[C&amp;I CLM $ Collected]]/'1.) CLM Reference'!$B$4</f>
        <v>1.8412430205814175E-5</v>
      </c>
      <c r="N171" s="34">
        <v>0</v>
      </c>
      <c r="O171" s="33">
        <f>Table3[[#This Row],[C&amp;I Incentive Disbursements]]/'1.) CLM Reference'!$B$5</f>
        <v>0</v>
      </c>
    </row>
    <row r="172" spans="1:15" ht="15" thickBot="1" x14ac:dyDescent="0.4">
      <c r="A172" s="106">
        <v>9009165600</v>
      </c>
      <c r="B172" s="75" t="s">
        <v>177</v>
      </c>
      <c r="C172" s="91" t="s">
        <v>43</v>
      </c>
      <c r="D172" s="38">
        <f>+Table3[[#This Row],[Residential CLM $ Collected]]+Table3[[#This Row],[C&amp;I CLM $ Collected]]</f>
        <v>34.061999999999998</v>
      </c>
      <c r="E172" s="64">
        <f>+Table3[[#This Row],[CLM $ Collected ]]/'1.) CLM Reference'!$B$4</f>
        <v>1.1848622890579927E-6</v>
      </c>
      <c r="F172" s="38">
        <f>+Table3[[#This Row],[Residential Incentive Disbursements]]+Table3[[#This Row],[C&amp;I Incentive Disbursements]]</f>
        <v>0</v>
      </c>
      <c r="G172" s="66">
        <f>Table3[[#This Row],[Incentive Disbursements]]/'1.) CLM Reference'!$B$5</f>
        <v>0</v>
      </c>
      <c r="H172" s="32">
        <v>34.061999999999998</v>
      </c>
      <c r="I172" s="33">
        <f>Table3[[#This Row],[Residential CLM $ Collected]]/'1.) CLM Reference'!$B$4</f>
        <v>1.1848622890579927E-6</v>
      </c>
      <c r="J172" s="34">
        <v>0</v>
      </c>
      <c r="K172" s="33">
        <f>Table3[[#This Row],[Residential Incentive Disbursements]]/'1.) CLM Reference'!$B$5</f>
        <v>0</v>
      </c>
      <c r="L172" s="32">
        <v>0</v>
      </c>
      <c r="M172" s="33">
        <f>Table3[[#This Row],[C&amp;I CLM $ Collected]]/'1.) CLM Reference'!$B$4</f>
        <v>0</v>
      </c>
      <c r="N172" s="34">
        <v>0</v>
      </c>
      <c r="O172" s="33">
        <f>Table3[[#This Row],[C&amp;I Incentive Disbursements]]/'1.) CLM Reference'!$B$5</f>
        <v>0</v>
      </c>
    </row>
    <row r="173" spans="1:15" ht="15" thickBot="1" x14ac:dyDescent="0.4">
      <c r="A173" s="106">
        <v>9009165700</v>
      </c>
      <c r="B173" s="75" t="s">
        <v>177</v>
      </c>
      <c r="C173" s="91" t="s">
        <v>43</v>
      </c>
      <c r="D173" s="38">
        <f>+Table3[[#This Row],[Residential CLM $ Collected]]+Table3[[#This Row],[C&amp;I CLM $ Collected]]</f>
        <v>8.8800000000000008</v>
      </c>
      <c r="E173" s="64">
        <f>+Table3[[#This Row],[CLM $ Collected ]]/'1.) CLM Reference'!$B$4</f>
        <v>3.0889487190520161E-7</v>
      </c>
      <c r="F173" s="38">
        <f>+Table3[[#This Row],[Residential Incentive Disbursements]]+Table3[[#This Row],[C&amp;I Incentive Disbursements]]</f>
        <v>0</v>
      </c>
      <c r="G173" s="66">
        <f>Table3[[#This Row],[Incentive Disbursements]]/'1.) CLM Reference'!$B$5</f>
        <v>0</v>
      </c>
      <c r="H173" s="32">
        <v>0</v>
      </c>
      <c r="I173" s="33">
        <f>Table3[[#This Row],[Residential CLM $ Collected]]/'1.) CLM Reference'!$B$4</f>
        <v>0</v>
      </c>
      <c r="J173" s="34">
        <v>0</v>
      </c>
      <c r="K173" s="33">
        <f>Table3[[#This Row],[Residential Incentive Disbursements]]/'1.) CLM Reference'!$B$5</f>
        <v>0</v>
      </c>
      <c r="L173" s="32">
        <v>8.8800000000000008</v>
      </c>
      <c r="M173" s="33">
        <f>Table3[[#This Row],[C&amp;I CLM $ Collected]]/'1.) CLM Reference'!$B$4</f>
        <v>3.0889487190520161E-7</v>
      </c>
      <c r="N173" s="34">
        <v>0</v>
      </c>
      <c r="O173" s="33">
        <f>Table3[[#This Row],[C&amp;I Incentive Disbursements]]/'1.) CLM Reference'!$B$5</f>
        <v>0</v>
      </c>
    </row>
    <row r="174" spans="1:15" ht="15" thickBot="1" x14ac:dyDescent="0.4">
      <c r="A174" s="106">
        <v>9009165802</v>
      </c>
      <c r="B174" s="75" t="s">
        <v>177</v>
      </c>
      <c r="C174" s="91" t="s">
        <v>43</v>
      </c>
      <c r="D174" s="38">
        <f>+Table3[[#This Row],[Residential CLM $ Collected]]+Table3[[#This Row],[C&amp;I CLM $ Collected]]</f>
        <v>222.47399999999999</v>
      </c>
      <c r="E174" s="64">
        <f>+Table3[[#This Row],[CLM $ Collected ]]/'1.) CLM Reference'!$B$4</f>
        <v>7.7388601049817364E-6</v>
      </c>
      <c r="F174" s="38">
        <f>+Table3[[#This Row],[Residential Incentive Disbursements]]+Table3[[#This Row],[C&amp;I Incentive Disbursements]]</f>
        <v>1558.64</v>
      </c>
      <c r="G174" s="66">
        <f>Table3[[#This Row],[Incentive Disbursements]]/'1.) CLM Reference'!$B$5</f>
        <v>8.0729698561803772E-5</v>
      </c>
      <c r="H174" s="32">
        <v>0</v>
      </c>
      <c r="I174" s="33">
        <f>Table3[[#This Row],[Residential CLM $ Collected]]/'1.) CLM Reference'!$B$4</f>
        <v>0</v>
      </c>
      <c r="J174" s="34">
        <v>1558.64</v>
      </c>
      <c r="K174" s="33">
        <f>Table3[[#This Row],[Residential Incentive Disbursements]]/'1.) CLM Reference'!$B$5</f>
        <v>8.0729698561803772E-5</v>
      </c>
      <c r="L174" s="32">
        <v>222.47399999999999</v>
      </c>
      <c r="M174" s="33">
        <f>Table3[[#This Row],[C&amp;I CLM $ Collected]]/'1.) CLM Reference'!$B$4</f>
        <v>7.7388601049817364E-6</v>
      </c>
      <c r="N174" s="34">
        <v>0</v>
      </c>
      <c r="O174" s="33">
        <f>Table3[[#This Row],[C&amp;I Incentive Disbursements]]/'1.) CLM Reference'!$B$5</f>
        <v>0</v>
      </c>
    </row>
    <row r="175" spans="1:15" ht="15" thickBot="1" x14ac:dyDescent="0.4">
      <c r="A175" s="106">
        <v>9009166002</v>
      </c>
      <c r="B175" s="75" t="s">
        <v>177</v>
      </c>
      <c r="C175" s="91" t="s">
        <v>43</v>
      </c>
      <c r="D175" s="38">
        <f>+Table3[[#This Row],[Residential CLM $ Collected]]+Table3[[#This Row],[C&amp;I CLM $ Collected]]</f>
        <v>1.1579999999999999</v>
      </c>
      <c r="E175" s="64">
        <f>+Table3[[#This Row],[CLM $ Collected ]]/'1.) CLM Reference'!$B$4</f>
        <v>4.0281560998448585E-8</v>
      </c>
      <c r="F175" s="38">
        <f>+Table3[[#This Row],[Residential Incentive Disbursements]]+Table3[[#This Row],[C&amp;I Incentive Disbursements]]</f>
        <v>0</v>
      </c>
      <c r="G175" s="66">
        <f>Table3[[#This Row],[Incentive Disbursements]]/'1.) CLM Reference'!$B$5</f>
        <v>0</v>
      </c>
      <c r="H175" s="32">
        <v>0</v>
      </c>
      <c r="I175" s="33">
        <f>Table3[[#This Row],[Residential CLM $ Collected]]/'1.) CLM Reference'!$B$4</f>
        <v>0</v>
      </c>
      <c r="J175" s="34">
        <v>0</v>
      </c>
      <c r="K175" s="33">
        <f>Table3[[#This Row],[Residential Incentive Disbursements]]/'1.) CLM Reference'!$B$5</f>
        <v>0</v>
      </c>
      <c r="L175" s="32">
        <v>1.1579999999999999</v>
      </c>
      <c r="M175" s="33">
        <f>Table3[[#This Row],[C&amp;I CLM $ Collected]]/'1.) CLM Reference'!$B$4</f>
        <v>4.0281560998448585E-8</v>
      </c>
      <c r="N175" s="34">
        <v>0</v>
      </c>
      <c r="O175" s="33">
        <f>Table3[[#This Row],[C&amp;I Incentive Disbursements]]/'1.) CLM Reference'!$B$5</f>
        <v>0</v>
      </c>
    </row>
    <row r="176" spans="1:15" ht="15" thickBot="1" x14ac:dyDescent="0.4">
      <c r="A176" s="106">
        <v>9009180100</v>
      </c>
      <c r="B176" s="75" t="s">
        <v>177</v>
      </c>
      <c r="C176" s="91" t="s">
        <v>43</v>
      </c>
      <c r="D176" s="38">
        <f>+Table3[[#This Row],[Residential CLM $ Collected]]+Table3[[#This Row],[C&amp;I CLM $ Collected]]</f>
        <v>252.69</v>
      </c>
      <c r="E176" s="64">
        <f>+Table3[[#This Row],[CLM $ Collected ]]/'1.) CLM Reference'!$B$4</f>
        <v>8.7899375204645714E-6</v>
      </c>
      <c r="F176" s="38">
        <f>+Table3[[#This Row],[Residential Incentive Disbursements]]+Table3[[#This Row],[C&amp;I Incentive Disbursements]]</f>
        <v>0</v>
      </c>
      <c r="G176" s="66">
        <f>Table3[[#This Row],[Incentive Disbursements]]/'1.) CLM Reference'!$B$5</f>
        <v>0</v>
      </c>
      <c r="H176" s="32">
        <v>84.168000000000006</v>
      </c>
      <c r="I176" s="33">
        <f>Table3[[#This Row],[Residential CLM $ Collected]]/'1.) CLM Reference'!$B$4</f>
        <v>2.9278224750582217E-6</v>
      </c>
      <c r="J176" s="34">
        <v>0</v>
      </c>
      <c r="K176" s="33">
        <f>Table3[[#This Row],[Residential Incentive Disbursements]]/'1.) CLM Reference'!$B$5</f>
        <v>0</v>
      </c>
      <c r="L176" s="32">
        <v>168.52199999999999</v>
      </c>
      <c r="M176" s="33">
        <f>Table3[[#This Row],[C&amp;I CLM $ Collected]]/'1.) CLM Reference'!$B$4</f>
        <v>5.8621150454063492E-6</v>
      </c>
      <c r="N176" s="34">
        <v>0</v>
      </c>
      <c r="O176" s="33">
        <f>Table3[[#This Row],[C&amp;I Incentive Disbursements]]/'1.) CLM Reference'!$B$5</f>
        <v>0</v>
      </c>
    </row>
    <row r="177" spans="1:15" ht="15" thickBot="1" x14ac:dyDescent="0.4">
      <c r="A177" s="106">
        <v>9009180200</v>
      </c>
      <c r="B177" s="75" t="s">
        <v>177</v>
      </c>
      <c r="C177" s="91" t="s">
        <v>43</v>
      </c>
      <c r="D177" s="38">
        <f>+Table3[[#This Row],[Residential CLM $ Collected]]+Table3[[#This Row],[C&amp;I CLM $ Collected]]</f>
        <v>4949.58</v>
      </c>
      <c r="E177" s="64">
        <f>+Table3[[#This Row],[CLM $ Collected ]]/'1.) CLM Reference'!$B$4</f>
        <v>1.7217340991943105E-4</v>
      </c>
      <c r="F177" s="38">
        <f>+Table3[[#This Row],[Residential Incentive Disbursements]]+Table3[[#This Row],[C&amp;I Incentive Disbursements]]</f>
        <v>3087</v>
      </c>
      <c r="G177" s="66">
        <f>Table3[[#This Row],[Incentive Disbursements]]/'1.) CLM Reference'!$B$5</f>
        <v>1.5989104569386661E-4</v>
      </c>
      <c r="H177" s="32">
        <v>356.98200000000003</v>
      </c>
      <c r="I177" s="33">
        <f>Table3[[#This Row],[Residential CLM $ Collected]]/'1.) CLM Reference'!$B$4</f>
        <v>1.2417782563340392E-5</v>
      </c>
      <c r="J177" s="34">
        <v>0</v>
      </c>
      <c r="K177" s="33">
        <f>Table3[[#This Row],[Residential Incentive Disbursements]]/'1.) CLM Reference'!$B$5</f>
        <v>0</v>
      </c>
      <c r="L177" s="32">
        <v>4592.598</v>
      </c>
      <c r="M177" s="33">
        <f>Table3[[#This Row],[C&amp;I CLM $ Collected]]/'1.) CLM Reference'!$B$4</f>
        <v>1.5975562735609067E-4</v>
      </c>
      <c r="N177" s="34">
        <v>3087</v>
      </c>
      <c r="O177" s="33">
        <f>Table3[[#This Row],[C&amp;I Incentive Disbursements]]/'1.) CLM Reference'!$B$5</f>
        <v>1.5989104569386661E-4</v>
      </c>
    </row>
    <row r="178" spans="1:15" ht="15" thickBot="1" x14ac:dyDescent="0.4">
      <c r="A178" s="106">
        <v>9009180300</v>
      </c>
      <c r="B178" s="75" t="s">
        <v>177</v>
      </c>
      <c r="C178" s="91" t="s">
        <v>43</v>
      </c>
      <c r="D178" s="38">
        <f>+Table3[[#This Row],[Residential CLM $ Collected]]+Table3[[#This Row],[C&amp;I CLM $ Collected]]</f>
        <v>3567.3060000000005</v>
      </c>
      <c r="E178" s="64">
        <f>+Table3[[#This Row],[CLM $ Collected ]]/'1.) CLM Reference'!$B$4</f>
        <v>1.2409037499061456E-4</v>
      </c>
      <c r="F178" s="38">
        <f>+Table3[[#This Row],[Residential Incentive Disbursements]]+Table3[[#This Row],[C&amp;I Incentive Disbursements]]</f>
        <v>150</v>
      </c>
      <c r="G178" s="66">
        <f>Table3[[#This Row],[Incentive Disbursements]]/'1.) CLM Reference'!$B$5</f>
        <v>7.7692442028117889E-6</v>
      </c>
      <c r="H178" s="32">
        <v>1383.66</v>
      </c>
      <c r="I178" s="33">
        <f>Table3[[#This Row],[Residential CLM $ Collected]]/'1.) CLM Reference'!$B$4</f>
        <v>4.8131247574363879E-5</v>
      </c>
      <c r="J178" s="34">
        <v>0</v>
      </c>
      <c r="K178" s="33">
        <f>Table3[[#This Row],[Residential Incentive Disbursements]]/'1.) CLM Reference'!$B$5</f>
        <v>0</v>
      </c>
      <c r="L178" s="32">
        <v>2183.6460000000002</v>
      </c>
      <c r="M178" s="33">
        <f>Table3[[#This Row],[C&amp;I CLM $ Collected]]/'1.) CLM Reference'!$B$4</f>
        <v>7.5959127416250669E-5</v>
      </c>
      <c r="N178" s="34">
        <v>150</v>
      </c>
      <c r="O178" s="33">
        <f>Table3[[#This Row],[C&amp;I Incentive Disbursements]]/'1.) CLM Reference'!$B$5</f>
        <v>7.7692442028117889E-6</v>
      </c>
    </row>
    <row r="179" spans="1:15" ht="15" thickBot="1" x14ac:dyDescent="0.4">
      <c r="A179" s="106">
        <v>9009180500</v>
      </c>
      <c r="B179" s="75" t="s">
        <v>177</v>
      </c>
      <c r="C179" s="91" t="s">
        <v>43</v>
      </c>
      <c r="D179" s="38">
        <f>+Table3[[#This Row],[Residential CLM $ Collected]]+Table3[[#This Row],[C&amp;I CLM $ Collected]]</f>
        <v>6120.2579999999998</v>
      </c>
      <c r="E179" s="64">
        <f>+Table3[[#This Row],[CLM $ Collected ]]/'1.) CLM Reference'!$B$4</f>
        <v>2.1289598096134969E-4</v>
      </c>
      <c r="F179" s="38">
        <f>+Table3[[#This Row],[Residential Incentive Disbursements]]+Table3[[#This Row],[C&amp;I Incentive Disbursements]]</f>
        <v>9312</v>
      </c>
      <c r="G179" s="66">
        <f>Table3[[#This Row],[Incentive Disbursements]]/'1.) CLM Reference'!$B$5</f>
        <v>4.8231468011055584E-4</v>
      </c>
      <c r="H179" s="32">
        <v>0</v>
      </c>
      <c r="I179" s="33">
        <f>Table3[[#This Row],[Residential CLM $ Collected]]/'1.) CLM Reference'!$B$4</f>
        <v>0</v>
      </c>
      <c r="J179" s="34">
        <v>0</v>
      </c>
      <c r="K179" s="33">
        <f>Table3[[#This Row],[Residential Incentive Disbursements]]/'1.) CLM Reference'!$B$5</f>
        <v>0</v>
      </c>
      <c r="L179" s="32">
        <v>6120.2579999999998</v>
      </c>
      <c r="M179" s="33">
        <f>Table3[[#This Row],[C&amp;I CLM $ Collected]]/'1.) CLM Reference'!$B$4</f>
        <v>2.1289598096134969E-4</v>
      </c>
      <c r="N179" s="34">
        <v>9312</v>
      </c>
      <c r="O179" s="33">
        <f>Table3[[#This Row],[C&amp;I Incentive Disbursements]]/'1.) CLM Reference'!$B$5</f>
        <v>4.8231468011055584E-4</v>
      </c>
    </row>
    <row r="180" spans="1:15" ht="15" thickBot="1" x14ac:dyDescent="0.4">
      <c r="A180" s="106">
        <v>9009180601</v>
      </c>
      <c r="B180" s="75" t="s">
        <v>177</v>
      </c>
      <c r="C180" s="91" t="s">
        <v>43</v>
      </c>
      <c r="D180" s="38">
        <f>+Table3[[#This Row],[Residential CLM $ Collected]]+Table3[[#This Row],[C&amp;I CLM $ Collected]]</f>
        <v>2692.7220000000002</v>
      </c>
      <c r="E180" s="64">
        <f>+Table3[[#This Row],[CLM $ Collected ]]/'1.) CLM Reference'!$B$4</f>
        <v>9.3667569511972788E-5</v>
      </c>
      <c r="F180" s="38">
        <f>+Table3[[#This Row],[Residential Incentive Disbursements]]+Table3[[#This Row],[C&amp;I Incentive Disbursements]]</f>
        <v>0</v>
      </c>
      <c r="G180" s="66">
        <f>Table3[[#This Row],[Incentive Disbursements]]/'1.) CLM Reference'!$B$5</f>
        <v>0</v>
      </c>
      <c r="H180" s="32">
        <v>0</v>
      </c>
      <c r="I180" s="33">
        <f>Table3[[#This Row],[Residential CLM $ Collected]]/'1.) CLM Reference'!$B$4</f>
        <v>0</v>
      </c>
      <c r="J180" s="34">
        <v>0</v>
      </c>
      <c r="K180" s="33">
        <f>Table3[[#This Row],[Residential Incentive Disbursements]]/'1.) CLM Reference'!$B$5</f>
        <v>0</v>
      </c>
      <c r="L180" s="32">
        <v>2692.7220000000002</v>
      </c>
      <c r="M180" s="33">
        <f>Table3[[#This Row],[C&amp;I CLM $ Collected]]/'1.) CLM Reference'!$B$4</f>
        <v>9.3667569511972788E-5</v>
      </c>
      <c r="N180" s="34">
        <v>0</v>
      </c>
      <c r="O180" s="33">
        <f>Table3[[#This Row],[C&amp;I Incentive Disbursements]]/'1.) CLM Reference'!$B$5</f>
        <v>0</v>
      </c>
    </row>
    <row r="181" spans="1:15" ht="15" thickBot="1" x14ac:dyDescent="0.4">
      <c r="A181" s="106">
        <v>9009361401</v>
      </c>
      <c r="B181" s="75" t="s">
        <v>177</v>
      </c>
      <c r="C181" s="91" t="s">
        <v>48</v>
      </c>
      <c r="D181" s="38">
        <f>+Table3[[#This Row],[Residential CLM $ Collected]]+Table3[[#This Row],[C&amp;I CLM $ Collected]]</f>
        <v>73263.042000000001</v>
      </c>
      <c r="E181" s="64">
        <f>+Table3[[#This Row],[CLM $ Collected ]]/'1.) CLM Reference'!$B$4</f>
        <v>2.5484885105828158E-3</v>
      </c>
      <c r="F181" s="38">
        <f>+Table3[[#This Row],[Residential Incentive Disbursements]]+Table3[[#This Row],[C&amp;I Incentive Disbursements]]</f>
        <v>31731.08</v>
      </c>
      <c r="G181" s="66">
        <f>Table3[[#This Row],[Incentive Disbursements]]/'1.) CLM Reference'!$B$5</f>
        <v>1.643510062259714E-3</v>
      </c>
      <c r="H181" s="32">
        <v>22201.806</v>
      </c>
      <c r="I181" s="33">
        <f>Table3[[#This Row],[Residential CLM $ Collected]]/'1.) CLM Reference'!$B$4</f>
        <v>7.7230000230114144E-4</v>
      </c>
      <c r="J181" s="34">
        <v>0</v>
      </c>
      <c r="K181" s="33">
        <f>Table3[[#This Row],[Residential Incentive Disbursements]]/'1.) CLM Reference'!$B$5</f>
        <v>0</v>
      </c>
      <c r="L181" s="32">
        <v>51061.235999999997</v>
      </c>
      <c r="M181" s="33">
        <f>Table3[[#This Row],[C&amp;I CLM $ Collected]]/'1.) CLM Reference'!$B$4</f>
        <v>1.7761885082816743E-3</v>
      </c>
      <c r="N181" s="34">
        <v>31731.08</v>
      </c>
      <c r="O181" s="33">
        <f>Table3[[#This Row],[C&amp;I Incentive Disbursements]]/'1.) CLM Reference'!$B$5</f>
        <v>1.643510062259714E-3</v>
      </c>
    </row>
    <row r="182" spans="1:15" ht="15" thickBot="1" x14ac:dyDescent="0.4">
      <c r="A182" s="106">
        <v>9009361402</v>
      </c>
      <c r="B182" s="75" t="s">
        <v>177</v>
      </c>
      <c r="C182" s="91" t="s">
        <v>48</v>
      </c>
      <c r="D182" s="38">
        <f>+Table3[[#This Row],[Residential CLM $ Collected]]+Table3[[#This Row],[C&amp;I CLM $ Collected]]</f>
        <v>30565.536</v>
      </c>
      <c r="E182" s="64">
        <f>+Table3[[#This Row],[CLM $ Collected ]]/'1.) CLM Reference'!$B$4</f>
        <v>1.0632361855218275E-3</v>
      </c>
      <c r="F182" s="38">
        <f>+Table3[[#This Row],[Residential Incentive Disbursements]]+Table3[[#This Row],[C&amp;I Incentive Disbursements]]</f>
        <v>6583</v>
      </c>
      <c r="G182" s="66">
        <f>Table3[[#This Row],[Incentive Disbursements]]/'1.) CLM Reference'!$B$5</f>
        <v>3.4096623058073333E-4</v>
      </c>
      <c r="H182" s="32">
        <v>5395.74</v>
      </c>
      <c r="I182" s="33">
        <f>Table3[[#This Row],[Residential CLM $ Collected]]/'1.) CLM Reference'!$B$4</f>
        <v>1.8769329010515456E-4</v>
      </c>
      <c r="J182" s="34">
        <v>0</v>
      </c>
      <c r="K182" s="33">
        <f>Table3[[#This Row],[Residential Incentive Disbursements]]/'1.) CLM Reference'!$B$5</f>
        <v>0</v>
      </c>
      <c r="L182" s="32">
        <v>25169.795999999998</v>
      </c>
      <c r="M182" s="33">
        <f>Table3[[#This Row],[C&amp;I CLM $ Collected]]/'1.) CLM Reference'!$B$4</f>
        <v>8.7554289541667287E-4</v>
      </c>
      <c r="N182" s="34">
        <v>6583</v>
      </c>
      <c r="O182" s="33">
        <f>Table3[[#This Row],[C&amp;I Incentive Disbursements]]/'1.) CLM Reference'!$B$5</f>
        <v>3.4096623058073333E-4</v>
      </c>
    </row>
    <row r="183" spans="1:15" ht="15" thickBot="1" x14ac:dyDescent="0.4">
      <c r="A183" s="106">
        <v>9009184700</v>
      </c>
      <c r="B183" s="75" t="s">
        <v>203</v>
      </c>
      <c r="C183" s="91" t="s">
        <v>43</v>
      </c>
      <c r="D183" s="38">
        <f>+Table3[[#This Row],[Residential CLM $ Collected]]+Table3[[#This Row],[C&amp;I CLM $ Collected]]</f>
        <v>2574.5880000000002</v>
      </c>
      <c r="E183" s="64">
        <f>+Table3[[#This Row],[CLM $ Collected ]]/'1.) CLM Reference'!$B$4</f>
        <v>8.9558224151877166E-5</v>
      </c>
      <c r="F183" s="38">
        <f>+Table3[[#This Row],[Residential Incentive Disbursements]]+Table3[[#This Row],[C&amp;I Incentive Disbursements]]</f>
        <v>1366.65</v>
      </c>
      <c r="G183" s="66">
        <f>Table3[[#This Row],[Incentive Disbursements]]/'1.) CLM Reference'!$B$5</f>
        <v>7.0785583931818203E-5</v>
      </c>
      <c r="H183" s="32">
        <v>2528.2080000000001</v>
      </c>
      <c r="I183" s="33">
        <f>Table3[[#This Row],[Residential CLM $ Collected]]/'1.) CLM Reference'!$B$4</f>
        <v>8.7944874584426348E-5</v>
      </c>
      <c r="J183" s="34">
        <v>1366.65</v>
      </c>
      <c r="K183" s="33">
        <f>Table3[[#This Row],[Residential Incentive Disbursements]]/'1.) CLM Reference'!$B$5</f>
        <v>7.0785583931818203E-5</v>
      </c>
      <c r="L183" s="32">
        <v>46.38</v>
      </c>
      <c r="M183" s="33">
        <f>Table3[[#This Row],[C&amp;I CLM $ Collected]]/'1.) CLM Reference'!$B$4</f>
        <v>1.6133495674508166E-6</v>
      </c>
      <c r="N183" s="34">
        <v>0</v>
      </c>
      <c r="O183" s="33">
        <f>Table3[[#This Row],[C&amp;I Incentive Disbursements]]/'1.) CLM Reference'!$B$5</f>
        <v>0</v>
      </c>
    </row>
    <row r="184" spans="1:15" ht="15" thickBot="1" x14ac:dyDescent="0.4">
      <c r="A184" s="106">
        <v>9009186100</v>
      </c>
      <c r="B184" s="75" t="s">
        <v>203</v>
      </c>
      <c r="C184" s="91" t="s">
        <v>43</v>
      </c>
      <c r="D184" s="38">
        <f>+Table3[[#This Row],[Residential CLM $ Collected]]+Table3[[#This Row],[C&amp;I CLM $ Collected]]</f>
        <v>196823.68799999999</v>
      </c>
      <c r="E184" s="64">
        <f>+Table3[[#This Row],[CLM $ Collected ]]/'1.) CLM Reference'!$B$4</f>
        <v>6.8466022401654685E-3</v>
      </c>
      <c r="F184" s="38">
        <f>+Table3[[#This Row],[Residential Incentive Disbursements]]+Table3[[#This Row],[C&amp;I Incentive Disbursements]]</f>
        <v>165240.18</v>
      </c>
      <c r="G184" s="66">
        <f>Table3[[#This Row],[Incentive Disbursements]]/'1.) CLM Reference'!$B$5</f>
        <v>8.5586087369105088E-3</v>
      </c>
      <c r="H184" s="32">
        <v>149601.06599999999</v>
      </c>
      <c r="I184" s="33">
        <f>Table3[[#This Row],[Residential CLM $ Collected]]/'1.) CLM Reference'!$B$4</f>
        <v>5.2039416800621179E-3</v>
      </c>
      <c r="J184" s="34">
        <v>55844.18</v>
      </c>
      <c r="K184" s="33">
        <f>Table3[[#This Row],[Residential Incentive Disbursements]]/'1.) CLM Reference'!$B$5</f>
        <v>2.8924471448385199E-3</v>
      </c>
      <c r="L184" s="32">
        <v>47222.622000000003</v>
      </c>
      <c r="M184" s="33">
        <f>Table3[[#This Row],[C&amp;I CLM $ Collected]]/'1.) CLM Reference'!$B$4</f>
        <v>1.6426605601033508E-3</v>
      </c>
      <c r="N184" s="34">
        <v>109396</v>
      </c>
      <c r="O184" s="33">
        <f>Table3[[#This Row],[C&amp;I Incentive Disbursements]]/'1.) CLM Reference'!$B$5</f>
        <v>5.6661615920719889E-3</v>
      </c>
    </row>
    <row r="185" spans="1:15" ht="15" thickBot="1" x14ac:dyDescent="0.4">
      <c r="A185" s="106">
        <v>9009186200</v>
      </c>
      <c r="B185" s="75" t="s">
        <v>203</v>
      </c>
      <c r="C185" s="91" t="s">
        <v>43</v>
      </c>
      <c r="D185" s="38">
        <f>+Table3[[#This Row],[Residential CLM $ Collected]]+Table3[[#This Row],[C&amp;I CLM $ Collected]]</f>
        <v>13796.538</v>
      </c>
      <c r="E185" s="64">
        <f>+Table3[[#This Row],[CLM $ Collected ]]/'1.) CLM Reference'!$B$4</f>
        <v>4.7991890070329349E-4</v>
      </c>
      <c r="F185" s="38">
        <f>+Table3[[#This Row],[Residential Incentive Disbursements]]+Table3[[#This Row],[C&amp;I Incentive Disbursements]]</f>
        <v>3915.42</v>
      </c>
      <c r="G185" s="66">
        <f>Table3[[#This Row],[Incentive Disbursements]]/'1.) CLM Reference'!$B$5</f>
        <v>2.0279902757715555E-4</v>
      </c>
      <c r="H185" s="32">
        <v>12081.558000000001</v>
      </c>
      <c r="I185" s="33">
        <f>Table3[[#This Row],[Residential CLM $ Collected]]/'1.) CLM Reference'!$B$4</f>
        <v>4.2026253500284505E-4</v>
      </c>
      <c r="J185" s="34">
        <v>3380.42</v>
      </c>
      <c r="K185" s="33">
        <f>Table3[[#This Row],[Residential Incentive Disbursements]]/'1.) CLM Reference'!$B$5</f>
        <v>1.750887232537935E-4</v>
      </c>
      <c r="L185" s="32">
        <v>1714.98</v>
      </c>
      <c r="M185" s="33">
        <f>Table3[[#This Row],[C&amp;I CLM $ Collected]]/'1.) CLM Reference'!$B$4</f>
        <v>5.9656365700448493E-5</v>
      </c>
      <c r="N185" s="34">
        <v>535</v>
      </c>
      <c r="O185" s="33">
        <f>Table3[[#This Row],[C&amp;I Incentive Disbursements]]/'1.) CLM Reference'!$B$5</f>
        <v>2.7710304323362047E-5</v>
      </c>
    </row>
    <row r="186" spans="1:15" ht="15" thickBot="1" x14ac:dyDescent="0.4">
      <c r="A186" s="107">
        <v>9009142601</v>
      </c>
      <c r="B186" s="76" t="s">
        <v>205</v>
      </c>
      <c r="C186" s="58" t="s">
        <v>43</v>
      </c>
      <c r="D186" s="38">
        <f>+Table3[[#This Row],[Residential CLM $ Collected]]+Table3[[#This Row],[C&amp;I CLM $ Collected]]</f>
        <v>106.30800000000001</v>
      </c>
      <c r="E186" s="64">
        <f>+Table3[[#This Row],[CLM $ Collected ]]/'1.) CLM Reference'!$B$4</f>
        <v>3.697972527308353E-6</v>
      </c>
      <c r="F186" s="38">
        <f>+Table3[[#This Row],[Residential Incentive Disbursements]]+Table3[[#This Row],[C&amp;I Incentive Disbursements]]</f>
        <v>405.48</v>
      </c>
      <c r="G186" s="64">
        <f>Table3[[#This Row],[Incentive Disbursements]]/'1.) CLM Reference'!$B$5</f>
        <v>2.1001820929040828E-5</v>
      </c>
      <c r="H186" s="32">
        <v>106.30800000000001</v>
      </c>
      <c r="I186" s="33">
        <f>Table3[[#This Row],[Residential CLM $ Collected]]/'1.) CLM Reference'!$B$4</f>
        <v>3.697972527308353E-6</v>
      </c>
      <c r="J186" s="34">
        <v>405.48</v>
      </c>
      <c r="K186" s="33">
        <f>Table3[[#This Row],[Residential Incentive Disbursements]]/'1.) CLM Reference'!$B$5</f>
        <v>2.1001820929040828E-5</v>
      </c>
      <c r="L186" s="32">
        <v>0</v>
      </c>
      <c r="M186" s="33">
        <f>Table3[[#This Row],[C&amp;I CLM $ Collected]]/'1.) CLM Reference'!$B$4</f>
        <v>0</v>
      </c>
      <c r="N186" s="34">
        <v>0</v>
      </c>
      <c r="O186" s="33">
        <f>Table3[[#This Row],[C&amp;I Incentive Disbursements]]/'1.) CLM Reference'!$B$5</f>
        <v>0</v>
      </c>
    </row>
    <row r="187" spans="1:15" ht="15" thickBot="1" x14ac:dyDescent="0.4">
      <c r="A187" s="107">
        <v>9009154500</v>
      </c>
      <c r="B187" s="76" t="s">
        <v>205</v>
      </c>
      <c r="C187" s="58" t="s">
        <v>48</v>
      </c>
      <c r="D187" s="38">
        <f>+Table3[[#This Row],[Residential CLM $ Collected]]+Table3[[#This Row],[C&amp;I CLM $ Collected]]</f>
        <v>25.794</v>
      </c>
      <c r="E187" s="64">
        <f>+Table3[[#This Row],[CLM $ Collected ]]/'1.) CLM Reference'!$B$4</f>
        <v>8.9725611778409578E-7</v>
      </c>
      <c r="F187" s="38">
        <f>+Table3[[#This Row],[Residential Incentive Disbursements]]+Table3[[#This Row],[C&amp;I Incentive Disbursements]]</f>
        <v>70</v>
      </c>
      <c r="G187" s="64">
        <f>Table3[[#This Row],[Incentive Disbursements]]/'1.) CLM Reference'!$B$5</f>
        <v>3.6256472946455013E-6</v>
      </c>
      <c r="H187" s="15">
        <v>0</v>
      </c>
      <c r="I187" s="16">
        <f>Table3[[#This Row],[Residential CLM $ Collected]]/'1.) CLM Reference'!$B$4</f>
        <v>0</v>
      </c>
      <c r="J187" s="17">
        <v>70</v>
      </c>
      <c r="K187" s="16">
        <f>Table3[[#This Row],[Residential Incentive Disbursements]]/'1.) CLM Reference'!$B$5</f>
        <v>3.6256472946455013E-6</v>
      </c>
      <c r="L187" s="15">
        <v>25.794</v>
      </c>
      <c r="M187" s="16">
        <f>Table3[[#This Row],[C&amp;I CLM $ Collected]]/'1.) CLM Reference'!$B$4</f>
        <v>8.9725611778409578E-7</v>
      </c>
      <c r="N187" s="17">
        <v>0</v>
      </c>
      <c r="O187" s="16">
        <f>Table3[[#This Row],[C&amp;I Incentive Disbursements]]/'1.) CLM Reference'!$B$5</f>
        <v>0</v>
      </c>
    </row>
    <row r="188" spans="1:15" ht="15" thickBot="1" x14ac:dyDescent="0.4">
      <c r="A188" s="106">
        <v>9009166002</v>
      </c>
      <c r="B188" s="75" t="s">
        <v>205</v>
      </c>
      <c r="C188" s="91" t="s">
        <v>43</v>
      </c>
      <c r="D188" s="38">
        <f>+Table3[[#This Row],[Residential CLM $ Collected]]+Table3[[#This Row],[C&amp;I CLM $ Collected]]</f>
        <v>253.64400000000001</v>
      </c>
      <c r="E188" s="64">
        <f>+Table3[[#This Row],[CLM $ Collected ]]/'1.) CLM Reference'!$B$4</f>
        <v>8.8231228479192525E-6</v>
      </c>
      <c r="F188" s="38">
        <f>+Table3[[#This Row],[Residential Incentive Disbursements]]+Table3[[#This Row],[C&amp;I Incentive Disbursements]]</f>
        <v>0</v>
      </c>
      <c r="G188" s="66">
        <f>Table3[[#This Row],[Incentive Disbursements]]/'1.) CLM Reference'!$B$5</f>
        <v>0</v>
      </c>
      <c r="H188" s="32">
        <v>253.64400000000001</v>
      </c>
      <c r="I188" s="33">
        <f>Table3[[#This Row],[Residential CLM $ Collected]]/'1.) CLM Reference'!$B$4</f>
        <v>8.8231228479192525E-6</v>
      </c>
      <c r="J188" s="34">
        <v>0</v>
      </c>
      <c r="K188" s="33">
        <f>Table3[[#This Row],[Residential Incentive Disbursements]]/'1.) CLM Reference'!$B$5</f>
        <v>0</v>
      </c>
      <c r="L188" s="32">
        <v>0</v>
      </c>
      <c r="M188" s="33">
        <f>Table3[[#This Row],[C&amp;I CLM $ Collected]]/'1.) CLM Reference'!$B$4</f>
        <v>0</v>
      </c>
      <c r="N188" s="34">
        <v>0</v>
      </c>
      <c r="O188" s="33">
        <f>Table3[[#This Row],[C&amp;I Incentive Disbursements]]/'1.) CLM Reference'!$B$5</f>
        <v>0</v>
      </c>
    </row>
    <row r="189" spans="1:15" ht="15" thickBot="1" x14ac:dyDescent="0.4">
      <c r="A189" s="107">
        <v>9009167100</v>
      </c>
      <c r="B189" s="76" t="s">
        <v>205</v>
      </c>
      <c r="C189" s="58" t="s">
        <v>43</v>
      </c>
      <c r="D189" s="38">
        <f>+Table3[[#This Row],[Residential CLM $ Collected]]+Table3[[#This Row],[C&amp;I CLM $ Collected]]</f>
        <v>263000.886</v>
      </c>
      <c r="E189" s="64">
        <f>+Table3[[#This Row],[CLM $ Collected ]]/'1.) CLM Reference'!$B$4</f>
        <v>9.1486064180095195E-3</v>
      </c>
      <c r="F189" s="38">
        <f>+Table3[[#This Row],[Residential Incentive Disbursements]]+Table3[[#This Row],[C&amp;I Incentive Disbursements]]</f>
        <v>403921.39</v>
      </c>
      <c r="G189" s="64">
        <f>Table3[[#This Row],[Incentive Disbursements]]/'1.) CLM Reference'!$B$5</f>
        <v>2.0921092784327865E-2</v>
      </c>
      <c r="H189" s="15">
        <v>192628.98</v>
      </c>
      <c r="I189" s="16">
        <f>Table3[[#This Row],[Residential CLM $ Collected]]/'1.) CLM Reference'!$B$4</f>
        <v>6.7006873989109957E-3</v>
      </c>
      <c r="J189" s="17">
        <v>324934.57</v>
      </c>
      <c r="K189" s="16">
        <f>Table3[[#This Row],[Residential Incentive Disbursements]]/'1.) CLM Reference'!$B$5</f>
        <v>1.6829973495104275E-2</v>
      </c>
      <c r="L189" s="15">
        <v>70371.906000000003</v>
      </c>
      <c r="M189" s="16">
        <f>Table3[[#This Row],[C&amp;I CLM $ Collected]]/'1.) CLM Reference'!$B$4</f>
        <v>2.4479190190985233E-3</v>
      </c>
      <c r="N189" s="17">
        <v>78986.820000000007</v>
      </c>
      <c r="O189" s="16">
        <f>Table3[[#This Row],[C&amp;I Incentive Disbursements]]/'1.) CLM Reference'!$B$5</f>
        <v>4.0911192892235885E-3</v>
      </c>
    </row>
    <row r="190" spans="1:15" ht="15" thickBot="1" x14ac:dyDescent="0.4">
      <c r="A190" s="107">
        <v>9009167201</v>
      </c>
      <c r="B190" s="76" t="s">
        <v>205</v>
      </c>
      <c r="C190" s="58" t="s">
        <v>43</v>
      </c>
      <c r="D190" s="38">
        <f>+Table3[[#This Row],[Residential CLM $ Collected]]+Table3[[#This Row],[C&amp;I CLM $ Collected]]</f>
        <v>155597.46600000001</v>
      </c>
      <c r="E190" s="64">
        <f>+Table3[[#This Row],[CLM $ Collected ]]/'1.) CLM Reference'!$B$4</f>
        <v>5.4125292036986449E-3</v>
      </c>
      <c r="F190" s="38">
        <f>+Table3[[#This Row],[Residential Incentive Disbursements]]+Table3[[#This Row],[C&amp;I Incentive Disbursements]]</f>
        <v>78462.850000000006</v>
      </c>
      <c r="G190" s="64">
        <f>Table3[[#This Row],[Incentive Disbursements]]/'1.) CLM Reference'!$B$5</f>
        <v>4.0639802833239399E-3</v>
      </c>
      <c r="H190" s="15">
        <v>91332.342000000004</v>
      </c>
      <c r="I190" s="16">
        <f>Table3[[#This Row],[Residential CLM $ Collected]]/'1.) CLM Reference'!$B$4</f>
        <v>3.1770373967220794E-3</v>
      </c>
      <c r="J190" s="17">
        <v>35497.4</v>
      </c>
      <c r="K190" s="16">
        <f>Table3[[#This Row],[Residential Incentive Disbursements]]/'1.) CLM Reference'!$B$5</f>
        <v>1.8385864610992746E-3</v>
      </c>
      <c r="L190" s="15">
        <v>64265.124000000003</v>
      </c>
      <c r="M190" s="16">
        <f>Table3[[#This Row],[C&amp;I CLM $ Collected]]/'1.) CLM Reference'!$B$4</f>
        <v>2.235491806976565E-3</v>
      </c>
      <c r="N190" s="17">
        <v>42965.45</v>
      </c>
      <c r="O190" s="16">
        <f>Table3[[#This Row],[C&amp;I Incentive Disbursements]]/'1.) CLM Reference'!$B$5</f>
        <v>2.2253938222246646E-3</v>
      </c>
    </row>
    <row r="191" spans="1:15" ht="15" thickBot="1" x14ac:dyDescent="0.4">
      <c r="A191" s="106">
        <v>9009167202</v>
      </c>
      <c r="B191" s="75" t="s">
        <v>205</v>
      </c>
      <c r="C191" s="91" t="s">
        <v>43</v>
      </c>
      <c r="D191" s="38">
        <f>+Table3[[#This Row],[Residential CLM $ Collected]]+Table3[[#This Row],[C&amp;I CLM $ Collected]]</f>
        <v>188024.15399999998</v>
      </c>
      <c r="E191" s="64">
        <f>+Table3[[#This Row],[CLM $ Collected ]]/'1.) CLM Reference'!$B$4</f>
        <v>6.5405064149677804E-3</v>
      </c>
      <c r="F191" s="38">
        <f>+Table3[[#This Row],[Residential Incentive Disbursements]]+Table3[[#This Row],[C&amp;I Incentive Disbursements]]</f>
        <v>81299.16</v>
      </c>
      <c r="G191" s="66">
        <f>Table3[[#This Row],[Incentive Disbursements]]/'1.) CLM Reference'!$B$5</f>
        <v>4.2108868501564535E-3</v>
      </c>
      <c r="H191" s="32">
        <v>95205</v>
      </c>
      <c r="I191" s="33">
        <f>Table3[[#This Row],[Residential CLM $ Collected]]/'1.) CLM Reference'!$B$4</f>
        <v>3.3117495810512068E-3</v>
      </c>
      <c r="J191" s="34">
        <v>42425.16</v>
      </c>
      <c r="K191" s="33">
        <f>Table3[[#This Row],[Residential Incentive Disbursements]]/'1.) CLM Reference'!$B$5</f>
        <v>2.1974095225557508E-3</v>
      </c>
      <c r="L191" s="32">
        <v>92819.153999999995</v>
      </c>
      <c r="M191" s="33">
        <f>Table3[[#This Row],[C&amp;I CLM $ Collected]]/'1.) CLM Reference'!$B$4</f>
        <v>3.2287568339165744E-3</v>
      </c>
      <c r="N191" s="34">
        <v>38874</v>
      </c>
      <c r="O191" s="33">
        <f>Table3[[#This Row],[C&amp;I Incentive Disbursements]]/'1.) CLM Reference'!$B$5</f>
        <v>2.0134773276007031E-3</v>
      </c>
    </row>
    <row r="192" spans="1:15" ht="15" thickBot="1" x14ac:dyDescent="0.4">
      <c r="A192" s="106">
        <v>9009167300</v>
      </c>
      <c r="B192" s="75" t="s">
        <v>205</v>
      </c>
      <c r="C192" s="91" t="s">
        <v>43</v>
      </c>
      <c r="D192" s="38">
        <f>+Table3[[#This Row],[Residential CLM $ Collected]]+Table3[[#This Row],[C&amp;I CLM $ Collected]]</f>
        <v>216467.49</v>
      </c>
      <c r="E192" s="64">
        <f>+Table3[[#This Row],[CLM $ Collected ]]/'1.) CLM Reference'!$B$4</f>
        <v>7.5299209003592913E-3</v>
      </c>
      <c r="F192" s="38">
        <f>+Table3[[#This Row],[Residential Incentive Disbursements]]+Table3[[#This Row],[C&amp;I Incentive Disbursements]]</f>
        <v>94333.759999999995</v>
      </c>
      <c r="G192" s="66">
        <f>Table3[[#This Row],[Incentive Disbursements]]/'1.) CLM Reference'!$B$5</f>
        <v>4.886013453396257E-3</v>
      </c>
      <c r="H192" s="32">
        <v>164845.44</v>
      </c>
      <c r="I192" s="33">
        <f>Table3[[#This Row],[Residential CLM $ Collected]]/'1.) CLM Reference'!$B$4</f>
        <v>5.7342242199275445E-3</v>
      </c>
      <c r="J192" s="34">
        <v>60741.09</v>
      </c>
      <c r="K192" s="33">
        <f>Table3[[#This Row],[Residential Incentive Disbursements]]/'1.) CLM Reference'!$B$5</f>
        <v>3.1460824090331269E-3</v>
      </c>
      <c r="L192" s="32">
        <v>51622.05</v>
      </c>
      <c r="M192" s="33">
        <f>Table3[[#This Row],[C&amp;I CLM $ Collected]]/'1.) CLM Reference'!$B$4</f>
        <v>1.795696680431747E-3</v>
      </c>
      <c r="N192" s="34">
        <v>33592.67</v>
      </c>
      <c r="O192" s="33">
        <f>Table3[[#This Row],[C&amp;I Incentive Disbursements]]/'1.) CLM Reference'!$B$5</f>
        <v>1.7399310443631298E-3</v>
      </c>
    </row>
    <row r="193" spans="1:15" ht="15" thickBot="1" x14ac:dyDescent="0.4">
      <c r="A193" s="106">
        <v>9009176000</v>
      </c>
      <c r="B193" s="75" t="s">
        <v>205</v>
      </c>
      <c r="C193" s="91" t="s">
        <v>43</v>
      </c>
      <c r="D193" s="38">
        <f>+Table3[[#This Row],[Residential CLM $ Collected]]+Table3[[#This Row],[C&amp;I CLM $ Collected]]</f>
        <v>262.08</v>
      </c>
      <c r="E193" s="64">
        <f>+Table3[[#This Row],[CLM $ Collected ]]/'1.) CLM Reference'!$B$4</f>
        <v>9.1165729762291922E-6</v>
      </c>
      <c r="F193" s="38">
        <f>+Table3[[#This Row],[Residential Incentive Disbursements]]+Table3[[#This Row],[C&amp;I Incentive Disbursements]]</f>
        <v>0</v>
      </c>
      <c r="G193" s="66">
        <f>Table3[[#This Row],[Incentive Disbursements]]/'1.) CLM Reference'!$B$5</f>
        <v>0</v>
      </c>
      <c r="H193" s="32">
        <v>0</v>
      </c>
      <c r="I193" s="33">
        <f>Table3[[#This Row],[Residential CLM $ Collected]]/'1.) CLM Reference'!$B$4</f>
        <v>0</v>
      </c>
      <c r="J193" s="34">
        <v>0</v>
      </c>
      <c r="K193" s="33">
        <f>Table3[[#This Row],[Residential Incentive Disbursements]]/'1.) CLM Reference'!$B$5</f>
        <v>0</v>
      </c>
      <c r="L193" s="32">
        <v>262.08</v>
      </c>
      <c r="M193" s="33">
        <f>Table3[[#This Row],[C&amp;I CLM $ Collected]]/'1.) CLM Reference'!$B$4</f>
        <v>9.1165729762291922E-6</v>
      </c>
      <c r="N193" s="34">
        <v>0</v>
      </c>
      <c r="O193" s="33">
        <f>Table3[[#This Row],[C&amp;I Incentive Disbursements]]/'1.) CLM Reference'!$B$5</f>
        <v>0</v>
      </c>
    </row>
    <row r="194" spans="1:15" ht="15" thickBot="1" x14ac:dyDescent="0.4">
      <c r="A194" s="106">
        <v>9009180602</v>
      </c>
      <c r="B194" s="75" t="s">
        <v>205</v>
      </c>
      <c r="C194" s="91" t="s">
        <v>43</v>
      </c>
      <c r="D194" s="38">
        <f>+Table3[[#This Row],[Residential CLM $ Collected]]+Table3[[#This Row],[C&amp;I CLM $ Collected]]</f>
        <v>1648.3979999999999</v>
      </c>
      <c r="E194" s="64">
        <f>+Table3[[#This Row],[CLM $ Collected ]]/'1.) CLM Reference'!$B$4</f>
        <v>5.7340280299413342E-5</v>
      </c>
      <c r="F194" s="38">
        <f>+Table3[[#This Row],[Residential Incentive Disbursements]]+Table3[[#This Row],[C&amp;I Incentive Disbursements]]</f>
        <v>0</v>
      </c>
      <c r="G194" s="66">
        <f>Table3[[#This Row],[Incentive Disbursements]]/'1.) CLM Reference'!$B$5</f>
        <v>0</v>
      </c>
      <c r="H194" s="32">
        <v>1648.3979999999999</v>
      </c>
      <c r="I194" s="33">
        <f>Table3[[#This Row],[Residential CLM $ Collected]]/'1.) CLM Reference'!$B$4</f>
        <v>5.7340280299413342E-5</v>
      </c>
      <c r="J194" s="34">
        <v>0</v>
      </c>
      <c r="K194" s="33">
        <f>Table3[[#This Row],[Residential Incentive Disbursements]]/'1.) CLM Reference'!$B$5</f>
        <v>0</v>
      </c>
      <c r="L194" s="32">
        <v>0</v>
      </c>
      <c r="M194" s="33">
        <f>Table3[[#This Row],[C&amp;I CLM $ Collected]]/'1.) CLM Reference'!$B$4</f>
        <v>0</v>
      </c>
      <c r="N194" s="34">
        <v>0</v>
      </c>
      <c r="O194" s="33">
        <f>Table3[[#This Row],[C&amp;I Incentive Disbursements]]/'1.) CLM Reference'!$B$5</f>
        <v>0</v>
      </c>
    </row>
    <row r="195" spans="1:15" ht="15" thickBot="1" x14ac:dyDescent="0.4">
      <c r="A195" s="106">
        <v>9009120100</v>
      </c>
      <c r="B195" s="75" t="s">
        <v>210</v>
      </c>
      <c r="C195" s="91" t="s">
        <v>43</v>
      </c>
      <c r="D195" s="38">
        <f>+Table3[[#This Row],[Residential CLM $ Collected]]+Table3[[#This Row],[C&amp;I CLM $ Collected]]</f>
        <v>266.904</v>
      </c>
      <c r="E195" s="64">
        <f>+Table3[[#This Row],[CLM $ Collected ]]/'1.) CLM Reference'!$B$4</f>
        <v>9.2843780282641802E-6</v>
      </c>
      <c r="F195" s="38">
        <f>+Table3[[#This Row],[Residential Incentive Disbursements]]+Table3[[#This Row],[C&amp;I Incentive Disbursements]]</f>
        <v>0</v>
      </c>
      <c r="G195" s="66">
        <f>Table3[[#This Row],[Incentive Disbursements]]/'1.) CLM Reference'!$B$5</f>
        <v>0</v>
      </c>
      <c r="H195" s="32">
        <v>257.25</v>
      </c>
      <c r="I195" s="33">
        <f>Table3[[#This Row],[Residential CLM $ Collected]]/'1.) CLM Reference'!$B$4</f>
        <v>8.9485592114429175E-6</v>
      </c>
      <c r="J195" s="34">
        <v>0</v>
      </c>
      <c r="K195" s="33">
        <f>Table3[[#This Row],[Residential Incentive Disbursements]]/'1.) CLM Reference'!$B$5</f>
        <v>0</v>
      </c>
      <c r="L195" s="32">
        <v>9.6539999999999999</v>
      </c>
      <c r="M195" s="33">
        <f>Table3[[#This Row],[C&amp;I CLM $ Collected]]/'1.) CLM Reference'!$B$4</f>
        <v>3.3581881682126307E-7</v>
      </c>
      <c r="N195" s="34">
        <v>0</v>
      </c>
      <c r="O195" s="33">
        <f>Table3[[#This Row],[C&amp;I Incentive Disbursements]]/'1.) CLM Reference'!$B$5</f>
        <v>0</v>
      </c>
    </row>
    <row r="196" spans="1:15" ht="15" thickBot="1" x14ac:dyDescent="0.4">
      <c r="A196" s="107">
        <v>9009150700</v>
      </c>
      <c r="B196" s="76" t="s">
        <v>210</v>
      </c>
      <c r="C196" s="58" t="s">
        <v>43</v>
      </c>
      <c r="D196" s="38">
        <f>+Table3[[#This Row],[Residential CLM $ Collected]]+Table3[[#This Row],[C&amp;I CLM $ Collected]]</f>
        <v>247.392</v>
      </c>
      <c r="E196" s="64">
        <f>+Table3[[#This Row],[CLM $ Collected ]]/'1.) CLM Reference'!$B$4</f>
        <v>8.605644161077887E-6</v>
      </c>
      <c r="F196" s="38">
        <f>+Table3[[#This Row],[Residential Incentive Disbursements]]+Table3[[#This Row],[C&amp;I Incentive Disbursements]]</f>
        <v>0</v>
      </c>
      <c r="G196" s="64">
        <f>Table3[[#This Row],[Incentive Disbursements]]/'1.) CLM Reference'!$B$5</f>
        <v>0</v>
      </c>
      <c r="H196" s="15">
        <v>247.392</v>
      </c>
      <c r="I196" s="16">
        <f>Table3[[#This Row],[Residential CLM $ Collected]]/'1.) CLM Reference'!$B$4</f>
        <v>8.605644161077887E-6</v>
      </c>
      <c r="J196" s="17">
        <v>0</v>
      </c>
      <c r="K196" s="16">
        <f>Table3[[#This Row],[Residential Incentive Disbursements]]/'1.) CLM Reference'!$B$5</f>
        <v>0</v>
      </c>
      <c r="L196" s="15">
        <v>0</v>
      </c>
      <c r="M196" s="16">
        <f>Table3[[#This Row],[C&amp;I CLM $ Collected]]/'1.) CLM Reference'!$B$4</f>
        <v>0</v>
      </c>
      <c r="N196" s="17">
        <v>0</v>
      </c>
      <c r="O196" s="16">
        <f>Table3[[#This Row],[C&amp;I Incentive Disbursements]]/'1.) CLM Reference'!$B$5</f>
        <v>0</v>
      </c>
    </row>
    <row r="197" spans="1:15" ht="15" thickBot="1" x14ac:dyDescent="0.4">
      <c r="A197" s="107">
        <v>9009151200</v>
      </c>
      <c r="B197" s="76" t="s">
        <v>210</v>
      </c>
      <c r="C197" s="58" t="s">
        <v>43</v>
      </c>
      <c r="D197" s="38">
        <f>+Table3[[#This Row],[Residential CLM $ Collected]]+Table3[[#This Row],[C&amp;I CLM $ Collected]]</f>
        <v>10.986000000000001</v>
      </c>
      <c r="E197" s="64">
        <f>+Table3[[#This Row],[CLM $ Collected ]]/'1.) CLM Reference'!$B$4</f>
        <v>3.8215304760704337E-7</v>
      </c>
      <c r="F197" s="38">
        <f>+Table3[[#This Row],[Residential Incentive Disbursements]]+Table3[[#This Row],[C&amp;I Incentive Disbursements]]</f>
        <v>0</v>
      </c>
      <c r="G197" s="64">
        <f>Table3[[#This Row],[Incentive Disbursements]]/'1.) CLM Reference'!$B$5</f>
        <v>0</v>
      </c>
      <c r="H197" s="15">
        <v>0</v>
      </c>
      <c r="I197" s="16">
        <f>Table3[[#This Row],[Residential CLM $ Collected]]/'1.) CLM Reference'!$B$4</f>
        <v>0</v>
      </c>
      <c r="J197" s="17">
        <v>0</v>
      </c>
      <c r="K197" s="16">
        <f>Table3[[#This Row],[Residential Incentive Disbursements]]/'1.) CLM Reference'!$B$5</f>
        <v>0</v>
      </c>
      <c r="L197" s="15">
        <v>10.986000000000001</v>
      </c>
      <c r="M197" s="16">
        <f>Table3[[#This Row],[C&amp;I CLM $ Collected]]/'1.) CLM Reference'!$B$4</f>
        <v>3.8215304760704337E-7</v>
      </c>
      <c r="N197" s="17">
        <v>0</v>
      </c>
      <c r="O197" s="16">
        <f>Table3[[#This Row],[C&amp;I Incentive Disbursements]]/'1.) CLM Reference'!$B$5</f>
        <v>0</v>
      </c>
    </row>
    <row r="198" spans="1:15" ht="15" thickBot="1" x14ac:dyDescent="0.4">
      <c r="A198" s="106">
        <v>9009157100</v>
      </c>
      <c r="B198" s="75" t="s">
        <v>210</v>
      </c>
      <c r="C198" s="91" t="s">
        <v>43</v>
      </c>
      <c r="D198" s="38">
        <f>+Table3[[#This Row],[Residential CLM $ Collected]]+Table3[[#This Row],[C&amp;I CLM $ Collected]]</f>
        <v>191102.26200000002</v>
      </c>
      <c r="E198" s="64">
        <f>+Table3[[#This Row],[CLM $ Collected ]]/'1.) CLM Reference'!$B$4</f>
        <v>6.6475798132076894E-3</v>
      </c>
      <c r="F198" s="38">
        <f>+Table3[[#This Row],[Residential Incentive Disbursements]]+Table3[[#This Row],[C&amp;I Incentive Disbursements]]</f>
        <v>74346.3</v>
      </c>
      <c r="G198" s="66">
        <f>Table3[[#This Row],[Incentive Disbursements]]/'1.) CLM Reference'!$B$5</f>
        <v>3.8507637351700404E-3</v>
      </c>
      <c r="H198" s="32">
        <v>54732.654000000002</v>
      </c>
      <c r="I198" s="33">
        <f>Table3[[#This Row],[Residential CLM $ Collected]]/'1.) CLM Reference'!$B$4</f>
        <v>1.9039004669326263E-3</v>
      </c>
      <c r="J198" s="34">
        <v>12194.08</v>
      </c>
      <c r="K198" s="33">
        <f>Table3[[#This Row],[Residential Incentive Disbursements]]/'1.) CLM Reference'!$B$5</f>
        <v>6.3159190232415445E-4</v>
      </c>
      <c r="L198" s="32">
        <v>136369.60800000001</v>
      </c>
      <c r="M198" s="33">
        <f>Table3[[#This Row],[C&amp;I CLM $ Collected]]/'1.) CLM Reference'!$B$4</f>
        <v>4.7436793462750631E-3</v>
      </c>
      <c r="N198" s="34">
        <v>62152.22</v>
      </c>
      <c r="O198" s="33">
        <f>Table3[[#This Row],[C&amp;I Incentive Disbursements]]/'1.) CLM Reference'!$B$5</f>
        <v>3.2191718328458858E-3</v>
      </c>
    </row>
    <row r="199" spans="1:15" ht="15" thickBot="1" x14ac:dyDescent="0.4">
      <c r="A199" s="106">
        <v>9009157200</v>
      </c>
      <c r="B199" s="75" t="s">
        <v>210</v>
      </c>
      <c r="C199" s="91" t="s">
        <v>43</v>
      </c>
      <c r="D199" s="38">
        <f>+Table3[[#This Row],[Residential CLM $ Collected]]+Table3[[#This Row],[C&amp;I CLM $ Collected]]</f>
        <v>94317.305999999997</v>
      </c>
      <c r="E199" s="64">
        <f>+Table3[[#This Row],[CLM $ Collected ]]/'1.) CLM Reference'!$B$4</f>
        <v>3.2808707382110023E-3</v>
      </c>
      <c r="F199" s="38">
        <f>+Table3[[#This Row],[Residential Incentive Disbursements]]+Table3[[#This Row],[C&amp;I Incentive Disbursements]]</f>
        <v>60284.43</v>
      </c>
      <c r="G199" s="66">
        <f>Table3[[#This Row],[Incentive Disbursements]]/'1.) CLM Reference'!$B$5</f>
        <v>3.1224297219820869E-3</v>
      </c>
      <c r="H199" s="32">
        <v>79049.975999999995</v>
      </c>
      <c r="I199" s="33">
        <f>Table3[[#This Row],[Residential CLM $ Collected]]/'1.) CLM Reference'!$B$4</f>
        <v>2.7497896633591509E-3</v>
      </c>
      <c r="J199" s="34">
        <v>58769.43</v>
      </c>
      <c r="K199" s="33">
        <f>Table3[[#This Row],[Residential Incentive Disbursements]]/'1.) CLM Reference'!$B$5</f>
        <v>3.0439603555336881E-3</v>
      </c>
      <c r="L199" s="32">
        <v>15267.33</v>
      </c>
      <c r="M199" s="33">
        <f>Table3[[#This Row],[C&amp;I CLM $ Collected]]/'1.) CLM Reference'!$B$4</f>
        <v>5.3108107485185148E-4</v>
      </c>
      <c r="N199" s="34">
        <v>1515</v>
      </c>
      <c r="O199" s="33">
        <f>Table3[[#This Row],[C&amp;I Incentive Disbursements]]/'1.) CLM Reference'!$B$5</f>
        <v>7.8469366448399061E-5</v>
      </c>
    </row>
    <row r="200" spans="1:15" ht="15" thickBot="1" x14ac:dyDescent="0.4">
      <c r="A200" s="106">
        <v>9009157300</v>
      </c>
      <c r="B200" s="75" t="s">
        <v>210</v>
      </c>
      <c r="C200" s="91" t="s">
        <v>43</v>
      </c>
      <c r="D200" s="38">
        <f>+Table3[[#This Row],[Residential CLM $ Collected]]+Table3[[#This Row],[C&amp;I CLM $ Collected]]</f>
        <v>75245.262000000002</v>
      </c>
      <c r="E200" s="64">
        <f>+Table3[[#This Row],[CLM $ Collected ]]/'1.) CLM Reference'!$B$4</f>
        <v>2.6174409422256009E-3</v>
      </c>
      <c r="F200" s="38">
        <f>+Table3[[#This Row],[Residential Incentive Disbursements]]+Table3[[#This Row],[C&amp;I Incentive Disbursements]]</f>
        <v>26788.46</v>
      </c>
      <c r="G200" s="66">
        <f>Table3[[#This Row],[Incentive Disbursements]]/'1.) CLM Reference'!$B$5</f>
        <v>1.3875072503817031E-3</v>
      </c>
      <c r="H200" s="32">
        <v>71746.98</v>
      </c>
      <c r="I200" s="33">
        <f>Table3[[#This Row],[Residential CLM $ Collected]]/'1.) CLM Reference'!$B$4</f>
        <v>2.4957515987257951E-3</v>
      </c>
      <c r="J200" s="34">
        <v>26788.46</v>
      </c>
      <c r="K200" s="33">
        <f>Table3[[#This Row],[Residential Incentive Disbursements]]/'1.) CLM Reference'!$B$5</f>
        <v>1.3875072503817031E-3</v>
      </c>
      <c r="L200" s="32">
        <v>3498.2820000000002</v>
      </c>
      <c r="M200" s="33">
        <f>Table3[[#This Row],[C&amp;I CLM $ Collected]]/'1.) CLM Reference'!$B$4</f>
        <v>1.2168934349980546E-4</v>
      </c>
      <c r="N200" s="34">
        <v>0</v>
      </c>
      <c r="O200" s="33">
        <f>Table3[[#This Row],[C&amp;I Incentive Disbursements]]/'1.) CLM Reference'!$B$5</f>
        <v>0</v>
      </c>
    </row>
    <row r="201" spans="1:15" ht="15" thickBot="1" x14ac:dyDescent="0.4">
      <c r="A201" s="106">
        <v>9009157400</v>
      </c>
      <c r="B201" s="75" t="s">
        <v>210</v>
      </c>
      <c r="C201" s="91" t="s">
        <v>43</v>
      </c>
      <c r="D201" s="38">
        <f>+Table3[[#This Row],[Residential CLM $ Collected]]+Table3[[#This Row],[C&amp;I CLM $ Collected]]</f>
        <v>115423.776</v>
      </c>
      <c r="E201" s="64">
        <f>+Table3[[#This Row],[CLM $ Collected ]]/'1.) CLM Reference'!$B$4</f>
        <v>4.01506897548814E-3</v>
      </c>
      <c r="F201" s="38">
        <f>+Table3[[#This Row],[Residential Incentive Disbursements]]+Table3[[#This Row],[C&amp;I Incentive Disbursements]]</f>
        <v>67298.26999999999</v>
      </c>
      <c r="G201" s="66">
        <f>Table3[[#This Row],[Incentive Disbursements]]/'1.) CLM Reference'!$B$5</f>
        <v>3.4857112937117492E-3</v>
      </c>
      <c r="H201" s="32">
        <v>96830.364000000001</v>
      </c>
      <c r="I201" s="33">
        <f>Table3[[#This Row],[Residential CLM $ Collected]]/'1.) CLM Reference'!$B$4</f>
        <v>3.3682886130984285E-3</v>
      </c>
      <c r="J201" s="34">
        <v>65883.26999999999</v>
      </c>
      <c r="K201" s="33">
        <f>Table3[[#This Row],[Residential Incentive Disbursements]]/'1.) CLM Reference'!$B$5</f>
        <v>3.4124214233985581E-3</v>
      </c>
      <c r="L201" s="32">
        <v>18593.412</v>
      </c>
      <c r="M201" s="33">
        <f>Table3[[#This Row],[C&amp;I CLM $ Collected]]/'1.) CLM Reference'!$B$4</f>
        <v>6.4678036238971157E-4</v>
      </c>
      <c r="N201" s="34">
        <v>1415</v>
      </c>
      <c r="O201" s="33">
        <f>Table3[[#This Row],[C&amp;I Incentive Disbursements]]/'1.) CLM Reference'!$B$5</f>
        <v>7.3289870313191207E-5</v>
      </c>
    </row>
    <row r="202" spans="1:15" ht="15" thickBot="1" x14ac:dyDescent="0.4">
      <c r="A202" s="90" t="s">
        <v>174</v>
      </c>
      <c r="B202" s="75" t="s">
        <v>210</v>
      </c>
      <c r="C202" s="91" t="s">
        <v>43</v>
      </c>
      <c r="D202" s="38">
        <f>+Table3[[#This Row],[Residential CLM $ Collected]]+Table3[[#This Row],[C&amp;I CLM $ Collected]]</f>
        <v>0</v>
      </c>
      <c r="E202" s="64">
        <f>+Table3[[#This Row],[CLM $ Collected ]]/'1.) CLM Reference'!$B$4</f>
        <v>0</v>
      </c>
      <c r="F202" s="38">
        <f>+Table3[[#This Row],[Residential Incentive Disbursements]]+Table3[[#This Row],[C&amp;I Incentive Disbursements]]</f>
        <v>1045923.38</v>
      </c>
      <c r="G202" s="66">
        <f>Table3[[#This Row],[Incentive Disbursements]]/'1.) CLM Reference'!$B$5</f>
        <v>5.4173561044335405E-2</v>
      </c>
      <c r="H202" s="32">
        <v>0</v>
      </c>
      <c r="I202" s="33">
        <f>Table3[[#This Row],[Residential CLM $ Collected]]/'1.) CLM Reference'!$B$4</f>
        <v>0</v>
      </c>
      <c r="J202" s="34">
        <v>1045923.38</v>
      </c>
      <c r="K202" s="33">
        <f>Table3[[#This Row],[Residential Incentive Disbursements]]/'1.) CLM Reference'!$B$5</f>
        <v>5.4173561044335405E-2</v>
      </c>
      <c r="L202" s="32">
        <v>0</v>
      </c>
      <c r="M202" s="33">
        <f>Table3[[#This Row],[C&amp;I CLM $ Collected]]/'1.) CLM Reference'!$B$4</f>
        <v>0</v>
      </c>
      <c r="N202" s="34">
        <v>0</v>
      </c>
      <c r="O202" s="33">
        <f>Table3[[#This Row],[C&amp;I Incentive Disbursements]]/'1.) CLM Reference'!$B$5</f>
        <v>0</v>
      </c>
    </row>
    <row r="203" spans="1:15" ht="15" thickBot="1" x14ac:dyDescent="0.4">
      <c r="A203" s="107">
        <v>9001090700</v>
      </c>
      <c r="B203" s="76" t="s">
        <v>214</v>
      </c>
      <c r="C203" s="58" t="s">
        <v>43</v>
      </c>
      <c r="D203" s="38">
        <f>+Table3[[#This Row],[Residential CLM $ Collected]]+Table3[[#This Row],[C&amp;I CLM $ Collected]]</f>
        <v>357.23399999999998</v>
      </c>
      <c r="E203" s="64">
        <f>+Table3[[#This Row],[CLM $ Collected ]]/'1.) CLM Reference'!$B$4</f>
        <v>1.2426548498894457E-5</v>
      </c>
      <c r="F203" s="38">
        <f>+Table3[[#This Row],[Residential Incentive Disbursements]]+Table3[[#This Row],[C&amp;I Incentive Disbursements]]</f>
        <v>455</v>
      </c>
      <c r="G203" s="64">
        <f>Table3[[#This Row],[Incentive Disbursements]]/'1.) CLM Reference'!$B$5</f>
        <v>2.3566707415195759E-5</v>
      </c>
      <c r="H203" s="15">
        <v>357.23399999999998</v>
      </c>
      <c r="I203" s="16">
        <f>Table3[[#This Row],[Residential CLM $ Collected]]/'1.) CLM Reference'!$B$4</f>
        <v>1.2426548498894457E-5</v>
      </c>
      <c r="J203" s="17">
        <v>455</v>
      </c>
      <c r="K203" s="16">
        <f>Table3[[#This Row],[Residential Incentive Disbursements]]/'1.) CLM Reference'!$B$5</f>
        <v>2.3566707415195759E-5</v>
      </c>
      <c r="L203" s="15">
        <v>0</v>
      </c>
      <c r="M203" s="16">
        <f>Table3[[#This Row],[C&amp;I CLM $ Collected]]/'1.) CLM Reference'!$B$4</f>
        <v>0</v>
      </c>
      <c r="N203" s="17">
        <v>0</v>
      </c>
      <c r="O203" s="16">
        <f>Table3[[#This Row],[C&amp;I Incentive Disbursements]]/'1.) CLM Reference'!$B$5</f>
        <v>0</v>
      </c>
    </row>
    <row r="204" spans="1:15" ht="15" thickBot="1" x14ac:dyDescent="0.4">
      <c r="A204" s="107">
        <v>9001100100</v>
      </c>
      <c r="B204" s="76" t="s">
        <v>214</v>
      </c>
      <c r="C204" s="58" t="s">
        <v>43</v>
      </c>
      <c r="D204" s="38">
        <f>+Table3[[#This Row],[Residential CLM $ Collected]]+Table3[[#This Row],[C&amp;I CLM $ Collected]]</f>
        <v>322.14</v>
      </c>
      <c r="E204" s="64">
        <f>+Table3[[#This Row],[CLM $ Collected ]]/'1.) CLM Reference'!$B$4</f>
        <v>1.1205787616615049E-5</v>
      </c>
      <c r="F204" s="38">
        <f>+Table3[[#This Row],[Residential Incentive Disbursements]]+Table3[[#This Row],[C&amp;I Incentive Disbursements]]</f>
        <v>0</v>
      </c>
      <c r="G204" s="64">
        <f>Table3[[#This Row],[Incentive Disbursements]]/'1.) CLM Reference'!$B$5</f>
        <v>0</v>
      </c>
      <c r="H204" s="15">
        <v>322.14</v>
      </c>
      <c r="I204" s="16">
        <f>Table3[[#This Row],[Residential CLM $ Collected]]/'1.) CLM Reference'!$B$4</f>
        <v>1.1205787616615049E-5</v>
      </c>
      <c r="J204" s="17">
        <v>0</v>
      </c>
      <c r="K204" s="16">
        <f>Table3[[#This Row],[Residential Incentive Disbursements]]/'1.) CLM Reference'!$B$5</f>
        <v>0</v>
      </c>
      <c r="L204" s="15">
        <v>0</v>
      </c>
      <c r="M204" s="16">
        <f>Table3[[#This Row],[C&amp;I CLM $ Collected]]/'1.) CLM Reference'!$B$4</f>
        <v>0</v>
      </c>
      <c r="N204" s="17">
        <v>0</v>
      </c>
      <c r="O204" s="16">
        <f>Table3[[#This Row],[C&amp;I Incentive Disbursements]]/'1.) CLM Reference'!$B$5</f>
        <v>0</v>
      </c>
    </row>
    <row r="205" spans="1:15" ht="15" thickBot="1" x14ac:dyDescent="0.4">
      <c r="A205" s="106">
        <v>9001100200</v>
      </c>
      <c r="B205" s="75" t="s">
        <v>214</v>
      </c>
      <c r="C205" s="91" t="s">
        <v>43</v>
      </c>
      <c r="D205" s="38">
        <f>+Table3[[#This Row],[Residential CLM $ Collected]]+Table3[[#This Row],[C&amp;I CLM $ Collected]]</f>
        <v>661.572</v>
      </c>
      <c r="E205" s="64">
        <f>+Table3[[#This Row],[CLM $ Collected ]]/'1.) CLM Reference'!$B$4</f>
        <v>2.3013085382440093E-5</v>
      </c>
      <c r="F205" s="38">
        <f>+Table3[[#This Row],[Residential Incentive Disbursements]]+Table3[[#This Row],[C&amp;I Incentive Disbursements]]</f>
        <v>0</v>
      </c>
      <c r="G205" s="66">
        <f>Table3[[#This Row],[Incentive Disbursements]]/'1.) CLM Reference'!$B$5</f>
        <v>0</v>
      </c>
      <c r="H205" s="32">
        <v>661.572</v>
      </c>
      <c r="I205" s="33">
        <f>Table3[[#This Row],[Residential CLM $ Collected]]/'1.) CLM Reference'!$B$4</f>
        <v>2.3013085382440093E-5</v>
      </c>
      <c r="J205" s="34">
        <v>0</v>
      </c>
      <c r="K205" s="33">
        <f>Table3[[#This Row],[Residential Incentive Disbursements]]/'1.) CLM Reference'!$B$5</f>
        <v>0</v>
      </c>
      <c r="L205" s="32">
        <v>0</v>
      </c>
      <c r="M205" s="33">
        <f>Table3[[#This Row],[C&amp;I CLM $ Collected]]/'1.) CLM Reference'!$B$4</f>
        <v>0</v>
      </c>
      <c r="N205" s="34">
        <v>0</v>
      </c>
      <c r="O205" s="33">
        <f>Table3[[#This Row],[C&amp;I Incentive Disbursements]]/'1.) CLM Reference'!$B$5</f>
        <v>0</v>
      </c>
    </row>
    <row r="206" spans="1:15" ht="15" thickBot="1" x14ac:dyDescent="0.4">
      <c r="A206" s="106">
        <v>9001110100</v>
      </c>
      <c r="B206" s="75" t="s">
        <v>214</v>
      </c>
      <c r="C206" s="91" t="s">
        <v>43</v>
      </c>
      <c r="D206" s="38">
        <f>+Table3[[#This Row],[Residential CLM $ Collected]]+Table3[[#This Row],[C&amp;I CLM $ Collected]]</f>
        <v>74940.960000000006</v>
      </c>
      <c r="E206" s="64">
        <f>+Table3[[#This Row],[CLM $ Collected ]]/'1.) CLM Reference'!$B$4</f>
        <v>2.6068556576185628E-3</v>
      </c>
      <c r="F206" s="38">
        <f>+Table3[[#This Row],[Residential Incentive Disbursements]]+Table3[[#This Row],[C&amp;I Incentive Disbursements]]</f>
        <v>30934.27</v>
      </c>
      <c r="G206" s="66">
        <f>Table3[[#This Row],[Incentive Disbursements]]/'1.) CLM Reference'!$B$5</f>
        <v>1.6022393191047642E-3</v>
      </c>
      <c r="H206" s="32">
        <v>52040.694000000003</v>
      </c>
      <c r="I206" s="33">
        <f>Table3[[#This Row],[Residential CLM $ Collected]]/'1.) CLM Reference'!$B$4</f>
        <v>1.810259403940067E-3</v>
      </c>
      <c r="J206" s="34">
        <v>-9422.23</v>
      </c>
      <c r="K206" s="33">
        <f>Table3[[#This Row],[Residential Incentive Disbursements]]/'1.) CLM Reference'!$B$5</f>
        <v>-4.8802403870039542E-4</v>
      </c>
      <c r="L206" s="32">
        <v>22900.266</v>
      </c>
      <c r="M206" s="33">
        <f>Table3[[#This Row],[C&amp;I CLM $ Collected]]/'1.) CLM Reference'!$B$4</f>
        <v>7.9659625367849585E-4</v>
      </c>
      <c r="N206" s="34">
        <v>40356.5</v>
      </c>
      <c r="O206" s="33">
        <f>Table3[[#This Row],[C&amp;I Incentive Disbursements]]/'1.) CLM Reference'!$B$5</f>
        <v>2.0902633578051594E-3</v>
      </c>
    </row>
    <row r="207" spans="1:15" ht="15" thickBot="1" x14ac:dyDescent="0.4">
      <c r="A207" s="106">
        <v>9001110201</v>
      </c>
      <c r="B207" s="75" t="s">
        <v>214</v>
      </c>
      <c r="C207" s="91" t="s">
        <v>43</v>
      </c>
      <c r="D207" s="38">
        <f>+Table3[[#This Row],[Residential CLM $ Collected]]+Table3[[#This Row],[C&amp;I CLM $ Collected]]</f>
        <v>97402.716</v>
      </c>
      <c r="E207" s="64">
        <f>+Table3[[#This Row],[CLM $ Collected ]]/'1.) CLM Reference'!$B$4</f>
        <v>3.3881981398692263E-3</v>
      </c>
      <c r="F207" s="38">
        <f>+Table3[[#This Row],[Residential Incentive Disbursements]]+Table3[[#This Row],[C&amp;I Incentive Disbursements]]</f>
        <v>14883.72</v>
      </c>
      <c r="G207" s="66">
        <f>Table3[[#This Row],[Incentive Disbursements]]/'1.) CLM Reference'!$B$5</f>
        <v>7.7090170217515911E-4</v>
      </c>
      <c r="H207" s="32">
        <v>90498.168000000005</v>
      </c>
      <c r="I207" s="33">
        <f>Table3[[#This Row],[Residential CLM $ Collected]]/'1.) CLM Reference'!$B$4</f>
        <v>3.1480202716233576E-3</v>
      </c>
      <c r="J207" s="34">
        <v>13798.72</v>
      </c>
      <c r="K207" s="33">
        <f>Table3[[#This Row],[Residential Incentive Disbursements]]/'1.) CLM Reference'!$B$5</f>
        <v>7.1470416910815384E-4</v>
      </c>
      <c r="L207" s="32">
        <v>6904.5479999999998</v>
      </c>
      <c r="M207" s="33">
        <f>Table3[[#This Row],[C&amp;I CLM $ Collected]]/'1.) CLM Reference'!$B$4</f>
        <v>2.4017786824586889E-4</v>
      </c>
      <c r="N207" s="34">
        <v>1085</v>
      </c>
      <c r="O207" s="33">
        <f>Table3[[#This Row],[C&amp;I Incentive Disbursements]]/'1.) CLM Reference'!$B$5</f>
        <v>5.6197533067005269E-5</v>
      </c>
    </row>
    <row r="208" spans="1:15" ht="15" thickBot="1" x14ac:dyDescent="0.4">
      <c r="A208" s="106">
        <v>9001110202</v>
      </c>
      <c r="B208" s="75" t="s">
        <v>214</v>
      </c>
      <c r="C208" s="91" t="s">
        <v>43</v>
      </c>
      <c r="D208" s="38">
        <f>+Table3[[#This Row],[Residential CLM $ Collected]]+Table3[[#This Row],[C&amp;I CLM $ Collected]]</f>
        <v>158953.57199999999</v>
      </c>
      <c r="E208" s="64">
        <f>+Table3[[#This Row],[CLM $ Collected ]]/'1.) CLM Reference'!$B$4</f>
        <v>5.5292728898439451E-3</v>
      </c>
      <c r="F208" s="38">
        <f>+Table3[[#This Row],[Residential Incentive Disbursements]]+Table3[[#This Row],[C&amp;I Incentive Disbursements]]</f>
        <v>63908.33</v>
      </c>
      <c r="G208" s="66">
        <f>Table3[[#This Row],[Incentive Disbursements]]/'1.) CLM Reference'!$B$5</f>
        <v>3.3101294824258846E-3</v>
      </c>
      <c r="H208" s="32">
        <v>93751.356</v>
      </c>
      <c r="I208" s="33">
        <f>Table3[[#This Row],[Residential CLM $ Collected]]/'1.) CLM Reference'!$B$4</f>
        <v>3.2611839079458279E-3</v>
      </c>
      <c r="J208" s="34">
        <v>44918.33</v>
      </c>
      <c r="K208" s="33">
        <f>Table3[[#This Row],[Residential Incentive Disbursements]]/'1.) CLM Reference'!$B$5</f>
        <v>2.3265431663499125E-3</v>
      </c>
      <c r="L208" s="32">
        <v>65202.216</v>
      </c>
      <c r="M208" s="33">
        <f>Table3[[#This Row],[C&amp;I CLM $ Collected]]/'1.) CLM Reference'!$B$4</f>
        <v>2.2680889818981176E-3</v>
      </c>
      <c r="N208" s="34">
        <v>18990</v>
      </c>
      <c r="O208" s="33">
        <f>Table3[[#This Row],[C&amp;I Incentive Disbursements]]/'1.) CLM Reference'!$B$5</f>
        <v>9.8358631607597231E-4</v>
      </c>
    </row>
    <row r="209" spans="1:15" ht="15" thickBot="1" x14ac:dyDescent="0.4">
      <c r="A209" s="106">
        <v>9001110301</v>
      </c>
      <c r="B209" s="75" t="s">
        <v>214</v>
      </c>
      <c r="C209" s="91" t="s">
        <v>43</v>
      </c>
      <c r="D209" s="38">
        <f>+Table3[[#This Row],[Residential CLM $ Collected]]+Table3[[#This Row],[C&amp;I CLM $ Collected]]</f>
        <v>169531.89</v>
      </c>
      <c r="E209" s="64">
        <f>+Table3[[#This Row],[CLM $ Collected ]]/'1.) CLM Reference'!$B$4</f>
        <v>5.8972445321392713E-3</v>
      </c>
      <c r="F209" s="38">
        <f>+Table3[[#This Row],[Residential Incentive Disbursements]]+Table3[[#This Row],[C&amp;I Incentive Disbursements]]</f>
        <v>107325.54000000001</v>
      </c>
      <c r="G209" s="66">
        <f>Table3[[#This Row],[Incentive Disbursements]]/'1.) CLM Reference'!$B$5</f>
        <v>5.5589221963909651E-3</v>
      </c>
      <c r="H209" s="32">
        <v>130725.132</v>
      </c>
      <c r="I209" s="33">
        <f>Table3[[#This Row],[Residential CLM $ Collected]]/'1.) CLM Reference'!$B$4</f>
        <v>4.5473336603525415E-3</v>
      </c>
      <c r="J209" s="34">
        <v>16509.54</v>
      </c>
      <c r="K209" s="33">
        <f>Table3[[#This Row],[Residential Incentive Disbursements]]/'1.) CLM Reference'!$B$5</f>
        <v>8.5511098624059556E-4</v>
      </c>
      <c r="L209" s="32">
        <v>38806.758000000002</v>
      </c>
      <c r="M209" s="33">
        <f>Table3[[#This Row],[C&amp;I CLM $ Collected]]/'1.) CLM Reference'!$B$4</f>
        <v>1.3499108717867296E-3</v>
      </c>
      <c r="N209" s="34">
        <v>90816</v>
      </c>
      <c r="O209" s="33">
        <f>Table3[[#This Row],[C&amp;I Incentive Disbursements]]/'1.) CLM Reference'!$B$5</f>
        <v>4.7038112101503689E-3</v>
      </c>
    </row>
    <row r="210" spans="1:15" ht="15" thickBot="1" x14ac:dyDescent="0.4">
      <c r="A210" s="107">
        <v>9001110302</v>
      </c>
      <c r="B210" s="76" t="s">
        <v>214</v>
      </c>
      <c r="C210" s="58" t="s">
        <v>43</v>
      </c>
      <c r="D210" s="38">
        <f>+Table3[[#This Row],[Residential CLM $ Collected]]+Table3[[#This Row],[C&amp;I CLM $ Collected]]</f>
        <v>160008.03600000002</v>
      </c>
      <c r="E210" s="64">
        <f>+Table3[[#This Row],[CLM $ Collected ]]/'1.) CLM Reference'!$B$4</f>
        <v>5.5659529036061819E-3</v>
      </c>
      <c r="F210" s="38">
        <f>+Table3[[#This Row],[Residential Incentive Disbursements]]+Table3[[#This Row],[C&amp;I Incentive Disbursements]]</f>
        <v>41450.42</v>
      </c>
      <c r="G210" s="64">
        <f>Table3[[#This Row],[Incentive Disbursements]]/'1.) CLM Reference'!$B$5</f>
        <v>2.1469229019274254E-3</v>
      </c>
      <c r="H210" s="15">
        <v>68256.528000000006</v>
      </c>
      <c r="I210" s="16">
        <f>Table3[[#This Row],[Residential CLM $ Collected]]/'1.) CLM Reference'!$B$4</f>
        <v>2.3743346253664198E-3</v>
      </c>
      <c r="J210" s="17">
        <v>7879.57</v>
      </c>
      <c r="K210" s="16">
        <f>Table3[[#This Row],[Residential Incentive Disbursements]]/'1.) CLM Reference'!$B$5</f>
        <v>4.0812202362099786E-4</v>
      </c>
      <c r="L210" s="15">
        <v>91751.508000000002</v>
      </c>
      <c r="M210" s="16">
        <f>Table3[[#This Row],[C&amp;I CLM $ Collected]]/'1.) CLM Reference'!$B$4</f>
        <v>3.1916182782397613E-3</v>
      </c>
      <c r="N210" s="17">
        <v>33570.85</v>
      </c>
      <c r="O210" s="16">
        <f>Table3[[#This Row],[C&amp;I Incentive Disbursements]]/'1.) CLM Reference'!$B$5</f>
        <v>1.7388008783064274E-3</v>
      </c>
    </row>
    <row r="211" spans="1:15" ht="15" thickBot="1" x14ac:dyDescent="0.4">
      <c r="A211" s="107">
        <v>9001110400</v>
      </c>
      <c r="B211" s="76" t="s">
        <v>214</v>
      </c>
      <c r="C211" s="58" t="s">
        <v>43</v>
      </c>
      <c r="D211" s="38">
        <f>+Table3[[#This Row],[Residential CLM $ Collected]]+Table3[[#This Row],[C&amp;I CLM $ Collected]]</f>
        <v>116671.23000000001</v>
      </c>
      <c r="E211" s="64">
        <f>+Table3[[#This Row],[CLM $ Collected ]]/'1.) CLM Reference'!$B$4</f>
        <v>4.0584622348955315E-3</v>
      </c>
      <c r="F211" s="38">
        <f>+Table3[[#This Row],[Residential Incentive Disbursements]]+Table3[[#This Row],[C&amp;I Incentive Disbursements]]</f>
        <v>38097.79</v>
      </c>
      <c r="G211" s="64">
        <f>Table3[[#This Row],[Incentive Disbursements]]/'1.) CLM Reference'!$B$5</f>
        <v>1.9732735606496064E-3</v>
      </c>
      <c r="H211" s="15">
        <v>103998.6</v>
      </c>
      <c r="I211" s="16">
        <f>Table3[[#This Row],[Residential CLM $ Collected]]/'1.) CLM Reference'!$B$4</f>
        <v>3.6176389893378719E-3</v>
      </c>
      <c r="J211" s="17">
        <v>38097.79</v>
      </c>
      <c r="K211" s="16">
        <f>Table3[[#This Row],[Residential Incentive Disbursements]]/'1.) CLM Reference'!$B$5</f>
        <v>1.9732735606496064E-3</v>
      </c>
      <c r="L211" s="15">
        <v>12672.63</v>
      </c>
      <c r="M211" s="16">
        <f>Table3[[#This Row],[C&amp;I CLM $ Collected]]/'1.) CLM Reference'!$B$4</f>
        <v>4.4082324555765929E-4</v>
      </c>
      <c r="N211" s="17">
        <v>0</v>
      </c>
      <c r="O211" s="16">
        <f>Table3[[#This Row],[C&amp;I Incentive Disbursements]]/'1.) CLM Reference'!$B$5</f>
        <v>0</v>
      </c>
    </row>
    <row r="212" spans="1:15" ht="15" thickBot="1" x14ac:dyDescent="0.4">
      <c r="A212" s="107">
        <v>9001110500</v>
      </c>
      <c r="B212" s="76" t="s">
        <v>214</v>
      </c>
      <c r="C212" s="58" t="s">
        <v>43</v>
      </c>
      <c r="D212" s="38">
        <f>+Table3[[#This Row],[Residential CLM $ Collected]]+Table3[[#This Row],[C&amp;I CLM $ Collected]]</f>
        <v>154515.48000000001</v>
      </c>
      <c r="E212" s="64">
        <f>+Table3[[#This Row],[CLM $ Collected ]]/'1.) CLM Reference'!$B$4</f>
        <v>5.3748918245462548E-3</v>
      </c>
      <c r="F212" s="38">
        <f>+Table3[[#This Row],[Residential Incentive Disbursements]]+Table3[[#This Row],[C&amp;I Incentive Disbursements]]</f>
        <v>37189.07</v>
      </c>
      <c r="G212" s="64">
        <f>Table3[[#This Row],[Incentive Disbursements]]/'1.) CLM Reference'!$B$5</f>
        <v>1.9262064433697452E-3</v>
      </c>
      <c r="H212" s="15">
        <v>145953.88800000001</v>
      </c>
      <c r="I212" s="16">
        <f>Table3[[#This Row],[Residential CLM $ Collected]]/'1.) CLM Reference'!$B$4</f>
        <v>5.0770729209263675E-3</v>
      </c>
      <c r="J212" s="17">
        <v>35789.07</v>
      </c>
      <c r="K212" s="16">
        <f>Table3[[#This Row],[Residential Incentive Disbursements]]/'1.) CLM Reference'!$B$5</f>
        <v>1.8536934974768353E-3</v>
      </c>
      <c r="L212" s="15">
        <v>8561.5920000000006</v>
      </c>
      <c r="M212" s="16">
        <f>Table3[[#This Row],[C&amp;I CLM $ Collected]]/'1.) CLM Reference'!$B$4</f>
        <v>2.9781890361988729E-4</v>
      </c>
      <c r="N212" s="17">
        <v>1400</v>
      </c>
      <c r="O212" s="16">
        <f>Table3[[#This Row],[C&amp;I Incentive Disbursements]]/'1.) CLM Reference'!$B$5</f>
        <v>7.2512945892910018E-5</v>
      </c>
    </row>
    <row r="213" spans="1:15" ht="15" thickBot="1" x14ac:dyDescent="0.4">
      <c r="A213" s="107">
        <v>9001110600</v>
      </c>
      <c r="B213" s="76" t="s">
        <v>214</v>
      </c>
      <c r="C213" s="58" t="s">
        <v>43</v>
      </c>
      <c r="D213" s="38">
        <f>+Table3[[#This Row],[Residential CLM $ Collected]]+Table3[[#This Row],[C&amp;I CLM $ Collected]]</f>
        <v>180429.47999999998</v>
      </c>
      <c r="E213" s="64">
        <f>+Table3[[#This Row],[CLM $ Collected ]]/'1.) CLM Reference'!$B$4</f>
        <v>6.2763221973560959E-3</v>
      </c>
      <c r="F213" s="38">
        <f>+Table3[[#This Row],[Residential Incentive Disbursements]]+Table3[[#This Row],[C&amp;I Incentive Disbursements]]</f>
        <v>34668.11</v>
      </c>
      <c r="G213" s="64">
        <f>Table3[[#This Row],[Incentive Disbursements]]/'1.) CLM Reference'!$B$5</f>
        <v>1.7956334175996092E-3</v>
      </c>
      <c r="H213" s="15">
        <v>168412.734</v>
      </c>
      <c r="I213" s="16">
        <f>Table3[[#This Row],[Residential CLM $ Collected]]/'1.) CLM Reference'!$B$4</f>
        <v>5.8583141774926567E-3</v>
      </c>
      <c r="J213" s="17">
        <v>24899.11</v>
      </c>
      <c r="K213" s="16">
        <f>Table3[[#This Row],[Residential Incentive Disbursements]]/'1.) CLM Reference'!$B$5</f>
        <v>1.2896484401511536E-3</v>
      </c>
      <c r="L213" s="15">
        <v>12016.745999999999</v>
      </c>
      <c r="M213" s="16">
        <f>Table3[[#This Row],[C&amp;I CLM $ Collected]]/'1.) CLM Reference'!$B$4</f>
        <v>4.180080198634396E-4</v>
      </c>
      <c r="N213" s="17">
        <v>9769</v>
      </c>
      <c r="O213" s="16">
        <f>Table3[[#This Row],[C&amp;I Incentive Disbursements]]/'1.) CLM Reference'!$B$5</f>
        <v>5.0598497744845574E-4</v>
      </c>
    </row>
    <row r="214" spans="1:15" ht="15" thickBot="1" x14ac:dyDescent="0.4">
      <c r="A214" s="107">
        <v>9001073100</v>
      </c>
      <c r="B214" s="76" t="s">
        <v>225</v>
      </c>
      <c r="C214" s="58" t="s">
        <v>48</v>
      </c>
      <c r="D214" s="38">
        <f>+Table3[[#This Row],[Residential CLM $ Collected]]+Table3[[#This Row],[C&amp;I CLM $ Collected]]</f>
        <v>141.18600000000001</v>
      </c>
      <c r="E214" s="64">
        <f>+Table3[[#This Row],[CLM $ Collected ]]/'1.) CLM Reference'!$B$4</f>
        <v>4.9112197505414187E-6</v>
      </c>
      <c r="F214" s="38">
        <f>+Table3[[#This Row],[Residential Incentive Disbursements]]+Table3[[#This Row],[C&amp;I Incentive Disbursements]]</f>
        <v>0</v>
      </c>
      <c r="G214" s="64">
        <f>Table3[[#This Row],[Incentive Disbursements]]/'1.) CLM Reference'!$B$5</f>
        <v>0</v>
      </c>
      <c r="H214" s="15">
        <v>111.81</v>
      </c>
      <c r="I214" s="16">
        <f>Table3[[#This Row],[Residential CLM $ Collected]]/'1.) CLM Reference'!$B$4</f>
        <v>3.8893621202388051E-6</v>
      </c>
      <c r="J214" s="17">
        <v>0</v>
      </c>
      <c r="K214" s="16">
        <f>Table3[[#This Row],[Residential Incentive Disbursements]]/'1.) CLM Reference'!$B$5</f>
        <v>0</v>
      </c>
      <c r="L214" s="15">
        <v>29.376000000000001</v>
      </c>
      <c r="M214" s="16">
        <f>Table3[[#This Row],[C&amp;I CLM $ Collected]]/'1.) CLM Reference'!$B$4</f>
        <v>1.0218576303026128E-6</v>
      </c>
      <c r="N214" s="17">
        <v>0</v>
      </c>
      <c r="O214" s="16">
        <f>Table3[[#This Row],[C&amp;I Incentive Disbursements]]/'1.) CLM Reference'!$B$5</f>
        <v>0</v>
      </c>
    </row>
    <row r="215" spans="1:15" ht="15" thickBot="1" x14ac:dyDescent="0.4">
      <c r="A215" s="107">
        <v>9001073200</v>
      </c>
      <c r="B215" s="76" t="s">
        <v>225</v>
      </c>
      <c r="C215" s="58" t="s">
        <v>43</v>
      </c>
      <c r="D215" s="38">
        <f>+Table3[[#This Row],[Residential CLM $ Collected]]+Table3[[#This Row],[C&amp;I CLM $ Collected]]</f>
        <v>24.75</v>
      </c>
      <c r="E215" s="64">
        <f>+Table3[[#This Row],[CLM $ Collected ]]/'1.) CLM Reference'!$B$4</f>
        <v>8.6094009906010585E-7</v>
      </c>
      <c r="F215" s="38">
        <f>+Table3[[#This Row],[Residential Incentive Disbursements]]+Table3[[#This Row],[C&amp;I Incentive Disbursements]]</f>
        <v>0</v>
      </c>
      <c r="G215" s="64">
        <f>Table3[[#This Row],[Incentive Disbursements]]/'1.) CLM Reference'!$B$5</f>
        <v>0</v>
      </c>
      <c r="H215" s="15">
        <v>24.75</v>
      </c>
      <c r="I215" s="16">
        <f>Table3[[#This Row],[Residential CLM $ Collected]]/'1.) CLM Reference'!$B$4</f>
        <v>8.6094009906010585E-7</v>
      </c>
      <c r="J215" s="17">
        <v>0</v>
      </c>
      <c r="K215" s="16">
        <f>Table3[[#This Row],[Residential Incentive Disbursements]]/'1.) CLM Reference'!$B$5</f>
        <v>0</v>
      </c>
      <c r="L215" s="15">
        <v>0</v>
      </c>
      <c r="M215" s="16">
        <f>Table3[[#This Row],[C&amp;I CLM $ Collected]]/'1.) CLM Reference'!$B$4</f>
        <v>0</v>
      </c>
      <c r="N215" s="17">
        <v>0</v>
      </c>
      <c r="O215" s="16">
        <f>Table3[[#This Row],[C&amp;I Incentive Disbursements]]/'1.) CLM Reference'!$B$5</f>
        <v>0</v>
      </c>
    </row>
    <row r="216" spans="1:15" ht="15" thickBot="1" x14ac:dyDescent="0.4">
      <c r="A216" s="107">
        <v>9001074300</v>
      </c>
      <c r="B216" s="76" t="s">
        <v>225</v>
      </c>
      <c r="C216" s="58" t="s">
        <v>48</v>
      </c>
      <c r="D216" s="38">
        <f>+Table3[[#This Row],[Residential CLM $ Collected]]+Table3[[#This Row],[C&amp;I CLM $ Collected]]</f>
        <v>74.436000000000007</v>
      </c>
      <c r="E216" s="64">
        <f>+Table3[[#This Row],[CLM $ Collected ]]/'1.) CLM Reference'!$B$4</f>
        <v>2.5892903924702238E-6</v>
      </c>
      <c r="F216" s="38">
        <f>+Table3[[#This Row],[Residential Incentive Disbursements]]+Table3[[#This Row],[C&amp;I Incentive Disbursements]]</f>
        <v>0</v>
      </c>
      <c r="G216" s="64">
        <f>Table3[[#This Row],[Incentive Disbursements]]/'1.) CLM Reference'!$B$5</f>
        <v>0</v>
      </c>
      <c r="H216" s="15">
        <v>74.436000000000007</v>
      </c>
      <c r="I216" s="16">
        <f>Table3[[#This Row],[Residential CLM $ Collected]]/'1.) CLM Reference'!$B$4</f>
        <v>2.5892903924702238E-6</v>
      </c>
      <c r="J216" s="17">
        <v>0</v>
      </c>
      <c r="K216" s="16">
        <f>Table3[[#This Row],[Residential Incentive Disbursements]]/'1.) CLM Reference'!$B$5</f>
        <v>0</v>
      </c>
      <c r="L216" s="15">
        <v>0</v>
      </c>
      <c r="M216" s="16">
        <f>Table3[[#This Row],[C&amp;I CLM $ Collected]]/'1.) CLM Reference'!$B$4</f>
        <v>0</v>
      </c>
      <c r="N216" s="17">
        <v>0</v>
      </c>
      <c r="O216" s="16">
        <f>Table3[[#This Row],[C&amp;I Incentive Disbursements]]/'1.) CLM Reference'!$B$5</f>
        <v>0</v>
      </c>
    </row>
    <row r="217" spans="1:15" ht="15" thickBot="1" x14ac:dyDescent="0.4">
      <c r="A217" s="107">
        <v>9001080100</v>
      </c>
      <c r="B217" s="76" t="s">
        <v>225</v>
      </c>
      <c r="C217" s="58" t="s">
        <v>43</v>
      </c>
      <c r="D217" s="38">
        <f>+Table3[[#This Row],[Residential CLM $ Collected]]+Table3[[#This Row],[C&amp;I CLM $ Collected]]</f>
        <v>77556.240000000005</v>
      </c>
      <c r="E217" s="64">
        <f>+Table3[[#This Row],[CLM $ Collected ]]/'1.) CLM Reference'!$B$4</f>
        <v>2.6978293716496704E-3</v>
      </c>
      <c r="F217" s="38">
        <f>+Table3[[#This Row],[Residential Incentive Disbursements]]+Table3[[#This Row],[C&amp;I Incentive Disbursements]]</f>
        <v>43049.8</v>
      </c>
      <c r="G217" s="64">
        <f>Table3[[#This Row],[Incentive Disbursements]]/'1.) CLM Reference'!$B$5</f>
        <v>2.2297627272147131E-3</v>
      </c>
      <c r="H217" s="32">
        <v>62750.406000000003</v>
      </c>
      <c r="I217" s="33">
        <f>Table3[[#This Row],[Residential CLM $ Collected]]/'1.) CLM Reference'!$B$4</f>
        <v>2.1828016467758328E-3</v>
      </c>
      <c r="J217" s="34">
        <v>33363.800000000003</v>
      </c>
      <c r="K217" s="33">
        <f>Table3[[#This Row],[Residential Incentive Disbursements]]/'1.) CLM Reference'!$B$5</f>
        <v>1.7280767315584799E-3</v>
      </c>
      <c r="L217" s="32">
        <v>14805.834000000001</v>
      </c>
      <c r="M217" s="33">
        <f>Table3[[#This Row],[C&amp;I CLM $ Collected]]/'1.) CLM Reference'!$B$4</f>
        <v>5.1502772487383775E-4</v>
      </c>
      <c r="N217" s="34">
        <v>9686</v>
      </c>
      <c r="O217" s="33">
        <f>Table3[[#This Row],[C&amp;I Incentive Disbursements]]/'1.) CLM Reference'!$B$5</f>
        <v>5.0168599565623322E-4</v>
      </c>
    </row>
    <row r="218" spans="1:15" ht="15" thickBot="1" x14ac:dyDescent="0.4">
      <c r="A218" s="107">
        <v>9001080200</v>
      </c>
      <c r="B218" s="76" t="s">
        <v>225</v>
      </c>
      <c r="C218" s="58" t="s">
        <v>43</v>
      </c>
      <c r="D218" s="38">
        <f>+Table3[[#This Row],[Residential CLM $ Collected]]+Table3[[#This Row],[C&amp;I CLM $ Collected]]</f>
        <v>81110.351999999999</v>
      </c>
      <c r="E218" s="64">
        <f>+Table3[[#This Row],[CLM $ Collected ]]/'1.) CLM Reference'!$B$4</f>
        <v>2.8214607873002042E-3</v>
      </c>
      <c r="F218" s="38">
        <f>+Table3[[#This Row],[Residential Incentive Disbursements]]+Table3[[#This Row],[C&amp;I Incentive Disbursements]]</f>
        <v>30683.3</v>
      </c>
      <c r="G218" s="64">
        <f>Table3[[#This Row],[Incentive Disbursements]]/'1.) CLM Reference'!$B$5</f>
        <v>1.5892403376542329E-3</v>
      </c>
      <c r="H218" s="32">
        <v>59642.531999999999</v>
      </c>
      <c r="I218" s="33">
        <f>Table3[[#This Row],[Residential CLM $ Collected]]/'1.) CLM Reference'!$B$4</f>
        <v>2.0746928245767892E-3</v>
      </c>
      <c r="J218" s="34">
        <v>13940.3</v>
      </c>
      <c r="K218" s="33">
        <f>Table3[[#This Row],[Residential Incentive Disbursements]]/'1.) CLM Reference'!$B$5</f>
        <v>7.2203729973638114E-4</v>
      </c>
      <c r="L218" s="32">
        <v>21467.82</v>
      </c>
      <c r="M218" s="33">
        <f>Table3[[#This Row],[C&amp;I CLM $ Collected]]/'1.) CLM Reference'!$B$4</f>
        <v>7.4676796272341495E-4</v>
      </c>
      <c r="N218" s="34">
        <v>16743</v>
      </c>
      <c r="O218" s="33">
        <f>Table3[[#This Row],[C&amp;I Incentive Disbursements]]/'1.) CLM Reference'!$B$5</f>
        <v>8.6720303791785179E-4</v>
      </c>
    </row>
    <row r="219" spans="1:15" ht="15" thickBot="1" x14ac:dyDescent="0.4">
      <c r="A219" s="107">
        <v>9001080400</v>
      </c>
      <c r="B219" s="76" t="s">
        <v>225</v>
      </c>
      <c r="C219" s="58" t="s">
        <v>43</v>
      </c>
      <c r="D219" s="38">
        <f>+Table3[[#This Row],[Residential CLM $ Collected]]+Table3[[#This Row],[C&amp;I CLM $ Collected]]</f>
        <v>172750.326</v>
      </c>
      <c r="E219" s="64">
        <f>+Table3[[#This Row],[CLM $ Collected ]]/'1.) CLM Reference'!$B$4</f>
        <v>6.0091993042062858E-3</v>
      </c>
      <c r="F219" s="38">
        <f>+Table3[[#This Row],[Residential Incentive Disbursements]]+Table3[[#This Row],[C&amp;I Incentive Disbursements]]</f>
        <v>145496.59</v>
      </c>
      <c r="G219" s="64">
        <f>Table3[[#This Row],[Incentive Disbursements]]/'1.) CLM Reference'!$B$5</f>
        <v>7.5359902559092237E-3</v>
      </c>
      <c r="H219" s="32">
        <v>88468.872000000003</v>
      </c>
      <c r="I219" s="33">
        <f>Table3[[#This Row],[Residential CLM $ Collected]]/'1.) CLM Reference'!$B$4</f>
        <v>3.0774302797339729E-3</v>
      </c>
      <c r="J219" s="34">
        <v>28217.59</v>
      </c>
      <c r="K219" s="33">
        <f>Table3[[#This Row],[Residential Incentive Disbursements]]/'1.) CLM Reference'!$B$5</f>
        <v>1.4615289834987992E-3</v>
      </c>
      <c r="L219" s="32">
        <v>84281.453999999998</v>
      </c>
      <c r="M219" s="33">
        <f>Table3[[#This Row],[C&amp;I CLM $ Collected]]/'1.) CLM Reference'!$B$4</f>
        <v>2.9317690244723129E-3</v>
      </c>
      <c r="N219" s="34">
        <v>117279</v>
      </c>
      <c r="O219" s="33">
        <f>Table3[[#This Row],[C&amp;I Incentive Disbursements]]/'1.) CLM Reference'!$B$5</f>
        <v>6.0744612724104247E-3</v>
      </c>
    </row>
    <row r="220" spans="1:15" ht="15" thickBot="1" x14ac:dyDescent="0.4">
      <c r="A220" s="107">
        <v>9001080500</v>
      </c>
      <c r="B220" s="76" t="s">
        <v>225</v>
      </c>
      <c r="C220" s="58" t="s">
        <v>43</v>
      </c>
      <c r="D220" s="38">
        <f>+Table3[[#This Row],[Residential CLM $ Collected]]+Table3[[#This Row],[C&amp;I CLM $ Collected]]</f>
        <v>114475.476</v>
      </c>
      <c r="E220" s="64">
        <f>+Table3[[#This Row],[CLM $ Collected ]]/'1.) CLM Reference'!$B$4</f>
        <v>3.9820819251471821E-3</v>
      </c>
      <c r="F220" s="38">
        <f>+Table3[[#This Row],[Residential Incentive Disbursements]]+Table3[[#This Row],[C&amp;I Incentive Disbursements]]</f>
        <v>69356.509999999995</v>
      </c>
      <c r="G220" s="64">
        <f>Table3[[#This Row],[Incentive Disbursements]]/'1.) CLM Reference'!$B$5</f>
        <v>3.5923177549650521E-3</v>
      </c>
      <c r="H220" s="15">
        <v>74292.149999999994</v>
      </c>
      <c r="I220" s="16">
        <f>Table3[[#This Row],[Residential CLM $ Collected]]/'1.) CLM Reference'!$B$4</f>
        <v>2.5842865042581104E-3</v>
      </c>
      <c r="J220" s="17">
        <v>9444.76</v>
      </c>
      <c r="K220" s="16">
        <f>Table3[[#This Row],[Residential Incentive Disbursements]]/'1.) CLM Reference'!$B$5</f>
        <v>4.8919097917965774E-4</v>
      </c>
      <c r="L220" s="15">
        <v>40183.326000000001</v>
      </c>
      <c r="M220" s="16">
        <f>Table3[[#This Row],[C&amp;I CLM $ Collected]]/'1.) CLM Reference'!$B$4</f>
        <v>1.3977954208890717E-3</v>
      </c>
      <c r="N220" s="17">
        <v>59911.75</v>
      </c>
      <c r="O220" s="16">
        <f>Table3[[#This Row],[C&amp;I Incentive Disbursements]]/'1.) CLM Reference'!$B$5</f>
        <v>3.1031267757853946E-3</v>
      </c>
    </row>
    <row r="221" spans="1:15" ht="15" thickBot="1" x14ac:dyDescent="0.4">
      <c r="A221" s="107">
        <v>9001080600</v>
      </c>
      <c r="B221" s="76" t="s">
        <v>225</v>
      </c>
      <c r="C221" s="58" t="s">
        <v>43</v>
      </c>
      <c r="D221" s="38">
        <f>+Table3[[#This Row],[Residential CLM $ Collected]]+Table3[[#This Row],[C&amp;I CLM $ Collected]]</f>
        <v>66335.922000000006</v>
      </c>
      <c r="E221" s="64">
        <f>+Table3[[#This Row],[CLM $ Collected ]]/'1.) CLM Reference'!$B$4</f>
        <v>2.3075254649666042E-3</v>
      </c>
      <c r="F221" s="38">
        <f>+Table3[[#This Row],[Residential Incentive Disbursements]]+Table3[[#This Row],[C&amp;I Incentive Disbursements]]</f>
        <v>48844.63</v>
      </c>
      <c r="G221" s="64">
        <f>Table3[[#This Row],[Incentive Disbursements]]/'1.) CLM Reference'!$B$5</f>
        <v>2.5299057231065783E-3</v>
      </c>
      <c r="H221" s="15">
        <v>47643.438000000002</v>
      </c>
      <c r="I221" s="16">
        <f>Table3[[#This Row],[Residential CLM $ Collected]]/'1.) CLM Reference'!$B$4</f>
        <v>1.6572988376276367E-3</v>
      </c>
      <c r="J221" s="17">
        <v>11855.82</v>
      </c>
      <c r="K221" s="16">
        <f>Table3[[#This Row],[Residential Incentive Disbursements]]/'1.) CLM Reference'!$B$5</f>
        <v>6.1407173869720041E-4</v>
      </c>
      <c r="L221" s="15">
        <v>18692.484</v>
      </c>
      <c r="M221" s="16">
        <f>Table3[[#This Row],[C&amp;I CLM $ Collected]]/'1.) CLM Reference'!$B$4</f>
        <v>6.502266273389674E-4</v>
      </c>
      <c r="N221" s="17">
        <v>36988.81</v>
      </c>
      <c r="O221" s="16">
        <f>Table3[[#This Row],[C&amp;I Incentive Disbursements]]/'1.) CLM Reference'!$B$5</f>
        <v>1.9158339844093778E-3</v>
      </c>
    </row>
    <row r="222" spans="1:15" ht="15" thickBot="1" x14ac:dyDescent="0.4">
      <c r="A222" s="107">
        <v>9001080700</v>
      </c>
      <c r="B222" s="76" t="s">
        <v>225</v>
      </c>
      <c r="C222" s="58" t="s">
        <v>43</v>
      </c>
      <c r="D222" s="38">
        <f>+Table3[[#This Row],[Residential CLM $ Collected]]+Table3[[#This Row],[C&amp;I CLM $ Collected]]</f>
        <v>96799.38</v>
      </c>
      <c r="E222" s="64">
        <f>+Table3[[#This Row],[CLM $ Collected ]]/'1.) CLM Reference'!$B$4</f>
        <v>3.3672108204507809E-3</v>
      </c>
      <c r="F222" s="38">
        <f>+Table3[[#This Row],[Residential Incentive Disbursements]]+Table3[[#This Row],[C&amp;I Incentive Disbursements]]</f>
        <v>23260.800000000003</v>
      </c>
      <c r="G222" s="64">
        <f>Table3[[#This Row],[Incentive Disbursements]]/'1.) CLM Reference'!$B$5</f>
        <v>1.2047922370184297E-3</v>
      </c>
      <c r="H222" s="15">
        <v>39906.642</v>
      </c>
      <c r="I222" s="16">
        <f>Table3[[#This Row],[Residential CLM $ Collected]]/'1.) CLM Reference'!$B$4</f>
        <v>1.3881708410762093E-3</v>
      </c>
      <c r="J222" s="17">
        <v>2123.17</v>
      </c>
      <c r="K222" s="16">
        <f>Table3[[#This Row],[Residential Incentive Disbursements]]/'1.) CLM Reference'!$B$5</f>
        <v>1.099695080938927E-4</v>
      </c>
      <c r="L222" s="15">
        <v>56892.737999999998</v>
      </c>
      <c r="M222" s="16">
        <f>Table3[[#This Row],[C&amp;I CLM $ Collected]]/'1.) CLM Reference'!$B$4</f>
        <v>1.9790399793745716E-3</v>
      </c>
      <c r="N222" s="17">
        <v>21137.63</v>
      </c>
      <c r="O222" s="16">
        <f>Table3[[#This Row],[C&amp;I Incentive Disbursements]]/'1.) CLM Reference'!$B$5</f>
        <v>1.0948227289245369E-3</v>
      </c>
    </row>
    <row r="223" spans="1:15" ht="15" thickBot="1" x14ac:dyDescent="0.4">
      <c r="A223" s="107">
        <v>9001080800</v>
      </c>
      <c r="B223" s="76" t="s">
        <v>225</v>
      </c>
      <c r="C223" s="58" t="s">
        <v>43</v>
      </c>
      <c r="D223" s="38">
        <f>+Table3[[#This Row],[Residential CLM $ Collected]]+Table3[[#This Row],[C&amp;I CLM $ Collected]]</f>
        <v>119105.32800000001</v>
      </c>
      <c r="E223" s="64">
        <f>+Table3[[#This Row],[CLM $ Collected ]]/'1.) CLM Reference'!$B$4</f>
        <v>4.1431334499760159E-3</v>
      </c>
      <c r="F223" s="38">
        <f>+Table3[[#This Row],[Residential Incentive Disbursements]]+Table3[[#This Row],[C&amp;I Incentive Disbursements]]</f>
        <v>46879.01</v>
      </c>
      <c r="G223" s="64">
        <f>Table3[[#This Row],[Incentive Disbursements]]/'1.) CLM Reference'!$B$5</f>
        <v>2.4280965111737056E-3</v>
      </c>
      <c r="H223" s="15">
        <v>90142.872000000003</v>
      </c>
      <c r="I223" s="16">
        <f>Table3[[#This Row],[Residential CLM $ Collected]]/'1.) CLM Reference'!$B$4</f>
        <v>3.1356611373431287E-3</v>
      </c>
      <c r="J223" s="17">
        <v>27462.02</v>
      </c>
      <c r="K223" s="16">
        <f>Table3[[#This Row],[Residential Incentive Disbursements]]/'1.) CLM Reference'!$B$5</f>
        <v>1.4223942645500093E-3</v>
      </c>
      <c r="L223" s="15">
        <v>28962.455999999998</v>
      </c>
      <c r="M223" s="16">
        <f>Table3[[#This Row],[C&amp;I CLM $ Collected]]/'1.) CLM Reference'!$B$4</f>
        <v>1.007472312632887E-3</v>
      </c>
      <c r="N223" s="17">
        <v>19416.990000000002</v>
      </c>
      <c r="O223" s="16">
        <f>Table3[[#This Row],[C&amp;I Incentive Disbursements]]/'1.) CLM Reference'!$B$5</f>
        <v>1.0057022466236965E-3</v>
      </c>
    </row>
    <row r="224" spans="1:15" ht="15" thickBot="1" x14ac:dyDescent="0.4">
      <c r="A224" s="107">
        <v>9001080900</v>
      </c>
      <c r="B224" s="76" t="s">
        <v>225</v>
      </c>
      <c r="C224" s="58" t="s">
        <v>43</v>
      </c>
      <c r="D224" s="38">
        <f>+Table3[[#This Row],[Residential CLM $ Collected]]+Table3[[#This Row],[C&amp;I CLM $ Collected]]</f>
        <v>101876.508</v>
      </c>
      <c r="E224" s="64">
        <f>+Table3[[#This Row],[CLM $ Collected ]]/'1.) CLM Reference'!$B$4</f>
        <v>3.5438210460370773E-3</v>
      </c>
      <c r="F224" s="38">
        <f>+Table3[[#This Row],[Residential Incentive Disbursements]]+Table3[[#This Row],[C&amp;I Incentive Disbursements]]</f>
        <v>21531.14</v>
      </c>
      <c r="G224" s="64">
        <f>Table3[[#This Row],[Incentive Disbursements]]/'1.) CLM Reference'!$B$5</f>
        <v>1.1152045641661934E-3</v>
      </c>
      <c r="H224" s="15">
        <v>87129.941999999995</v>
      </c>
      <c r="I224" s="16">
        <f>Table3[[#This Row],[Residential CLM $ Collected]]/'1.) CLM Reference'!$B$4</f>
        <v>3.0308549857204553E-3</v>
      </c>
      <c r="J224" s="17">
        <v>17869.14</v>
      </c>
      <c r="K224" s="16">
        <f>Table3[[#This Row],[Residential Incentive Disbursements]]/'1.) CLM Reference'!$B$5</f>
        <v>9.2553141569488157E-4</v>
      </c>
      <c r="L224" s="15">
        <v>14746.566000000001</v>
      </c>
      <c r="M224" s="16">
        <f>Table3[[#This Row],[C&amp;I CLM $ Collected]]/'1.) CLM Reference'!$B$4</f>
        <v>5.1296606031662182E-4</v>
      </c>
      <c r="N224" s="17">
        <v>3662</v>
      </c>
      <c r="O224" s="16">
        <f>Table3[[#This Row],[C&amp;I Incentive Disbursements]]/'1.) CLM Reference'!$B$5</f>
        <v>1.8967314847131178E-4</v>
      </c>
    </row>
    <row r="225" spans="1:15" ht="15" thickBot="1" x14ac:dyDescent="0.4">
      <c r="A225" s="107">
        <v>9001081000</v>
      </c>
      <c r="B225" s="76" t="s">
        <v>225</v>
      </c>
      <c r="C225" s="58" t="s">
        <v>43</v>
      </c>
      <c r="D225" s="38">
        <f>+Table3[[#This Row],[Residential CLM $ Collected]]+Table3[[#This Row],[C&amp;I CLM $ Collected]]</f>
        <v>78725.207999999999</v>
      </c>
      <c r="E225" s="64">
        <f>+Table3[[#This Row],[CLM $ Collected ]]/'1.) CLM Reference'!$B$4</f>
        <v>2.7384924595574719E-3</v>
      </c>
      <c r="F225" s="38">
        <f>+Table3[[#This Row],[Residential Incentive Disbursements]]+Table3[[#This Row],[C&amp;I Incentive Disbursements]]</f>
        <v>22307.200000000001</v>
      </c>
      <c r="G225" s="64">
        <f>Table3[[#This Row],[Incentive Disbursements]]/'1.) CLM Reference'!$B$5</f>
        <v>1.1554005618730876E-3</v>
      </c>
      <c r="H225" s="15">
        <v>74235.941999999995</v>
      </c>
      <c r="I225" s="16">
        <f>Table3[[#This Row],[Residential CLM $ Collected]]/'1.) CLM Reference'!$B$4</f>
        <v>2.5823312832040511E-3</v>
      </c>
      <c r="J225" s="17">
        <v>22307.200000000001</v>
      </c>
      <c r="K225" s="16">
        <f>Table3[[#This Row],[Residential Incentive Disbursements]]/'1.) CLM Reference'!$B$5</f>
        <v>1.1554005618730876E-3</v>
      </c>
      <c r="L225" s="15">
        <v>4489.2659999999996</v>
      </c>
      <c r="M225" s="16">
        <f>Table3[[#This Row],[C&amp;I CLM $ Collected]]/'1.) CLM Reference'!$B$4</f>
        <v>1.5616117635342078E-4</v>
      </c>
      <c r="N225" s="17">
        <v>0</v>
      </c>
      <c r="O225" s="16">
        <f>Table3[[#This Row],[C&amp;I Incentive Disbursements]]/'1.) CLM Reference'!$B$5</f>
        <v>0</v>
      </c>
    </row>
    <row r="226" spans="1:15" ht="15" thickBot="1" x14ac:dyDescent="0.4">
      <c r="A226" s="107">
        <v>9001081100</v>
      </c>
      <c r="B226" s="76" t="s">
        <v>225</v>
      </c>
      <c r="C226" s="58" t="s">
        <v>43</v>
      </c>
      <c r="D226" s="38">
        <f>+Table3[[#This Row],[Residential CLM $ Collected]]+Table3[[#This Row],[C&amp;I CLM $ Collected]]</f>
        <v>112095.31199999999</v>
      </c>
      <c r="E226" s="64">
        <f>+Table3[[#This Row],[CLM $ Collected ]]/'1.) CLM Reference'!$B$4</f>
        <v>3.8992868289880185E-3</v>
      </c>
      <c r="F226" s="38">
        <f>+Table3[[#This Row],[Residential Incentive Disbursements]]+Table3[[#This Row],[C&amp;I Incentive Disbursements]]</f>
        <v>46522.47</v>
      </c>
      <c r="G226" s="64">
        <f>Table3[[#This Row],[Incentive Disbursements]]/'1.) CLM Reference'!$B$5</f>
        <v>2.4096295356532357E-3</v>
      </c>
      <c r="H226" s="15">
        <v>91044.191999999995</v>
      </c>
      <c r="I226" s="16">
        <f>Table3[[#This Row],[Residential CLM $ Collected]]/'1.) CLM Reference'!$B$4</f>
        <v>3.1670139668415068E-3</v>
      </c>
      <c r="J226" s="17">
        <v>26991.47</v>
      </c>
      <c r="K226" s="16">
        <f>Table3[[#This Row],[Residential Incentive Disbursements]]/'1.) CLM Reference'!$B$5</f>
        <v>1.3980221454857886E-3</v>
      </c>
      <c r="L226" s="15">
        <v>21051.119999999999</v>
      </c>
      <c r="M226" s="16">
        <f>Table3[[#This Row],[C&amp;I CLM $ Collected]]/'1.) CLM Reference'!$B$4</f>
        <v>7.3227286214651202E-4</v>
      </c>
      <c r="N226" s="17">
        <v>19531</v>
      </c>
      <c r="O226" s="16">
        <f>Table3[[#This Row],[C&amp;I Incentive Disbursements]]/'1.) CLM Reference'!$B$5</f>
        <v>1.0116073901674468E-3</v>
      </c>
    </row>
    <row r="227" spans="1:15" ht="15" thickBot="1" x14ac:dyDescent="0.4">
      <c r="A227" s="107">
        <v>9001081200</v>
      </c>
      <c r="B227" s="76" t="s">
        <v>225</v>
      </c>
      <c r="C227" s="58" t="s">
        <v>43</v>
      </c>
      <c r="D227" s="38">
        <f>+Table3[[#This Row],[Residential CLM $ Collected]]+Table3[[#This Row],[C&amp;I CLM $ Collected]]</f>
        <v>147301.04399999999</v>
      </c>
      <c r="E227" s="64">
        <f>+Table3[[#This Row],[CLM $ Collected ]]/'1.) CLM Reference'!$B$4</f>
        <v>5.1239343601218986E-3</v>
      </c>
      <c r="F227" s="38">
        <f>+Table3[[#This Row],[Residential Incentive Disbursements]]+Table3[[#This Row],[C&amp;I Incentive Disbursements]]</f>
        <v>86116.75</v>
      </c>
      <c r="G227" s="64">
        <f>Table3[[#This Row],[Incentive Disbursements]]/'1.) CLM Reference'!$B$5</f>
        <v>4.4604137380166138E-3</v>
      </c>
      <c r="H227" s="15">
        <v>117155.21400000001</v>
      </c>
      <c r="I227" s="16">
        <f>Table3[[#This Row],[Residential CLM $ Collected]]/'1.) CLM Reference'!$B$4</f>
        <v>4.0752978402653697E-3</v>
      </c>
      <c r="J227" s="17">
        <v>27958.75</v>
      </c>
      <c r="K227" s="16">
        <f>Table3[[#This Row],[Residential Incentive Disbursements]]/'1.) CLM Reference'!$B$5</f>
        <v>1.4481223757024273E-3</v>
      </c>
      <c r="L227" s="15">
        <v>30145.83</v>
      </c>
      <c r="M227" s="16">
        <f>Table3[[#This Row],[C&amp;I CLM $ Collected]]/'1.) CLM Reference'!$B$4</f>
        <v>1.0486365198565297E-3</v>
      </c>
      <c r="N227" s="17">
        <v>58158</v>
      </c>
      <c r="O227" s="16">
        <f>Table3[[#This Row],[C&amp;I Incentive Disbursements]]/'1.) CLM Reference'!$B$5</f>
        <v>3.0122913623141867E-3</v>
      </c>
    </row>
    <row r="228" spans="1:15" ht="15" thickBot="1" x14ac:dyDescent="0.4">
      <c r="A228" s="107">
        <v>9001081300</v>
      </c>
      <c r="B228" s="76" t="s">
        <v>225</v>
      </c>
      <c r="C228" s="58" t="s">
        <v>43</v>
      </c>
      <c r="D228" s="38">
        <f>+Table3[[#This Row],[Residential CLM $ Collected]]+Table3[[#This Row],[C&amp;I CLM $ Collected]]</f>
        <v>122328.27</v>
      </c>
      <c r="E228" s="64">
        <f>+Table3[[#This Row],[CLM $ Collected ]]/'1.) CLM Reference'!$B$4</f>
        <v>4.2552449653192473E-3</v>
      </c>
      <c r="F228" s="38">
        <f>+Table3[[#This Row],[Residential Incentive Disbursements]]+Table3[[#This Row],[C&amp;I Incentive Disbursements]]</f>
        <v>18903.87</v>
      </c>
      <c r="G228" s="64">
        <f>Table3[[#This Row],[Incentive Disbursements]]/'1.) CLM Reference'!$B$5</f>
        <v>9.7912521605471791E-4</v>
      </c>
      <c r="H228" s="15">
        <v>108892.728</v>
      </c>
      <c r="I228" s="16">
        <f>Table3[[#This Row],[Residential CLM $ Collected]]/'1.) CLM Reference'!$B$4</f>
        <v>3.7878834760099052E-3</v>
      </c>
      <c r="J228" s="17">
        <v>17998.87</v>
      </c>
      <c r="K228" s="16">
        <f>Table3[[#This Row],[Residential Incentive Disbursements]]/'1.) CLM Reference'!$B$5</f>
        <v>9.3225077603108675E-4</v>
      </c>
      <c r="L228" s="15">
        <v>13435.541999999999</v>
      </c>
      <c r="M228" s="16">
        <f>Table3[[#This Row],[C&amp;I CLM $ Collected]]/'1.) CLM Reference'!$B$4</f>
        <v>4.6736148930934186E-4</v>
      </c>
      <c r="N228" s="17">
        <v>905</v>
      </c>
      <c r="O228" s="16">
        <f>Table3[[#This Row],[C&amp;I Incentive Disbursements]]/'1.) CLM Reference'!$B$5</f>
        <v>4.6874440023631124E-5</v>
      </c>
    </row>
    <row r="229" spans="1:15" ht="15" thickBot="1" x14ac:dyDescent="0.4">
      <c r="A229" s="107">
        <v>9001090500</v>
      </c>
      <c r="B229" s="76" t="s">
        <v>225</v>
      </c>
      <c r="C229" s="58" t="s">
        <v>43</v>
      </c>
      <c r="D229" s="38">
        <f>+Table3[[#This Row],[Residential CLM $ Collected]]+Table3[[#This Row],[C&amp;I CLM $ Collected]]</f>
        <v>185.946</v>
      </c>
      <c r="E229" s="64">
        <f>+Table3[[#This Row],[CLM $ Collected ]]/'1.) CLM Reference'!$B$4</f>
        <v>6.4682168751446636E-6</v>
      </c>
      <c r="F229" s="38">
        <f>+Table3[[#This Row],[Residential Incentive Disbursements]]+Table3[[#This Row],[C&amp;I Incentive Disbursements]]</f>
        <v>0</v>
      </c>
      <c r="G229" s="64">
        <f>Table3[[#This Row],[Incentive Disbursements]]/'1.) CLM Reference'!$B$5</f>
        <v>0</v>
      </c>
      <c r="H229" s="15">
        <v>173.148</v>
      </c>
      <c r="I229" s="16">
        <f>Table3[[#This Row],[Residential CLM $ Collected]]/'1.) CLM Reference'!$B$4</f>
        <v>6.0230325766488562E-6</v>
      </c>
      <c r="J229" s="17">
        <v>0</v>
      </c>
      <c r="K229" s="16">
        <f>Table3[[#This Row],[Residential Incentive Disbursements]]/'1.) CLM Reference'!$B$5</f>
        <v>0</v>
      </c>
      <c r="L229" s="15">
        <v>12.798</v>
      </c>
      <c r="M229" s="16">
        <f>Table3[[#This Row],[C&amp;I CLM $ Collected]]/'1.) CLM Reference'!$B$4</f>
        <v>4.4518429849580745E-7</v>
      </c>
      <c r="N229" s="17">
        <v>0</v>
      </c>
      <c r="O229" s="16">
        <f>Table3[[#This Row],[C&amp;I Incentive Disbursements]]/'1.) CLM Reference'!$B$5</f>
        <v>0</v>
      </c>
    </row>
    <row r="230" spans="1:15" ht="15" thickBot="1" x14ac:dyDescent="0.4">
      <c r="A230" s="107">
        <v>9001090700</v>
      </c>
      <c r="B230" s="76" t="s">
        <v>225</v>
      </c>
      <c r="C230" s="58" t="s">
        <v>43</v>
      </c>
      <c r="D230" s="38">
        <f>+Table3[[#This Row],[Residential CLM $ Collected]]+Table3[[#This Row],[C&amp;I CLM $ Collected]]</f>
        <v>0</v>
      </c>
      <c r="E230" s="64">
        <f>+Table3[[#This Row],[CLM $ Collected ]]/'1.) CLM Reference'!$B$4</f>
        <v>0</v>
      </c>
      <c r="F230" s="38">
        <f>+Table3[[#This Row],[Residential Incentive Disbursements]]+Table3[[#This Row],[C&amp;I Incentive Disbursements]]</f>
        <v>0</v>
      </c>
      <c r="G230" s="64">
        <f>Table3[[#This Row],[Incentive Disbursements]]/'1.) CLM Reference'!$B$5</f>
        <v>0</v>
      </c>
      <c r="H230" s="15">
        <v>0</v>
      </c>
      <c r="I230" s="16">
        <f>Table3[[#This Row],[Residential CLM $ Collected]]/'1.) CLM Reference'!$B$4</f>
        <v>0</v>
      </c>
      <c r="J230" s="17">
        <v>0</v>
      </c>
      <c r="K230" s="16">
        <f>Table3[[#This Row],[Residential Incentive Disbursements]]/'1.) CLM Reference'!$B$5</f>
        <v>0</v>
      </c>
      <c r="L230" s="15">
        <v>0</v>
      </c>
      <c r="M230" s="16">
        <f>Table3[[#This Row],[C&amp;I CLM $ Collected]]/'1.) CLM Reference'!$B$4</f>
        <v>0</v>
      </c>
      <c r="N230" s="17">
        <v>0</v>
      </c>
      <c r="O230" s="16">
        <f>Table3[[#This Row],[C&amp;I Incentive Disbursements]]/'1.) CLM Reference'!$B$5</f>
        <v>0</v>
      </c>
    </row>
    <row r="231" spans="1:15" ht="15" thickBot="1" x14ac:dyDescent="0.4">
      <c r="A231" s="107">
        <v>9001110302</v>
      </c>
      <c r="B231" s="76" t="s">
        <v>225</v>
      </c>
      <c r="C231" s="58" t="s">
        <v>43</v>
      </c>
      <c r="D231" s="38">
        <f>+Table3[[#This Row],[Residential CLM $ Collected]]+Table3[[#This Row],[C&amp;I CLM $ Collected]]</f>
        <v>33.96</v>
      </c>
      <c r="E231" s="64">
        <f>+Table3[[#This Row],[CLM $ Collected ]]/'1.) CLM Reference'!$B$4</f>
        <v>1.1813141722861089E-6</v>
      </c>
      <c r="F231" s="38">
        <f>+Table3[[#This Row],[Residential Incentive Disbursements]]+Table3[[#This Row],[C&amp;I Incentive Disbursements]]</f>
        <v>0</v>
      </c>
      <c r="G231" s="64">
        <f>Table3[[#This Row],[Incentive Disbursements]]/'1.) CLM Reference'!$B$5</f>
        <v>0</v>
      </c>
      <c r="H231" s="15">
        <v>33.96</v>
      </c>
      <c r="I231" s="16">
        <f>Table3[[#This Row],[Residential CLM $ Collected]]/'1.) CLM Reference'!$B$4</f>
        <v>1.1813141722861089E-6</v>
      </c>
      <c r="J231" s="17">
        <v>0</v>
      </c>
      <c r="K231" s="16">
        <f>Table3[[#This Row],[Residential Incentive Disbursements]]/'1.) CLM Reference'!$B$5</f>
        <v>0</v>
      </c>
      <c r="L231" s="15">
        <v>0</v>
      </c>
      <c r="M231" s="16">
        <f>Table3[[#This Row],[C&amp;I CLM $ Collected]]/'1.) CLM Reference'!$B$4</f>
        <v>0</v>
      </c>
      <c r="N231" s="17">
        <v>0</v>
      </c>
      <c r="O231" s="16">
        <f>Table3[[#This Row],[C&amp;I Incentive Disbursements]]/'1.) CLM Reference'!$B$5</f>
        <v>0</v>
      </c>
    </row>
    <row r="232" spans="1:15" ht="15" thickBot="1" x14ac:dyDescent="0.4">
      <c r="A232" s="107">
        <v>9001072600</v>
      </c>
      <c r="B232" s="76" t="s">
        <v>234</v>
      </c>
      <c r="C232" s="58" t="s">
        <v>43</v>
      </c>
      <c r="D232" s="38">
        <f>+Table3[[#This Row],[Residential CLM $ Collected]]+Table3[[#This Row],[C&amp;I CLM $ Collected]]</f>
        <v>45.155999999999999</v>
      </c>
      <c r="E232" s="64">
        <f>+Table3[[#This Row],[CLM $ Collected ]]/'1.) CLM Reference'!$B$4</f>
        <v>1.5707721661882076E-6</v>
      </c>
      <c r="F232" s="38">
        <f>+Table3[[#This Row],[Residential Incentive Disbursements]]+Table3[[#This Row],[C&amp;I Incentive Disbursements]]</f>
        <v>0</v>
      </c>
      <c r="G232" s="64">
        <f>Table3[[#This Row],[Incentive Disbursements]]/'1.) CLM Reference'!$B$5</f>
        <v>0</v>
      </c>
      <c r="H232" s="15">
        <v>45.155999999999999</v>
      </c>
      <c r="I232" s="16">
        <f>Table3[[#This Row],[Residential CLM $ Collected]]/'1.) CLM Reference'!$B$4</f>
        <v>1.5707721661882076E-6</v>
      </c>
      <c r="J232" s="17">
        <v>0</v>
      </c>
      <c r="K232" s="16">
        <f>Table3[[#This Row],[Residential Incentive Disbursements]]/'1.) CLM Reference'!$B$5</f>
        <v>0</v>
      </c>
      <c r="L232" s="15">
        <v>0</v>
      </c>
      <c r="M232" s="16">
        <f>Table3[[#This Row],[C&amp;I CLM $ Collected]]/'1.) CLM Reference'!$B$4</f>
        <v>0</v>
      </c>
      <c r="N232" s="17">
        <v>0</v>
      </c>
      <c r="O232" s="16">
        <f>Table3[[#This Row],[C&amp;I Incentive Disbursements]]/'1.) CLM Reference'!$B$5</f>
        <v>0</v>
      </c>
    </row>
    <row r="233" spans="1:15" ht="15" thickBot="1" x14ac:dyDescent="0.4">
      <c r="A233" s="107">
        <v>9001072700</v>
      </c>
      <c r="B233" s="76" t="s">
        <v>234</v>
      </c>
      <c r="C233" s="58" t="s">
        <v>43</v>
      </c>
      <c r="D233" s="38">
        <f>+Table3[[#This Row],[Residential CLM $ Collected]]+Table3[[#This Row],[C&amp;I CLM $ Collected]]</f>
        <v>343.72800000000001</v>
      </c>
      <c r="E233" s="64">
        <f>+Table3[[#This Row],[CLM $ Collected ]]/'1.) CLM Reference'!$B$4</f>
        <v>1.195673609574675E-5</v>
      </c>
      <c r="F233" s="38">
        <f>+Table3[[#This Row],[Residential Incentive Disbursements]]+Table3[[#This Row],[C&amp;I Incentive Disbursements]]</f>
        <v>0</v>
      </c>
      <c r="G233" s="64">
        <f>Table3[[#This Row],[Incentive Disbursements]]/'1.) CLM Reference'!$B$5</f>
        <v>0</v>
      </c>
      <c r="H233" s="15">
        <v>343.72800000000001</v>
      </c>
      <c r="I233" s="16">
        <f>Table3[[#This Row],[Residential CLM $ Collected]]/'1.) CLM Reference'!$B$4</f>
        <v>1.195673609574675E-5</v>
      </c>
      <c r="J233" s="17">
        <v>0</v>
      </c>
      <c r="K233" s="16">
        <f>Table3[[#This Row],[Residential Incentive Disbursements]]/'1.) CLM Reference'!$B$5</f>
        <v>0</v>
      </c>
      <c r="L233" s="15">
        <v>0</v>
      </c>
      <c r="M233" s="16">
        <f>Table3[[#This Row],[C&amp;I CLM $ Collected]]/'1.) CLM Reference'!$B$4</f>
        <v>0</v>
      </c>
      <c r="N233" s="17">
        <v>0</v>
      </c>
      <c r="O233" s="16">
        <f>Table3[[#This Row],[C&amp;I Incentive Disbursements]]/'1.) CLM Reference'!$B$5</f>
        <v>0</v>
      </c>
    </row>
    <row r="234" spans="1:15" ht="15" thickBot="1" x14ac:dyDescent="0.4">
      <c r="A234" s="107">
        <v>9001072900</v>
      </c>
      <c r="B234" s="76" t="s">
        <v>234</v>
      </c>
      <c r="C234" s="58" t="s">
        <v>43</v>
      </c>
      <c r="D234" s="38">
        <f>+Table3[[#This Row],[Residential CLM $ Collected]]+Table3[[#This Row],[C&amp;I CLM $ Collected]]</f>
        <v>55.302</v>
      </c>
      <c r="E234" s="64">
        <f>+Table3[[#This Row],[CLM $ Collected ]]/'1.) CLM Reference'!$B$4</f>
        <v>1.923705428615029E-6</v>
      </c>
      <c r="F234" s="38">
        <f>+Table3[[#This Row],[Residential Incentive Disbursements]]+Table3[[#This Row],[C&amp;I Incentive Disbursements]]</f>
        <v>0</v>
      </c>
      <c r="G234" s="64">
        <f>Table3[[#This Row],[Incentive Disbursements]]/'1.) CLM Reference'!$B$5</f>
        <v>0</v>
      </c>
      <c r="H234" s="15">
        <v>55.302</v>
      </c>
      <c r="I234" s="16">
        <f>Table3[[#This Row],[Residential CLM $ Collected]]/'1.) CLM Reference'!$B$4</f>
        <v>1.923705428615029E-6</v>
      </c>
      <c r="J234" s="17">
        <v>0</v>
      </c>
      <c r="K234" s="16">
        <f>Table3[[#This Row],[Residential Incentive Disbursements]]/'1.) CLM Reference'!$B$5</f>
        <v>0</v>
      </c>
      <c r="L234" s="15">
        <v>0</v>
      </c>
      <c r="M234" s="16">
        <f>Table3[[#This Row],[C&amp;I CLM $ Collected]]/'1.) CLM Reference'!$B$4</f>
        <v>0</v>
      </c>
      <c r="N234" s="17">
        <v>0</v>
      </c>
      <c r="O234" s="16">
        <f>Table3[[#This Row],[C&amp;I Incentive Disbursements]]/'1.) CLM Reference'!$B$5</f>
        <v>0</v>
      </c>
    </row>
    <row r="235" spans="1:15" ht="15" thickBot="1" x14ac:dyDescent="0.4">
      <c r="A235" s="107">
        <v>9001073100</v>
      </c>
      <c r="B235" s="76" t="s">
        <v>234</v>
      </c>
      <c r="C235" s="58" t="s">
        <v>48</v>
      </c>
      <c r="D235" s="38">
        <f>+Table3[[#This Row],[Residential CLM $ Collected]]+Table3[[#This Row],[C&amp;I CLM $ Collected]]</f>
        <v>104.886</v>
      </c>
      <c r="E235" s="64">
        <f>+Table3[[#This Row],[CLM $ Collected ]]/'1.) CLM Reference'!$B$4</f>
        <v>3.6485076052532627E-6</v>
      </c>
      <c r="F235" s="38">
        <f>+Table3[[#This Row],[Residential Incentive Disbursements]]+Table3[[#This Row],[C&amp;I Incentive Disbursements]]</f>
        <v>0</v>
      </c>
      <c r="G235" s="64">
        <f>Table3[[#This Row],[Incentive Disbursements]]/'1.) CLM Reference'!$B$5</f>
        <v>0</v>
      </c>
      <c r="H235" s="15">
        <v>104.886</v>
      </c>
      <c r="I235" s="16">
        <f>Table3[[#This Row],[Residential CLM $ Collected]]/'1.) CLM Reference'!$B$4</f>
        <v>3.6485076052532627E-6</v>
      </c>
      <c r="J235" s="17">
        <v>0</v>
      </c>
      <c r="K235" s="16">
        <f>Table3[[#This Row],[Residential Incentive Disbursements]]/'1.) CLM Reference'!$B$5</f>
        <v>0</v>
      </c>
      <c r="L235" s="15">
        <v>0</v>
      </c>
      <c r="M235" s="16">
        <f>Table3[[#This Row],[C&amp;I CLM $ Collected]]/'1.) CLM Reference'!$B$4</f>
        <v>0</v>
      </c>
      <c r="N235" s="17">
        <v>0</v>
      </c>
      <c r="O235" s="16">
        <f>Table3[[#This Row],[C&amp;I Incentive Disbursements]]/'1.) CLM Reference'!$B$5</f>
        <v>0</v>
      </c>
    </row>
    <row r="236" spans="1:15" ht="15" thickBot="1" x14ac:dyDescent="0.4">
      <c r="A236" s="107">
        <v>9001081100</v>
      </c>
      <c r="B236" s="76" t="s">
        <v>234</v>
      </c>
      <c r="C236" s="58" t="s">
        <v>43</v>
      </c>
      <c r="D236" s="38">
        <f>+Table3[[#This Row],[Residential CLM $ Collected]]+Table3[[#This Row],[C&amp;I CLM $ Collected]]</f>
        <v>515.46600000000001</v>
      </c>
      <c r="E236" s="64">
        <f>+Table3[[#This Row],[CLM $ Collected ]]/'1.) CLM Reference'!$B$4</f>
        <v>1.793072117584309E-5</v>
      </c>
      <c r="F236" s="38">
        <f>+Table3[[#This Row],[Residential Incentive Disbursements]]+Table3[[#This Row],[C&amp;I Incentive Disbursements]]</f>
        <v>0</v>
      </c>
      <c r="G236" s="64">
        <f>Table3[[#This Row],[Incentive Disbursements]]/'1.) CLM Reference'!$B$5</f>
        <v>0</v>
      </c>
      <c r="H236" s="15">
        <v>515.46600000000001</v>
      </c>
      <c r="I236" s="16">
        <f>Table3[[#This Row],[Residential CLM $ Collected]]/'1.) CLM Reference'!$B$4</f>
        <v>1.793072117584309E-5</v>
      </c>
      <c r="J236" s="17">
        <v>0</v>
      </c>
      <c r="K236" s="16">
        <f>Table3[[#This Row],[Residential Incentive Disbursements]]/'1.) CLM Reference'!$B$5</f>
        <v>0</v>
      </c>
      <c r="L236" s="15">
        <v>0</v>
      </c>
      <c r="M236" s="16">
        <f>Table3[[#This Row],[C&amp;I CLM $ Collected]]/'1.) CLM Reference'!$B$4</f>
        <v>0</v>
      </c>
      <c r="N236" s="17">
        <v>0</v>
      </c>
      <c r="O236" s="16">
        <f>Table3[[#This Row],[C&amp;I Incentive Disbursements]]/'1.) CLM Reference'!$B$5</f>
        <v>0</v>
      </c>
    </row>
    <row r="237" spans="1:15" ht="15" thickBot="1" x14ac:dyDescent="0.4">
      <c r="A237" s="107">
        <v>9001081200</v>
      </c>
      <c r="B237" s="76" t="s">
        <v>234</v>
      </c>
      <c r="C237" s="58" t="s">
        <v>43</v>
      </c>
      <c r="D237" s="38">
        <f>+Table3[[#This Row],[Residential CLM $ Collected]]+Table3[[#This Row],[C&amp;I CLM $ Collected]]</f>
        <v>82.853999999999999</v>
      </c>
      <c r="E237" s="64">
        <f>+Table3[[#This Row],[CLM $ Collected ]]/'1.) CLM Reference'!$B$4</f>
        <v>2.8821143825263033E-6</v>
      </c>
      <c r="F237" s="38">
        <f>+Table3[[#This Row],[Residential Incentive Disbursements]]+Table3[[#This Row],[C&amp;I Incentive Disbursements]]</f>
        <v>0</v>
      </c>
      <c r="G237" s="64">
        <f>Table3[[#This Row],[Incentive Disbursements]]/'1.) CLM Reference'!$B$5</f>
        <v>0</v>
      </c>
      <c r="H237" s="15">
        <v>82.853999999999999</v>
      </c>
      <c r="I237" s="16">
        <f>Table3[[#This Row],[Residential CLM $ Collected]]/'1.) CLM Reference'!$B$4</f>
        <v>2.8821143825263033E-6</v>
      </c>
      <c r="J237" s="17">
        <v>0</v>
      </c>
      <c r="K237" s="16">
        <f>Table3[[#This Row],[Residential Incentive Disbursements]]/'1.) CLM Reference'!$B$5</f>
        <v>0</v>
      </c>
      <c r="L237" s="15">
        <v>0</v>
      </c>
      <c r="M237" s="16">
        <f>Table3[[#This Row],[C&amp;I CLM $ Collected]]/'1.) CLM Reference'!$B$4</f>
        <v>0</v>
      </c>
      <c r="N237" s="17">
        <v>0</v>
      </c>
      <c r="O237" s="16">
        <f>Table3[[#This Row],[C&amp;I Incentive Disbursements]]/'1.) CLM Reference'!$B$5</f>
        <v>0</v>
      </c>
    </row>
    <row r="238" spans="1:15" ht="15" thickBot="1" x14ac:dyDescent="0.4">
      <c r="A238" s="107">
        <v>9001090100</v>
      </c>
      <c r="B238" s="76" t="s">
        <v>234</v>
      </c>
      <c r="C238" s="58" t="s">
        <v>43</v>
      </c>
      <c r="D238" s="38">
        <f>+Table3[[#This Row],[Residential CLM $ Collected]]+Table3[[#This Row],[C&amp;I CLM $ Collected]]</f>
        <v>89851.398000000001</v>
      </c>
      <c r="E238" s="64">
        <f>+Table3[[#This Row],[CLM $ Collected ]]/'1.) CLM Reference'!$B$4</f>
        <v>3.125522080598343E-3</v>
      </c>
      <c r="F238" s="38">
        <f>+Table3[[#This Row],[Residential Incentive Disbursements]]+Table3[[#This Row],[C&amp;I Incentive Disbursements]]</f>
        <v>33922.51</v>
      </c>
      <c r="G238" s="64">
        <f>Table3[[#This Row],[Incentive Disbursements]]/'1.) CLM Reference'!$B$5</f>
        <v>1.7570150944154995E-3</v>
      </c>
      <c r="H238" s="15">
        <v>73160.076000000001</v>
      </c>
      <c r="I238" s="16">
        <f>Table3[[#This Row],[Residential CLM $ Collected]]/'1.) CLM Reference'!$B$4</f>
        <v>2.5449067910579748E-3</v>
      </c>
      <c r="J238" s="17">
        <v>16556.510000000002</v>
      </c>
      <c r="K238" s="16">
        <f>Table3[[#This Row],[Residential Incentive Disbursements]]/'1.) CLM Reference'!$B$5</f>
        <v>8.5754379557530279E-4</v>
      </c>
      <c r="L238" s="15">
        <v>16691.322</v>
      </c>
      <c r="M238" s="16">
        <f>Table3[[#This Row],[C&amp;I CLM $ Collected]]/'1.) CLM Reference'!$B$4</f>
        <v>5.8061528954036861E-4</v>
      </c>
      <c r="N238" s="17">
        <v>17366</v>
      </c>
      <c r="O238" s="16">
        <f>Table3[[#This Row],[C&amp;I Incentive Disbursements]]/'1.) CLM Reference'!$B$5</f>
        <v>8.9947129884019672E-4</v>
      </c>
    </row>
    <row r="239" spans="1:15" ht="15" thickBot="1" x14ac:dyDescent="0.4">
      <c r="A239" s="107">
        <v>9001090200</v>
      </c>
      <c r="B239" s="76" t="s">
        <v>234</v>
      </c>
      <c r="C239" s="58" t="s">
        <v>43</v>
      </c>
      <c r="D239" s="38">
        <f>+Table3[[#This Row],[Residential CLM $ Collected]]+Table3[[#This Row],[C&amp;I CLM $ Collected]]</f>
        <v>178026.78599999999</v>
      </c>
      <c r="E239" s="64">
        <f>+Table3[[#This Row],[CLM $ Collected ]]/'1.) CLM Reference'!$B$4</f>
        <v>6.1927433848158481E-3</v>
      </c>
      <c r="F239" s="38">
        <f>+Table3[[#This Row],[Residential Incentive Disbursements]]+Table3[[#This Row],[C&amp;I Incentive Disbursements]]</f>
        <v>48895.519999999997</v>
      </c>
      <c r="G239" s="64">
        <f>Table3[[#This Row],[Incentive Disbursements]]/'1.) CLM Reference'!$B$5</f>
        <v>2.5325415686897855E-3</v>
      </c>
      <c r="H239" s="15">
        <v>155060.71799999999</v>
      </c>
      <c r="I239" s="16">
        <f>Table3[[#This Row],[Residential CLM $ Collected]]/'1.) CLM Reference'!$B$4</f>
        <v>5.393858178393985E-3</v>
      </c>
      <c r="J239" s="17">
        <v>47240.52</v>
      </c>
      <c r="K239" s="16">
        <f>Table3[[#This Row],[Residential Incentive Disbursements]]/'1.) CLM Reference'!$B$5</f>
        <v>2.4468209076520956E-3</v>
      </c>
      <c r="L239" s="15">
        <v>22966.067999999999</v>
      </c>
      <c r="M239" s="16">
        <f>Table3[[#This Row],[C&amp;I CLM $ Collected]]/'1.) CLM Reference'!$B$4</f>
        <v>7.988852064218637E-4</v>
      </c>
      <c r="N239" s="17">
        <v>1655</v>
      </c>
      <c r="O239" s="16">
        <f>Table3[[#This Row],[C&amp;I Incentive Disbursements]]/'1.) CLM Reference'!$B$5</f>
        <v>8.5720661037690067E-5</v>
      </c>
    </row>
    <row r="240" spans="1:15" ht="15" thickBot="1" x14ac:dyDescent="0.4">
      <c r="A240" s="107">
        <v>9001090300</v>
      </c>
      <c r="B240" s="76" t="s">
        <v>234</v>
      </c>
      <c r="C240" s="58" t="s">
        <v>43</v>
      </c>
      <c r="D240" s="38">
        <f>+Table3[[#This Row],[Residential CLM $ Collected]]+Table3[[#This Row],[C&amp;I CLM $ Collected]]</f>
        <v>146283.834</v>
      </c>
      <c r="E240" s="64">
        <f>+Table3[[#This Row],[CLM $ Collected ]]/'1.) CLM Reference'!$B$4</f>
        <v>5.0885502438324072E-3</v>
      </c>
      <c r="F240" s="38">
        <f>+Table3[[#This Row],[Residential Incentive Disbursements]]+Table3[[#This Row],[C&amp;I Incentive Disbursements]]</f>
        <v>73843.740000000005</v>
      </c>
      <c r="G240" s="64">
        <f>Table3[[#This Row],[Incentive Disbursements]]/'1.) CLM Reference'!$B$5</f>
        <v>3.8247336593929399E-3</v>
      </c>
      <c r="H240" s="15">
        <v>96397.452000000005</v>
      </c>
      <c r="I240" s="16">
        <f>Table3[[#This Row],[Residential CLM $ Collected]]/'1.) CLM Reference'!$B$4</f>
        <v>3.3532295706675476E-3</v>
      </c>
      <c r="J240" s="17">
        <v>72453.740000000005</v>
      </c>
      <c r="K240" s="16">
        <f>Table3[[#This Row],[Residential Incentive Disbursements]]/'1.) CLM Reference'!$B$5</f>
        <v>3.7527386631135509E-3</v>
      </c>
      <c r="L240" s="15">
        <v>49886.381999999998</v>
      </c>
      <c r="M240" s="16">
        <f>Table3[[#This Row],[C&amp;I CLM $ Collected]]/'1.) CLM Reference'!$B$4</f>
        <v>1.7353206731648596E-3</v>
      </c>
      <c r="N240" s="17">
        <v>1390</v>
      </c>
      <c r="O240" s="16">
        <f>Table3[[#This Row],[C&amp;I Incentive Disbursements]]/'1.) CLM Reference'!$B$5</f>
        <v>7.1994996279389244E-5</v>
      </c>
    </row>
    <row r="241" spans="1:15" ht="15" thickBot="1" x14ac:dyDescent="0.4">
      <c r="A241" s="107">
        <v>9001090400</v>
      </c>
      <c r="B241" s="76" t="s">
        <v>234</v>
      </c>
      <c r="C241" s="58" t="s">
        <v>43</v>
      </c>
      <c r="D241" s="38">
        <f>+Table3[[#This Row],[Residential CLM $ Collected]]+Table3[[#This Row],[C&amp;I CLM $ Collected]]</f>
        <v>167153.75400000002</v>
      </c>
      <c r="E241" s="64">
        <f>+Table3[[#This Row],[CLM $ Collected ]]/'1.) CLM Reference'!$B$4</f>
        <v>5.8145199808900434E-3</v>
      </c>
      <c r="F241" s="38">
        <f>+Table3[[#This Row],[Residential Incentive Disbursements]]+Table3[[#This Row],[C&amp;I Incentive Disbursements]]</f>
        <v>55301.17</v>
      </c>
      <c r="G241" s="64">
        <f>Table3[[#This Row],[Incentive Disbursements]]/'1.) CLM Reference'!$B$5</f>
        <v>2.8643219628747278E-3</v>
      </c>
      <c r="H241" s="15">
        <v>123003.774</v>
      </c>
      <c r="I241" s="16">
        <f>Table3[[#This Row],[Residential CLM $ Collected]]/'1.) CLM Reference'!$B$4</f>
        <v>4.2787426817101765E-3</v>
      </c>
      <c r="J241" s="17">
        <v>19509.169999999998</v>
      </c>
      <c r="K241" s="16">
        <f>Table3[[#This Row],[Residential Incentive Disbursements]]/'1.) CLM Reference'!$B$5</f>
        <v>1.010476706161131E-3</v>
      </c>
      <c r="L241" s="15">
        <v>44149.98</v>
      </c>
      <c r="M241" s="16">
        <f>Table3[[#This Row],[C&amp;I CLM $ Collected]]/'1.) CLM Reference'!$B$4</f>
        <v>1.5357772991798663E-3</v>
      </c>
      <c r="N241" s="17">
        <v>35792</v>
      </c>
      <c r="O241" s="16">
        <f>Table3[[#This Row],[C&amp;I Incentive Disbursements]]/'1.) CLM Reference'!$B$5</f>
        <v>1.8538452567135968E-3</v>
      </c>
    </row>
    <row r="242" spans="1:15" ht="15" thickBot="1" x14ac:dyDescent="0.4">
      <c r="A242" s="107">
        <v>9001090500</v>
      </c>
      <c r="B242" s="76" t="s">
        <v>234</v>
      </c>
      <c r="C242" s="58" t="s">
        <v>43</v>
      </c>
      <c r="D242" s="38">
        <f>+Table3[[#This Row],[Residential CLM $ Collected]]+Table3[[#This Row],[C&amp;I CLM $ Collected]]</f>
        <v>122149.88399999999</v>
      </c>
      <c r="E242" s="64">
        <f>+Table3[[#This Row],[CLM $ Collected ]]/'1.) CLM Reference'!$B$4</f>
        <v>4.2490397265107244E-3</v>
      </c>
      <c r="F242" s="38">
        <f>+Table3[[#This Row],[Residential Incentive Disbursements]]+Table3[[#This Row],[C&amp;I Incentive Disbursements]]</f>
        <v>52551.76</v>
      </c>
      <c r="G242" s="64">
        <f>Table3[[#This Row],[Incentive Disbursements]]/'1.) CLM Reference'!$B$5</f>
        <v>2.7219163781837096E-3</v>
      </c>
      <c r="H242" s="15">
        <v>96183.81</v>
      </c>
      <c r="I242" s="16">
        <f>Table3[[#This Row],[Residential CLM $ Collected]]/'1.) CLM Reference'!$B$4</f>
        <v>3.3457979357324604E-3</v>
      </c>
      <c r="J242" s="17">
        <v>41763.760000000002</v>
      </c>
      <c r="K242" s="16">
        <f>Table3[[#This Row],[Residential Incentive Disbursements]]/'1.) CLM Reference'!$B$5</f>
        <v>2.1631523351174856E-3</v>
      </c>
      <c r="L242" s="15">
        <v>25966.074000000001</v>
      </c>
      <c r="M242" s="16">
        <f>Table3[[#This Row],[C&amp;I CLM $ Collected]]/'1.) CLM Reference'!$B$4</f>
        <v>9.0324179077826421E-4</v>
      </c>
      <c r="N242" s="17">
        <v>10788</v>
      </c>
      <c r="O242" s="16">
        <f>Table3[[#This Row],[C&amp;I Incentive Disbursements]]/'1.) CLM Reference'!$B$5</f>
        <v>5.5876404306622377E-4</v>
      </c>
    </row>
    <row r="243" spans="1:15" ht="15" thickBot="1" x14ac:dyDescent="0.4">
      <c r="A243" s="107">
        <v>9001090600</v>
      </c>
      <c r="B243" s="76" t="s">
        <v>234</v>
      </c>
      <c r="C243" s="58" t="s">
        <v>43</v>
      </c>
      <c r="D243" s="38">
        <f>+Table3[[#This Row],[Residential CLM $ Collected]]+Table3[[#This Row],[C&amp;I CLM $ Collected]]</f>
        <v>84552.540000000008</v>
      </c>
      <c r="E243" s="64">
        <f>+Table3[[#This Row],[CLM $ Collected ]]/'1.) CLM Reference'!$B$4</f>
        <v>2.941198875288225E-3</v>
      </c>
      <c r="F243" s="38">
        <f>+Table3[[#This Row],[Residential Incentive Disbursements]]+Table3[[#This Row],[C&amp;I Incentive Disbursements]]</f>
        <v>143242.98000000001</v>
      </c>
      <c r="G243" s="64">
        <f>Table3[[#This Row],[Incentive Disbursements]]/'1.) CLM Reference'!$B$5</f>
        <v>7.4192646130565665E-3</v>
      </c>
      <c r="H243" s="15">
        <v>81146.460000000006</v>
      </c>
      <c r="I243" s="16">
        <f>Table3[[#This Row],[Residential CLM $ Collected]]/'1.) CLM Reference'!$B$4</f>
        <v>2.8227168206374511E-3</v>
      </c>
      <c r="J243" s="17">
        <v>143155.98000000001</v>
      </c>
      <c r="K243" s="16">
        <f>Table3[[#This Row],[Residential Incentive Disbursements]]/'1.) CLM Reference'!$B$5</f>
        <v>7.4147584514189357E-3</v>
      </c>
      <c r="L243" s="15">
        <v>3406.08</v>
      </c>
      <c r="M243" s="16">
        <f>Table3[[#This Row],[C&amp;I CLM $ Collected]]/'1.) CLM Reference'!$B$4</f>
        <v>1.1848205465077354E-4</v>
      </c>
      <c r="N243" s="17">
        <v>87</v>
      </c>
      <c r="O243" s="16">
        <f>Table3[[#This Row],[C&amp;I Incentive Disbursements]]/'1.) CLM Reference'!$B$5</f>
        <v>4.5061616376308369E-6</v>
      </c>
    </row>
    <row r="244" spans="1:15" ht="15" thickBot="1" x14ac:dyDescent="0.4">
      <c r="A244" s="107">
        <v>9001090700</v>
      </c>
      <c r="B244" s="76" t="s">
        <v>234</v>
      </c>
      <c r="C244" s="58" t="s">
        <v>43</v>
      </c>
      <c r="D244" s="38">
        <f>+Table3[[#This Row],[Residential CLM $ Collected]]+Table3[[#This Row],[C&amp;I CLM $ Collected]]</f>
        <v>148299.16200000001</v>
      </c>
      <c r="E244" s="64">
        <f>+Table3[[#This Row],[CLM $ Collected ]]/'1.) CLM Reference'!$B$4</f>
        <v>5.1586543524367954E-3</v>
      </c>
      <c r="F244" s="38">
        <f>+Table3[[#This Row],[Residential Incentive Disbursements]]+Table3[[#This Row],[C&amp;I Incentive Disbursements]]</f>
        <v>33489.93</v>
      </c>
      <c r="G244" s="64">
        <f>Table3[[#This Row],[Incentive Disbursements]]/'1.) CLM Reference'!$B$5</f>
        <v>1.7346096300338172E-3</v>
      </c>
      <c r="H244" s="15">
        <v>126179.61</v>
      </c>
      <c r="I244" s="16">
        <f>Table3[[#This Row],[Residential CLM $ Collected]]/'1.) CLM Reference'!$B$4</f>
        <v>4.3892155932430512E-3</v>
      </c>
      <c r="J244" s="17">
        <v>32489.93</v>
      </c>
      <c r="K244" s="16">
        <f>Table3[[#This Row],[Residential Incentive Disbursements]]/'1.) CLM Reference'!$B$5</f>
        <v>1.6828146686817388E-3</v>
      </c>
      <c r="L244" s="15">
        <v>22119.552</v>
      </c>
      <c r="M244" s="16">
        <f>Table3[[#This Row],[C&amp;I CLM $ Collected]]/'1.) CLM Reference'!$B$4</f>
        <v>7.694387591937439E-4</v>
      </c>
      <c r="N244" s="17">
        <v>1000</v>
      </c>
      <c r="O244" s="16">
        <f>Table3[[#This Row],[C&amp;I Incentive Disbursements]]/'1.) CLM Reference'!$B$5</f>
        <v>5.179496135207859E-5</v>
      </c>
    </row>
    <row r="245" spans="1:15" ht="15" thickBot="1" x14ac:dyDescent="0.4">
      <c r="A245" s="107">
        <v>9001100100</v>
      </c>
      <c r="B245" s="76" t="s">
        <v>234</v>
      </c>
      <c r="C245" s="58" t="s">
        <v>43</v>
      </c>
      <c r="D245" s="38">
        <f>+Table3[[#This Row],[Residential CLM $ Collected]]+Table3[[#This Row],[C&amp;I CLM $ Collected]]</f>
        <v>666.13199999999995</v>
      </c>
      <c r="E245" s="64">
        <f>+Table3[[#This Row],[CLM $ Collected ]]/'1.) CLM Reference'!$B$4</f>
        <v>2.317170707341844E-5</v>
      </c>
      <c r="F245" s="38">
        <f>+Table3[[#This Row],[Residential Incentive Disbursements]]+Table3[[#This Row],[C&amp;I Incentive Disbursements]]</f>
        <v>320</v>
      </c>
      <c r="G245" s="64">
        <f>Table3[[#This Row],[Incentive Disbursements]]/'1.) CLM Reference'!$B$5</f>
        <v>1.6574387632665147E-5</v>
      </c>
      <c r="H245" s="15">
        <v>87.977999999999994</v>
      </c>
      <c r="I245" s="16">
        <f>Table3[[#This Row],[Residential CLM $ Collected]]/'1.) CLM Reference'!$B$4</f>
        <v>3.0603550721256561E-6</v>
      </c>
      <c r="J245" s="17">
        <v>0</v>
      </c>
      <c r="K245" s="16">
        <f>Table3[[#This Row],[Residential Incentive Disbursements]]/'1.) CLM Reference'!$B$5</f>
        <v>0</v>
      </c>
      <c r="L245" s="15">
        <v>578.154</v>
      </c>
      <c r="M245" s="16">
        <f>Table3[[#This Row],[C&amp;I CLM $ Collected]]/'1.) CLM Reference'!$B$4</f>
        <v>2.0111352001292783E-5</v>
      </c>
      <c r="N245" s="17">
        <v>320</v>
      </c>
      <c r="O245" s="16">
        <f>Table3[[#This Row],[C&amp;I Incentive Disbursements]]/'1.) CLM Reference'!$B$5</f>
        <v>1.6574387632665147E-5</v>
      </c>
    </row>
    <row r="246" spans="1:15" ht="15" thickBot="1" x14ac:dyDescent="0.4">
      <c r="A246" s="106">
        <v>9001105100</v>
      </c>
      <c r="B246" s="75" t="s">
        <v>234</v>
      </c>
      <c r="C246" s="91" t="s">
        <v>43</v>
      </c>
      <c r="D246" s="38">
        <f>+Table3[[#This Row],[Residential CLM $ Collected]]+Table3[[#This Row],[C&amp;I CLM $ Collected]]</f>
        <v>341.25</v>
      </c>
      <c r="E246" s="64">
        <f>+Table3[[#This Row],[CLM $ Collected ]]/'1.) CLM Reference'!$B$4</f>
        <v>1.1870537729465095E-5</v>
      </c>
      <c r="F246" s="38">
        <f>+Table3[[#This Row],[Residential Incentive Disbursements]]+Table3[[#This Row],[C&amp;I Incentive Disbursements]]</f>
        <v>0</v>
      </c>
      <c r="G246" s="66">
        <f>Table3[[#This Row],[Incentive Disbursements]]/'1.) CLM Reference'!$B$5</f>
        <v>0</v>
      </c>
      <c r="H246" s="32">
        <v>341.25</v>
      </c>
      <c r="I246" s="33">
        <f>Table3[[#This Row],[Residential CLM $ Collected]]/'1.) CLM Reference'!$B$4</f>
        <v>1.1870537729465095E-5</v>
      </c>
      <c r="J246" s="34">
        <v>0</v>
      </c>
      <c r="K246" s="33">
        <f>Table3[[#This Row],[Residential Incentive Disbursements]]/'1.) CLM Reference'!$B$5</f>
        <v>0</v>
      </c>
      <c r="L246" s="32">
        <v>0</v>
      </c>
      <c r="M246" s="33">
        <f>Table3[[#This Row],[C&amp;I CLM $ Collected]]/'1.) CLM Reference'!$B$4</f>
        <v>0</v>
      </c>
      <c r="N246" s="34">
        <v>0</v>
      </c>
      <c r="O246" s="33">
        <f>Table3[[#This Row],[C&amp;I Incentive Disbursements]]/'1.) CLM Reference'!$B$5</f>
        <v>0</v>
      </c>
    </row>
    <row r="247" spans="1:15" ht="15" thickBot="1" x14ac:dyDescent="0.4">
      <c r="A247" s="106">
        <v>9001105200</v>
      </c>
      <c r="B247" s="75" t="s">
        <v>234</v>
      </c>
      <c r="C247" s="91" t="s">
        <v>43</v>
      </c>
      <c r="D247" s="38">
        <f>+Table3[[#This Row],[Residential CLM $ Collected]]+Table3[[#This Row],[C&amp;I CLM $ Collected]]</f>
        <v>190.10400000000001</v>
      </c>
      <c r="E247" s="64">
        <f>+Table3[[#This Row],[CLM $ Collected ]]/'1.) CLM Reference'!$B$4</f>
        <v>6.6128548117867626E-6</v>
      </c>
      <c r="F247" s="38">
        <f>+Table3[[#This Row],[Residential Incentive Disbursements]]+Table3[[#This Row],[C&amp;I Incentive Disbursements]]</f>
        <v>0</v>
      </c>
      <c r="G247" s="66">
        <f>Table3[[#This Row],[Incentive Disbursements]]/'1.) CLM Reference'!$B$5</f>
        <v>0</v>
      </c>
      <c r="H247" s="32">
        <v>190.10400000000001</v>
      </c>
      <c r="I247" s="33">
        <f>Table3[[#This Row],[Residential CLM $ Collected]]/'1.) CLM Reference'!$B$4</f>
        <v>6.6128548117867626E-6</v>
      </c>
      <c r="J247" s="34">
        <v>0</v>
      </c>
      <c r="K247" s="33">
        <f>Table3[[#This Row],[Residential Incentive Disbursements]]/'1.) CLM Reference'!$B$5</f>
        <v>0</v>
      </c>
      <c r="L247" s="32">
        <v>0</v>
      </c>
      <c r="M247" s="33">
        <f>Table3[[#This Row],[C&amp;I CLM $ Collected]]/'1.) CLM Reference'!$B$4</f>
        <v>0</v>
      </c>
      <c r="N247" s="34">
        <v>0</v>
      </c>
      <c r="O247" s="33">
        <f>Table3[[#This Row],[C&amp;I Incentive Disbursements]]/'1.) CLM Reference'!$B$5</f>
        <v>0</v>
      </c>
    </row>
    <row r="248" spans="1:15" ht="15" thickBot="1" x14ac:dyDescent="0.4">
      <c r="A248" s="107">
        <v>9001110302</v>
      </c>
      <c r="B248" s="76" t="s">
        <v>234</v>
      </c>
      <c r="C248" s="58" t="s">
        <v>43</v>
      </c>
      <c r="D248" s="38">
        <f>+Table3[[#This Row],[Residential CLM $ Collected]]+Table3[[#This Row],[C&amp;I CLM $ Collected]]</f>
        <v>200.08199999999999</v>
      </c>
      <c r="E248" s="64">
        <f>+Table3[[#This Row],[CLM $ Collected ]]/'1.) CLM Reference'!$B$4</f>
        <v>6.9599441171775389E-6</v>
      </c>
      <c r="F248" s="38">
        <f>+Table3[[#This Row],[Residential Incentive Disbursements]]+Table3[[#This Row],[C&amp;I Incentive Disbursements]]</f>
        <v>0</v>
      </c>
      <c r="G248" s="64">
        <f>Table3[[#This Row],[Incentive Disbursements]]/'1.) CLM Reference'!$B$5</f>
        <v>0</v>
      </c>
      <c r="H248" s="15">
        <v>200.08199999999999</v>
      </c>
      <c r="I248" s="16">
        <f>Table3[[#This Row],[Residential CLM $ Collected]]/'1.) CLM Reference'!$B$4</f>
        <v>6.9599441171775389E-6</v>
      </c>
      <c r="J248" s="17">
        <v>0</v>
      </c>
      <c r="K248" s="16">
        <f>Table3[[#This Row],[Residential Incentive Disbursements]]/'1.) CLM Reference'!$B$5</f>
        <v>0</v>
      </c>
      <c r="L248" s="15">
        <v>0</v>
      </c>
      <c r="M248" s="16">
        <f>Table3[[#This Row],[C&amp;I CLM $ Collected]]/'1.) CLM Reference'!$B$4</f>
        <v>0</v>
      </c>
      <c r="N248" s="17">
        <v>0</v>
      </c>
      <c r="O248" s="16">
        <f>Table3[[#This Row],[C&amp;I Incentive Disbursements]]/'1.) CLM Reference'!$B$5</f>
        <v>0</v>
      </c>
    </row>
    <row r="249" spans="1:15" ht="15" thickBot="1" x14ac:dyDescent="0.4">
      <c r="A249" s="107">
        <v>9001110400</v>
      </c>
      <c r="B249" s="76" t="s">
        <v>234</v>
      </c>
      <c r="C249" s="58" t="s">
        <v>43</v>
      </c>
      <c r="D249" s="38">
        <f>+Table3[[#This Row],[Residential CLM $ Collected]]+Table3[[#This Row],[C&amp;I CLM $ Collected]]</f>
        <v>238.80600000000001</v>
      </c>
      <c r="E249" s="64">
        <f>+Table3[[#This Row],[CLM $ Collected ]]/'1.) CLM Reference'!$B$4</f>
        <v>8.3069762139857637E-6</v>
      </c>
      <c r="F249" s="38">
        <f>+Table3[[#This Row],[Residential Incentive Disbursements]]+Table3[[#This Row],[C&amp;I Incentive Disbursements]]</f>
        <v>0</v>
      </c>
      <c r="G249" s="64">
        <f>Table3[[#This Row],[Incentive Disbursements]]/'1.) CLM Reference'!$B$5</f>
        <v>0</v>
      </c>
      <c r="H249" s="15">
        <v>238.80600000000001</v>
      </c>
      <c r="I249" s="16">
        <f>Table3[[#This Row],[Residential CLM $ Collected]]/'1.) CLM Reference'!$B$4</f>
        <v>8.3069762139857637E-6</v>
      </c>
      <c r="J249" s="17">
        <v>0</v>
      </c>
      <c r="K249" s="16">
        <f>Table3[[#This Row],[Residential Incentive Disbursements]]/'1.) CLM Reference'!$B$5</f>
        <v>0</v>
      </c>
      <c r="L249" s="15">
        <v>0</v>
      </c>
      <c r="M249" s="16">
        <f>Table3[[#This Row],[C&amp;I CLM $ Collected]]/'1.) CLM Reference'!$B$4</f>
        <v>0</v>
      </c>
      <c r="N249" s="17">
        <v>0</v>
      </c>
      <c r="O249" s="16">
        <f>Table3[[#This Row],[C&amp;I Incentive Disbursements]]/'1.) CLM Reference'!$B$5</f>
        <v>0</v>
      </c>
    </row>
    <row r="250" spans="1:15" ht="15" thickBot="1" x14ac:dyDescent="0.4">
      <c r="A250" s="107">
        <v>9001110500</v>
      </c>
      <c r="B250" s="76" t="s">
        <v>234</v>
      </c>
      <c r="C250" s="58" t="s">
        <v>43</v>
      </c>
      <c r="D250" s="38">
        <f>+Table3[[#This Row],[Residential CLM $ Collected]]+Table3[[#This Row],[C&amp;I CLM $ Collected]]</f>
        <v>123.504</v>
      </c>
      <c r="E250" s="64">
        <f>+Table3[[#This Row],[CLM $ Collected ]]/'1.) CLM Reference'!$B$4</f>
        <v>4.2961432724977501E-6</v>
      </c>
      <c r="F250" s="38">
        <f>+Table3[[#This Row],[Residential Incentive Disbursements]]+Table3[[#This Row],[C&amp;I Incentive Disbursements]]</f>
        <v>0</v>
      </c>
      <c r="G250" s="64">
        <f>Table3[[#This Row],[Incentive Disbursements]]/'1.) CLM Reference'!$B$5</f>
        <v>0</v>
      </c>
      <c r="H250" s="15">
        <v>123.504</v>
      </c>
      <c r="I250" s="16">
        <f>Table3[[#This Row],[Residential CLM $ Collected]]/'1.) CLM Reference'!$B$4</f>
        <v>4.2961432724977501E-6</v>
      </c>
      <c r="J250" s="17">
        <v>0</v>
      </c>
      <c r="K250" s="16">
        <f>Table3[[#This Row],[Residential Incentive Disbursements]]/'1.) CLM Reference'!$B$5</f>
        <v>0</v>
      </c>
      <c r="L250" s="15">
        <v>0</v>
      </c>
      <c r="M250" s="16">
        <f>Table3[[#This Row],[C&amp;I CLM $ Collected]]/'1.) CLM Reference'!$B$4</f>
        <v>0</v>
      </c>
      <c r="N250" s="17">
        <v>0</v>
      </c>
      <c r="O250" s="16">
        <f>Table3[[#This Row],[C&amp;I Incentive Disbursements]]/'1.) CLM Reference'!$B$5</f>
        <v>0</v>
      </c>
    </row>
    <row r="251" spans="1:15" ht="15" thickBot="1" x14ac:dyDescent="0.4">
      <c r="A251" s="90" t="s">
        <v>174</v>
      </c>
      <c r="B251" s="75" t="s">
        <v>237</v>
      </c>
      <c r="C251" s="91" t="s">
        <v>43</v>
      </c>
      <c r="D251" s="38">
        <f>+Table3[[#This Row],[Residential CLM $ Collected]]+Table3[[#This Row],[C&amp;I CLM $ Collected]]</f>
        <v>0</v>
      </c>
      <c r="E251" s="64">
        <f>+Table3[[#This Row],[CLM $ Collected ]]/'1.) CLM Reference'!$B$4</f>
        <v>0</v>
      </c>
      <c r="F251" s="38">
        <f>+Table3[[#This Row],[Residential Incentive Disbursements]]+Table3[[#This Row],[C&amp;I Incentive Disbursements]]</f>
        <v>508270</v>
      </c>
      <c r="G251" s="66">
        <f>Table3[[#This Row],[Incentive Disbursements]]/'1.) CLM Reference'!$B$5</f>
        <v>2.6325825006420986E-2</v>
      </c>
      <c r="H251" s="32">
        <v>0</v>
      </c>
      <c r="I251" s="33">
        <f>Table3[[#This Row],[Residential CLM $ Collected]]/'1.) CLM Reference'!$B$4</f>
        <v>0</v>
      </c>
      <c r="J251" s="34">
        <v>508270</v>
      </c>
      <c r="K251" s="33">
        <f>Table3[[#This Row],[Residential Incentive Disbursements]]/'1.) CLM Reference'!$B$5</f>
        <v>2.6325825006420986E-2</v>
      </c>
      <c r="L251" s="32">
        <v>0</v>
      </c>
      <c r="M251" s="33">
        <f>Table3[[#This Row],[C&amp;I CLM $ Collected]]/'1.) CLM Reference'!$B$4</f>
        <v>0</v>
      </c>
      <c r="N251" s="34">
        <v>0</v>
      </c>
      <c r="O251" s="33">
        <f>Table3[[#This Row],[C&amp;I Incentive Disbursements]]/'1.) CLM Reference'!$B$5</f>
        <v>0</v>
      </c>
    </row>
    <row r="252" spans="1:15" ht="15" thickBot="1" x14ac:dyDescent="0.4">
      <c r="A252" s="107">
        <v>9001074300</v>
      </c>
      <c r="B252" s="76" t="s">
        <v>238</v>
      </c>
      <c r="C252" s="58" t="s">
        <v>48</v>
      </c>
      <c r="D252" s="38">
        <f>+Table3[[#This Row],[Residential CLM $ Collected]]+Table3[[#This Row],[C&amp;I CLM $ Collected]]</f>
        <v>12.102</v>
      </c>
      <c r="E252" s="64">
        <f>+Table3[[#This Row],[CLM $ Collected ]]/'1.) CLM Reference'!$B$4</f>
        <v>4.2097361934648083E-7</v>
      </c>
      <c r="F252" s="38">
        <f>+Table3[[#This Row],[Residential Incentive Disbursements]]+Table3[[#This Row],[C&amp;I Incentive Disbursements]]</f>
        <v>0</v>
      </c>
      <c r="G252" s="64">
        <f>Table3[[#This Row],[Incentive Disbursements]]/'1.) CLM Reference'!$B$5</f>
        <v>0</v>
      </c>
      <c r="H252" s="15">
        <v>12.102</v>
      </c>
      <c r="I252" s="16">
        <f>Table3[[#This Row],[Residential CLM $ Collected]]/'1.) CLM Reference'!$B$4</f>
        <v>4.2097361934648083E-7</v>
      </c>
      <c r="J252" s="17">
        <v>0</v>
      </c>
      <c r="K252" s="16">
        <f>Table3[[#This Row],[Residential Incentive Disbursements]]/'1.) CLM Reference'!$B$5</f>
        <v>0</v>
      </c>
      <c r="L252" s="15">
        <v>0</v>
      </c>
      <c r="M252" s="16">
        <f>Table3[[#This Row],[C&amp;I CLM $ Collected]]/'1.) CLM Reference'!$B$4</f>
        <v>0</v>
      </c>
      <c r="N252" s="17">
        <v>0</v>
      </c>
      <c r="O252" s="16">
        <f>Table3[[#This Row],[C&amp;I Incentive Disbursements]]/'1.) CLM Reference'!$B$5</f>
        <v>0</v>
      </c>
    </row>
    <row r="253" spans="1:15" ht="15" thickBot="1" x14ac:dyDescent="0.4">
      <c r="A253" s="107">
        <v>9009141100</v>
      </c>
      <c r="B253" s="76" t="s">
        <v>238</v>
      </c>
      <c r="C253" s="58" t="s">
        <v>43</v>
      </c>
      <c r="D253" s="38">
        <f>+Table3[[#This Row],[Residential CLM $ Collected]]+Table3[[#This Row],[C&amp;I CLM $ Collected]]</f>
        <v>28.794</v>
      </c>
      <c r="E253" s="64">
        <f>+Table3[[#This Row],[CLM $ Collected ]]/'1.) CLM Reference'!$B$4</f>
        <v>1.0016124934277448E-6</v>
      </c>
      <c r="F253" s="38">
        <f>+Table3[[#This Row],[Residential Incentive Disbursements]]+Table3[[#This Row],[C&amp;I Incentive Disbursements]]</f>
        <v>0</v>
      </c>
      <c r="G253" s="64">
        <f>Table3[[#This Row],[Incentive Disbursements]]/'1.) CLM Reference'!$B$5</f>
        <v>0</v>
      </c>
      <c r="H253" s="15">
        <v>0</v>
      </c>
      <c r="I253" s="16">
        <f>Table3[[#This Row],[Residential CLM $ Collected]]/'1.) CLM Reference'!$B$4</f>
        <v>0</v>
      </c>
      <c r="J253" s="17">
        <v>0</v>
      </c>
      <c r="K253" s="16">
        <f>Table3[[#This Row],[Residential Incentive Disbursements]]/'1.) CLM Reference'!$B$5</f>
        <v>0</v>
      </c>
      <c r="L253" s="15">
        <v>28.794</v>
      </c>
      <c r="M253" s="16">
        <f>Table3[[#This Row],[C&amp;I CLM $ Collected]]/'1.) CLM Reference'!$B$4</f>
        <v>1.0016124934277448E-6</v>
      </c>
      <c r="N253" s="17">
        <v>0</v>
      </c>
      <c r="O253" s="16">
        <f>Table3[[#This Row],[C&amp;I Incentive Disbursements]]/'1.) CLM Reference'!$B$5</f>
        <v>0</v>
      </c>
    </row>
    <row r="254" spans="1:15" ht="15" thickBot="1" x14ac:dyDescent="0.4">
      <c r="A254" s="107">
        <v>9009141200</v>
      </c>
      <c r="B254" s="76" t="s">
        <v>238</v>
      </c>
      <c r="C254" s="58" t="s">
        <v>43</v>
      </c>
      <c r="D254" s="38">
        <f>+Table3[[#This Row],[Residential CLM $ Collected]]+Table3[[#This Row],[C&amp;I CLM $ Collected]]</f>
        <v>34.494</v>
      </c>
      <c r="E254" s="64">
        <f>+Table3[[#This Row],[CLM $ Collected ]]/'1.) CLM Reference'!$B$4</f>
        <v>1.1998896071506783E-6</v>
      </c>
      <c r="F254" s="38">
        <f>+Table3[[#This Row],[Residential Incentive Disbursements]]+Table3[[#This Row],[C&amp;I Incentive Disbursements]]</f>
        <v>0</v>
      </c>
      <c r="G254" s="64">
        <f>Table3[[#This Row],[Incentive Disbursements]]/'1.) CLM Reference'!$B$5</f>
        <v>0</v>
      </c>
      <c r="H254" s="15">
        <v>34.494</v>
      </c>
      <c r="I254" s="16">
        <f>Table3[[#This Row],[Residential CLM $ Collected]]/'1.) CLM Reference'!$B$4</f>
        <v>1.1998896071506783E-6</v>
      </c>
      <c r="J254" s="17">
        <v>0</v>
      </c>
      <c r="K254" s="16">
        <f>Table3[[#This Row],[Residential Incentive Disbursements]]/'1.) CLM Reference'!$B$5</f>
        <v>0</v>
      </c>
      <c r="L254" s="15">
        <v>0</v>
      </c>
      <c r="M254" s="16">
        <f>Table3[[#This Row],[C&amp;I CLM $ Collected]]/'1.) CLM Reference'!$B$4</f>
        <v>0</v>
      </c>
      <c r="N254" s="17">
        <v>0</v>
      </c>
      <c r="O254" s="16">
        <f>Table3[[#This Row],[C&amp;I Incentive Disbursements]]/'1.) CLM Reference'!$B$5</f>
        <v>0</v>
      </c>
    </row>
    <row r="255" spans="1:15" ht="15" thickBot="1" x14ac:dyDescent="0.4">
      <c r="A255" s="107">
        <v>9009154100</v>
      </c>
      <c r="B255" s="76" t="s">
        <v>238</v>
      </c>
      <c r="C255" s="58" t="s">
        <v>43</v>
      </c>
      <c r="D255" s="38">
        <f>+Table3[[#This Row],[Residential CLM $ Collected]]+Table3[[#This Row],[C&amp;I CLM $ Collected]]</f>
        <v>182175.144</v>
      </c>
      <c r="E255" s="64">
        <f>+Table3[[#This Row],[CLM $ Collected ]]/'1.) CLM Reference'!$B$4</f>
        <v>6.3370459200666283E-3</v>
      </c>
      <c r="F255" s="38">
        <f>+Table3[[#This Row],[Residential Incentive Disbursements]]+Table3[[#This Row],[C&amp;I Incentive Disbursements]]</f>
        <v>54301</v>
      </c>
      <c r="G255" s="64">
        <f>Table3[[#This Row],[Incentive Disbursements]]/'1.) CLM Reference'!$B$5</f>
        <v>2.8125181963792193E-3</v>
      </c>
      <c r="H255" s="15">
        <v>135994.11600000001</v>
      </c>
      <c r="I255" s="16">
        <f>Table3[[#This Row],[Residential CLM $ Collected]]/'1.) CLM Reference'!$B$4</f>
        <v>4.7306176848740007E-3</v>
      </c>
      <c r="J255" s="17">
        <v>30274</v>
      </c>
      <c r="K255" s="16">
        <f>Table3[[#This Row],[Residential Incentive Disbursements]]/'1.) CLM Reference'!$B$5</f>
        <v>1.5680406599728272E-3</v>
      </c>
      <c r="L255" s="15">
        <v>46181.027999999998</v>
      </c>
      <c r="M255" s="16">
        <f>Table3[[#This Row],[C&amp;I CLM $ Collected]]/'1.) CLM Reference'!$B$4</f>
        <v>1.6064282351926271E-3</v>
      </c>
      <c r="N255" s="17">
        <v>24027</v>
      </c>
      <c r="O255" s="16">
        <f>Table3[[#This Row],[C&amp;I Incentive Disbursements]]/'1.) CLM Reference'!$B$5</f>
        <v>1.2444775364063923E-3</v>
      </c>
    </row>
    <row r="256" spans="1:15" ht="15" thickBot="1" x14ac:dyDescent="0.4">
      <c r="A256" s="107">
        <v>9009154200</v>
      </c>
      <c r="B256" s="76" t="s">
        <v>238</v>
      </c>
      <c r="C256" s="58" t="s">
        <v>43</v>
      </c>
      <c r="D256" s="38">
        <f>+Table3[[#This Row],[Residential CLM $ Collected]]+Table3[[#This Row],[C&amp;I CLM $ Collected]]</f>
        <v>147147.68400000001</v>
      </c>
      <c r="E256" s="64">
        <f>+Table3[[#This Row],[CLM $ Collected ]]/'1.) CLM Reference'!$B$4</f>
        <v>5.1185996621989959E-3</v>
      </c>
      <c r="F256" s="38">
        <f>+Table3[[#This Row],[Residential Incentive Disbursements]]+Table3[[#This Row],[C&amp;I Incentive Disbursements]]</f>
        <v>113436.69</v>
      </c>
      <c r="G256" s="64">
        <f>Table3[[#This Row],[Incentive Disbursements]]/'1.) CLM Reference'!$B$5</f>
        <v>5.8754489744577195E-3</v>
      </c>
      <c r="H256" s="15">
        <v>118228.242</v>
      </c>
      <c r="I256" s="16">
        <f>Table3[[#This Row],[Residential CLM $ Collected]]/'1.) CLM Reference'!$B$4</f>
        <v>4.1126236112800875E-3</v>
      </c>
      <c r="J256" s="17">
        <v>58679.92</v>
      </c>
      <c r="K256" s="16">
        <f>Table3[[#This Row],[Residential Incentive Disbursements]]/'1.) CLM Reference'!$B$5</f>
        <v>3.0393241885430635E-3</v>
      </c>
      <c r="L256" s="15">
        <v>28919.441999999999</v>
      </c>
      <c r="M256" s="16">
        <f>Table3[[#This Row],[C&amp;I CLM $ Collected]]/'1.) CLM Reference'!$B$4</f>
        <v>1.0059760509189084E-3</v>
      </c>
      <c r="N256" s="17">
        <v>54756.77</v>
      </c>
      <c r="O256" s="16">
        <f>Table3[[#This Row],[C&amp;I Incentive Disbursements]]/'1.) CLM Reference'!$B$5</f>
        <v>2.836124785914656E-3</v>
      </c>
    </row>
    <row r="257" spans="1:15" ht="15" thickBot="1" x14ac:dyDescent="0.4">
      <c r="A257" s="106">
        <v>9009154500</v>
      </c>
      <c r="B257" s="75" t="s">
        <v>238</v>
      </c>
      <c r="C257" s="91" t="s">
        <v>48</v>
      </c>
      <c r="D257" s="38">
        <f>+Table3[[#This Row],[Residential CLM $ Collected]]+Table3[[#This Row],[C&amp;I CLM $ Collected]]</f>
        <v>92036.466</v>
      </c>
      <c r="E257" s="64">
        <f>+Table3[[#This Row],[CLM $ Collected ]]/'1.) CLM Reference'!$B$4</f>
        <v>3.2015306729366489E-3</v>
      </c>
      <c r="F257" s="38">
        <f>+Table3[[#This Row],[Residential Incentive Disbursements]]+Table3[[#This Row],[C&amp;I Incentive Disbursements]]</f>
        <v>30049.15</v>
      </c>
      <c r="G257" s="66">
        <f>Table3[[#This Row],[Incentive Disbursements]]/'1.) CLM Reference'!$B$5</f>
        <v>1.5563945629128125E-3</v>
      </c>
      <c r="H257" s="32">
        <v>65137.2</v>
      </c>
      <c r="I257" s="33">
        <f>Table3[[#This Row],[Residential CLM $ Collected]]/'1.) CLM Reference'!$B$4</f>
        <v>2.2658273705251685E-3</v>
      </c>
      <c r="J257" s="34">
        <v>5706.4</v>
      </c>
      <c r="K257" s="33">
        <f>Table3[[#This Row],[Residential Incentive Disbursements]]/'1.) CLM Reference'!$B$5</f>
        <v>2.9556276745950125E-4</v>
      </c>
      <c r="L257" s="32">
        <v>26899.266</v>
      </c>
      <c r="M257" s="33">
        <f>Table3[[#This Row],[C&amp;I CLM $ Collected]]/'1.) CLM Reference'!$B$4</f>
        <v>9.3570330241148027E-4</v>
      </c>
      <c r="N257" s="34">
        <v>24342.75</v>
      </c>
      <c r="O257" s="33">
        <f>Table3[[#This Row],[C&amp;I Incentive Disbursements]]/'1.) CLM Reference'!$B$5</f>
        <v>1.2608317954533111E-3</v>
      </c>
    </row>
    <row r="258" spans="1:15" ht="15" thickBot="1" x14ac:dyDescent="0.4">
      <c r="A258" s="107">
        <v>9009154600</v>
      </c>
      <c r="B258" s="76" t="s">
        <v>238</v>
      </c>
      <c r="C258" s="58" t="s">
        <v>43</v>
      </c>
      <c r="D258" s="38">
        <f>+Table3[[#This Row],[Residential CLM $ Collected]]+Table3[[#This Row],[C&amp;I CLM $ Collected]]</f>
        <v>117531.32399999999</v>
      </c>
      <c r="E258" s="64">
        <f>+Table3[[#This Row],[CLM $ Collected ]]/'1.) CLM Reference'!$B$4</f>
        <v>4.0883809990798136E-3</v>
      </c>
      <c r="F258" s="38">
        <f>+Table3[[#This Row],[Residential Incentive Disbursements]]+Table3[[#This Row],[C&amp;I Incentive Disbursements]]</f>
        <v>156382.20000000001</v>
      </c>
      <c r="G258" s="64">
        <f>Table3[[#This Row],[Incentive Disbursements]]/'1.) CLM Reference'!$B$5</f>
        <v>8.0998100051530245E-3</v>
      </c>
      <c r="H258" s="15">
        <v>74736.695999999996</v>
      </c>
      <c r="I258" s="16">
        <f>Table3[[#This Row],[Residential CLM $ Collected]]/'1.) CLM Reference'!$B$4</f>
        <v>2.5997502407137376E-3</v>
      </c>
      <c r="J258" s="17">
        <v>18188.2</v>
      </c>
      <c r="K258" s="16">
        <f>Table3[[#This Row],[Residential Incentive Disbursements]]/'1.) CLM Reference'!$B$5</f>
        <v>9.4205711606387579E-4</v>
      </c>
      <c r="L258" s="15">
        <v>42794.627999999997</v>
      </c>
      <c r="M258" s="16">
        <f>Table3[[#This Row],[C&amp;I CLM $ Collected]]/'1.) CLM Reference'!$B$4</f>
        <v>1.4886307583660758E-3</v>
      </c>
      <c r="N258" s="17">
        <v>138194</v>
      </c>
      <c r="O258" s="16">
        <f>Table3[[#This Row],[C&amp;I Incentive Disbursements]]/'1.) CLM Reference'!$B$5</f>
        <v>7.1577528890891485E-3</v>
      </c>
    </row>
    <row r="259" spans="1:15" ht="15" thickBot="1" x14ac:dyDescent="0.4">
      <c r="A259" s="107">
        <v>9009154700</v>
      </c>
      <c r="B259" s="76" t="s">
        <v>238</v>
      </c>
      <c r="C259" s="58" t="s">
        <v>43</v>
      </c>
      <c r="D259" s="38">
        <f>+Table3[[#This Row],[Residential CLM $ Collected]]+Table3[[#This Row],[C&amp;I CLM $ Collected]]</f>
        <v>131944.01999999999</v>
      </c>
      <c r="E259" s="64">
        <f>+Table3[[#This Row],[CLM $ Collected ]]/'1.) CLM Reference'!$B$4</f>
        <v>4.5897332383510537E-3</v>
      </c>
      <c r="F259" s="38">
        <f>+Table3[[#This Row],[Residential Incentive Disbursements]]+Table3[[#This Row],[C&amp;I Incentive Disbursements]]</f>
        <v>58536.11</v>
      </c>
      <c r="G259" s="64">
        <f>Table3[[#This Row],[Incentive Disbursements]]/'1.) CLM Reference'!$B$5</f>
        <v>3.0318755551510209E-3</v>
      </c>
      <c r="H259" s="15">
        <v>108902.022</v>
      </c>
      <c r="I259" s="16">
        <f>Table3[[#This Row],[Residential CLM $ Collected]]/'1.) CLM Reference'!$B$4</f>
        <v>3.7882067720616491E-3</v>
      </c>
      <c r="J259" s="17">
        <v>47228.11</v>
      </c>
      <c r="K259" s="16">
        <f>Table3[[#This Row],[Residential Incentive Disbursements]]/'1.) CLM Reference'!$B$5</f>
        <v>2.4461781321817163E-3</v>
      </c>
      <c r="L259" s="15">
        <v>23041.998</v>
      </c>
      <c r="M259" s="16">
        <f>Table3[[#This Row],[C&amp;I CLM $ Collected]]/'1.) CLM Reference'!$B$4</f>
        <v>8.0152646628940444E-4</v>
      </c>
      <c r="N259" s="17">
        <v>11308</v>
      </c>
      <c r="O259" s="16">
        <f>Table3[[#This Row],[C&amp;I Incentive Disbursements]]/'1.) CLM Reference'!$B$5</f>
        <v>5.856974229693047E-4</v>
      </c>
    </row>
    <row r="260" spans="1:15" ht="15" thickBot="1" x14ac:dyDescent="0.4">
      <c r="A260" s="107">
        <v>9009154800</v>
      </c>
      <c r="B260" s="76" t="s">
        <v>238</v>
      </c>
      <c r="C260" s="58" t="s">
        <v>43</v>
      </c>
      <c r="D260" s="38">
        <f>+Table3[[#This Row],[Residential CLM $ Collected]]+Table3[[#This Row],[C&amp;I CLM $ Collected]]</f>
        <v>91053.516000000003</v>
      </c>
      <c r="E260" s="64">
        <f>+Table3[[#This Row],[CLM $ Collected ]]/'1.) CLM Reference'!$B$4</f>
        <v>3.1673383064570074E-3</v>
      </c>
      <c r="F260" s="38">
        <f>+Table3[[#This Row],[Residential Incentive Disbursements]]+Table3[[#This Row],[C&amp;I Incentive Disbursements]]</f>
        <v>33845.770000000004</v>
      </c>
      <c r="G260" s="64">
        <f>Table3[[#This Row],[Incentive Disbursements]]/'1.) CLM Reference'!$B$5</f>
        <v>1.7530403490813411E-3</v>
      </c>
      <c r="H260" s="15">
        <v>86061.995999999999</v>
      </c>
      <c r="I260" s="16">
        <f>Table3[[#This Row],[Residential CLM $ Collected]]/'1.) CLM Reference'!$B$4</f>
        <v>2.993705994406078E-3</v>
      </c>
      <c r="J260" s="17">
        <v>32680.77</v>
      </c>
      <c r="K260" s="16">
        <f>Table3[[#This Row],[Residential Incentive Disbursements]]/'1.) CLM Reference'!$B$5</f>
        <v>1.6926992191061694E-3</v>
      </c>
      <c r="L260" s="15">
        <v>4991.5200000000004</v>
      </c>
      <c r="M260" s="16">
        <f>Table3[[#This Row],[C&amp;I CLM $ Collected]]/'1.) CLM Reference'!$B$4</f>
        <v>1.7363231205092929E-4</v>
      </c>
      <c r="N260" s="17">
        <v>1165</v>
      </c>
      <c r="O260" s="16">
        <f>Table3[[#This Row],[C&amp;I Incentive Disbursements]]/'1.) CLM Reference'!$B$5</f>
        <v>6.0341129975171553E-5</v>
      </c>
    </row>
    <row r="261" spans="1:15" ht="15" thickBot="1" x14ac:dyDescent="0.4">
      <c r="A261" s="107">
        <v>9009154900</v>
      </c>
      <c r="B261" s="76" t="s">
        <v>238</v>
      </c>
      <c r="C261" s="58" t="s">
        <v>43</v>
      </c>
      <c r="D261" s="38">
        <f>+Table3[[#This Row],[Residential CLM $ Collected]]+Table3[[#This Row],[C&amp;I CLM $ Collected]]</f>
        <v>76127.64</v>
      </c>
      <c r="E261" s="64">
        <f>+Table3[[#This Row],[CLM $ Collected ]]/'1.) CLM Reference'!$B$4</f>
        <v>2.6481348655681644E-3</v>
      </c>
      <c r="F261" s="38">
        <f>+Table3[[#This Row],[Residential Incentive Disbursements]]+Table3[[#This Row],[C&amp;I Incentive Disbursements]]</f>
        <v>29055.25</v>
      </c>
      <c r="G261" s="64">
        <f>Table3[[#This Row],[Incentive Disbursements]]/'1.) CLM Reference'!$B$5</f>
        <v>1.5049155508249814E-3</v>
      </c>
      <c r="H261" s="15">
        <v>61157.411999999997</v>
      </c>
      <c r="I261" s="16">
        <f>Table3[[#This Row],[Residential CLM $ Collected]]/'1.) CLM Reference'!$B$4</f>
        <v>2.1273886200218061E-3</v>
      </c>
      <c r="J261" s="17">
        <v>9280.75</v>
      </c>
      <c r="K261" s="16">
        <f>Table3[[#This Row],[Residential Incentive Disbursements]]/'1.) CLM Reference'!$B$5</f>
        <v>4.8069608756830338E-4</v>
      </c>
      <c r="L261" s="15">
        <v>14970.227999999999</v>
      </c>
      <c r="M261" s="16">
        <f>Table3[[#This Row],[C&amp;I CLM $ Collected]]/'1.) CLM Reference'!$B$4</f>
        <v>5.207462455463583E-4</v>
      </c>
      <c r="N261" s="17">
        <v>19774.5</v>
      </c>
      <c r="O261" s="16">
        <f>Table3[[#This Row],[C&amp;I Incentive Disbursements]]/'1.) CLM Reference'!$B$5</f>
        <v>1.0242194632566781E-3</v>
      </c>
    </row>
    <row r="262" spans="1:15" ht="15" thickBot="1" x14ac:dyDescent="0.4">
      <c r="A262" s="107">
        <v>9009155000</v>
      </c>
      <c r="B262" s="76" t="s">
        <v>238</v>
      </c>
      <c r="C262" s="58" t="s">
        <v>43</v>
      </c>
      <c r="D262" s="38">
        <f>+Table3[[#This Row],[Residential CLM $ Collected]]+Table3[[#This Row],[C&amp;I CLM $ Collected]]</f>
        <v>85253.52</v>
      </c>
      <c r="E262" s="64">
        <f>+Table3[[#This Row],[CLM $ Collected ]]/'1.) CLM Reference'!$B$4</f>
        <v>2.9655827860211197E-3</v>
      </c>
      <c r="F262" s="38">
        <f>+Table3[[#This Row],[Residential Incentive Disbursements]]+Table3[[#This Row],[C&amp;I Incentive Disbursements]]</f>
        <v>20698.560000000001</v>
      </c>
      <c r="G262" s="64">
        <f>Table3[[#This Row],[Incentive Disbursements]]/'1.) CLM Reference'!$B$5</f>
        <v>1.07208111524368E-3</v>
      </c>
      <c r="H262" s="15">
        <v>73775.952000000005</v>
      </c>
      <c r="I262" s="16">
        <f>Table3[[#This Row],[Residential CLM $ Collected]]/'1.) CLM Reference'!$B$4</f>
        <v>2.5663303201266109E-3</v>
      </c>
      <c r="J262" s="17">
        <v>17973.560000000001</v>
      </c>
      <c r="K262" s="16">
        <f>Table3[[#This Row],[Residential Incentive Disbursements]]/'1.) CLM Reference'!$B$5</f>
        <v>9.3093984555926571E-4</v>
      </c>
      <c r="L262" s="15">
        <v>11477.567999999999</v>
      </c>
      <c r="M262" s="16">
        <f>Table3[[#This Row],[C&amp;I CLM $ Collected]]/'1.) CLM Reference'!$B$4</f>
        <v>3.9925246589450907E-4</v>
      </c>
      <c r="N262" s="17">
        <v>2725</v>
      </c>
      <c r="O262" s="16">
        <f>Table3[[#This Row],[C&amp;I Incentive Disbursements]]/'1.) CLM Reference'!$B$5</f>
        <v>1.4114126968441416E-4</v>
      </c>
    </row>
    <row r="263" spans="1:15" ht="15" thickBot="1" x14ac:dyDescent="0.4">
      <c r="A263" s="107">
        <v>9009155100</v>
      </c>
      <c r="B263" s="76" t="s">
        <v>238</v>
      </c>
      <c r="C263" s="58" t="s">
        <v>48</v>
      </c>
      <c r="D263" s="38">
        <f>+Table3[[#This Row],[Residential CLM $ Collected]]+Table3[[#This Row],[C&amp;I CLM $ Collected]]</f>
        <v>65680.212</v>
      </c>
      <c r="E263" s="64">
        <f>+Table3[[#This Row],[CLM $ Collected ]]/'1.) CLM Reference'!$B$4</f>
        <v>2.2847162919421718E-3</v>
      </c>
      <c r="F263" s="38">
        <f>+Table3[[#This Row],[Residential Incentive Disbursements]]+Table3[[#This Row],[C&amp;I Incentive Disbursements]]</f>
        <v>21924.78</v>
      </c>
      <c r="G263" s="64">
        <f>Table3[[#This Row],[Incentive Disbursements]]/'1.) CLM Reference'!$B$5</f>
        <v>1.1355931327528255E-3</v>
      </c>
      <c r="H263" s="15">
        <v>52061.868000000002</v>
      </c>
      <c r="I263" s="16">
        <f>Table3[[#This Row],[Residential CLM $ Collected]]/'1.) CLM Reference'!$B$4</f>
        <v>1.8109959512393598E-3</v>
      </c>
      <c r="J263" s="17">
        <v>17791.78</v>
      </c>
      <c r="K263" s="16">
        <f>Table3[[#This Row],[Residential Incentive Disbursements]]/'1.) CLM Reference'!$B$5</f>
        <v>9.2152455748468478E-4</v>
      </c>
      <c r="L263" s="15">
        <v>13618.343999999999</v>
      </c>
      <c r="M263" s="16">
        <f>Table3[[#This Row],[C&amp;I CLM $ Collected]]/'1.) CLM Reference'!$B$4</f>
        <v>4.73720340702812E-4</v>
      </c>
      <c r="N263" s="17">
        <v>4133</v>
      </c>
      <c r="O263" s="16">
        <f>Table3[[#This Row],[C&amp;I Incentive Disbursements]]/'1.) CLM Reference'!$B$5</f>
        <v>2.1406857526814081E-4</v>
      </c>
    </row>
    <row r="264" spans="1:15" ht="15" thickBot="1" x14ac:dyDescent="0.4">
      <c r="A264" s="106">
        <v>9009180100</v>
      </c>
      <c r="B264" s="75" t="s">
        <v>238</v>
      </c>
      <c r="C264" s="91" t="s">
        <v>43</v>
      </c>
      <c r="D264" s="38">
        <f>+Table3[[#This Row],[Residential CLM $ Collected]]+Table3[[#This Row],[C&amp;I CLM $ Collected]]</f>
        <v>39.402000000000001</v>
      </c>
      <c r="E264" s="64">
        <f>+Table3[[#This Row],[CLM $ Collected ]]/'1.) CLM Reference'!$B$4</f>
        <v>1.3706166377036885E-6</v>
      </c>
      <c r="F264" s="38">
        <f>+Table3[[#This Row],[Residential Incentive Disbursements]]+Table3[[#This Row],[C&amp;I Incentive Disbursements]]</f>
        <v>0</v>
      </c>
      <c r="G264" s="66">
        <f>Table3[[#This Row],[Incentive Disbursements]]/'1.) CLM Reference'!$B$5</f>
        <v>0</v>
      </c>
      <c r="H264" s="32">
        <v>39.402000000000001</v>
      </c>
      <c r="I264" s="33">
        <f>Table3[[#This Row],[Residential CLM $ Collected]]/'1.) CLM Reference'!$B$4</f>
        <v>1.3706166377036885E-6</v>
      </c>
      <c r="J264" s="34">
        <v>0</v>
      </c>
      <c r="K264" s="33">
        <f>Table3[[#This Row],[Residential Incentive Disbursements]]/'1.) CLM Reference'!$B$5</f>
        <v>0</v>
      </c>
      <c r="L264" s="32">
        <v>0</v>
      </c>
      <c r="M264" s="33">
        <f>Table3[[#This Row],[C&amp;I CLM $ Collected]]/'1.) CLM Reference'!$B$4</f>
        <v>0</v>
      </c>
      <c r="N264" s="34">
        <v>0</v>
      </c>
      <c r="O264" s="33">
        <f>Table3[[#This Row],[C&amp;I Incentive Disbursements]]/'1.) CLM Reference'!$B$5</f>
        <v>0</v>
      </c>
    </row>
    <row r="265" spans="1:15" ht="15" thickBot="1" x14ac:dyDescent="0.4">
      <c r="A265" s="106">
        <v>9009361500</v>
      </c>
      <c r="B265" s="75" t="s">
        <v>238</v>
      </c>
      <c r="C265" s="91" t="s">
        <v>43</v>
      </c>
      <c r="D265" s="38">
        <f>+Table3[[#This Row],[Residential CLM $ Collected]]+Table3[[#This Row],[C&amp;I CLM $ Collected]]</f>
        <v>136238.70600000001</v>
      </c>
      <c r="E265" s="64">
        <f>+Table3[[#This Row],[CLM $ Collected ]]/'1.) CLM Reference'!$B$4</f>
        <v>4.7391258601802277E-3</v>
      </c>
      <c r="F265" s="38">
        <f>+Table3[[#This Row],[Residential Incentive Disbursements]]+Table3[[#This Row],[C&amp;I Incentive Disbursements]]</f>
        <v>54947.99</v>
      </c>
      <c r="G265" s="66">
        <f>Table3[[#This Row],[Incentive Disbursements]]/'1.) CLM Reference'!$B$5</f>
        <v>2.8460290184244008E-3</v>
      </c>
      <c r="H265" s="32">
        <v>83546.562000000005</v>
      </c>
      <c r="I265" s="33">
        <f>Table3[[#This Row],[Residential CLM $ Collected]]/'1.) CLM Reference'!$B$4</f>
        <v>2.9062054692691425E-3</v>
      </c>
      <c r="J265" s="34">
        <v>15834.99</v>
      </c>
      <c r="K265" s="33">
        <f>Table3[[#This Row],[Residential Incentive Disbursements]]/'1.) CLM Reference'!$B$5</f>
        <v>8.2017269506055087E-4</v>
      </c>
      <c r="L265" s="32">
        <v>52692.144</v>
      </c>
      <c r="M265" s="33">
        <f>Table3[[#This Row],[C&amp;I CLM $ Collected]]/'1.) CLM Reference'!$B$4</f>
        <v>1.8329203909110852E-3</v>
      </c>
      <c r="N265" s="34">
        <v>39113</v>
      </c>
      <c r="O265" s="33">
        <f>Table3[[#This Row],[C&amp;I Incentive Disbursements]]/'1.) CLM Reference'!$B$5</f>
        <v>2.0258563233638499E-3</v>
      </c>
    </row>
    <row r="266" spans="1:15" ht="15" thickBot="1" x14ac:dyDescent="0.4">
      <c r="A266" s="107">
        <v>9009130101</v>
      </c>
      <c r="B266" s="76" t="s">
        <v>243</v>
      </c>
      <c r="C266" s="58" t="s">
        <v>43</v>
      </c>
      <c r="D266" s="38">
        <f>+Table3[[#This Row],[Residential CLM $ Collected]]+Table3[[#This Row],[C&amp;I CLM $ Collected]]</f>
        <v>78.959999999999994</v>
      </c>
      <c r="E266" s="64">
        <f>+Table3[[#This Row],[CLM $ Collected ]]/'1.) CLM Reference'!$B$4</f>
        <v>2.7466598069408465E-6</v>
      </c>
      <c r="F266" s="38">
        <f>+Table3[[#This Row],[Residential Incentive Disbursements]]+Table3[[#This Row],[C&amp;I Incentive Disbursements]]</f>
        <v>0</v>
      </c>
      <c r="G266" s="64">
        <f>Table3[[#This Row],[Incentive Disbursements]]/'1.) CLM Reference'!$B$5</f>
        <v>0</v>
      </c>
      <c r="H266" s="15">
        <v>78.959999999999994</v>
      </c>
      <c r="I266" s="16">
        <f>Table3[[#This Row],[Residential CLM $ Collected]]/'1.) CLM Reference'!$B$4</f>
        <v>2.7466598069408465E-6</v>
      </c>
      <c r="J266" s="17">
        <v>0</v>
      </c>
      <c r="K266" s="16">
        <f>Table3[[#This Row],[Residential Incentive Disbursements]]/'1.) CLM Reference'!$B$5</f>
        <v>0</v>
      </c>
      <c r="L266" s="15">
        <v>0</v>
      </c>
      <c r="M266" s="16">
        <f>Table3[[#This Row],[C&amp;I CLM $ Collected]]/'1.) CLM Reference'!$B$4</f>
        <v>0</v>
      </c>
      <c r="N266" s="17">
        <v>0</v>
      </c>
      <c r="O266" s="16">
        <f>Table3[[#This Row],[C&amp;I Incentive Disbursements]]/'1.) CLM Reference'!$B$5</f>
        <v>0</v>
      </c>
    </row>
    <row r="267" spans="1:15" ht="15" thickBot="1" x14ac:dyDescent="0.4">
      <c r="A267" s="107">
        <v>9009141200</v>
      </c>
      <c r="B267" s="76" t="s">
        <v>243</v>
      </c>
      <c r="C267" s="58" t="s">
        <v>43</v>
      </c>
      <c r="D267" s="38">
        <f>+Table3[[#This Row],[Residential CLM $ Collected]]+Table3[[#This Row],[C&amp;I CLM $ Collected]]</f>
        <v>2359.692</v>
      </c>
      <c r="E267" s="64">
        <f>+Table3[[#This Row],[CLM $ Collected ]]/'1.) CLM Reference'!$B$4</f>
        <v>8.2082968251771286E-5</v>
      </c>
      <c r="F267" s="38">
        <f>+Table3[[#This Row],[Residential Incentive Disbursements]]+Table3[[#This Row],[C&amp;I Incentive Disbursements]]</f>
        <v>0</v>
      </c>
      <c r="G267" s="64">
        <f>Table3[[#This Row],[Incentive Disbursements]]/'1.) CLM Reference'!$B$5</f>
        <v>0</v>
      </c>
      <c r="H267" s="15">
        <v>0</v>
      </c>
      <c r="I267" s="16">
        <f>Table3[[#This Row],[Residential CLM $ Collected]]/'1.) CLM Reference'!$B$4</f>
        <v>0</v>
      </c>
      <c r="J267" s="17">
        <v>0</v>
      </c>
      <c r="K267" s="16">
        <f>Table3[[#This Row],[Residential Incentive Disbursements]]/'1.) CLM Reference'!$B$5</f>
        <v>0</v>
      </c>
      <c r="L267" s="15">
        <v>2359.692</v>
      </c>
      <c r="M267" s="16">
        <f>Table3[[#This Row],[C&amp;I CLM $ Collected]]/'1.) CLM Reference'!$B$4</f>
        <v>8.2082968251771286E-5</v>
      </c>
      <c r="N267" s="17">
        <v>0</v>
      </c>
      <c r="O267" s="16">
        <f>Table3[[#This Row],[C&amp;I Incentive Disbursements]]/'1.) CLM Reference'!$B$5</f>
        <v>0</v>
      </c>
    </row>
    <row r="268" spans="1:15" ht="15" thickBot="1" x14ac:dyDescent="0.4">
      <c r="A268" s="106">
        <v>9009160100</v>
      </c>
      <c r="B268" s="75" t="s">
        <v>243</v>
      </c>
      <c r="C268" s="91" t="s">
        <v>43</v>
      </c>
      <c r="D268" s="38">
        <f>+Table3[[#This Row],[Residential CLM $ Collected]]+Table3[[#This Row],[C&amp;I CLM $ Collected]]</f>
        <v>102845.68799999999</v>
      </c>
      <c r="E268" s="64">
        <f>+Table3[[#This Row],[CLM $ Collected ]]/'1.) CLM Reference'!$B$4</f>
        <v>3.5775344167525143E-3</v>
      </c>
      <c r="F268" s="38">
        <f>+Table3[[#This Row],[Residential Incentive Disbursements]]+Table3[[#This Row],[C&amp;I Incentive Disbursements]]</f>
        <v>51101.45</v>
      </c>
      <c r="G268" s="66">
        <f>Table3[[#This Row],[Incentive Disbursements]]/'1.) CLM Reference'!$B$5</f>
        <v>2.6467976277851761E-3</v>
      </c>
      <c r="H268" s="32">
        <v>97585.775999999998</v>
      </c>
      <c r="I268" s="33">
        <f>Table3[[#This Row],[Residential CLM $ Collected]]/'1.) CLM Reference'!$B$4</f>
        <v>3.3945659659110018E-3</v>
      </c>
      <c r="J268" s="34">
        <v>44305.45</v>
      </c>
      <c r="K268" s="33">
        <f>Table3[[#This Row],[Residential Incentive Disbursements]]/'1.) CLM Reference'!$B$5</f>
        <v>2.2947990704364502E-3</v>
      </c>
      <c r="L268" s="32">
        <v>5259.9120000000003</v>
      </c>
      <c r="M268" s="33">
        <f>Table3[[#This Row],[C&amp;I CLM $ Collected]]/'1.) CLM Reference'!$B$4</f>
        <v>1.8296845084151271E-4</v>
      </c>
      <c r="N268" s="34">
        <v>6796</v>
      </c>
      <c r="O268" s="33">
        <f>Table3[[#This Row],[C&amp;I Incentive Disbursements]]/'1.) CLM Reference'!$B$5</f>
        <v>3.519985573487261E-4</v>
      </c>
    </row>
    <row r="269" spans="1:15" x14ac:dyDescent="0.35">
      <c r="A269" s="106">
        <v>9009160200</v>
      </c>
      <c r="B269" s="75" t="s">
        <v>243</v>
      </c>
      <c r="C269" s="91" t="s">
        <v>43</v>
      </c>
      <c r="D269" s="38">
        <f>+Table3[[#This Row],[Residential CLM $ Collected]]+Table3[[#This Row],[C&amp;I CLM $ Collected]]</f>
        <v>186579.75</v>
      </c>
      <c r="E269" s="64">
        <f>+Table3[[#This Row],[CLM $ Collected ]]/'1.) CLM Reference'!$B$4</f>
        <v>6.4902621594993852E-3</v>
      </c>
      <c r="F269" s="38">
        <f>+Table3[[#This Row],[Residential Incentive Disbursements]]+Table3[[#This Row],[C&amp;I Incentive Disbursements]]</f>
        <v>115132.57</v>
      </c>
      <c r="G269" s="66">
        <f>Table3[[#This Row],[Incentive Disbursements]]/'1.) CLM Reference'!$B$5</f>
        <v>5.9632870135154833E-3</v>
      </c>
      <c r="H269" s="32">
        <v>138483.06599999999</v>
      </c>
      <c r="I269" s="33">
        <f>Table3[[#This Row],[Residential CLM $ Collected]]/'1.) CLM Reference'!$B$4</f>
        <v>4.8171969519267537E-3</v>
      </c>
      <c r="J269" s="34">
        <v>56918.77</v>
      </c>
      <c r="K269" s="33">
        <f>Table3[[#This Row],[Residential Incentive Disbursements]]/'1.) CLM Reference'!$B$5</f>
        <v>2.9481054923578501E-3</v>
      </c>
      <c r="L269" s="32">
        <v>48096.684000000001</v>
      </c>
      <c r="M269" s="33">
        <f>Table3[[#This Row],[C&amp;I CLM $ Collected]]/'1.) CLM Reference'!$B$4</f>
        <v>1.6730652075726306E-3</v>
      </c>
      <c r="N269" s="34">
        <v>58213.8</v>
      </c>
      <c r="O269" s="33">
        <f>Table3[[#This Row],[C&amp;I Incentive Disbursements]]/'1.) CLM Reference'!$B$5</f>
        <v>3.0151815211576327E-3</v>
      </c>
    </row>
    <row r="270" spans="1:15" x14ac:dyDescent="0.35">
      <c r="A270" s="9"/>
      <c r="B270" s="77"/>
      <c r="C270" s="57" t="s">
        <v>15</v>
      </c>
      <c r="D270" s="10">
        <f>SUBTOTAL(109,D2:D269)</f>
        <v>17890732.284000006</v>
      </c>
      <c r="E270" s="65">
        <f>+Table3[[#This Row],[CLM $ Collected ]]/'1.) CLM Reference'!$B$4</f>
        <v>0.62233732625635552</v>
      </c>
      <c r="F270" s="10">
        <f>SUBTOTAL(109,F2:F269)</f>
        <v>11505652.549999995</v>
      </c>
      <c r="G270" s="65">
        <f>Table3[[#This Row],[Incentive Disbursements]]/'1.) CLM Reference'!$B$5</f>
        <v>0.59593482915769425</v>
      </c>
      <c r="H270" s="10">
        <f>SUBTOTAL(109,H2:H269)</f>
        <v>12971818.410000004</v>
      </c>
      <c r="I270" s="65">
        <f>Table3[[#This Row],[Residential CLM $ Collected]]/'1.) CLM Reference'!$B$4</f>
        <v>0.45123065159172154</v>
      </c>
      <c r="J270" s="11">
        <f>SUBTOTAL(109,J2:J269)</f>
        <v>7707928.1899999985</v>
      </c>
      <c r="K270" s="65">
        <f>Table3[[#This Row],[Residential Incentive Disbursements]]/'1.) CLM Reference'!$B$5</f>
        <v>0.39923184270564699</v>
      </c>
      <c r="L270" s="10">
        <f>SUBTOTAL(109,L2:L269)</f>
        <v>4918913.8739999998</v>
      </c>
      <c r="M270" s="65">
        <f>Table3[[#This Row],[C&amp;I CLM $ Collected]]/'1.) CLM Reference'!$B$4</f>
        <v>0.17110667466463389</v>
      </c>
      <c r="N270" s="11">
        <f>SUBTOTAL(109,N2:N269)</f>
        <v>3797724.36</v>
      </c>
      <c r="O270" s="65">
        <f>Table3[[#This Row],[C&amp;I Incentive Disbursements]]/'1.) CLM Reference'!$B$5</f>
        <v>0.1967029864520474</v>
      </c>
    </row>
    <row r="271" spans="1:15" x14ac:dyDescent="0.35">
      <c r="A271" s="92"/>
      <c r="C271" s="93"/>
      <c r="D271" s="60">
        <f>+D270-H270-L270</f>
        <v>0</v>
      </c>
      <c r="E271" s="59">
        <f t="shared" ref="E271:F271" si="0">+E270-I270-M270</f>
        <v>0</v>
      </c>
      <c r="F271" s="60">
        <f t="shared" si="0"/>
        <v>0</v>
      </c>
      <c r="G271" s="59">
        <f>+G270-K270-O270</f>
        <v>0</v>
      </c>
      <c r="H271" s="60"/>
      <c r="I271" s="62"/>
      <c r="J271" s="60"/>
      <c r="K271" s="62"/>
      <c r="L271" s="60"/>
      <c r="M271" s="63"/>
      <c r="N271" s="60"/>
      <c r="O271" s="61"/>
    </row>
    <row r="272" spans="1:15" x14ac:dyDescent="0.35">
      <c r="E272" s="5"/>
      <c r="G272" s="5"/>
      <c r="H272" s="5"/>
      <c r="I272" s="5"/>
      <c r="J272" s="5"/>
      <c r="K272" s="5"/>
      <c r="L272" s="5"/>
      <c r="M272" s="5"/>
      <c r="N272" s="5"/>
      <c r="O272" s="5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4"/>
  <sheetViews>
    <sheetView zoomScale="80" zoomScaleNormal="80" workbookViewId="0"/>
  </sheetViews>
  <sheetFormatPr defaultColWidth="8.7265625" defaultRowHeight="14.5" x14ac:dyDescent="0.35"/>
  <cols>
    <col min="1" max="2" width="15.7265625" style="28" customWidth="1"/>
    <col min="3" max="3" width="20" style="28" customWidth="1"/>
    <col min="4" max="4" width="22.7265625" style="50" customWidth="1"/>
    <col min="5" max="5" width="27.26953125" style="28" customWidth="1"/>
    <col min="6" max="6" width="25" style="50" customWidth="1"/>
    <col min="7" max="7" width="34.453125" style="28" customWidth="1"/>
    <col min="8" max="8" width="30.26953125" style="28" customWidth="1"/>
    <col min="9" max="9" width="40.26953125" style="28" customWidth="1"/>
    <col min="10" max="10" width="38.54296875" style="28" customWidth="1"/>
    <col min="11" max="11" width="49.26953125" style="28" customWidth="1"/>
    <col min="12" max="12" width="22.7265625" style="28" customWidth="1"/>
    <col min="13" max="13" width="32.7265625" style="52" customWidth="1"/>
    <col min="14" max="14" width="31.26953125" style="28" customWidth="1"/>
    <col min="15" max="15" width="41.26953125" style="28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15.5" x14ac:dyDescent="0.35">
      <c r="A1" s="41" t="s">
        <v>27</v>
      </c>
      <c r="B1" s="41" t="s">
        <v>28</v>
      </c>
      <c r="C1" s="42" t="s">
        <v>257</v>
      </c>
      <c r="D1" s="43" t="s">
        <v>29</v>
      </c>
      <c r="E1" s="44" t="s">
        <v>30</v>
      </c>
      <c r="F1" s="43" t="s">
        <v>31</v>
      </c>
      <c r="G1" s="44" t="s">
        <v>32</v>
      </c>
      <c r="H1" s="40" t="s">
        <v>33</v>
      </c>
      <c r="I1" s="40" t="s">
        <v>34</v>
      </c>
      <c r="J1" s="40" t="s">
        <v>35</v>
      </c>
      <c r="K1" s="40" t="s">
        <v>36</v>
      </c>
      <c r="L1" s="40" t="s">
        <v>37</v>
      </c>
      <c r="M1" s="51" t="s">
        <v>38</v>
      </c>
      <c r="N1" s="40" t="s">
        <v>39</v>
      </c>
      <c r="O1" s="40" t="s">
        <v>40</v>
      </c>
    </row>
    <row r="2" spans="1:15" x14ac:dyDescent="0.35">
      <c r="A2" s="46">
        <v>9009125100</v>
      </c>
      <c r="B2" s="46" t="s">
        <v>42</v>
      </c>
      <c r="C2" s="26" t="s">
        <v>43</v>
      </c>
      <c r="D2" s="36">
        <f>Table32[[#This Row],[Residential CLM $ Collected]]+Table32[[#This Row],[C&amp;I CLM $ Collected]]</f>
        <v>23490</v>
      </c>
      <c r="E2" s="47">
        <f>Table32[[#This Row],[CLM $ Collected ]]/'1.) CLM Reference'!$B$4</f>
        <v>8.1711042128977316E-4</v>
      </c>
      <c r="F2" s="36">
        <f>Table32[[#This Row],[Residential Incentive Disbursements]]+Table32[[#This Row],[C&amp;I Incentive Disbursements]]</f>
        <v>0</v>
      </c>
      <c r="G2" s="47">
        <f>Table32[[#This Row],[Incentive Disbursements]]/'1.) CLM Reference'!$B$5</f>
        <v>0</v>
      </c>
      <c r="H2" s="36">
        <v>0</v>
      </c>
      <c r="I2" s="94">
        <f>Table32[[#This Row],[Residential CLM $ Collected]]/'1.) CLM Reference'!$B$4</f>
        <v>0</v>
      </c>
      <c r="J2" s="36">
        <v>0</v>
      </c>
      <c r="K2" s="47">
        <f>Table32[[#This Row],[Residential Incentive Disbursements]]/'1.) CLM Reference'!$B$5</f>
        <v>0</v>
      </c>
      <c r="L2" s="36">
        <v>23490</v>
      </c>
      <c r="M2" s="69">
        <f>Table32[[#This Row],[CLM $ Collected ]]/'1.) CLM Reference'!$B$4</f>
        <v>8.1711042128977316E-4</v>
      </c>
      <c r="N2" s="36">
        <v>0</v>
      </c>
      <c r="O2" s="69">
        <f>Table32[[#This Row],[C&amp;I Incentive Disbursements]]/'1.) CLM Reference'!$B$5</f>
        <v>0</v>
      </c>
    </row>
    <row r="3" spans="1:15" x14ac:dyDescent="0.35">
      <c r="A3" s="46">
        <v>9009125200</v>
      </c>
      <c r="B3" s="46" t="s">
        <v>42</v>
      </c>
      <c r="C3" s="26" t="s">
        <v>43</v>
      </c>
      <c r="D3" s="36">
        <f>Table32[[#This Row],[Residential CLM $ Collected]]+Table32[[#This Row],[C&amp;I CLM $ Collected]]</f>
        <v>26426.351999999999</v>
      </c>
      <c r="E3" s="47">
        <f>Table32[[#This Row],[CLM $ Collected ]]/'1.) CLM Reference'!$B$4</f>
        <v>9.1925277206776667E-4</v>
      </c>
      <c r="F3" s="36">
        <f>Table32[[#This Row],[Residential Incentive Disbursements]]+Table32[[#This Row],[C&amp;I Incentive Disbursements]]</f>
        <v>0</v>
      </c>
      <c r="G3" s="47">
        <f>Table32[[#This Row],[Incentive Disbursements]]/'1.) CLM Reference'!$B$5</f>
        <v>0</v>
      </c>
      <c r="H3" s="36">
        <v>0</v>
      </c>
      <c r="I3" s="94">
        <f>Table32[[#This Row],[Residential CLM $ Collected]]/'1.) CLM Reference'!$B$4</f>
        <v>0</v>
      </c>
      <c r="J3" s="36">
        <v>0</v>
      </c>
      <c r="K3" s="47">
        <f>Table32[[#This Row],[Residential Incentive Disbursements]]/'1.) CLM Reference'!$B$5</f>
        <v>0</v>
      </c>
      <c r="L3" s="36">
        <v>26426.351999999999</v>
      </c>
      <c r="M3" s="69">
        <f>Table32[[#This Row],[CLM $ Collected ]]/'1.) CLM Reference'!$B$4</f>
        <v>9.1925277206776667E-4</v>
      </c>
      <c r="N3" s="36">
        <v>0</v>
      </c>
      <c r="O3" s="69">
        <f>Table32[[#This Row],[C&amp;I Incentive Disbursements]]/'1.) CLM Reference'!$B$5</f>
        <v>0</v>
      </c>
    </row>
    <row r="4" spans="1:15" x14ac:dyDescent="0.35">
      <c r="A4" s="46">
        <v>9009125300</v>
      </c>
      <c r="B4" s="46" t="s">
        <v>42</v>
      </c>
      <c r="C4" s="26" t="s">
        <v>48</v>
      </c>
      <c r="D4" s="36">
        <f>Table32[[#This Row],[Residential CLM $ Collected]]+Table32[[#This Row],[C&amp;I CLM $ Collected]]</f>
        <v>56253.72</v>
      </c>
      <c r="E4" s="47">
        <f>Table32[[#This Row],[CLM $ Collected ]]/'1.) CLM Reference'!$B$4</f>
        <v>1.9568114452242205E-3</v>
      </c>
      <c r="F4" s="36">
        <f>Table32[[#This Row],[Residential Incentive Disbursements]]+Table32[[#This Row],[C&amp;I Incentive Disbursements]]</f>
        <v>625</v>
      </c>
      <c r="G4" s="47">
        <f>Table32[[#This Row],[Incentive Disbursements]]/'1.) CLM Reference'!$B$5</f>
        <v>3.2371850845049119E-5</v>
      </c>
      <c r="H4" s="36">
        <v>0</v>
      </c>
      <c r="I4" s="94">
        <f>Table32[[#This Row],[Residential CLM $ Collected]]/'1.) CLM Reference'!$B$4</f>
        <v>0</v>
      </c>
      <c r="J4" s="36">
        <v>0</v>
      </c>
      <c r="K4" s="47">
        <f>Table32[[#This Row],[Residential Incentive Disbursements]]/'1.) CLM Reference'!$B$5</f>
        <v>0</v>
      </c>
      <c r="L4" s="36">
        <v>56253.72</v>
      </c>
      <c r="M4" s="69">
        <f>Table32[[#This Row],[CLM $ Collected ]]/'1.) CLM Reference'!$B$4</f>
        <v>1.9568114452242205E-3</v>
      </c>
      <c r="N4" s="36">
        <v>625</v>
      </c>
      <c r="O4" s="69">
        <f>Table32[[#This Row],[C&amp;I Incentive Disbursements]]/'1.) CLM Reference'!$B$5</f>
        <v>3.2371850845049119E-5</v>
      </c>
    </row>
    <row r="5" spans="1:15" x14ac:dyDescent="0.35">
      <c r="A5" s="46">
        <v>9009125400</v>
      </c>
      <c r="B5" s="46" t="s">
        <v>42</v>
      </c>
      <c r="C5" s="26" t="s">
        <v>43</v>
      </c>
      <c r="D5" s="36">
        <f>Table32[[#This Row],[Residential CLM $ Collected]]+Table32[[#This Row],[C&amp;I CLM $ Collected]]</f>
        <v>4237.8</v>
      </c>
      <c r="E5" s="47">
        <f>Table32[[#This Row],[CLM $ Collected ]]/'1.) CLM Reference'!$B$4</f>
        <v>1.4741381623421885E-4</v>
      </c>
      <c r="F5" s="36">
        <f>Table32[[#This Row],[Residential Incentive Disbursements]]+Table32[[#This Row],[C&amp;I Incentive Disbursements]]</f>
        <v>0</v>
      </c>
      <c r="G5" s="47">
        <f>Table32[[#This Row],[Incentive Disbursements]]/'1.) CLM Reference'!$B$5</f>
        <v>0</v>
      </c>
      <c r="H5" s="36">
        <v>0</v>
      </c>
      <c r="I5" s="94">
        <f>Table32[[#This Row],[Residential CLM $ Collected]]/'1.) CLM Reference'!$B$4</f>
        <v>0</v>
      </c>
      <c r="J5" s="36">
        <v>0</v>
      </c>
      <c r="K5" s="47">
        <f>Table32[[#This Row],[Residential Incentive Disbursements]]/'1.) CLM Reference'!$B$5</f>
        <v>0</v>
      </c>
      <c r="L5" s="36">
        <v>4237.8</v>
      </c>
      <c r="M5" s="69">
        <f>Table32[[#This Row],[CLM $ Collected ]]/'1.) CLM Reference'!$B$4</f>
        <v>1.4741381623421885E-4</v>
      </c>
      <c r="N5" s="36">
        <v>0</v>
      </c>
      <c r="O5" s="69">
        <f>Table32[[#This Row],[C&amp;I Incentive Disbursements]]/'1.) CLM Reference'!$B$5</f>
        <v>0</v>
      </c>
    </row>
    <row r="6" spans="1:15" x14ac:dyDescent="0.35">
      <c r="A6" s="95">
        <v>9001061500</v>
      </c>
      <c r="B6" s="95" t="s">
        <v>54</v>
      </c>
      <c r="C6" s="96" t="s">
        <v>43</v>
      </c>
      <c r="D6" s="36">
        <f>Table32[[#This Row],[Residential CLM $ Collected]]+Table32[[#This Row],[C&amp;I CLM $ Collected]]</f>
        <v>2570.4</v>
      </c>
      <c r="E6" s="94">
        <f>Table32[[#This Row],[CLM $ Collected ]]/'1.) CLM Reference'!$B$4</f>
        <v>8.9412542651478633E-5</v>
      </c>
      <c r="F6" s="36">
        <f>Table32[[#This Row],[Residential Incentive Disbursements]]+Table32[[#This Row],[C&amp;I Incentive Disbursements]]</f>
        <v>0</v>
      </c>
      <c r="G6" s="47">
        <f>Table32[[#This Row],[Incentive Disbursements]]/'1.) CLM Reference'!$B$5</f>
        <v>0</v>
      </c>
      <c r="H6" s="36">
        <v>0</v>
      </c>
      <c r="I6" s="94">
        <f>Table32[[#This Row],[Residential CLM $ Collected]]/'1.) CLM Reference'!$B$4</f>
        <v>0</v>
      </c>
      <c r="J6" s="97">
        <v>0</v>
      </c>
      <c r="K6" s="47">
        <f>Table32[[#This Row],[Residential Incentive Disbursements]]/'1.) CLM Reference'!$B$5</f>
        <v>0</v>
      </c>
      <c r="L6" s="97">
        <v>2570.4</v>
      </c>
      <c r="M6" s="69">
        <f>Table32[[#This Row],[CLM $ Collected ]]/'1.) CLM Reference'!$B$4</f>
        <v>8.9412542651478633E-5</v>
      </c>
      <c r="N6" s="97">
        <v>0</v>
      </c>
      <c r="O6" s="69">
        <f>Table32[[#This Row],[C&amp;I Incentive Disbursements]]/'1.) CLM Reference'!$B$5</f>
        <v>0</v>
      </c>
    </row>
    <row r="7" spans="1:15" x14ac:dyDescent="0.35">
      <c r="A7" s="95">
        <v>9001070200</v>
      </c>
      <c r="B7" s="95" t="s">
        <v>54</v>
      </c>
      <c r="C7" s="96" t="s">
        <v>48</v>
      </c>
      <c r="D7" s="36">
        <f>Table32[[#This Row],[Residential CLM $ Collected]]+Table32[[#This Row],[C&amp;I CLM $ Collected]]</f>
        <v>22918.2</v>
      </c>
      <c r="E7" s="94">
        <f>Table32[[#This Row],[CLM $ Collected ]]/'1.) CLM Reference'!$B$4</f>
        <v>7.9722009609209366E-4</v>
      </c>
      <c r="F7" s="36">
        <f>Table32[[#This Row],[Residential Incentive Disbursements]]+Table32[[#This Row],[C&amp;I Incentive Disbursements]]</f>
        <v>130869</v>
      </c>
      <c r="G7" s="47">
        <f>Table32[[#This Row],[Incentive Disbursements]]/'1.) CLM Reference'!$B$5</f>
        <v>6.7783547971851732E-3</v>
      </c>
      <c r="H7" s="36">
        <v>0</v>
      </c>
      <c r="I7" s="94">
        <f>Table32[[#This Row],[Residential CLM $ Collected]]/'1.) CLM Reference'!$B$4</f>
        <v>0</v>
      </c>
      <c r="J7" s="97">
        <v>0</v>
      </c>
      <c r="K7" s="47">
        <f>Table32[[#This Row],[Residential Incentive Disbursements]]/'1.) CLM Reference'!$B$5</f>
        <v>0</v>
      </c>
      <c r="L7" s="97">
        <v>22918.2</v>
      </c>
      <c r="M7" s="69">
        <f>Table32[[#This Row],[CLM $ Collected ]]/'1.) CLM Reference'!$B$4</f>
        <v>7.9722009609209366E-4</v>
      </c>
      <c r="N7" s="97">
        <v>130869</v>
      </c>
      <c r="O7" s="69">
        <f>Table32[[#This Row],[C&amp;I Incentive Disbursements]]/'1.) CLM Reference'!$B$5</f>
        <v>6.7783547971851732E-3</v>
      </c>
    </row>
    <row r="8" spans="1:15" x14ac:dyDescent="0.35">
      <c r="A8" s="95">
        <v>9001070300</v>
      </c>
      <c r="B8" s="95" t="s">
        <v>54</v>
      </c>
      <c r="C8" s="96" t="s">
        <v>48</v>
      </c>
      <c r="D8" s="36">
        <f>Table32[[#This Row],[Residential CLM $ Collected]]+Table32[[#This Row],[C&amp;I CLM $ Collected]]</f>
        <v>86689.32</v>
      </c>
      <c r="E8" s="94">
        <f>Table32[[#This Row],[CLM $ Collected ]]/'1.) CLM Reference'!$B$4</f>
        <v>3.0155277474041703E-3</v>
      </c>
      <c r="F8" s="36">
        <f>Table32[[#This Row],[Residential Incentive Disbursements]]+Table32[[#This Row],[C&amp;I Incentive Disbursements]]</f>
        <v>0</v>
      </c>
      <c r="G8" s="47">
        <f>Table32[[#This Row],[Incentive Disbursements]]/'1.) CLM Reference'!$B$5</f>
        <v>0</v>
      </c>
      <c r="H8" s="36">
        <v>0</v>
      </c>
      <c r="I8" s="94">
        <f>Table32[[#This Row],[Residential CLM $ Collected]]/'1.) CLM Reference'!$B$4</f>
        <v>0</v>
      </c>
      <c r="J8" s="97">
        <v>0</v>
      </c>
      <c r="K8" s="47">
        <f>Table32[[#This Row],[Residential Incentive Disbursements]]/'1.) CLM Reference'!$B$5</f>
        <v>0</v>
      </c>
      <c r="L8" s="97">
        <v>86689.32</v>
      </c>
      <c r="M8" s="69">
        <f>Table32[[#This Row],[CLM $ Collected ]]/'1.) CLM Reference'!$B$4</f>
        <v>3.0155277474041703E-3</v>
      </c>
      <c r="N8" s="97">
        <v>0</v>
      </c>
      <c r="O8" s="69">
        <f>Table32[[#This Row],[C&amp;I Incentive Disbursements]]/'1.) CLM Reference'!$B$5</f>
        <v>0</v>
      </c>
    </row>
    <row r="9" spans="1:15" x14ac:dyDescent="0.35">
      <c r="A9" s="95">
        <v>9001070400</v>
      </c>
      <c r="B9" s="95" t="s">
        <v>54</v>
      </c>
      <c r="C9" s="96" t="s">
        <v>48</v>
      </c>
      <c r="D9" s="36">
        <f>Table32[[#This Row],[Residential CLM $ Collected]]+Table32[[#This Row],[C&amp;I CLM $ Collected]]</f>
        <v>26091.599999999999</v>
      </c>
      <c r="E9" s="94">
        <f>Table32[[#This Row],[CLM $ Collected ]]/'1.) CLM Reference'!$B$4</f>
        <v>9.0760827024794573E-4</v>
      </c>
      <c r="F9" s="36">
        <f>Table32[[#This Row],[Residential Incentive Disbursements]]+Table32[[#This Row],[C&amp;I Incentive Disbursements]]</f>
        <v>1864</v>
      </c>
      <c r="G9" s="47">
        <f>Table32[[#This Row],[Incentive Disbursements]]/'1.) CLM Reference'!$B$5</f>
        <v>9.6545807960274495E-5</v>
      </c>
      <c r="H9" s="36">
        <v>0</v>
      </c>
      <c r="I9" s="94">
        <f>Table32[[#This Row],[Residential CLM $ Collected]]/'1.) CLM Reference'!$B$4</f>
        <v>0</v>
      </c>
      <c r="J9" s="97">
        <v>0</v>
      </c>
      <c r="K9" s="47">
        <f>Table32[[#This Row],[Residential Incentive Disbursements]]/'1.) CLM Reference'!$B$5</f>
        <v>0</v>
      </c>
      <c r="L9" s="97">
        <v>26091.599999999999</v>
      </c>
      <c r="M9" s="69">
        <f>Table32[[#This Row],[CLM $ Collected ]]/'1.) CLM Reference'!$B$4</f>
        <v>9.0760827024794573E-4</v>
      </c>
      <c r="N9" s="97">
        <v>1864</v>
      </c>
      <c r="O9" s="69">
        <f>Table32[[#This Row],[C&amp;I Incentive Disbursements]]/'1.) CLM Reference'!$B$5</f>
        <v>9.6545807960274495E-5</v>
      </c>
    </row>
    <row r="10" spans="1:15" x14ac:dyDescent="0.35">
      <c r="A10" s="95">
        <v>9001070500</v>
      </c>
      <c r="B10" s="95" t="s">
        <v>54</v>
      </c>
      <c r="C10" s="96" t="s">
        <v>48</v>
      </c>
      <c r="D10" s="36">
        <f>Table32[[#This Row],[Residential CLM $ Collected]]+Table32[[#This Row],[C&amp;I CLM $ Collected]]</f>
        <v>14649.6</v>
      </c>
      <c r="E10" s="94">
        <f>Table32[[#This Row],[CLM $ Collected ]]/'1.) CLM Reference'!$B$4</f>
        <v>5.0959305354306768E-4</v>
      </c>
      <c r="F10" s="36">
        <f>Table32[[#This Row],[Residential Incentive Disbursements]]+Table32[[#This Row],[C&amp;I Incentive Disbursements]]</f>
        <v>0</v>
      </c>
      <c r="G10" s="47">
        <f>Table32[[#This Row],[Incentive Disbursements]]/'1.) CLM Reference'!$B$5</f>
        <v>0</v>
      </c>
      <c r="H10" s="36">
        <v>0</v>
      </c>
      <c r="I10" s="94">
        <f>Table32[[#This Row],[Residential CLM $ Collected]]/'1.) CLM Reference'!$B$4</f>
        <v>0</v>
      </c>
      <c r="J10" s="97">
        <v>0</v>
      </c>
      <c r="K10" s="47">
        <f>Table32[[#This Row],[Residential Incentive Disbursements]]/'1.) CLM Reference'!$B$5</f>
        <v>0</v>
      </c>
      <c r="L10" s="97">
        <v>14649.6</v>
      </c>
      <c r="M10" s="69">
        <f>Table32[[#This Row],[CLM $ Collected ]]/'1.) CLM Reference'!$B$4</f>
        <v>5.0959305354306768E-4</v>
      </c>
      <c r="N10" s="97">
        <v>0</v>
      </c>
      <c r="O10" s="69">
        <f>Table32[[#This Row],[C&amp;I Incentive Disbursements]]/'1.) CLM Reference'!$B$5</f>
        <v>0</v>
      </c>
    </row>
    <row r="11" spans="1:15" x14ac:dyDescent="0.35">
      <c r="A11" s="95">
        <v>9001070600</v>
      </c>
      <c r="B11" s="95" t="s">
        <v>54</v>
      </c>
      <c r="C11" s="96" t="s">
        <v>48</v>
      </c>
      <c r="D11" s="36">
        <f>Table32[[#This Row],[Residential CLM $ Collected]]+Table32[[#This Row],[C&amp;I CLM $ Collected]]</f>
        <v>283130.28000000003</v>
      </c>
      <c r="E11" s="94">
        <f>Table32[[#This Row],[CLM $ Collected ]]/'1.) CLM Reference'!$B$4</f>
        <v>9.8488166185905258E-3</v>
      </c>
      <c r="F11" s="36">
        <f>Table32[[#This Row],[Residential Incentive Disbursements]]+Table32[[#This Row],[C&amp;I Incentive Disbursements]]</f>
        <v>58792.34</v>
      </c>
      <c r="G11" s="47">
        <f>Table32[[#This Row],[Incentive Disbursements]]/'1.) CLM Reference'!$B$5</f>
        <v>3.0451469780982637E-3</v>
      </c>
      <c r="H11" s="36">
        <v>0</v>
      </c>
      <c r="I11" s="94">
        <f>Table32[[#This Row],[Residential CLM $ Collected]]/'1.) CLM Reference'!$B$4</f>
        <v>0</v>
      </c>
      <c r="J11" s="97">
        <v>14599.34</v>
      </c>
      <c r="K11" s="47">
        <f>Table32[[#This Row],[Residential Incentive Disbursements]]/'1.) CLM Reference'!$B$5</f>
        <v>7.5617225106585501E-4</v>
      </c>
      <c r="L11" s="97">
        <v>283130.28000000003</v>
      </c>
      <c r="M11" s="69">
        <f>Table32[[#This Row],[CLM $ Collected ]]/'1.) CLM Reference'!$B$4</f>
        <v>9.8488166185905258E-3</v>
      </c>
      <c r="N11" s="97">
        <v>44193</v>
      </c>
      <c r="O11" s="69">
        <f>Table32[[#This Row],[C&amp;I Incentive Disbursements]]/'1.) CLM Reference'!$B$5</f>
        <v>2.2889747270324091E-3</v>
      </c>
    </row>
    <row r="12" spans="1:15" x14ac:dyDescent="0.35">
      <c r="A12" s="95">
        <v>9001070900</v>
      </c>
      <c r="B12" s="95" t="s">
        <v>54</v>
      </c>
      <c r="C12" s="96" t="s">
        <v>48</v>
      </c>
      <c r="D12" s="36">
        <f>Table32[[#This Row],[Residential CLM $ Collected]]+Table32[[#This Row],[C&amp;I CLM $ Collected]]</f>
        <v>106975.44</v>
      </c>
      <c r="E12" s="94">
        <f>Table32[[#This Row],[CLM $ Collected ]]/'1.) CLM Reference'!$B$4</f>
        <v>3.7211897337615517E-3</v>
      </c>
      <c r="F12" s="36">
        <f>Table32[[#This Row],[Residential Incentive Disbursements]]+Table32[[#This Row],[C&amp;I Incentive Disbursements]]</f>
        <v>17845</v>
      </c>
      <c r="G12" s="47">
        <f>Table32[[#This Row],[Incentive Disbursements]]/'1.) CLM Reference'!$B$5</f>
        <v>9.2428108532784244E-4</v>
      </c>
      <c r="H12" s="36">
        <v>3942</v>
      </c>
      <c r="I12" s="94">
        <f>Table32[[#This Row],[Residential CLM $ Collected]]/'1.) CLM Reference'!$B$4</f>
        <v>1.3712427759575503E-4</v>
      </c>
      <c r="J12" s="97">
        <v>0</v>
      </c>
      <c r="K12" s="47">
        <f>Table32[[#This Row],[Residential Incentive Disbursements]]/'1.) CLM Reference'!$B$5</f>
        <v>0</v>
      </c>
      <c r="L12" s="97">
        <v>103033.44</v>
      </c>
      <c r="M12" s="69">
        <f>Table32[[#This Row],[CLM $ Collected ]]/'1.) CLM Reference'!$B$4</f>
        <v>3.7211897337615517E-3</v>
      </c>
      <c r="N12" s="97">
        <v>17845</v>
      </c>
      <c r="O12" s="69">
        <f>Table32[[#This Row],[C&amp;I Incentive Disbursements]]/'1.) CLM Reference'!$B$5</f>
        <v>9.2428108532784244E-4</v>
      </c>
    </row>
    <row r="13" spans="1:15" x14ac:dyDescent="0.35">
      <c r="A13" s="95">
        <v>9001071000</v>
      </c>
      <c r="B13" s="95" t="s">
        <v>54</v>
      </c>
      <c r="C13" s="96" t="s">
        <v>48</v>
      </c>
      <c r="D13" s="36">
        <f>Table32[[#This Row],[Residential CLM $ Collected]]+Table32[[#This Row],[C&amp;I CLM $ Collected]]</f>
        <v>20805.36</v>
      </c>
      <c r="E13" s="94">
        <f>Table32[[#This Row],[CLM $ Collected ]]/'1.) CLM Reference'!$B$4</f>
        <v>7.2372398785378435E-4</v>
      </c>
      <c r="F13" s="36">
        <f>Table32[[#This Row],[Residential Incentive Disbursements]]+Table32[[#This Row],[C&amp;I Incentive Disbursements]]</f>
        <v>0</v>
      </c>
      <c r="G13" s="47">
        <f>Table32[[#This Row],[Incentive Disbursements]]/'1.) CLM Reference'!$B$5</f>
        <v>0</v>
      </c>
      <c r="H13" s="36">
        <v>0</v>
      </c>
      <c r="I13" s="94">
        <f>Table32[[#This Row],[Residential CLM $ Collected]]/'1.) CLM Reference'!$B$4</f>
        <v>0</v>
      </c>
      <c r="J13" s="97">
        <v>0</v>
      </c>
      <c r="K13" s="47">
        <f>Table32[[#This Row],[Residential Incentive Disbursements]]/'1.) CLM Reference'!$B$5</f>
        <v>0</v>
      </c>
      <c r="L13" s="97">
        <v>20805.36</v>
      </c>
      <c r="M13" s="69">
        <f>Table32[[#This Row],[CLM $ Collected ]]/'1.) CLM Reference'!$B$4</f>
        <v>7.2372398785378435E-4</v>
      </c>
      <c r="N13" s="97">
        <v>0</v>
      </c>
      <c r="O13" s="69">
        <f>Table32[[#This Row],[C&amp;I Incentive Disbursements]]/'1.) CLM Reference'!$B$5</f>
        <v>0</v>
      </c>
    </row>
    <row r="14" spans="1:15" x14ac:dyDescent="0.35">
      <c r="A14" s="95">
        <v>9001071100</v>
      </c>
      <c r="B14" s="95" t="s">
        <v>54</v>
      </c>
      <c r="C14" s="96" t="s">
        <v>43</v>
      </c>
      <c r="D14" s="36">
        <f>Table32[[#This Row],[Residential CLM $ Collected]]+Table32[[#This Row],[C&amp;I CLM $ Collected]]</f>
        <v>13621.68</v>
      </c>
      <c r="E14" s="94">
        <f>Table32[[#This Row],[CLM $ Collected ]]/'1.) CLM Reference'!$B$4</f>
        <v>4.7383638499252776E-4</v>
      </c>
      <c r="F14" s="36">
        <f>Table32[[#This Row],[Residential Incentive Disbursements]]+Table32[[#This Row],[C&amp;I Incentive Disbursements]]</f>
        <v>1458</v>
      </c>
      <c r="G14" s="47">
        <f>Table32[[#This Row],[Incentive Disbursements]]/'1.) CLM Reference'!$B$5</f>
        <v>7.5517053651330586E-5</v>
      </c>
      <c r="H14" s="36">
        <v>0</v>
      </c>
      <c r="I14" s="94">
        <f>Table32[[#This Row],[Residential CLM $ Collected]]/'1.) CLM Reference'!$B$4</f>
        <v>0</v>
      </c>
      <c r="J14" s="97">
        <v>0</v>
      </c>
      <c r="K14" s="47">
        <f>Table32[[#This Row],[Residential Incentive Disbursements]]/'1.) CLM Reference'!$B$5</f>
        <v>0</v>
      </c>
      <c r="L14" s="97">
        <v>13621.68</v>
      </c>
      <c r="M14" s="69">
        <f>Table32[[#This Row],[CLM $ Collected ]]/'1.) CLM Reference'!$B$4</f>
        <v>4.7383638499252776E-4</v>
      </c>
      <c r="N14" s="97">
        <v>1458</v>
      </c>
      <c r="O14" s="69">
        <f>Table32[[#This Row],[C&amp;I Incentive Disbursements]]/'1.) CLM Reference'!$B$5</f>
        <v>7.5517053651330586E-5</v>
      </c>
    </row>
    <row r="15" spans="1:15" x14ac:dyDescent="0.35">
      <c r="A15" s="95">
        <v>9001071200</v>
      </c>
      <c r="B15" s="95" t="s">
        <v>54</v>
      </c>
      <c r="C15" s="96" t="s">
        <v>48</v>
      </c>
      <c r="D15" s="36">
        <f>Table32[[#This Row],[Residential CLM $ Collected]]+Table32[[#This Row],[C&amp;I CLM $ Collected]]</f>
        <v>26449.32</v>
      </c>
      <c r="E15" s="94">
        <f>Table32[[#This Row],[CLM $ Collected ]]/'1.) CLM Reference'!$B$4</f>
        <v>9.2005172447969441E-4</v>
      </c>
      <c r="F15" s="36">
        <f>Table32[[#This Row],[Residential Incentive Disbursements]]+Table32[[#This Row],[C&amp;I Incentive Disbursements]]</f>
        <v>480</v>
      </c>
      <c r="G15" s="47">
        <f>Table32[[#This Row],[Incentive Disbursements]]/'1.) CLM Reference'!$B$5</f>
        <v>2.4861581448997722E-5</v>
      </c>
      <c r="H15" s="36">
        <v>1886.4</v>
      </c>
      <c r="I15" s="94">
        <f>Table32[[#This Row],[Residential CLM $ Collected]]/'1.) CLM Reference'!$B$4</f>
        <v>6.5619289004726614E-5</v>
      </c>
      <c r="J15" s="97">
        <v>0</v>
      </c>
      <c r="K15" s="47">
        <f>Table32[[#This Row],[Residential Incentive Disbursements]]/'1.) CLM Reference'!$B$5</f>
        <v>0</v>
      </c>
      <c r="L15" s="97">
        <v>24562.92</v>
      </c>
      <c r="M15" s="69">
        <f>Table32[[#This Row],[CLM $ Collected ]]/'1.) CLM Reference'!$B$4</f>
        <v>9.2005172447969441E-4</v>
      </c>
      <c r="N15" s="97">
        <v>480</v>
      </c>
      <c r="O15" s="69">
        <f>Table32[[#This Row],[C&amp;I Incentive Disbursements]]/'1.) CLM Reference'!$B$5</f>
        <v>2.4861581448997722E-5</v>
      </c>
    </row>
    <row r="16" spans="1:15" x14ac:dyDescent="0.35">
      <c r="A16" s="95">
        <v>9001071300</v>
      </c>
      <c r="B16" s="95" t="s">
        <v>54</v>
      </c>
      <c r="C16" s="96" t="s">
        <v>48</v>
      </c>
      <c r="D16" s="36">
        <f>Table32[[#This Row],[Residential CLM $ Collected]]+Table32[[#This Row],[C&amp;I CLM $ Collected]]</f>
        <v>10023.84</v>
      </c>
      <c r="E16" s="94">
        <f>Table32[[#This Row],[CLM $ Collected ]]/'1.) CLM Reference'!$B$4</f>
        <v>3.4868387081061217E-4</v>
      </c>
      <c r="F16" s="36">
        <f>Table32[[#This Row],[Residential Incentive Disbursements]]+Table32[[#This Row],[C&amp;I Incentive Disbursements]]</f>
        <v>0</v>
      </c>
      <c r="G16" s="47">
        <f>Table32[[#This Row],[Incentive Disbursements]]/'1.) CLM Reference'!$B$5</f>
        <v>0</v>
      </c>
      <c r="H16" s="36">
        <v>0</v>
      </c>
      <c r="I16" s="94">
        <f>Table32[[#This Row],[Residential CLM $ Collected]]/'1.) CLM Reference'!$B$4</f>
        <v>0</v>
      </c>
      <c r="J16" s="97">
        <v>0</v>
      </c>
      <c r="K16" s="47">
        <f>Table32[[#This Row],[Residential Incentive Disbursements]]/'1.) CLM Reference'!$B$5</f>
        <v>0</v>
      </c>
      <c r="L16" s="97">
        <v>10023.84</v>
      </c>
      <c r="M16" s="69">
        <f>Table32[[#This Row],[CLM $ Collected ]]/'1.) CLM Reference'!$B$4</f>
        <v>3.4868387081061217E-4</v>
      </c>
      <c r="N16" s="97">
        <v>0</v>
      </c>
      <c r="O16" s="69">
        <f>Table32[[#This Row],[C&amp;I Incentive Disbursements]]/'1.) CLM Reference'!$B$5</f>
        <v>0</v>
      </c>
    </row>
    <row r="17" spans="1:15" x14ac:dyDescent="0.35">
      <c r="A17" s="95">
        <v>9001071400</v>
      </c>
      <c r="B17" s="95" t="s">
        <v>54</v>
      </c>
      <c r="C17" s="96" t="s">
        <v>43</v>
      </c>
      <c r="D17" s="36">
        <f>Table32[[#This Row],[Residential CLM $ Collected]]+Table32[[#This Row],[C&amp;I CLM $ Collected]]</f>
        <v>14999.76</v>
      </c>
      <c r="E17" s="94">
        <f>Table32[[#This Row],[CLM $ Collected ]]/'1.) CLM Reference'!$B$4</f>
        <v>5.2177352970819442E-4</v>
      </c>
      <c r="F17" s="36">
        <f>Table32[[#This Row],[Residential Incentive Disbursements]]+Table32[[#This Row],[C&amp;I Incentive Disbursements]]</f>
        <v>700</v>
      </c>
      <c r="G17" s="47">
        <f>Table32[[#This Row],[Incentive Disbursements]]/'1.) CLM Reference'!$B$5</f>
        <v>3.6256472946455009E-5</v>
      </c>
      <c r="H17" s="36">
        <v>0</v>
      </c>
      <c r="I17" s="94">
        <f>Table32[[#This Row],[Residential CLM $ Collected]]/'1.) CLM Reference'!$B$4</f>
        <v>0</v>
      </c>
      <c r="J17" s="97">
        <v>0</v>
      </c>
      <c r="K17" s="47">
        <f>Table32[[#This Row],[Residential Incentive Disbursements]]/'1.) CLM Reference'!$B$5</f>
        <v>0</v>
      </c>
      <c r="L17" s="97">
        <v>14999.76</v>
      </c>
      <c r="M17" s="69">
        <f>Table32[[#This Row],[CLM $ Collected ]]/'1.) CLM Reference'!$B$4</f>
        <v>5.2177352970819442E-4</v>
      </c>
      <c r="N17" s="97">
        <v>700</v>
      </c>
      <c r="O17" s="69">
        <f>Table32[[#This Row],[C&amp;I Incentive Disbursements]]/'1.) CLM Reference'!$B$5</f>
        <v>3.6256472946455009E-5</v>
      </c>
    </row>
    <row r="18" spans="1:15" x14ac:dyDescent="0.35">
      <c r="A18" s="95">
        <v>9001071900</v>
      </c>
      <c r="B18" s="95" t="s">
        <v>54</v>
      </c>
      <c r="C18" s="96" t="s">
        <v>48</v>
      </c>
      <c r="D18" s="36">
        <f>Table32[[#This Row],[Residential CLM $ Collected]]+Table32[[#This Row],[C&amp;I CLM $ Collected]]</f>
        <v>24630.720000000001</v>
      </c>
      <c r="E18" s="94">
        <f>Table32[[#This Row],[CLM $ Collected ]]/'1.) CLM Reference'!$B$4</f>
        <v>8.5679088956451435E-4</v>
      </c>
      <c r="F18" s="36">
        <f>Table32[[#This Row],[Residential Incentive Disbursements]]+Table32[[#This Row],[C&amp;I Incentive Disbursements]]</f>
        <v>910</v>
      </c>
      <c r="G18" s="47">
        <f>Table32[[#This Row],[Incentive Disbursements]]/'1.) CLM Reference'!$B$5</f>
        <v>4.7133414830391518E-5</v>
      </c>
      <c r="H18" s="36">
        <v>0</v>
      </c>
      <c r="I18" s="94">
        <f>Table32[[#This Row],[Residential CLM $ Collected]]/'1.) CLM Reference'!$B$4</f>
        <v>0</v>
      </c>
      <c r="J18" s="97">
        <v>0</v>
      </c>
      <c r="K18" s="47">
        <f>Table32[[#This Row],[Residential Incentive Disbursements]]/'1.) CLM Reference'!$B$5</f>
        <v>0</v>
      </c>
      <c r="L18" s="97">
        <v>24630.720000000001</v>
      </c>
      <c r="M18" s="69">
        <f>Table32[[#This Row],[CLM $ Collected ]]/'1.) CLM Reference'!$B$4</f>
        <v>8.5679088956451435E-4</v>
      </c>
      <c r="N18" s="97">
        <v>910</v>
      </c>
      <c r="O18" s="69">
        <f>Table32[[#This Row],[C&amp;I Incentive Disbursements]]/'1.) CLM Reference'!$B$5</f>
        <v>4.7133414830391518E-5</v>
      </c>
    </row>
    <row r="19" spans="1:15" x14ac:dyDescent="0.35">
      <c r="A19" s="95">
        <v>9001072000</v>
      </c>
      <c r="B19" s="95" t="s">
        <v>54</v>
      </c>
      <c r="C19" s="96" t="s">
        <v>48</v>
      </c>
      <c r="D19" s="36">
        <f>Table32[[#This Row],[Residential CLM $ Collected]]+Table32[[#This Row],[C&amp;I CLM $ Collected]]</f>
        <v>15995.52</v>
      </c>
      <c r="E19" s="94">
        <f>Table32[[#This Row],[CLM $ Collected ]]/'1.) CLM Reference'!$B$4</f>
        <v>5.5641149791183452E-4</v>
      </c>
      <c r="F19" s="36">
        <f>Table32[[#This Row],[Residential Incentive Disbursements]]+Table32[[#This Row],[C&amp;I Incentive Disbursements]]</f>
        <v>0</v>
      </c>
      <c r="G19" s="47">
        <f>Table32[[#This Row],[Incentive Disbursements]]/'1.) CLM Reference'!$B$5</f>
        <v>0</v>
      </c>
      <c r="H19" s="36">
        <v>0</v>
      </c>
      <c r="I19" s="94">
        <f>Table32[[#This Row],[Residential CLM $ Collected]]/'1.) CLM Reference'!$B$4</f>
        <v>0</v>
      </c>
      <c r="J19" s="97">
        <v>0</v>
      </c>
      <c r="K19" s="47">
        <f>Table32[[#This Row],[Residential Incentive Disbursements]]/'1.) CLM Reference'!$B$5</f>
        <v>0</v>
      </c>
      <c r="L19" s="97">
        <v>15995.52</v>
      </c>
      <c r="M19" s="69">
        <f>Table32[[#This Row],[CLM $ Collected ]]/'1.) CLM Reference'!$B$4</f>
        <v>5.5641149791183452E-4</v>
      </c>
      <c r="N19" s="97">
        <v>0</v>
      </c>
      <c r="O19" s="69">
        <f>Table32[[#This Row],[C&amp;I Incentive Disbursements]]/'1.) CLM Reference'!$B$5</f>
        <v>0</v>
      </c>
    </row>
    <row r="20" spans="1:15" x14ac:dyDescent="0.35">
      <c r="A20" s="95">
        <v>9001072100</v>
      </c>
      <c r="B20" s="95" t="s">
        <v>54</v>
      </c>
      <c r="C20" s="96" t="s">
        <v>43</v>
      </c>
      <c r="D20" s="36">
        <f>Table32[[#This Row],[Residential CLM $ Collected]]+Table32[[#This Row],[C&amp;I CLM $ Collected]]</f>
        <v>1971.36</v>
      </c>
      <c r="E20" s="94">
        <f>Table32[[#This Row],[CLM $ Collected ]]/'1.) CLM Reference'!$B$4</f>
        <v>6.8574661562954752E-5</v>
      </c>
      <c r="F20" s="36">
        <f>Table32[[#This Row],[Residential Incentive Disbursements]]+Table32[[#This Row],[C&amp;I Incentive Disbursements]]</f>
        <v>0</v>
      </c>
      <c r="G20" s="47">
        <f>Table32[[#This Row],[Incentive Disbursements]]/'1.) CLM Reference'!$B$5</f>
        <v>0</v>
      </c>
      <c r="H20" s="36">
        <v>0</v>
      </c>
      <c r="I20" s="94">
        <f>Table32[[#This Row],[Residential CLM $ Collected]]/'1.) CLM Reference'!$B$4</f>
        <v>0</v>
      </c>
      <c r="J20" s="97">
        <v>0</v>
      </c>
      <c r="K20" s="47">
        <f>Table32[[#This Row],[Residential Incentive Disbursements]]/'1.) CLM Reference'!$B$5</f>
        <v>0</v>
      </c>
      <c r="L20" s="97">
        <v>1971.36</v>
      </c>
      <c r="M20" s="69">
        <f>Table32[[#This Row],[CLM $ Collected ]]/'1.) CLM Reference'!$B$4</f>
        <v>6.8574661562954752E-5</v>
      </c>
      <c r="N20" s="97">
        <v>0</v>
      </c>
      <c r="O20" s="69">
        <f>Table32[[#This Row],[C&amp;I Incentive Disbursements]]/'1.) CLM Reference'!$B$5</f>
        <v>0</v>
      </c>
    </row>
    <row r="21" spans="1:15" x14ac:dyDescent="0.35">
      <c r="A21" s="95">
        <v>9001072200</v>
      </c>
      <c r="B21" s="95" t="s">
        <v>54</v>
      </c>
      <c r="C21" s="96" t="s">
        <v>48</v>
      </c>
      <c r="D21" s="36">
        <f>Table32[[#This Row],[Residential CLM $ Collected]]+Table32[[#This Row],[C&amp;I CLM $ Collected]]</f>
        <v>7099.2</v>
      </c>
      <c r="E21" s="94">
        <f>Table32[[#This Row],[CLM $ Collected ]]/'1.) CLM Reference'!$B$4</f>
        <v>2.4694892732313146E-4</v>
      </c>
      <c r="F21" s="36">
        <f>Table32[[#This Row],[Residential Incentive Disbursements]]+Table32[[#This Row],[C&amp;I Incentive Disbursements]]</f>
        <v>0</v>
      </c>
      <c r="G21" s="47">
        <f>Table32[[#This Row],[Incentive Disbursements]]/'1.) CLM Reference'!$B$5</f>
        <v>0</v>
      </c>
      <c r="H21" s="36">
        <v>0</v>
      </c>
      <c r="I21" s="94">
        <f>Table32[[#This Row],[Residential CLM $ Collected]]/'1.) CLM Reference'!$B$4</f>
        <v>0</v>
      </c>
      <c r="J21" s="97">
        <v>0</v>
      </c>
      <c r="K21" s="47">
        <f>Table32[[#This Row],[Residential Incentive Disbursements]]/'1.) CLM Reference'!$B$5</f>
        <v>0</v>
      </c>
      <c r="L21" s="97">
        <v>7099.2</v>
      </c>
      <c r="M21" s="69">
        <f>Table32[[#This Row],[CLM $ Collected ]]/'1.) CLM Reference'!$B$4</f>
        <v>2.4694892732313146E-4</v>
      </c>
      <c r="N21" s="97">
        <v>0</v>
      </c>
      <c r="O21" s="69">
        <f>Table32[[#This Row],[C&amp;I Incentive Disbursements]]/'1.) CLM Reference'!$B$5</f>
        <v>0</v>
      </c>
    </row>
    <row r="22" spans="1:15" x14ac:dyDescent="0.35">
      <c r="A22" s="95">
        <v>9001072300</v>
      </c>
      <c r="B22" s="95" t="s">
        <v>54</v>
      </c>
      <c r="C22" s="96" t="s">
        <v>43</v>
      </c>
      <c r="D22" s="36">
        <f>Table32[[#This Row],[Residential CLM $ Collected]]+Table32[[#This Row],[C&amp;I CLM $ Collected]]</f>
        <v>7624.8</v>
      </c>
      <c r="E22" s="94">
        <f>Table32[[#This Row],[CLM $ Collected ]]/'1.) CLM Reference'!$B$4</f>
        <v>2.652321643358988E-4</v>
      </c>
      <c r="F22" s="36">
        <f>Table32[[#This Row],[Residential Incentive Disbursements]]+Table32[[#This Row],[C&amp;I Incentive Disbursements]]</f>
        <v>0</v>
      </c>
      <c r="G22" s="47">
        <f>Table32[[#This Row],[Incentive Disbursements]]/'1.) CLM Reference'!$B$5</f>
        <v>0</v>
      </c>
      <c r="H22" s="36">
        <v>0</v>
      </c>
      <c r="I22" s="94">
        <f>Table32[[#This Row],[Residential CLM $ Collected]]/'1.) CLM Reference'!$B$4</f>
        <v>0</v>
      </c>
      <c r="J22" s="97">
        <v>0</v>
      </c>
      <c r="K22" s="47">
        <f>Table32[[#This Row],[Residential Incentive Disbursements]]/'1.) CLM Reference'!$B$5</f>
        <v>0</v>
      </c>
      <c r="L22" s="97">
        <v>7624.8</v>
      </c>
      <c r="M22" s="69">
        <f>Table32[[#This Row],[CLM $ Collected ]]/'1.) CLM Reference'!$B$4</f>
        <v>2.652321643358988E-4</v>
      </c>
      <c r="N22" s="97">
        <v>0</v>
      </c>
      <c r="O22" s="69">
        <f>Table32[[#This Row],[C&amp;I Incentive Disbursements]]/'1.) CLM Reference'!$B$5</f>
        <v>0</v>
      </c>
    </row>
    <row r="23" spans="1:15" x14ac:dyDescent="0.35">
      <c r="A23" s="95">
        <v>9001072400</v>
      </c>
      <c r="B23" s="95" t="s">
        <v>54</v>
      </c>
      <c r="C23" s="96" t="s">
        <v>43</v>
      </c>
      <c r="D23" s="36">
        <f>Table32[[#This Row],[Residential CLM $ Collected]]+Table32[[#This Row],[C&amp;I CLM $ Collected]]</f>
        <v>7938</v>
      </c>
      <c r="E23" s="94">
        <f>Table32[[#This Row],[CLM $ Collected ]]/'1.) CLM Reference'!$B$4</f>
        <v>2.7612696995309578E-4</v>
      </c>
      <c r="F23" s="36">
        <f>Table32[[#This Row],[Residential Incentive Disbursements]]+Table32[[#This Row],[C&amp;I Incentive Disbursements]]</f>
        <v>0</v>
      </c>
      <c r="G23" s="47">
        <f>Table32[[#This Row],[Incentive Disbursements]]/'1.) CLM Reference'!$B$5</f>
        <v>0</v>
      </c>
      <c r="H23" s="36">
        <v>0</v>
      </c>
      <c r="I23" s="94">
        <f>Table32[[#This Row],[Residential CLM $ Collected]]/'1.) CLM Reference'!$B$4</f>
        <v>0</v>
      </c>
      <c r="J23" s="97">
        <v>0</v>
      </c>
      <c r="K23" s="47">
        <f>Table32[[#This Row],[Residential Incentive Disbursements]]/'1.) CLM Reference'!$B$5</f>
        <v>0</v>
      </c>
      <c r="L23" s="97">
        <v>7938</v>
      </c>
      <c r="M23" s="69">
        <f>Table32[[#This Row],[CLM $ Collected ]]/'1.) CLM Reference'!$B$4</f>
        <v>2.7612696995309578E-4</v>
      </c>
      <c r="N23" s="97">
        <v>0</v>
      </c>
      <c r="O23" s="69">
        <f>Table32[[#This Row],[C&amp;I Incentive Disbursements]]/'1.) CLM Reference'!$B$5</f>
        <v>0</v>
      </c>
    </row>
    <row r="24" spans="1:15" x14ac:dyDescent="0.35">
      <c r="A24" s="95">
        <v>9001072500</v>
      </c>
      <c r="B24" s="95" t="s">
        <v>54</v>
      </c>
      <c r="C24" s="96" t="s">
        <v>43</v>
      </c>
      <c r="D24" s="36">
        <f>Table32[[#This Row],[Residential CLM $ Collected]]+Table32[[#This Row],[C&amp;I CLM $ Collected]]</f>
        <v>1955.52</v>
      </c>
      <c r="E24" s="94">
        <f>Table32[[#This Row],[CLM $ Collected ]]/'1.) CLM Reference'!$B$4</f>
        <v>6.8023659899556286E-5</v>
      </c>
      <c r="F24" s="36">
        <f>Table32[[#This Row],[Residential Incentive Disbursements]]+Table32[[#This Row],[C&amp;I Incentive Disbursements]]</f>
        <v>0</v>
      </c>
      <c r="G24" s="47">
        <f>Table32[[#This Row],[Incentive Disbursements]]/'1.) CLM Reference'!$B$5</f>
        <v>0</v>
      </c>
      <c r="H24" s="36">
        <v>0</v>
      </c>
      <c r="I24" s="94">
        <f>Table32[[#This Row],[Residential CLM $ Collected]]/'1.) CLM Reference'!$B$4</f>
        <v>0</v>
      </c>
      <c r="J24" s="97">
        <v>0</v>
      </c>
      <c r="K24" s="47">
        <f>Table32[[#This Row],[Residential Incentive Disbursements]]/'1.) CLM Reference'!$B$5</f>
        <v>0</v>
      </c>
      <c r="L24" s="97">
        <v>1955.52</v>
      </c>
      <c r="M24" s="69">
        <f>Table32[[#This Row],[CLM $ Collected ]]/'1.) CLM Reference'!$B$4</f>
        <v>6.8023659899556286E-5</v>
      </c>
      <c r="N24" s="97">
        <v>0</v>
      </c>
      <c r="O24" s="69">
        <f>Table32[[#This Row],[C&amp;I Incentive Disbursements]]/'1.) CLM Reference'!$B$5</f>
        <v>0</v>
      </c>
    </row>
    <row r="25" spans="1:15" x14ac:dyDescent="0.35">
      <c r="A25" s="95">
        <v>9001072600</v>
      </c>
      <c r="B25" s="95" t="s">
        <v>54</v>
      </c>
      <c r="C25" s="96" t="s">
        <v>43</v>
      </c>
      <c r="D25" s="36">
        <f>Table32[[#This Row],[Residential CLM $ Collected]]+Table32[[#This Row],[C&amp;I CLM $ Collected]]</f>
        <v>30351.119999999999</v>
      </c>
      <c r="E25" s="94">
        <f>Table32[[#This Row],[CLM $ Collected ]]/'1.) CLM Reference'!$B$4</f>
        <v>1.0557776266418245E-3</v>
      </c>
      <c r="F25" s="36">
        <f>Table32[[#This Row],[Residential Incentive Disbursements]]+Table32[[#This Row],[C&amp;I Incentive Disbursements]]</f>
        <v>68464</v>
      </c>
      <c r="G25" s="47">
        <f>Table32[[#This Row],[Incentive Disbursements]]/'1.) CLM Reference'!$B$5</f>
        <v>3.5460902340087087E-3</v>
      </c>
      <c r="H25" s="36">
        <v>0</v>
      </c>
      <c r="I25" s="94">
        <f>Table32[[#This Row],[Residential CLM $ Collected]]/'1.) CLM Reference'!$B$4</f>
        <v>0</v>
      </c>
      <c r="J25" s="97">
        <v>0</v>
      </c>
      <c r="K25" s="47">
        <f>Table32[[#This Row],[Residential Incentive Disbursements]]/'1.) CLM Reference'!$B$5</f>
        <v>0</v>
      </c>
      <c r="L25" s="97">
        <v>30351.119999999999</v>
      </c>
      <c r="M25" s="69">
        <f>Table32[[#This Row],[CLM $ Collected ]]/'1.) CLM Reference'!$B$4</f>
        <v>1.0557776266418245E-3</v>
      </c>
      <c r="N25" s="97">
        <v>68464</v>
      </c>
      <c r="O25" s="69">
        <f>Table32[[#This Row],[C&amp;I Incentive Disbursements]]/'1.) CLM Reference'!$B$5</f>
        <v>3.5460902340087087E-3</v>
      </c>
    </row>
    <row r="26" spans="1:15" x14ac:dyDescent="0.35">
      <c r="A26" s="95">
        <v>9001072700</v>
      </c>
      <c r="B26" s="95" t="s">
        <v>54</v>
      </c>
      <c r="C26" s="96" t="s">
        <v>43</v>
      </c>
      <c r="D26" s="36">
        <f>Table32[[#This Row],[Residential CLM $ Collected]]+Table32[[#This Row],[C&amp;I CLM $ Collected]]</f>
        <v>4327.2</v>
      </c>
      <c r="E26" s="94">
        <f>Table32[[#This Row],[CLM $ Collected ]]/'1.) CLM Reference'!$B$4</f>
        <v>1.5052363622839959E-4</v>
      </c>
      <c r="F26" s="36">
        <f>Table32[[#This Row],[Residential Incentive Disbursements]]+Table32[[#This Row],[C&amp;I Incentive Disbursements]]</f>
        <v>0</v>
      </c>
      <c r="G26" s="47">
        <f>Table32[[#This Row],[Incentive Disbursements]]/'1.) CLM Reference'!$B$5</f>
        <v>0</v>
      </c>
      <c r="H26" s="36">
        <v>0</v>
      </c>
      <c r="I26" s="94">
        <f>Table32[[#This Row],[Residential CLM $ Collected]]/'1.) CLM Reference'!$B$4</f>
        <v>0</v>
      </c>
      <c r="J26" s="97">
        <v>0</v>
      </c>
      <c r="K26" s="47">
        <f>Table32[[#This Row],[Residential Incentive Disbursements]]/'1.) CLM Reference'!$B$5</f>
        <v>0</v>
      </c>
      <c r="L26" s="97">
        <v>4327.2</v>
      </c>
      <c r="M26" s="69">
        <f>Table32[[#This Row],[CLM $ Collected ]]/'1.) CLM Reference'!$B$4</f>
        <v>1.5052363622839959E-4</v>
      </c>
      <c r="N26" s="97">
        <v>0</v>
      </c>
      <c r="O26" s="69">
        <f>Table32[[#This Row],[C&amp;I Incentive Disbursements]]/'1.) CLM Reference'!$B$5</f>
        <v>0</v>
      </c>
    </row>
    <row r="27" spans="1:15" x14ac:dyDescent="0.35">
      <c r="A27" s="95">
        <v>9001072900</v>
      </c>
      <c r="B27" s="95" t="s">
        <v>54</v>
      </c>
      <c r="C27" s="96" t="s">
        <v>43</v>
      </c>
      <c r="D27" s="36">
        <f>Table32[[#This Row],[Residential CLM $ Collected]]+Table32[[#This Row],[C&amp;I CLM $ Collected]]</f>
        <v>36234.120000000003</v>
      </c>
      <c r="E27" s="94">
        <f>Table32[[#This Row],[CLM $ Collected ]]/'1.) CLM Reference'!$B$4</f>
        <v>1.2604204792790207E-3</v>
      </c>
      <c r="F27" s="36">
        <f>Table32[[#This Row],[Residential Incentive Disbursements]]+Table32[[#This Row],[C&amp;I Incentive Disbursements]]</f>
        <v>66539</v>
      </c>
      <c r="G27" s="47">
        <f>Table32[[#This Row],[Incentive Disbursements]]/'1.) CLM Reference'!$B$5</f>
        <v>3.4463849334059574E-3</v>
      </c>
      <c r="H27" s="36">
        <v>0</v>
      </c>
      <c r="I27" s="94">
        <f>Table32[[#This Row],[Residential CLM $ Collected]]/'1.) CLM Reference'!$B$4</f>
        <v>0</v>
      </c>
      <c r="J27" s="97">
        <v>400</v>
      </c>
      <c r="K27" s="47">
        <f>Table32[[#This Row],[Residential Incentive Disbursements]]/'1.) CLM Reference'!$B$5</f>
        <v>2.0717984540831435E-5</v>
      </c>
      <c r="L27" s="97">
        <v>36234.120000000003</v>
      </c>
      <c r="M27" s="69">
        <f>Table32[[#This Row],[CLM $ Collected ]]/'1.) CLM Reference'!$B$4</f>
        <v>1.2604204792790207E-3</v>
      </c>
      <c r="N27" s="97">
        <v>66139</v>
      </c>
      <c r="O27" s="69">
        <f>Table32[[#This Row],[C&amp;I Incentive Disbursements]]/'1.) CLM Reference'!$B$5</f>
        <v>3.4256669488651257E-3</v>
      </c>
    </row>
    <row r="28" spans="1:15" x14ac:dyDescent="0.35">
      <c r="A28" s="95">
        <v>9001073000</v>
      </c>
      <c r="B28" s="95" t="s">
        <v>54</v>
      </c>
      <c r="C28" s="96" t="s">
        <v>43</v>
      </c>
      <c r="D28" s="36">
        <f>Table32[[#This Row],[Residential CLM $ Collected]]+Table32[[#This Row],[C&amp;I CLM $ Collected]]</f>
        <v>14274.48</v>
      </c>
      <c r="E28" s="94">
        <f>Table32[[#This Row],[CLM $ Collected ]]/'1.) CLM Reference'!$B$4</f>
        <v>4.9654433233258584E-4</v>
      </c>
      <c r="F28" s="36">
        <f>Table32[[#This Row],[Residential Incentive Disbursements]]+Table32[[#This Row],[C&amp;I Incentive Disbursements]]</f>
        <v>0</v>
      </c>
      <c r="G28" s="47">
        <f>Table32[[#This Row],[Incentive Disbursements]]/'1.) CLM Reference'!$B$5</f>
        <v>0</v>
      </c>
      <c r="H28" s="36">
        <v>0</v>
      </c>
      <c r="I28" s="94">
        <f>Table32[[#This Row],[Residential CLM $ Collected]]/'1.) CLM Reference'!$B$4</f>
        <v>0</v>
      </c>
      <c r="J28" s="97">
        <v>0</v>
      </c>
      <c r="K28" s="47">
        <f>Table32[[#This Row],[Residential Incentive Disbursements]]/'1.) CLM Reference'!$B$5</f>
        <v>0</v>
      </c>
      <c r="L28" s="97">
        <v>14274.48</v>
      </c>
      <c r="M28" s="69">
        <f>Table32[[#This Row],[CLM $ Collected ]]/'1.) CLM Reference'!$B$4</f>
        <v>4.9654433233258584E-4</v>
      </c>
      <c r="N28" s="97">
        <v>0</v>
      </c>
      <c r="O28" s="69">
        <f>Table32[[#This Row],[C&amp;I Incentive Disbursements]]/'1.) CLM Reference'!$B$5</f>
        <v>0</v>
      </c>
    </row>
    <row r="29" spans="1:15" x14ac:dyDescent="0.35">
      <c r="A29" s="95">
        <v>9001073100</v>
      </c>
      <c r="B29" s="95" t="s">
        <v>54</v>
      </c>
      <c r="C29" s="96" t="s">
        <v>48</v>
      </c>
      <c r="D29" s="36">
        <f>Table32[[#This Row],[Residential CLM $ Collected]]+Table32[[#This Row],[C&amp;I CLM $ Collected]]</f>
        <v>26385.84</v>
      </c>
      <c r="E29" s="94">
        <f>Table32[[#This Row],[CLM $ Collected ]]/'1.) CLM Reference'!$B$4</f>
        <v>9.1784354357107487E-4</v>
      </c>
      <c r="F29" s="36">
        <f>Table32[[#This Row],[Residential Incentive Disbursements]]+Table32[[#This Row],[C&amp;I Incentive Disbursements]]</f>
        <v>0</v>
      </c>
      <c r="G29" s="47">
        <f>Table32[[#This Row],[Incentive Disbursements]]/'1.) CLM Reference'!$B$5</f>
        <v>0</v>
      </c>
      <c r="H29" s="36">
        <v>0</v>
      </c>
      <c r="I29" s="94">
        <f>Table32[[#This Row],[Residential CLM $ Collected]]/'1.) CLM Reference'!$B$4</f>
        <v>0</v>
      </c>
      <c r="J29" s="97">
        <v>0</v>
      </c>
      <c r="K29" s="47">
        <f>Table32[[#This Row],[Residential Incentive Disbursements]]/'1.) CLM Reference'!$B$5</f>
        <v>0</v>
      </c>
      <c r="L29" s="97">
        <v>26385.84</v>
      </c>
      <c r="M29" s="69">
        <f>Table32[[#This Row],[CLM $ Collected ]]/'1.) CLM Reference'!$B$4</f>
        <v>9.1784354357107487E-4</v>
      </c>
      <c r="N29" s="97">
        <v>0</v>
      </c>
      <c r="O29" s="69">
        <f>Table32[[#This Row],[C&amp;I Incentive Disbursements]]/'1.) CLM Reference'!$B$5</f>
        <v>0</v>
      </c>
    </row>
    <row r="30" spans="1:15" x14ac:dyDescent="0.35">
      <c r="A30" s="95">
        <v>9001073400</v>
      </c>
      <c r="B30" s="95" t="s">
        <v>54</v>
      </c>
      <c r="C30" s="96" t="s">
        <v>48</v>
      </c>
      <c r="D30" s="36">
        <f>Table32[[#This Row],[Residential CLM $ Collected]]+Table32[[#This Row],[C&amp;I CLM $ Collected]]</f>
        <v>20213.52</v>
      </c>
      <c r="E30" s="94">
        <f>Table32[[#This Row],[CLM $ Collected ]]/'1.) CLM Reference'!$B$4</f>
        <v>7.0313656206680525E-4</v>
      </c>
      <c r="F30" s="36">
        <f>Table32[[#This Row],[Residential Incentive Disbursements]]+Table32[[#This Row],[C&amp;I Incentive Disbursements]]</f>
        <v>38998</v>
      </c>
      <c r="G30" s="47">
        <f>Table32[[#This Row],[Incentive Disbursements]]/'1.) CLM Reference'!$B$5</f>
        <v>2.019899902808361E-3</v>
      </c>
      <c r="H30" s="36">
        <v>0</v>
      </c>
      <c r="I30" s="94">
        <f>Table32[[#This Row],[Residential CLM $ Collected]]/'1.) CLM Reference'!$B$4</f>
        <v>0</v>
      </c>
      <c r="J30" s="97">
        <v>0</v>
      </c>
      <c r="K30" s="47">
        <f>Table32[[#This Row],[Residential Incentive Disbursements]]/'1.) CLM Reference'!$B$5</f>
        <v>0</v>
      </c>
      <c r="L30" s="97">
        <v>20213.52</v>
      </c>
      <c r="M30" s="69">
        <f>Table32[[#This Row],[CLM $ Collected ]]/'1.) CLM Reference'!$B$4</f>
        <v>7.0313656206680525E-4</v>
      </c>
      <c r="N30" s="97">
        <v>38998</v>
      </c>
      <c r="O30" s="69">
        <f>Table32[[#This Row],[C&amp;I Incentive Disbursements]]/'1.) CLM Reference'!$B$5</f>
        <v>2.019899902808361E-3</v>
      </c>
    </row>
    <row r="31" spans="1:15" x14ac:dyDescent="0.35">
      <c r="A31" s="46">
        <v>9001073500</v>
      </c>
      <c r="B31" s="46" t="s">
        <v>54</v>
      </c>
      <c r="C31" s="26" t="s">
        <v>48</v>
      </c>
      <c r="D31" s="36">
        <f>Table32[[#This Row],[Residential CLM $ Collected]]+Table32[[#This Row],[C&amp;I CLM $ Collected]]</f>
        <v>2194.56</v>
      </c>
      <c r="E31" s="47">
        <f>Table32[[#This Row],[CLM $ Collected ]]/'1.) CLM Reference'!$B$4</f>
        <v>7.633877591084225E-5</v>
      </c>
      <c r="F31" s="36">
        <f>Table32[[#This Row],[Residential Incentive Disbursements]]+Table32[[#This Row],[C&amp;I Incentive Disbursements]]</f>
        <v>0</v>
      </c>
      <c r="G31" s="47">
        <f>Table32[[#This Row],[Incentive Disbursements]]/'1.) CLM Reference'!$B$5</f>
        <v>0</v>
      </c>
      <c r="H31" s="36">
        <v>0</v>
      </c>
      <c r="I31" s="47">
        <f>Table32[[#This Row],[Residential CLM $ Collected]]/'1.) CLM Reference'!$B$4</f>
        <v>0</v>
      </c>
      <c r="J31" s="36">
        <v>0</v>
      </c>
      <c r="K31" s="47">
        <f>Table32[[#This Row],[Residential Incentive Disbursements]]/'1.) CLM Reference'!$B$5</f>
        <v>0</v>
      </c>
      <c r="L31" s="36">
        <v>2194.56</v>
      </c>
      <c r="M31" s="69">
        <f>Table32[[#This Row],[CLM $ Collected ]]/'1.) CLM Reference'!$B$4</f>
        <v>7.633877591084225E-5</v>
      </c>
      <c r="N31" s="36">
        <v>0</v>
      </c>
      <c r="O31" s="69">
        <f>Table32[[#This Row],[C&amp;I Incentive Disbursements]]/'1.) CLM Reference'!$B$5</f>
        <v>0</v>
      </c>
    </row>
    <row r="32" spans="1:15" x14ac:dyDescent="0.35">
      <c r="A32" s="46">
        <v>9001073600</v>
      </c>
      <c r="B32" s="46" t="s">
        <v>54</v>
      </c>
      <c r="C32" s="26" t="s">
        <v>48</v>
      </c>
      <c r="D32" s="36">
        <f>Table32[[#This Row],[Residential CLM $ Collected]]+Table32[[#This Row],[C&amp;I CLM $ Collected]]</f>
        <v>5695.2</v>
      </c>
      <c r="E32" s="47">
        <f>Table32[[#This Row],[CLM $ Collected ]]/'1.) CLM Reference'!$B$4</f>
        <v>1.981101435219036E-4</v>
      </c>
      <c r="F32" s="36">
        <f>Table32[[#This Row],[Residential Incentive Disbursements]]+Table32[[#This Row],[C&amp;I Incentive Disbursements]]</f>
        <v>822</v>
      </c>
      <c r="G32" s="47">
        <f>Table32[[#This Row],[Incentive Disbursements]]/'1.) CLM Reference'!$B$5</f>
        <v>4.2575458231408599E-5</v>
      </c>
      <c r="H32" s="36">
        <v>0</v>
      </c>
      <c r="I32" s="47">
        <f>Table32[[#This Row],[Residential CLM $ Collected]]/'1.) CLM Reference'!$B$4</f>
        <v>0</v>
      </c>
      <c r="J32" s="36">
        <v>0</v>
      </c>
      <c r="K32" s="47">
        <f>Table32[[#This Row],[Residential Incentive Disbursements]]/'1.) CLM Reference'!$B$5</f>
        <v>0</v>
      </c>
      <c r="L32" s="36">
        <v>5695.2</v>
      </c>
      <c r="M32" s="69">
        <f>Table32[[#This Row],[CLM $ Collected ]]/'1.) CLM Reference'!$B$4</f>
        <v>1.981101435219036E-4</v>
      </c>
      <c r="N32" s="36">
        <v>822</v>
      </c>
      <c r="O32" s="69">
        <f>Table32[[#This Row],[C&amp;I Incentive Disbursements]]/'1.) CLM Reference'!$B$5</f>
        <v>4.2575458231408599E-5</v>
      </c>
    </row>
    <row r="33" spans="1:15" x14ac:dyDescent="0.35">
      <c r="A33" s="46">
        <v>9001073700</v>
      </c>
      <c r="B33" s="46" t="s">
        <v>54</v>
      </c>
      <c r="C33" s="26" t="s">
        <v>48</v>
      </c>
      <c r="D33" s="36">
        <f>Table32[[#This Row],[Residential CLM $ Collected]]+Table32[[#This Row],[C&amp;I CLM $ Collected]]</f>
        <v>191353.2</v>
      </c>
      <c r="E33" s="47">
        <f>Table32[[#This Row],[CLM $ Collected ]]/'1.) CLM Reference'!$B$4</f>
        <v>6.6563088066047774E-3</v>
      </c>
      <c r="F33" s="36">
        <f>Table32[[#This Row],[Residential Incentive Disbursements]]+Table32[[#This Row],[C&amp;I Incentive Disbursements]]</f>
        <v>4255</v>
      </c>
      <c r="G33" s="47">
        <f>Table32[[#This Row],[Incentive Disbursements]]/'1.) CLM Reference'!$B$5</f>
        <v>2.203875605530944E-4</v>
      </c>
      <c r="H33" s="36">
        <v>0</v>
      </c>
      <c r="I33" s="47">
        <f>Table32[[#This Row],[Residential CLM $ Collected]]/'1.) CLM Reference'!$B$4</f>
        <v>0</v>
      </c>
      <c r="J33" s="36">
        <v>0</v>
      </c>
      <c r="K33" s="47">
        <f>Table32[[#This Row],[Residential Incentive Disbursements]]/'1.) CLM Reference'!$B$5</f>
        <v>0</v>
      </c>
      <c r="L33" s="36">
        <v>191353.2</v>
      </c>
      <c r="M33" s="69">
        <f>Table32[[#This Row],[CLM $ Collected ]]/'1.) CLM Reference'!$B$4</f>
        <v>6.6563088066047774E-3</v>
      </c>
      <c r="N33" s="36">
        <v>4255</v>
      </c>
      <c r="O33" s="69">
        <f>Table32[[#This Row],[C&amp;I Incentive Disbursements]]/'1.) CLM Reference'!$B$5</f>
        <v>2.203875605530944E-4</v>
      </c>
    </row>
    <row r="34" spans="1:15" x14ac:dyDescent="0.35">
      <c r="A34" s="46">
        <v>9001073800</v>
      </c>
      <c r="B34" s="46" t="s">
        <v>54</v>
      </c>
      <c r="C34" s="26" t="s">
        <v>48</v>
      </c>
      <c r="D34" s="36">
        <f>Table32[[#This Row],[Residential CLM $ Collected]]+Table32[[#This Row],[C&amp;I CLM $ Collected]]</f>
        <v>24537.360000000001</v>
      </c>
      <c r="E34" s="47">
        <f>Table32[[#This Row],[CLM $ Collected ]]/'1.) CLM Reference'!$B$4</f>
        <v>8.5354331915448399E-4</v>
      </c>
      <c r="F34" s="36">
        <f>Table32[[#This Row],[Residential Incentive Disbursements]]+Table32[[#This Row],[C&amp;I Incentive Disbursements]]</f>
        <v>39509</v>
      </c>
      <c r="G34" s="47">
        <f>Table32[[#This Row],[Incentive Disbursements]]/'1.) CLM Reference'!$B$5</f>
        <v>2.0463671280592731E-3</v>
      </c>
      <c r="H34" s="36">
        <v>0</v>
      </c>
      <c r="I34" s="47">
        <f>Table32[[#This Row],[Residential CLM $ Collected]]/'1.) CLM Reference'!$B$4</f>
        <v>0</v>
      </c>
      <c r="J34" s="36">
        <v>0</v>
      </c>
      <c r="K34" s="47">
        <f>Table32[[#This Row],[Residential Incentive Disbursements]]/'1.) CLM Reference'!$B$5</f>
        <v>0</v>
      </c>
      <c r="L34" s="36">
        <v>24537.360000000001</v>
      </c>
      <c r="M34" s="69">
        <f>Table32[[#This Row],[CLM $ Collected ]]/'1.) CLM Reference'!$B$4</f>
        <v>8.5354331915448399E-4</v>
      </c>
      <c r="N34" s="36">
        <v>39509</v>
      </c>
      <c r="O34" s="69">
        <f>Table32[[#This Row],[C&amp;I Incentive Disbursements]]/'1.) CLM Reference'!$B$5</f>
        <v>2.0463671280592731E-3</v>
      </c>
    </row>
    <row r="35" spans="1:15" x14ac:dyDescent="0.35">
      <c r="A35" s="46">
        <v>9001073900</v>
      </c>
      <c r="B35" s="46" t="s">
        <v>54</v>
      </c>
      <c r="C35" s="26" t="s">
        <v>43</v>
      </c>
      <c r="D35" s="36">
        <f>Table32[[#This Row],[Residential CLM $ Collected]]+Table32[[#This Row],[C&amp;I CLM $ Collected]]</f>
        <v>22971.239999999998</v>
      </c>
      <c r="E35" s="47">
        <f>Table32[[#This Row],[CLM $ Collected ]]/'1.) CLM Reference'!$B$4</f>
        <v>7.9906511681347324E-4</v>
      </c>
      <c r="F35" s="36">
        <f>Table32[[#This Row],[Residential Incentive Disbursements]]+Table32[[#This Row],[C&amp;I Incentive Disbursements]]</f>
        <v>0</v>
      </c>
      <c r="G35" s="47">
        <f>Table32[[#This Row],[Incentive Disbursements]]/'1.) CLM Reference'!$B$5</f>
        <v>0</v>
      </c>
      <c r="H35" s="36">
        <v>6014.4</v>
      </c>
      <c r="I35" s="47">
        <f>Table32[[#This Row],[Residential CLM $ Collected]]/'1.) CLM Reference'!$B$4</f>
        <v>2.0921366189038788E-4</v>
      </c>
      <c r="J35" s="36">
        <v>0</v>
      </c>
      <c r="K35" s="47">
        <f>Table32[[#This Row],[Residential Incentive Disbursements]]/'1.) CLM Reference'!$B$5</f>
        <v>0</v>
      </c>
      <c r="L35" s="36">
        <v>16956.84</v>
      </c>
      <c r="M35" s="69">
        <f>Table32[[#This Row],[CLM $ Collected ]]/'1.) CLM Reference'!$B$4</f>
        <v>7.9906511681347324E-4</v>
      </c>
      <c r="N35" s="36">
        <v>0</v>
      </c>
      <c r="O35" s="69">
        <f>Table32[[#This Row],[C&amp;I Incentive Disbursements]]/'1.) CLM Reference'!$B$5</f>
        <v>0</v>
      </c>
    </row>
    <row r="36" spans="1:15" x14ac:dyDescent="0.35">
      <c r="A36" s="46">
        <v>9001074000</v>
      </c>
      <c r="B36" s="46" t="s">
        <v>54</v>
      </c>
      <c r="C36" s="26" t="s">
        <v>48</v>
      </c>
      <c r="D36" s="36">
        <f>Table32[[#This Row],[Residential CLM $ Collected]]+Table32[[#This Row],[C&amp;I CLM $ Collected]]</f>
        <v>20284.080000000002</v>
      </c>
      <c r="E36" s="47">
        <f>Table32[[#This Row],[CLM $ Collected ]]/'1.) CLM Reference'!$B$4</f>
        <v>7.0559102402194393E-4</v>
      </c>
      <c r="F36" s="36">
        <f>Table32[[#This Row],[Residential Incentive Disbursements]]+Table32[[#This Row],[C&amp;I Incentive Disbursements]]</f>
        <v>1377</v>
      </c>
      <c r="G36" s="47">
        <f>Table32[[#This Row],[Incentive Disbursements]]/'1.) CLM Reference'!$B$5</f>
        <v>7.1321661781812215E-5</v>
      </c>
      <c r="H36" s="36">
        <v>0</v>
      </c>
      <c r="I36" s="47">
        <f>Table32[[#This Row],[Residential CLM $ Collected]]/'1.) CLM Reference'!$B$4</f>
        <v>0</v>
      </c>
      <c r="J36" s="36">
        <v>0</v>
      </c>
      <c r="K36" s="47">
        <f>Table32[[#This Row],[Residential Incentive Disbursements]]/'1.) CLM Reference'!$B$5</f>
        <v>0</v>
      </c>
      <c r="L36" s="36">
        <v>20284.080000000002</v>
      </c>
      <c r="M36" s="69">
        <f>Table32[[#This Row],[CLM $ Collected ]]/'1.) CLM Reference'!$B$4</f>
        <v>7.0559102402194393E-4</v>
      </c>
      <c r="N36" s="36">
        <v>1377</v>
      </c>
      <c r="O36" s="69">
        <f>Table32[[#This Row],[C&amp;I Incentive Disbursements]]/'1.) CLM Reference'!$B$5</f>
        <v>7.1321661781812215E-5</v>
      </c>
    </row>
    <row r="37" spans="1:15" x14ac:dyDescent="0.35">
      <c r="A37" s="46">
        <v>9001074300</v>
      </c>
      <c r="B37" s="46" t="s">
        <v>54</v>
      </c>
      <c r="C37" s="26" t="s">
        <v>48</v>
      </c>
      <c r="D37" s="36">
        <f>Table32[[#This Row],[Residential CLM $ Collected]]+Table32[[#This Row],[C&amp;I CLM $ Collected]]</f>
        <v>72151.56</v>
      </c>
      <c r="E37" s="47">
        <f>Table32[[#This Row],[CLM $ Collected ]]/'1.) CLM Reference'!$B$4</f>
        <v>2.5098250995450977E-3</v>
      </c>
      <c r="F37" s="36">
        <f>Table32[[#This Row],[Residential Incentive Disbursements]]+Table32[[#This Row],[C&amp;I Incentive Disbursements]]</f>
        <v>1749</v>
      </c>
      <c r="G37" s="47">
        <f>Table32[[#This Row],[Incentive Disbursements]]/'1.) CLM Reference'!$B$5</f>
        <v>9.0589387404785453E-5</v>
      </c>
      <c r="H37" s="36">
        <v>0</v>
      </c>
      <c r="I37" s="47">
        <f>Table32[[#This Row],[Residential CLM $ Collected]]/'1.) CLM Reference'!$B$4</f>
        <v>0</v>
      </c>
      <c r="J37" s="36">
        <v>0</v>
      </c>
      <c r="K37" s="47">
        <f>Table32[[#This Row],[Residential Incentive Disbursements]]/'1.) CLM Reference'!$B$5</f>
        <v>0</v>
      </c>
      <c r="L37" s="36">
        <v>72151.56</v>
      </c>
      <c r="M37" s="69">
        <f>Table32[[#This Row],[CLM $ Collected ]]/'1.) CLM Reference'!$B$4</f>
        <v>2.5098250995450977E-3</v>
      </c>
      <c r="N37" s="36">
        <v>1749</v>
      </c>
      <c r="O37" s="69">
        <f>Table32[[#This Row],[C&amp;I Incentive Disbursements]]/'1.) CLM Reference'!$B$5</f>
        <v>9.0589387404785453E-5</v>
      </c>
    </row>
    <row r="38" spans="1:15" x14ac:dyDescent="0.35">
      <c r="A38" s="46">
        <v>9001074400</v>
      </c>
      <c r="B38" s="46" t="s">
        <v>54</v>
      </c>
      <c r="C38" s="26" t="s">
        <v>48</v>
      </c>
      <c r="D38" s="36">
        <f>Table32[[#This Row],[Residential CLM $ Collected]]+Table32[[#This Row],[C&amp;I CLM $ Collected]]</f>
        <v>65368.44</v>
      </c>
      <c r="E38" s="47">
        <f>Table32[[#This Row],[CLM $ Collected ]]/'1.) CLM Reference'!$B$4</f>
        <v>2.2738711599597813E-3</v>
      </c>
      <c r="F38" s="36">
        <f>Table32[[#This Row],[Residential Incentive Disbursements]]+Table32[[#This Row],[C&amp;I Incentive Disbursements]]</f>
        <v>6778</v>
      </c>
      <c r="G38" s="47">
        <f>Table32[[#This Row],[Incentive Disbursements]]/'1.) CLM Reference'!$B$5</f>
        <v>3.5106624804438866E-4</v>
      </c>
      <c r="H38" s="36">
        <v>0</v>
      </c>
      <c r="I38" s="47">
        <f>Table32[[#This Row],[Residential CLM $ Collected]]/'1.) CLM Reference'!$B$4</f>
        <v>0</v>
      </c>
      <c r="J38" s="36">
        <v>0</v>
      </c>
      <c r="K38" s="47">
        <f>Table32[[#This Row],[Residential Incentive Disbursements]]/'1.) CLM Reference'!$B$5</f>
        <v>0</v>
      </c>
      <c r="L38" s="36">
        <v>65368.44</v>
      </c>
      <c r="M38" s="69">
        <f>Table32[[#This Row],[CLM $ Collected ]]/'1.) CLM Reference'!$B$4</f>
        <v>2.2738711599597813E-3</v>
      </c>
      <c r="N38" s="36">
        <v>6778</v>
      </c>
      <c r="O38" s="69">
        <f>Table32[[#This Row],[C&amp;I Incentive Disbursements]]/'1.) CLM Reference'!$B$5</f>
        <v>3.5106624804438866E-4</v>
      </c>
    </row>
    <row r="39" spans="1:15" x14ac:dyDescent="0.35">
      <c r="A39" s="46">
        <v>9001257200</v>
      </c>
      <c r="B39" s="46" t="s">
        <v>54</v>
      </c>
      <c r="C39" s="26" t="s">
        <v>43</v>
      </c>
      <c r="D39" s="36">
        <f>Table32[[#This Row],[Residential CLM $ Collected]]+Table32[[#This Row],[C&amp;I CLM $ Collected]]</f>
        <v>147412.56</v>
      </c>
      <c r="E39" s="47">
        <f>Table32[[#This Row],[CLM $ Collected ]]/'1.) CLM Reference'!$B$4</f>
        <v>5.1278134953173246E-3</v>
      </c>
      <c r="F39" s="36">
        <f>Table32[[#This Row],[Residential Incentive Disbursements]]+Table32[[#This Row],[C&amp;I Incentive Disbursements]]</f>
        <v>7436</v>
      </c>
      <c r="G39" s="47">
        <f>Table32[[#This Row],[Incentive Disbursements]]/'1.) CLM Reference'!$B$5</f>
        <v>3.8514733261405638E-4</v>
      </c>
      <c r="H39" s="36">
        <v>0</v>
      </c>
      <c r="I39" s="47">
        <f>Table32[[#This Row],[Residential CLM $ Collected]]/'1.) CLM Reference'!$B$4</f>
        <v>0</v>
      </c>
      <c r="J39" s="36">
        <v>0</v>
      </c>
      <c r="K39" s="47">
        <f>Table32[[#This Row],[Residential Incentive Disbursements]]/'1.) CLM Reference'!$B$5</f>
        <v>0</v>
      </c>
      <c r="L39" s="36">
        <v>147412.56</v>
      </c>
      <c r="M39" s="69">
        <f>Table32[[#This Row],[CLM $ Collected ]]/'1.) CLM Reference'!$B$4</f>
        <v>5.1278134953173246E-3</v>
      </c>
      <c r="N39" s="36">
        <v>7436</v>
      </c>
      <c r="O39" s="69">
        <f>Table32[[#This Row],[C&amp;I Incentive Disbursements]]/'1.) CLM Reference'!$B$5</f>
        <v>3.8514733261405638E-4</v>
      </c>
    </row>
    <row r="40" spans="1:15" x14ac:dyDescent="0.35">
      <c r="A40" s="46">
        <v>9009120100</v>
      </c>
      <c r="B40" s="46" t="s">
        <v>102</v>
      </c>
      <c r="C40" s="26" t="s">
        <v>43</v>
      </c>
      <c r="D40" s="36">
        <f>Table32[[#This Row],[Residential CLM $ Collected]]+Table32[[#This Row],[C&amp;I CLM $ Collected]]</f>
        <v>27092.880000000001</v>
      </c>
      <c r="E40" s="47">
        <f>Table32[[#This Row],[CLM $ Collected ]]/'1.) CLM Reference'!$B$4</f>
        <v>9.4243825418277008E-4</v>
      </c>
      <c r="F40" s="36">
        <f>Table32[[#This Row],[Residential Incentive Disbursements]]+Table32[[#This Row],[C&amp;I Incentive Disbursements]]</f>
        <v>3885</v>
      </c>
      <c r="G40" s="47">
        <f>Table32[[#This Row],[Incentive Disbursements]]/'1.) CLM Reference'!$B$5</f>
        <v>2.0122342485282531E-4</v>
      </c>
      <c r="H40" s="36">
        <v>0</v>
      </c>
      <c r="I40" s="47">
        <f>Table32[[#This Row],[Residential CLM $ Collected]]/'1.) CLM Reference'!$B$4</f>
        <v>0</v>
      </c>
      <c r="J40" s="36">
        <v>3750</v>
      </c>
      <c r="K40" s="47">
        <f>Table32[[#This Row],[Residential Incentive Disbursements]]/'1.) CLM Reference'!$B$5</f>
        <v>1.942311050702947E-4</v>
      </c>
      <c r="L40" s="36">
        <v>27092.880000000001</v>
      </c>
      <c r="M40" s="69">
        <f>Table32[[#This Row],[CLM $ Collected ]]/'1.) CLM Reference'!$B$4</f>
        <v>9.4243825418277008E-4</v>
      </c>
      <c r="N40" s="36">
        <v>135</v>
      </c>
      <c r="O40" s="69">
        <f>Table32[[#This Row],[C&amp;I Incentive Disbursements]]/'1.) CLM Reference'!$B$5</f>
        <v>6.9923197825306093E-6</v>
      </c>
    </row>
    <row r="41" spans="1:15" x14ac:dyDescent="0.35">
      <c r="A41" s="46">
        <v>9009120200</v>
      </c>
      <c r="B41" s="46" t="s">
        <v>102</v>
      </c>
      <c r="C41" s="26" t="s">
        <v>43</v>
      </c>
      <c r="D41" s="36">
        <f>Table32[[#This Row],[Residential CLM $ Collected]]+Table32[[#This Row],[C&amp;I CLM $ Collected]]</f>
        <v>124880.88</v>
      </c>
      <c r="E41" s="47">
        <f>Table32[[#This Row],[CLM $ Collected ]]/'1.) CLM Reference'!$B$4</f>
        <v>4.3440386746631593E-3</v>
      </c>
      <c r="F41" s="36">
        <f>Table32[[#This Row],[Residential Incentive Disbursements]]+Table32[[#This Row],[C&amp;I Incentive Disbursements]]</f>
        <v>124251</v>
      </c>
      <c r="G41" s="47">
        <f>Table32[[#This Row],[Incentive Disbursements]]/'1.) CLM Reference'!$B$5</f>
        <v>6.4355757429571166E-3</v>
      </c>
      <c r="H41" s="36">
        <v>0</v>
      </c>
      <c r="I41" s="47">
        <f>Table32[[#This Row],[Residential CLM $ Collected]]/'1.) CLM Reference'!$B$4</f>
        <v>0</v>
      </c>
      <c r="J41" s="36">
        <v>1150</v>
      </c>
      <c r="K41" s="47">
        <f>Table32[[#This Row],[Residential Incentive Disbursements]]/'1.) CLM Reference'!$B$5</f>
        <v>5.9564205554890377E-5</v>
      </c>
      <c r="L41" s="36">
        <v>124880.88</v>
      </c>
      <c r="M41" s="69">
        <f>Table32[[#This Row],[CLM $ Collected ]]/'1.) CLM Reference'!$B$4</f>
        <v>4.3440386746631593E-3</v>
      </c>
      <c r="N41" s="36">
        <v>123101</v>
      </c>
      <c r="O41" s="69">
        <f>Table32[[#This Row],[C&amp;I Incentive Disbursements]]/'1.) CLM Reference'!$B$5</f>
        <v>6.376011537402226E-3</v>
      </c>
    </row>
    <row r="42" spans="1:15" x14ac:dyDescent="0.35">
      <c r="A42" s="46">
        <v>9009157300</v>
      </c>
      <c r="B42" s="46" t="s">
        <v>102</v>
      </c>
      <c r="C42" s="26" t="s">
        <v>43</v>
      </c>
      <c r="D42" s="36">
        <f>Table32[[#This Row],[Residential CLM $ Collected]]+Table32[[#This Row],[C&amp;I CLM $ Collected]]</f>
        <v>12590.4</v>
      </c>
      <c r="E42" s="47">
        <f>Table32[[#This Row],[CLM $ Collected ]]/'1.) CLM Reference'!$B$4</f>
        <v>4.3796283730126691E-4</v>
      </c>
      <c r="F42" s="36">
        <f>Table32[[#This Row],[Residential Incentive Disbursements]]+Table32[[#This Row],[C&amp;I Incentive Disbursements]]</f>
        <v>0</v>
      </c>
      <c r="G42" s="47">
        <f>Table32[[#This Row],[Incentive Disbursements]]/'1.) CLM Reference'!$B$5</f>
        <v>0</v>
      </c>
      <c r="H42" s="36">
        <v>0</v>
      </c>
      <c r="I42" s="47">
        <f>Table32[[#This Row],[Residential CLM $ Collected]]/'1.) CLM Reference'!$B$4</f>
        <v>0</v>
      </c>
      <c r="J42" s="36">
        <v>0</v>
      </c>
      <c r="K42" s="47">
        <f>Table32[[#This Row],[Residential Incentive Disbursements]]/'1.) CLM Reference'!$B$5</f>
        <v>0</v>
      </c>
      <c r="L42" s="36">
        <v>12590.4</v>
      </c>
      <c r="M42" s="69">
        <f>Table32[[#This Row],[CLM $ Collected ]]/'1.) CLM Reference'!$B$4</f>
        <v>4.3796283730126691E-4</v>
      </c>
      <c r="N42" s="36">
        <v>0</v>
      </c>
      <c r="O42" s="69">
        <f>Table32[[#This Row],[C&amp;I Incentive Disbursements]]/'1.) CLM Reference'!$B$5</f>
        <v>0</v>
      </c>
    </row>
    <row r="43" spans="1:15" x14ac:dyDescent="0.35">
      <c r="A43" s="46">
        <v>9009180100</v>
      </c>
      <c r="B43" s="46" t="s">
        <v>105</v>
      </c>
      <c r="C43" s="26" t="s">
        <v>43</v>
      </c>
      <c r="D43" s="36">
        <f>Table32[[#This Row],[Residential CLM $ Collected]]+Table32[[#This Row],[C&amp;I CLM $ Collected]]</f>
        <v>28897.439999999999</v>
      </c>
      <c r="E43" s="47">
        <f>Table32[[#This Row],[CLM $ Collected ]]/'1.) CLM Reference'!$B$4</f>
        <v>1.0052107012599378E-3</v>
      </c>
      <c r="F43" s="36">
        <f>Table32[[#This Row],[Residential Incentive Disbursements]]+Table32[[#This Row],[C&amp;I Incentive Disbursements]]</f>
        <v>6541</v>
      </c>
      <c r="G43" s="47">
        <f>Table32[[#This Row],[Incentive Disbursements]]/'1.) CLM Reference'!$B$5</f>
        <v>3.3879084220394607E-4</v>
      </c>
      <c r="H43" s="36">
        <v>0</v>
      </c>
      <c r="I43" s="47">
        <f>Table32[[#This Row],[Residential CLM $ Collected]]/'1.) CLM Reference'!$B$4</f>
        <v>0</v>
      </c>
      <c r="J43" s="36">
        <v>0</v>
      </c>
      <c r="K43" s="47">
        <f>Table32[[#This Row],[Residential Incentive Disbursements]]/'1.) CLM Reference'!$B$5</f>
        <v>0</v>
      </c>
      <c r="L43" s="36">
        <v>28897.439999999999</v>
      </c>
      <c r="M43" s="69">
        <f>Table32[[#This Row],[CLM $ Collected ]]/'1.) CLM Reference'!$B$4</f>
        <v>1.0052107012599378E-3</v>
      </c>
      <c r="N43" s="36">
        <v>6541</v>
      </c>
      <c r="O43" s="69">
        <f>Table32[[#This Row],[C&amp;I Incentive Disbursements]]/'1.) CLM Reference'!$B$5</f>
        <v>3.3879084220394607E-4</v>
      </c>
    </row>
    <row r="44" spans="1:15" x14ac:dyDescent="0.35">
      <c r="A44" s="46">
        <v>9009180200</v>
      </c>
      <c r="B44" s="46" t="s">
        <v>105</v>
      </c>
      <c r="C44" s="26" t="s">
        <v>43</v>
      </c>
      <c r="D44" s="36">
        <f>Table32[[#This Row],[Residential CLM $ Collected]]+Table32[[#This Row],[C&amp;I CLM $ Collected]]</f>
        <v>15624.72</v>
      </c>
      <c r="E44" s="47">
        <f>Table32[[#This Row],[CLM $ Collected ]]/'1.) CLM Reference'!$B$4</f>
        <v>5.4351304988227943E-4</v>
      </c>
      <c r="F44" s="36">
        <f>Table32[[#This Row],[Residential Incentive Disbursements]]+Table32[[#This Row],[C&amp;I Incentive Disbursements]]</f>
        <v>8356</v>
      </c>
      <c r="G44" s="47">
        <f>Table32[[#This Row],[Incentive Disbursements]]/'1.) CLM Reference'!$B$5</f>
        <v>4.3279869705796866E-4</v>
      </c>
      <c r="H44" s="36">
        <v>0</v>
      </c>
      <c r="I44" s="47">
        <f>Table32[[#This Row],[Residential CLM $ Collected]]/'1.) CLM Reference'!$B$4</f>
        <v>0</v>
      </c>
      <c r="J44" s="36">
        <v>0</v>
      </c>
      <c r="K44" s="47">
        <f>Table32[[#This Row],[Residential Incentive Disbursements]]/'1.) CLM Reference'!$B$5</f>
        <v>0</v>
      </c>
      <c r="L44" s="36">
        <v>15624.72</v>
      </c>
      <c r="M44" s="69">
        <f>Table32[[#This Row],[CLM $ Collected ]]/'1.) CLM Reference'!$B$4</f>
        <v>5.4351304988227943E-4</v>
      </c>
      <c r="N44" s="36">
        <v>8356</v>
      </c>
      <c r="O44" s="69">
        <f>Table32[[#This Row],[C&amp;I Incentive Disbursements]]/'1.) CLM Reference'!$B$5</f>
        <v>4.3279869705796866E-4</v>
      </c>
    </row>
    <row r="45" spans="1:15" x14ac:dyDescent="0.35">
      <c r="A45" s="46">
        <v>9009180300</v>
      </c>
      <c r="B45" s="46" t="s">
        <v>105</v>
      </c>
      <c r="C45" s="26" t="s">
        <v>43</v>
      </c>
      <c r="D45" s="36">
        <f>Table32[[#This Row],[Residential CLM $ Collected]]+Table32[[#This Row],[C&amp;I CLM $ Collected]]</f>
        <v>34994.879999999997</v>
      </c>
      <c r="E45" s="47">
        <f>Table32[[#This Row],[CLM $ Collected ]]/'1.) CLM Reference'!$B$4</f>
        <v>1.2173129476281419E-3</v>
      </c>
      <c r="F45" s="36">
        <f>Table32[[#This Row],[Residential Incentive Disbursements]]+Table32[[#This Row],[C&amp;I Incentive Disbursements]]</f>
        <v>10998</v>
      </c>
      <c r="G45" s="47">
        <f>Table32[[#This Row],[Incentive Disbursements]]/'1.) CLM Reference'!$B$5</f>
        <v>5.6964098495016033E-4</v>
      </c>
      <c r="H45" s="36">
        <v>0</v>
      </c>
      <c r="I45" s="47">
        <f>Table32[[#This Row],[Residential CLM $ Collected]]/'1.) CLM Reference'!$B$4</f>
        <v>0</v>
      </c>
      <c r="J45" s="36">
        <v>0</v>
      </c>
      <c r="K45" s="47">
        <f>Table32[[#This Row],[Residential Incentive Disbursements]]/'1.) CLM Reference'!$B$5</f>
        <v>0</v>
      </c>
      <c r="L45" s="36">
        <v>34994.879999999997</v>
      </c>
      <c r="M45" s="69">
        <f>Table32[[#This Row],[CLM $ Collected ]]/'1.) CLM Reference'!$B$4</f>
        <v>1.2173129476281419E-3</v>
      </c>
      <c r="N45" s="36">
        <v>10998</v>
      </c>
      <c r="O45" s="69">
        <f>Table32[[#This Row],[C&amp;I Incentive Disbursements]]/'1.) CLM Reference'!$B$5</f>
        <v>5.6964098495016033E-4</v>
      </c>
    </row>
    <row r="46" spans="1:15" x14ac:dyDescent="0.35">
      <c r="A46" s="46">
        <v>9009180400</v>
      </c>
      <c r="B46" s="46" t="s">
        <v>105</v>
      </c>
      <c r="C46" s="26" t="s">
        <v>43</v>
      </c>
      <c r="D46" s="36">
        <f>Table32[[#This Row],[Residential CLM $ Collected]]+Table32[[#This Row],[C&amp;I CLM $ Collected]]</f>
        <v>13726.92</v>
      </c>
      <c r="E46" s="47">
        <f>Table32[[#This Row],[CLM $ Collected ]]/'1.) CLM Reference'!$B$4</f>
        <v>4.7749720665010698E-4</v>
      </c>
      <c r="F46" s="36">
        <f>Table32[[#This Row],[Residential Incentive Disbursements]]+Table32[[#This Row],[C&amp;I Incentive Disbursements]]</f>
        <v>17410</v>
      </c>
      <c r="G46" s="47">
        <f>Table32[[#This Row],[Incentive Disbursements]]/'1.) CLM Reference'!$B$5</f>
        <v>9.0175027713968825E-4</v>
      </c>
      <c r="H46" s="36">
        <v>0</v>
      </c>
      <c r="I46" s="47">
        <f>Table32[[#This Row],[Residential CLM $ Collected]]/'1.) CLM Reference'!$B$4</f>
        <v>0</v>
      </c>
      <c r="J46" s="36">
        <v>1500</v>
      </c>
      <c r="K46" s="47">
        <f>Table32[[#This Row],[Residential Incentive Disbursements]]/'1.) CLM Reference'!$B$5</f>
        <v>7.7692442028117885E-5</v>
      </c>
      <c r="L46" s="36">
        <v>13726.92</v>
      </c>
      <c r="M46" s="69">
        <f>Table32[[#This Row],[CLM $ Collected ]]/'1.) CLM Reference'!$B$4</f>
        <v>4.7749720665010698E-4</v>
      </c>
      <c r="N46" s="36">
        <v>15910</v>
      </c>
      <c r="O46" s="69">
        <f>Table32[[#This Row],[C&amp;I Incentive Disbursements]]/'1.) CLM Reference'!$B$5</f>
        <v>8.2405783511157039E-4</v>
      </c>
    </row>
    <row r="47" spans="1:15" x14ac:dyDescent="0.35">
      <c r="A47" s="46">
        <v>9009180500</v>
      </c>
      <c r="B47" s="46" t="s">
        <v>105</v>
      </c>
      <c r="C47" s="26" t="s">
        <v>43</v>
      </c>
      <c r="D47" s="36">
        <f>Table32[[#This Row],[Residential CLM $ Collected]]+Table32[[#This Row],[C&amp;I CLM $ Collected]]</f>
        <v>20565.36</v>
      </c>
      <c r="E47" s="47">
        <f>Table32[[#This Row],[CLM $ Collected ]]/'1.) CLM Reference'!$B$4</f>
        <v>7.153754778022925E-4</v>
      </c>
      <c r="F47" s="36">
        <f>Table32[[#This Row],[Residential Incentive Disbursements]]+Table32[[#This Row],[C&amp;I Incentive Disbursements]]</f>
        <v>83592</v>
      </c>
      <c r="G47" s="47">
        <f>Table32[[#This Row],[Incentive Disbursements]]/'1.) CLM Reference'!$B$5</f>
        <v>4.3296444093429533E-3</v>
      </c>
      <c r="H47" s="36">
        <v>0</v>
      </c>
      <c r="I47" s="47">
        <f>Table32[[#This Row],[Residential CLM $ Collected]]/'1.) CLM Reference'!$B$4</f>
        <v>0</v>
      </c>
      <c r="J47" s="36">
        <v>0</v>
      </c>
      <c r="K47" s="47">
        <f>Table32[[#This Row],[Residential Incentive Disbursements]]/'1.) CLM Reference'!$B$5</f>
        <v>0</v>
      </c>
      <c r="L47" s="36">
        <v>20565.36</v>
      </c>
      <c r="M47" s="69">
        <f>Table32[[#This Row],[CLM $ Collected ]]/'1.) CLM Reference'!$B$4</f>
        <v>7.153754778022925E-4</v>
      </c>
      <c r="N47" s="36">
        <v>83592</v>
      </c>
      <c r="O47" s="69">
        <f>Table32[[#This Row],[C&amp;I Incentive Disbursements]]/'1.) CLM Reference'!$B$5</f>
        <v>4.3296444093429533E-3</v>
      </c>
    </row>
    <row r="48" spans="1:15" x14ac:dyDescent="0.35">
      <c r="A48" s="46">
        <v>9009180601</v>
      </c>
      <c r="B48" s="46" t="s">
        <v>105</v>
      </c>
      <c r="C48" s="26" t="s">
        <v>43</v>
      </c>
      <c r="D48" s="36">
        <f>Table32[[#This Row],[Residential CLM $ Collected]]+Table32[[#This Row],[C&amp;I CLM $ Collected]]</f>
        <v>6256.8</v>
      </c>
      <c r="E48" s="47">
        <f>Table32[[#This Row],[CLM $ Collected ]]/'1.) CLM Reference'!$B$4</f>
        <v>2.1764565704239476E-4</v>
      </c>
      <c r="F48" s="36">
        <f>Table32[[#This Row],[Residential Incentive Disbursements]]+Table32[[#This Row],[C&amp;I Incentive Disbursements]]</f>
        <v>0</v>
      </c>
      <c r="G48" s="47">
        <f>Table32[[#This Row],[Incentive Disbursements]]/'1.) CLM Reference'!$B$5</f>
        <v>0</v>
      </c>
      <c r="H48" s="36">
        <v>0</v>
      </c>
      <c r="I48" s="47">
        <f>Table32[[#This Row],[Residential CLM $ Collected]]/'1.) CLM Reference'!$B$4</f>
        <v>0</v>
      </c>
      <c r="J48" s="36">
        <v>0</v>
      </c>
      <c r="K48" s="47">
        <f>Table32[[#This Row],[Residential Incentive Disbursements]]/'1.) CLM Reference'!$B$5</f>
        <v>0</v>
      </c>
      <c r="L48" s="36">
        <v>6256.8</v>
      </c>
      <c r="M48" s="69">
        <f>Table32[[#This Row],[CLM $ Collected ]]/'1.) CLM Reference'!$B$4</f>
        <v>2.1764565704239476E-4</v>
      </c>
      <c r="N48" s="36">
        <v>0</v>
      </c>
      <c r="O48" s="69">
        <f>Table32[[#This Row],[C&amp;I Incentive Disbursements]]/'1.) CLM Reference'!$B$5</f>
        <v>0</v>
      </c>
    </row>
    <row r="49" spans="1:15" x14ac:dyDescent="0.35">
      <c r="A49" s="46">
        <v>9009180602</v>
      </c>
      <c r="B49" s="46" t="s">
        <v>105</v>
      </c>
      <c r="C49" s="26" t="s">
        <v>43</v>
      </c>
      <c r="D49" s="36">
        <f>Table32[[#This Row],[Residential CLM $ Collected]]+Table32[[#This Row],[C&amp;I CLM $ Collected]]</f>
        <v>9846.9</v>
      </c>
      <c r="E49" s="47">
        <f>Table32[[#This Row],[CLM $ Collected ]]/'1.) CLM Reference'!$B$4</f>
        <v>3.425289317751497E-4</v>
      </c>
      <c r="F49" s="36">
        <f>Table32[[#This Row],[Residential Incentive Disbursements]]+Table32[[#This Row],[C&amp;I Incentive Disbursements]]</f>
        <v>293895</v>
      </c>
      <c r="G49" s="47">
        <f>Table32[[#This Row],[Incentive Disbursements]]/'1.) CLM Reference'!$B$5</f>
        <v>1.5222280166569136E-2</v>
      </c>
      <c r="H49" s="36">
        <v>0</v>
      </c>
      <c r="I49" s="47">
        <f>Table32[[#This Row],[Residential CLM $ Collected]]/'1.) CLM Reference'!$B$4</f>
        <v>0</v>
      </c>
      <c r="J49" s="36">
        <v>0</v>
      </c>
      <c r="K49" s="47">
        <f>Table32[[#This Row],[Residential Incentive Disbursements]]/'1.) CLM Reference'!$B$5</f>
        <v>0</v>
      </c>
      <c r="L49" s="36">
        <v>9846.9</v>
      </c>
      <c r="M49" s="69">
        <f>Table32[[#This Row],[CLM $ Collected ]]/'1.) CLM Reference'!$B$4</f>
        <v>3.425289317751497E-4</v>
      </c>
      <c r="N49" s="36">
        <v>293895</v>
      </c>
      <c r="O49" s="69">
        <f>Table32[[#This Row],[C&amp;I Incentive Disbursements]]/'1.) CLM Reference'!$B$5</f>
        <v>1.5222280166569136E-2</v>
      </c>
    </row>
    <row r="50" spans="1:15" x14ac:dyDescent="0.35">
      <c r="A50" s="46">
        <v>9001105100</v>
      </c>
      <c r="B50" s="46" t="s">
        <v>123</v>
      </c>
      <c r="C50" s="26" t="s">
        <v>43</v>
      </c>
      <c r="D50" s="36">
        <f>Table32[[#This Row],[Residential CLM $ Collected]]+Table32[[#This Row],[C&amp;I CLM $ Collected]]</f>
        <v>35736.42</v>
      </c>
      <c r="E50" s="47">
        <f>Table32[[#This Row],[CLM $ Collected ]]/'1.) CLM Reference'!$B$4</f>
        <v>1.2431077565597391E-3</v>
      </c>
      <c r="F50" s="36">
        <f>Table32[[#This Row],[Residential Incentive Disbursements]]+Table32[[#This Row],[C&amp;I Incentive Disbursements]]</f>
        <v>24</v>
      </c>
      <c r="G50" s="47">
        <f>Table32[[#This Row],[Incentive Disbursements]]/'1.) CLM Reference'!$B$5</f>
        <v>1.2430790724498862E-6</v>
      </c>
      <c r="H50" s="36">
        <v>0</v>
      </c>
      <c r="I50" s="47">
        <f>Table32[[#This Row],[Residential CLM $ Collected]]/'1.) CLM Reference'!$B$4</f>
        <v>0</v>
      </c>
      <c r="J50" s="36">
        <v>0</v>
      </c>
      <c r="K50" s="47">
        <f>Table32[[#This Row],[Residential Incentive Disbursements]]/'1.) CLM Reference'!$B$5</f>
        <v>0</v>
      </c>
      <c r="L50" s="36">
        <v>35736.42</v>
      </c>
      <c r="M50" s="69">
        <f>Table32[[#This Row],[CLM $ Collected ]]/'1.) CLM Reference'!$B$4</f>
        <v>1.2431077565597391E-3</v>
      </c>
      <c r="N50" s="36">
        <v>24</v>
      </c>
      <c r="O50" s="69">
        <f>Table32[[#This Row],[C&amp;I Incentive Disbursements]]/'1.) CLM Reference'!$B$5</f>
        <v>1.2430790724498862E-6</v>
      </c>
    </row>
    <row r="51" spans="1:15" x14ac:dyDescent="0.35">
      <c r="A51" s="46">
        <v>9001105200</v>
      </c>
      <c r="B51" s="46" t="s">
        <v>123</v>
      </c>
      <c r="C51" s="26" t="s">
        <v>43</v>
      </c>
      <c r="D51" s="36">
        <f>Table32[[#This Row],[Residential CLM $ Collected]]+Table32[[#This Row],[C&amp;I CLM $ Collected]]</f>
        <v>2105.1</v>
      </c>
      <c r="E51" s="47">
        <f>Table32[[#This Row],[CLM $ Collected ]]/'1.) CLM Reference'!$B$4</f>
        <v>7.3226868789148634E-5</v>
      </c>
      <c r="F51" s="36">
        <f>Table32[[#This Row],[Residential Incentive Disbursements]]+Table32[[#This Row],[C&amp;I Incentive Disbursements]]</f>
        <v>0</v>
      </c>
      <c r="G51" s="47">
        <f>Table32[[#This Row],[Incentive Disbursements]]/'1.) CLM Reference'!$B$5</f>
        <v>0</v>
      </c>
      <c r="H51" s="36">
        <v>0</v>
      </c>
      <c r="I51" s="47">
        <f>Table32[[#This Row],[Residential CLM $ Collected]]/'1.) CLM Reference'!$B$4</f>
        <v>0</v>
      </c>
      <c r="J51" s="36">
        <v>0</v>
      </c>
      <c r="K51" s="47">
        <f>Table32[[#This Row],[Residential Incentive Disbursements]]/'1.) CLM Reference'!$B$5</f>
        <v>0</v>
      </c>
      <c r="L51" s="36">
        <v>2105.1</v>
      </c>
      <c r="M51" s="69">
        <f>Table32[[#This Row],[CLM $ Collected ]]/'1.) CLM Reference'!$B$4</f>
        <v>7.3226868789148634E-5</v>
      </c>
      <c r="N51" s="36">
        <v>0</v>
      </c>
      <c r="O51" s="69">
        <f>Table32[[#This Row],[C&amp;I Incentive Disbursements]]/'1.) CLM Reference'!$B$5</f>
        <v>0</v>
      </c>
    </row>
    <row r="52" spans="1:15" x14ac:dyDescent="0.35">
      <c r="A52" s="46">
        <v>9001060100</v>
      </c>
      <c r="B52" s="46" t="s">
        <v>129</v>
      </c>
      <c r="C52" s="26" t="s">
        <v>43</v>
      </c>
      <c r="D52" s="36">
        <f>Table32[[#This Row],[Residential CLM $ Collected]]+Table32[[#This Row],[C&amp;I CLM $ Collected]]</f>
        <v>88447.92</v>
      </c>
      <c r="E52" s="47">
        <f>Table32[[#This Row],[CLM $ Collected ]]/'1.) CLM Reference'!$B$4</f>
        <v>3.0767014548064775E-3</v>
      </c>
      <c r="F52" s="36">
        <f>Table32[[#This Row],[Residential Incentive Disbursements]]+Table32[[#This Row],[C&amp;I Incentive Disbursements]]</f>
        <v>0</v>
      </c>
      <c r="G52" s="47">
        <f>Table32[[#This Row],[Incentive Disbursements]]/'1.) CLM Reference'!$B$5</f>
        <v>0</v>
      </c>
      <c r="H52" s="36">
        <v>0</v>
      </c>
      <c r="I52" s="47">
        <f>Table32[[#This Row],[Residential CLM $ Collected]]/'1.) CLM Reference'!$B$4</f>
        <v>0</v>
      </c>
      <c r="J52" s="36">
        <v>0</v>
      </c>
      <c r="K52" s="47">
        <f>Table32[[#This Row],[Residential Incentive Disbursements]]/'1.) CLM Reference'!$B$5</f>
        <v>0</v>
      </c>
      <c r="L52" s="36">
        <v>88447.92</v>
      </c>
      <c r="M52" s="69">
        <f>Table32[[#This Row],[CLM $ Collected ]]/'1.) CLM Reference'!$B$4</f>
        <v>3.0767014548064775E-3</v>
      </c>
      <c r="N52" s="36">
        <v>0</v>
      </c>
      <c r="O52" s="69">
        <f>Table32[[#This Row],[C&amp;I Incentive Disbursements]]/'1.) CLM Reference'!$B$5</f>
        <v>0</v>
      </c>
    </row>
    <row r="53" spans="1:15" x14ac:dyDescent="0.35">
      <c r="A53" s="46">
        <v>9001060200</v>
      </c>
      <c r="B53" s="46" t="s">
        <v>129</v>
      </c>
      <c r="C53" s="26" t="s">
        <v>43</v>
      </c>
      <c r="D53" s="36">
        <f>Table32[[#This Row],[Residential CLM $ Collected]]+Table32[[#This Row],[C&amp;I CLM $ Collected]]</f>
        <v>73487.399999999994</v>
      </c>
      <c r="E53" s="47">
        <f>Table32[[#This Row],[CLM $ Collected ]]/'1.) CLM Reference'!$B$4</f>
        <v>2.5562929064917015E-3</v>
      </c>
      <c r="F53" s="36">
        <f>Table32[[#This Row],[Residential Incentive Disbursements]]+Table32[[#This Row],[C&amp;I Incentive Disbursements]]</f>
        <v>0</v>
      </c>
      <c r="G53" s="47">
        <f>Table32[[#This Row],[Incentive Disbursements]]/'1.) CLM Reference'!$B$5</f>
        <v>0</v>
      </c>
      <c r="H53" s="36">
        <v>0</v>
      </c>
      <c r="I53" s="47">
        <f>Table32[[#This Row],[Residential CLM $ Collected]]/'1.) CLM Reference'!$B$4</f>
        <v>0</v>
      </c>
      <c r="J53" s="36">
        <v>0</v>
      </c>
      <c r="K53" s="47">
        <f>Table32[[#This Row],[Residential Incentive Disbursements]]/'1.) CLM Reference'!$B$5</f>
        <v>0</v>
      </c>
      <c r="L53" s="36">
        <v>73487.399999999994</v>
      </c>
      <c r="M53" s="69">
        <f>Table32[[#This Row],[CLM $ Collected ]]/'1.) CLM Reference'!$B$4</f>
        <v>2.5562929064917015E-3</v>
      </c>
      <c r="N53" s="36">
        <v>0</v>
      </c>
      <c r="O53" s="69">
        <f>Table32[[#This Row],[C&amp;I Incentive Disbursements]]/'1.) CLM Reference'!$B$5</f>
        <v>0</v>
      </c>
    </row>
    <row r="54" spans="1:15" x14ac:dyDescent="0.35">
      <c r="A54" s="46">
        <v>9001060300</v>
      </c>
      <c r="B54" s="46" t="s">
        <v>129</v>
      </c>
      <c r="C54" s="26" t="s">
        <v>43</v>
      </c>
      <c r="D54" s="36">
        <f>Table32[[#This Row],[Residential CLM $ Collected]]+Table32[[#This Row],[C&amp;I CLM $ Collected]]</f>
        <v>39814.800000000003</v>
      </c>
      <c r="E54" s="47">
        <f>Table32[[#This Row],[CLM $ Collected ]]/'1.) CLM Reference'!$B$4</f>
        <v>1.3849760749922546E-3</v>
      </c>
      <c r="F54" s="36">
        <f>Table32[[#This Row],[Residential Incentive Disbursements]]+Table32[[#This Row],[C&amp;I Incentive Disbursements]]</f>
        <v>40</v>
      </c>
      <c r="G54" s="47">
        <f>Table32[[#This Row],[Incentive Disbursements]]/'1.) CLM Reference'!$B$5</f>
        <v>2.0717984540831434E-6</v>
      </c>
      <c r="H54" s="36">
        <v>0</v>
      </c>
      <c r="I54" s="47">
        <f>Table32[[#This Row],[Residential CLM $ Collected]]/'1.) CLM Reference'!$B$4</f>
        <v>0</v>
      </c>
      <c r="J54" s="36">
        <v>0</v>
      </c>
      <c r="K54" s="47">
        <f>Table32[[#This Row],[Residential Incentive Disbursements]]/'1.) CLM Reference'!$B$5</f>
        <v>0</v>
      </c>
      <c r="L54" s="36">
        <v>39814.800000000003</v>
      </c>
      <c r="M54" s="69">
        <f>Table32[[#This Row],[CLM $ Collected ]]/'1.) CLM Reference'!$B$4</f>
        <v>1.3849760749922546E-3</v>
      </c>
      <c r="N54" s="36">
        <v>40</v>
      </c>
      <c r="O54" s="69">
        <f>Table32[[#This Row],[C&amp;I Incentive Disbursements]]/'1.) CLM Reference'!$B$5</f>
        <v>2.0717984540831434E-6</v>
      </c>
    </row>
    <row r="55" spans="1:15" x14ac:dyDescent="0.35">
      <c r="A55" s="46">
        <v>9001060400</v>
      </c>
      <c r="B55" s="46" t="s">
        <v>129</v>
      </c>
      <c r="C55" s="26" t="s">
        <v>43</v>
      </c>
      <c r="D55" s="36">
        <f>Table32[[#This Row],[Residential CLM $ Collected]]+Table32[[#This Row],[C&amp;I CLM $ Collected]]</f>
        <v>57081.120000000003</v>
      </c>
      <c r="E55" s="47">
        <f>Table32[[#This Row],[CLM $ Collected ]]/'1.) CLM Reference'!$B$4</f>
        <v>1.9855929336267389E-3</v>
      </c>
      <c r="F55" s="36">
        <f>Table32[[#This Row],[Residential Incentive Disbursements]]+Table32[[#This Row],[C&amp;I Incentive Disbursements]]</f>
        <v>70902</v>
      </c>
      <c r="G55" s="47">
        <f>Table32[[#This Row],[Incentive Disbursements]]/'1.) CLM Reference'!$B$5</f>
        <v>3.6723663497850762E-3</v>
      </c>
      <c r="H55" s="36">
        <v>0</v>
      </c>
      <c r="I55" s="47">
        <f>Table32[[#This Row],[Residential CLM $ Collected]]/'1.) CLM Reference'!$B$4</f>
        <v>0</v>
      </c>
      <c r="J55" s="36">
        <v>1150</v>
      </c>
      <c r="K55" s="47">
        <f>Table32[[#This Row],[Residential Incentive Disbursements]]/'1.) CLM Reference'!$B$5</f>
        <v>5.9564205554890377E-5</v>
      </c>
      <c r="L55" s="36">
        <v>57081.120000000003</v>
      </c>
      <c r="M55" s="69">
        <f>Table32[[#This Row],[CLM $ Collected ]]/'1.) CLM Reference'!$B$4</f>
        <v>1.9855929336267389E-3</v>
      </c>
      <c r="N55" s="36">
        <v>69752</v>
      </c>
      <c r="O55" s="69">
        <f>Table32[[#This Row],[C&amp;I Incentive Disbursements]]/'1.) CLM Reference'!$B$5</f>
        <v>3.6128021442301855E-3</v>
      </c>
    </row>
    <row r="56" spans="1:15" x14ac:dyDescent="0.35">
      <c r="A56" s="46">
        <v>9001060500</v>
      </c>
      <c r="B56" s="46" t="s">
        <v>129</v>
      </c>
      <c r="C56" s="26" t="s">
        <v>43</v>
      </c>
      <c r="D56" s="36">
        <f>Table32[[#This Row],[Residential CLM $ Collected]]+Table32[[#This Row],[C&amp;I CLM $ Collected]]</f>
        <v>9459.84</v>
      </c>
      <c r="E56" s="47">
        <f>Table32[[#This Row],[CLM $ Collected ]]/'1.) CLM Reference'!$B$4</f>
        <v>3.2906487218960613E-4</v>
      </c>
      <c r="F56" s="36">
        <f>Table32[[#This Row],[Residential Incentive Disbursements]]+Table32[[#This Row],[C&amp;I Incentive Disbursements]]</f>
        <v>0</v>
      </c>
      <c r="G56" s="47">
        <f>Table32[[#This Row],[Incentive Disbursements]]/'1.) CLM Reference'!$B$5</f>
        <v>0</v>
      </c>
      <c r="H56" s="36">
        <v>0</v>
      </c>
      <c r="I56" s="47">
        <f>Table32[[#This Row],[Residential CLM $ Collected]]/'1.) CLM Reference'!$B$4</f>
        <v>0</v>
      </c>
      <c r="J56" s="36">
        <v>0</v>
      </c>
      <c r="K56" s="47">
        <f>Table32[[#This Row],[Residential Incentive Disbursements]]/'1.) CLM Reference'!$B$5</f>
        <v>0</v>
      </c>
      <c r="L56" s="36">
        <v>9459.84</v>
      </c>
      <c r="M56" s="69">
        <f>Table32[[#This Row],[CLM $ Collected ]]/'1.) CLM Reference'!$B$4</f>
        <v>3.2906487218960613E-4</v>
      </c>
      <c r="N56" s="36">
        <v>0</v>
      </c>
      <c r="O56" s="69">
        <f>Table32[[#This Row],[C&amp;I Incentive Disbursements]]/'1.) CLM Reference'!$B$5</f>
        <v>0</v>
      </c>
    </row>
    <row r="57" spans="1:15" x14ac:dyDescent="0.35">
      <c r="A57" s="95">
        <v>9001060600</v>
      </c>
      <c r="B57" s="95" t="s">
        <v>129</v>
      </c>
      <c r="C57" s="96" t="s">
        <v>43</v>
      </c>
      <c r="D57" s="36">
        <f>Table32[[#This Row],[Residential CLM $ Collected]]+Table32[[#This Row],[C&amp;I CLM $ Collected]]</f>
        <v>30037.32</v>
      </c>
      <c r="E57" s="94">
        <f>Table32[[#This Row],[CLM $ Collected ]]/'1.) CLM Reference'!$B$4</f>
        <v>1.0448619497494989E-3</v>
      </c>
      <c r="F57" s="36">
        <f>Table32[[#This Row],[Residential Incentive Disbursements]]+Table32[[#This Row],[C&amp;I Incentive Disbursements]]</f>
        <v>31</v>
      </c>
      <c r="G57" s="47">
        <f>Table32[[#This Row],[Incentive Disbursements]]/'1.) CLM Reference'!$B$5</f>
        <v>1.6056438019144363E-6</v>
      </c>
      <c r="H57" s="36">
        <v>0</v>
      </c>
      <c r="I57" s="94">
        <f>Table32[[#This Row],[Residential CLM $ Collected]]/'1.) CLM Reference'!$B$4</f>
        <v>0</v>
      </c>
      <c r="J57" s="97">
        <v>0</v>
      </c>
      <c r="K57" s="47">
        <f>Table32[[#This Row],[Residential Incentive Disbursements]]/'1.) CLM Reference'!$B$5</f>
        <v>0</v>
      </c>
      <c r="L57" s="97">
        <v>30037.32</v>
      </c>
      <c r="M57" s="69">
        <f>Table32[[#This Row],[CLM $ Collected ]]/'1.) CLM Reference'!$B$4</f>
        <v>1.0448619497494989E-3</v>
      </c>
      <c r="N57" s="97">
        <v>31</v>
      </c>
      <c r="O57" s="69">
        <f>Table32[[#This Row],[C&amp;I Incentive Disbursements]]/'1.) CLM Reference'!$B$5</f>
        <v>1.6056438019144363E-6</v>
      </c>
    </row>
    <row r="58" spans="1:15" x14ac:dyDescent="0.35">
      <c r="A58" s="95">
        <v>9001060700</v>
      </c>
      <c r="B58" s="95" t="s">
        <v>129</v>
      </c>
      <c r="C58" s="96" t="s">
        <v>43</v>
      </c>
      <c r="D58" s="36">
        <f>Table32[[#This Row],[Residential CLM $ Collected]]+Table32[[#This Row],[C&amp;I CLM $ Collected]]</f>
        <v>94429.8</v>
      </c>
      <c r="E58" s="94">
        <f>Table32[[#This Row],[CLM $ Collected ]]/'1.) CLM Reference'!$B$4</f>
        <v>3.2847838935848883E-3</v>
      </c>
      <c r="F58" s="36">
        <f>Table32[[#This Row],[Residential Incentive Disbursements]]+Table32[[#This Row],[C&amp;I Incentive Disbursements]]</f>
        <v>54866.400000000001</v>
      </c>
      <c r="G58" s="47">
        <f>Table32[[#This Row],[Incentive Disbursements]]/'1.) CLM Reference'!$B$5</f>
        <v>2.8418030675276848E-3</v>
      </c>
      <c r="H58" s="36">
        <v>0</v>
      </c>
      <c r="I58" s="94">
        <f>Table32[[#This Row],[Residential CLM $ Collected]]/'1.) CLM Reference'!$B$4</f>
        <v>0</v>
      </c>
      <c r="J58" s="97">
        <v>0</v>
      </c>
      <c r="K58" s="47">
        <f>Table32[[#This Row],[Residential Incentive Disbursements]]/'1.) CLM Reference'!$B$5</f>
        <v>0</v>
      </c>
      <c r="L58" s="97">
        <v>94429.8</v>
      </c>
      <c r="M58" s="69">
        <f>Table32[[#This Row],[CLM $ Collected ]]/'1.) CLM Reference'!$B$4</f>
        <v>3.2847838935848883E-3</v>
      </c>
      <c r="N58" s="97">
        <v>54866.400000000001</v>
      </c>
      <c r="O58" s="69">
        <f>Table32[[#This Row],[C&amp;I Incentive Disbursements]]/'1.) CLM Reference'!$B$5</f>
        <v>2.8418030675276848E-3</v>
      </c>
    </row>
    <row r="59" spans="1:15" x14ac:dyDescent="0.35">
      <c r="A59" s="95">
        <v>9001060900</v>
      </c>
      <c r="B59" s="95" t="s">
        <v>129</v>
      </c>
      <c r="C59" s="96" t="s">
        <v>43</v>
      </c>
      <c r="D59" s="36">
        <f>Table32[[#This Row],[Residential CLM $ Collected]]+Table32[[#This Row],[C&amp;I CLM $ Collected]]</f>
        <v>3094.2</v>
      </c>
      <c r="E59" s="94">
        <f>Table32[[#This Row],[CLM $ Collected ]]/'1.) CLM Reference'!$B$4</f>
        <v>1.0763316583885977E-4</v>
      </c>
      <c r="F59" s="36">
        <f>Table32[[#This Row],[Residential Incentive Disbursements]]+Table32[[#This Row],[C&amp;I Incentive Disbursements]]</f>
        <v>0</v>
      </c>
      <c r="G59" s="47">
        <f>Table32[[#This Row],[Incentive Disbursements]]/'1.) CLM Reference'!$B$5</f>
        <v>0</v>
      </c>
      <c r="H59" s="36">
        <v>0</v>
      </c>
      <c r="I59" s="94">
        <f>Table32[[#This Row],[Residential CLM $ Collected]]/'1.) CLM Reference'!$B$4</f>
        <v>0</v>
      </c>
      <c r="J59" s="97">
        <v>0</v>
      </c>
      <c r="K59" s="47">
        <f>Table32[[#This Row],[Residential Incentive Disbursements]]/'1.) CLM Reference'!$B$5</f>
        <v>0</v>
      </c>
      <c r="L59" s="97">
        <v>3094.2</v>
      </c>
      <c r="M59" s="69">
        <f>Table32[[#This Row],[CLM $ Collected ]]/'1.) CLM Reference'!$B$4</f>
        <v>1.0763316583885977E-4</v>
      </c>
      <c r="N59" s="97">
        <v>0</v>
      </c>
      <c r="O59" s="69">
        <f>Table32[[#This Row],[C&amp;I Incentive Disbursements]]/'1.) CLM Reference'!$B$5</f>
        <v>0</v>
      </c>
    </row>
    <row r="60" spans="1:15" x14ac:dyDescent="0.35">
      <c r="A60" s="95">
        <v>9001061000</v>
      </c>
      <c r="B60" s="95" t="s">
        <v>129</v>
      </c>
      <c r="C60" s="96" t="s">
        <v>43</v>
      </c>
      <c r="D60" s="36">
        <f>Table32[[#This Row],[Residential CLM $ Collected]]+Table32[[#This Row],[C&amp;I CLM $ Collected]]</f>
        <v>31450.32</v>
      </c>
      <c r="E60" s="94">
        <f>Table32[[#This Row],[CLM $ Collected ]]/'1.) CLM Reference'!$B$4</f>
        <v>1.0940138026776576E-3</v>
      </c>
      <c r="F60" s="36">
        <f>Table32[[#This Row],[Residential Incentive Disbursements]]+Table32[[#This Row],[C&amp;I Incentive Disbursements]]</f>
        <v>0</v>
      </c>
      <c r="G60" s="47">
        <f>Table32[[#This Row],[Incentive Disbursements]]/'1.) CLM Reference'!$B$5</f>
        <v>0</v>
      </c>
      <c r="H60" s="36">
        <v>0</v>
      </c>
      <c r="I60" s="94">
        <f>Table32[[#This Row],[Residential CLM $ Collected]]/'1.) CLM Reference'!$B$4</f>
        <v>0</v>
      </c>
      <c r="J60" s="97">
        <v>0</v>
      </c>
      <c r="K60" s="47">
        <f>Table32[[#This Row],[Residential Incentive Disbursements]]/'1.) CLM Reference'!$B$5</f>
        <v>0</v>
      </c>
      <c r="L60" s="97">
        <v>31450.32</v>
      </c>
      <c r="M60" s="69">
        <f>Table32[[#This Row],[CLM $ Collected ]]/'1.) CLM Reference'!$B$4</f>
        <v>1.0940138026776576E-3</v>
      </c>
      <c r="N60" s="97">
        <v>0</v>
      </c>
      <c r="O60" s="69">
        <f>Table32[[#This Row],[C&amp;I Incentive Disbursements]]/'1.) CLM Reference'!$B$5</f>
        <v>0</v>
      </c>
    </row>
    <row r="61" spans="1:15" x14ac:dyDescent="0.35">
      <c r="A61" s="95">
        <v>9001061100</v>
      </c>
      <c r="B61" s="95" t="s">
        <v>129</v>
      </c>
      <c r="C61" s="96" t="s">
        <v>43</v>
      </c>
      <c r="D61" s="36">
        <f>Table32[[#This Row],[Residential CLM $ Collected]]+Table32[[#This Row],[C&amp;I CLM $ Collected]]</f>
        <v>3046.08</v>
      </c>
      <c r="E61" s="94">
        <f>Table32[[#This Row],[CLM $ Collected ]]/'1.) CLM Reference'!$B$4</f>
        <v>1.0595928957353563E-4</v>
      </c>
      <c r="F61" s="36">
        <f>Table32[[#This Row],[Residential Incentive Disbursements]]+Table32[[#This Row],[C&amp;I Incentive Disbursements]]</f>
        <v>0</v>
      </c>
      <c r="G61" s="47">
        <f>Table32[[#This Row],[Incentive Disbursements]]/'1.) CLM Reference'!$B$5</f>
        <v>0</v>
      </c>
      <c r="H61" s="36">
        <v>0</v>
      </c>
      <c r="I61" s="94">
        <f>Table32[[#This Row],[Residential CLM $ Collected]]/'1.) CLM Reference'!$B$4</f>
        <v>0</v>
      </c>
      <c r="J61" s="97">
        <v>0</v>
      </c>
      <c r="K61" s="47">
        <f>Table32[[#This Row],[Residential Incentive Disbursements]]/'1.) CLM Reference'!$B$5</f>
        <v>0</v>
      </c>
      <c r="L61" s="97">
        <v>3046.08</v>
      </c>
      <c r="M61" s="69">
        <f>Table32[[#This Row],[CLM $ Collected ]]/'1.) CLM Reference'!$B$4</f>
        <v>1.0595928957353563E-4</v>
      </c>
      <c r="N61" s="97">
        <v>0</v>
      </c>
      <c r="O61" s="69">
        <f>Table32[[#This Row],[C&amp;I Incentive Disbursements]]/'1.) CLM Reference'!$B$5</f>
        <v>0</v>
      </c>
    </row>
    <row r="62" spans="1:15" x14ac:dyDescent="0.35">
      <c r="A62" s="95">
        <v>9001061200</v>
      </c>
      <c r="B62" s="95" t="s">
        <v>129</v>
      </c>
      <c r="C62" s="96" t="s">
        <v>43</v>
      </c>
      <c r="D62" s="36">
        <f>Table32[[#This Row],[Residential CLM $ Collected]]+Table32[[#This Row],[C&amp;I CLM $ Collected]]</f>
        <v>11005.2</v>
      </c>
      <c r="E62" s="94">
        <f>Table32[[#This Row],[CLM $ Collected ]]/'1.) CLM Reference'!$B$4</f>
        <v>3.828209284111627E-4</v>
      </c>
      <c r="F62" s="36">
        <f>Table32[[#This Row],[Residential Incentive Disbursements]]+Table32[[#This Row],[C&amp;I Incentive Disbursements]]</f>
        <v>0</v>
      </c>
      <c r="G62" s="47">
        <f>Table32[[#This Row],[Incentive Disbursements]]/'1.) CLM Reference'!$B$5</f>
        <v>0</v>
      </c>
      <c r="H62" s="36">
        <v>0</v>
      </c>
      <c r="I62" s="94">
        <f>Table32[[#This Row],[Residential CLM $ Collected]]/'1.) CLM Reference'!$B$4</f>
        <v>0</v>
      </c>
      <c r="J62" s="97">
        <v>0</v>
      </c>
      <c r="K62" s="47">
        <f>Table32[[#This Row],[Residential Incentive Disbursements]]/'1.) CLM Reference'!$B$5</f>
        <v>0</v>
      </c>
      <c r="L62" s="97">
        <v>11005.2</v>
      </c>
      <c r="M62" s="69">
        <f>Table32[[#This Row],[CLM $ Collected ]]/'1.) CLM Reference'!$B$4</f>
        <v>3.828209284111627E-4</v>
      </c>
      <c r="N62" s="97">
        <v>0</v>
      </c>
      <c r="O62" s="69">
        <f>Table32[[#This Row],[C&amp;I Incentive Disbursements]]/'1.) CLM Reference'!$B$5</f>
        <v>0</v>
      </c>
    </row>
    <row r="63" spans="1:15" x14ac:dyDescent="0.35">
      <c r="A63" s="95">
        <v>9001061300</v>
      </c>
      <c r="B63" s="95" t="s">
        <v>129</v>
      </c>
      <c r="C63" s="96" t="s">
        <v>43</v>
      </c>
      <c r="D63" s="36">
        <f>Table32[[#This Row],[Residential CLM $ Collected]]+Table32[[#This Row],[C&amp;I CLM $ Collected]]</f>
        <v>18758.88</v>
      </c>
      <c r="E63" s="94">
        <f>Table32[[#This Row],[CLM $ Collected ]]/'1.) CLM Reference'!$B$4</f>
        <v>6.525362426447127E-4</v>
      </c>
      <c r="F63" s="36">
        <f>Table32[[#This Row],[Residential Incentive Disbursements]]+Table32[[#This Row],[C&amp;I Incentive Disbursements]]</f>
        <v>0</v>
      </c>
      <c r="G63" s="47">
        <f>Table32[[#This Row],[Incentive Disbursements]]/'1.) CLM Reference'!$B$5</f>
        <v>0</v>
      </c>
      <c r="H63" s="36">
        <v>0</v>
      </c>
      <c r="I63" s="94">
        <f>Table32[[#This Row],[Residential CLM $ Collected]]/'1.) CLM Reference'!$B$4</f>
        <v>0</v>
      </c>
      <c r="J63" s="97">
        <v>0</v>
      </c>
      <c r="K63" s="47">
        <f>Table32[[#This Row],[Residential Incentive Disbursements]]/'1.) CLM Reference'!$B$5</f>
        <v>0</v>
      </c>
      <c r="L63" s="97">
        <v>18758.88</v>
      </c>
      <c r="M63" s="69">
        <f>Table32[[#This Row],[CLM $ Collected ]]/'1.) CLM Reference'!$B$4</f>
        <v>6.525362426447127E-4</v>
      </c>
      <c r="N63" s="97">
        <v>0</v>
      </c>
      <c r="O63" s="69">
        <f>Table32[[#This Row],[C&amp;I Incentive Disbursements]]/'1.) CLM Reference'!$B$5</f>
        <v>0</v>
      </c>
    </row>
    <row r="64" spans="1:15" x14ac:dyDescent="0.35">
      <c r="A64" s="95">
        <v>9001061400</v>
      </c>
      <c r="B64" s="95" t="s">
        <v>129</v>
      </c>
      <c r="C64" s="96" t="s">
        <v>43</v>
      </c>
      <c r="D64" s="36">
        <f>Table32[[#This Row],[Residential CLM $ Collected]]+Table32[[#This Row],[C&amp;I CLM $ Collected]]</f>
        <v>75713.64</v>
      </c>
      <c r="E64" s="94">
        <f>Table32[[#This Row],[CLM $ Collected ]]/'1.) CLM Reference'!$B$4</f>
        <v>2.633733685729341E-3</v>
      </c>
      <c r="F64" s="36">
        <f>Table32[[#This Row],[Residential Incentive Disbursements]]+Table32[[#This Row],[C&amp;I Incentive Disbursements]]</f>
        <v>0</v>
      </c>
      <c r="G64" s="47">
        <f>Table32[[#This Row],[Incentive Disbursements]]/'1.) CLM Reference'!$B$5</f>
        <v>0</v>
      </c>
      <c r="H64" s="36">
        <v>0</v>
      </c>
      <c r="I64" s="94">
        <f>Table32[[#This Row],[Residential CLM $ Collected]]/'1.) CLM Reference'!$B$4</f>
        <v>0</v>
      </c>
      <c r="J64" s="97">
        <v>0</v>
      </c>
      <c r="K64" s="47">
        <f>Table32[[#This Row],[Residential Incentive Disbursements]]/'1.) CLM Reference'!$B$5</f>
        <v>0</v>
      </c>
      <c r="L64" s="97">
        <v>75713.64</v>
      </c>
      <c r="M64" s="69">
        <f>Table32[[#This Row],[CLM $ Collected ]]/'1.) CLM Reference'!$B$4</f>
        <v>2.633733685729341E-3</v>
      </c>
      <c r="N64" s="97">
        <v>0</v>
      </c>
      <c r="O64" s="69">
        <f>Table32[[#This Row],[C&amp;I Incentive Disbursements]]/'1.) CLM Reference'!$B$5</f>
        <v>0</v>
      </c>
    </row>
    <row r="65" spans="1:15" x14ac:dyDescent="0.35">
      <c r="A65" s="95">
        <v>9001061500</v>
      </c>
      <c r="B65" s="95" t="s">
        <v>129</v>
      </c>
      <c r="C65" s="96" t="s">
        <v>43</v>
      </c>
      <c r="D65" s="36">
        <f>Table32[[#This Row],[Residential CLM $ Collected]]+Table32[[#This Row],[C&amp;I CLM $ Collected]]</f>
        <v>29377.32</v>
      </c>
      <c r="E65" s="94">
        <f>Table32[[#This Row],[CLM $ Collected ]]/'1.) CLM Reference'!$B$4</f>
        <v>1.0219035471078961E-3</v>
      </c>
      <c r="F65" s="36">
        <f>Table32[[#This Row],[Residential Incentive Disbursements]]+Table32[[#This Row],[C&amp;I Incentive Disbursements]]</f>
        <v>1265</v>
      </c>
      <c r="G65" s="47">
        <f>Table32[[#This Row],[Incentive Disbursements]]/'1.) CLM Reference'!$B$5</f>
        <v>6.5520626110379413E-5</v>
      </c>
      <c r="H65" s="36">
        <v>0</v>
      </c>
      <c r="I65" s="94">
        <f>Table32[[#This Row],[Residential CLM $ Collected]]/'1.) CLM Reference'!$B$4</f>
        <v>0</v>
      </c>
      <c r="J65" s="97">
        <v>0</v>
      </c>
      <c r="K65" s="47">
        <f>Table32[[#This Row],[Residential Incentive Disbursements]]/'1.) CLM Reference'!$B$5</f>
        <v>0</v>
      </c>
      <c r="L65" s="97">
        <v>29377.32</v>
      </c>
      <c r="M65" s="69">
        <f>Table32[[#This Row],[CLM $ Collected ]]/'1.) CLM Reference'!$B$4</f>
        <v>1.0219035471078961E-3</v>
      </c>
      <c r="N65" s="97">
        <v>1265</v>
      </c>
      <c r="O65" s="69">
        <f>Table32[[#This Row],[C&amp;I Incentive Disbursements]]/'1.) CLM Reference'!$B$5</f>
        <v>6.5520626110379413E-5</v>
      </c>
    </row>
    <row r="66" spans="1:15" x14ac:dyDescent="0.35">
      <c r="A66" s="95">
        <v>9001061600</v>
      </c>
      <c r="B66" s="95" t="s">
        <v>129</v>
      </c>
      <c r="C66" s="96" t="s">
        <v>43</v>
      </c>
      <c r="D66" s="36">
        <f>Table32[[#This Row],[Residential CLM $ Collected]]+Table32[[#This Row],[C&amp;I CLM $ Collected]]</f>
        <v>15532.68</v>
      </c>
      <c r="E66" s="94">
        <f>Table32[[#This Row],[CLM $ Collected ]]/'1.) CLM Reference'!$B$4</f>
        <v>5.403113962775323E-4</v>
      </c>
      <c r="F66" s="36">
        <f>Table32[[#This Row],[Residential Incentive Disbursements]]+Table32[[#This Row],[C&amp;I Incentive Disbursements]]</f>
        <v>18562.59</v>
      </c>
      <c r="G66" s="47">
        <f>Table32[[#This Row],[Incentive Disbursements]]/'1.) CLM Reference'!$B$5</f>
        <v>9.6144863164448048E-4</v>
      </c>
      <c r="H66" s="36">
        <v>1884.48</v>
      </c>
      <c r="I66" s="94">
        <f>Table32[[#This Row],[Residential CLM $ Collected]]/'1.) CLM Reference'!$B$4</f>
        <v>6.5552500924314681E-5</v>
      </c>
      <c r="J66" s="97">
        <v>0</v>
      </c>
      <c r="K66" s="47">
        <f>Table32[[#This Row],[Residential Incentive Disbursements]]/'1.) CLM Reference'!$B$5</f>
        <v>0</v>
      </c>
      <c r="L66" s="97">
        <v>13648.2</v>
      </c>
      <c r="M66" s="69">
        <f>Table32[[#This Row],[CLM $ Collected ]]/'1.) CLM Reference'!$B$4</f>
        <v>5.403113962775323E-4</v>
      </c>
      <c r="N66" s="97">
        <v>18562.59</v>
      </c>
      <c r="O66" s="69">
        <f>Table32[[#This Row],[C&amp;I Incentive Disbursements]]/'1.) CLM Reference'!$B$5</f>
        <v>9.6144863164448048E-4</v>
      </c>
    </row>
    <row r="67" spans="1:15" x14ac:dyDescent="0.35">
      <c r="A67" s="46">
        <v>9009165100</v>
      </c>
      <c r="B67" s="46" t="s">
        <v>143</v>
      </c>
      <c r="C67" s="26" t="s">
        <v>43</v>
      </c>
      <c r="D67" s="36">
        <f>Table32[[#This Row],[Residential CLM $ Collected]]+Table32[[#This Row],[C&amp;I CLM $ Collected]]</f>
        <v>46767.6</v>
      </c>
      <c r="E67" s="47">
        <f>Table32[[#This Row],[CLM $ Collected ]]/'1.) CLM Reference'!$B$4</f>
        <v>1.6268324111839759E-3</v>
      </c>
      <c r="F67" s="36">
        <f>Table32[[#This Row],[Residential Incentive Disbursements]]+Table32[[#This Row],[C&amp;I Incentive Disbursements]]</f>
        <v>5065</v>
      </c>
      <c r="G67" s="47">
        <f>Table32[[#This Row],[Incentive Disbursements]]/'1.) CLM Reference'!$B$5</f>
        <v>2.6234147924827803E-4</v>
      </c>
      <c r="H67" s="36">
        <v>0</v>
      </c>
      <c r="I67" s="47">
        <f>Table32[[#This Row],[Residential CLM $ Collected]]/'1.) CLM Reference'!$B$4</f>
        <v>0</v>
      </c>
      <c r="J67" s="36">
        <v>0</v>
      </c>
      <c r="K67" s="47">
        <f>Table32[[#This Row],[Residential Incentive Disbursements]]/'1.) CLM Reference'!$B$5</f>
        <v>0</v>
      </c>
      <c r="L67" s="36">
        <v>46767.6</v>
      </c>
      <c r="M67" s="69">
        <f>Table32[[#This Row],[CLM $ Collected ]]/'1.) CLM Reference'!$B$4</f>
        <v>1.6268324111839759E-3</v>
      </c>
      <c r="N67" s="36">
        <v>5065</v>
      </c>
      <c r="O67" s="69">
        <f>Table32[[#This Row],[C&amp;I Incentive Disbursements]]/'1.) CLM Reference'!$B$5</f>
        <v>2.6234147924827803E-4</v>
      </c>
    </row>
    <row r="68" spans="1:15" x14ac:dyDescent="0.35">
      <c r="A68" s="46">
        <v>9009165200</v>
      </c>
      <c r="B68" s="46" t="s">
        <v>143</v>
      </c>
      <c r="C68" s="26" t="s">
        <v>43</v>
      </c>
      <c r="D68" s="36">
        <f>Table32[[#This Row],[Residential CLM $ Collected]]+Table32[[#This Row],[C&amp;I CLM $ Collected]]</f>
        <v>10082.879999999999</v>
      </c>
      <c r="E68" s="47">
        <f>Table32[[#This Row],[CLM $ Collected ]]/'1.) CLM Reference'!$B$4</f>
        <v>3.5073760428327918E-4</v>
      </c>
      <c r="F68" s="36">
        <f>Table32[[#This Row],[Residential Incentive Disbursements]]+Table32[[#This Row],[C&amp;I Incentive Disbursements]]</f>
        <v>0</v>
      </c>
      <c r="G68" s="47">
        <f>Table32[[#This Row],[Incentive Disbursements]]/'1.) CLM Reference'!$B$5</f>
        <v>0</v>
      </c>
      <c r="H68" s="36">
        <v>0</v>
      </c>
      <c r="I68" s="47">
        <f>Table32[[#This Row],[Residential CLM $ Collected]]/'1.) CLM Reference'!$B$4</f>
        <v>0</v>
      </c>
      <c r="J68" s="36">
        <v>0</v>
      </c>
      <c r="K68" s="47">
        <f>Table32[[#This Row],[Residential Incentive Disbursements]]/'1.) CLM Reference'!$B$5</f>
        <v>0</v>
      </c>
      <c r="L68" s="36">
        <v>10082.879999999999</v>
      </c>
      <c r="M68" s="69">
        <f>Table32[[#This Row],[CLM $ Collected ]]/'1.) CLM Reference'!$B$4</f>
        <v>3.5073760428327918E-4</v>
      </c>
      <c r="N68" s="36">
        <v>0</v>
      </c>
      <c r="O68" s="69">
        <f>Table32[[#This Row],[C&amp;I Incentive Disbursements]]/'1.) CLM Reference'!$B$5</f>
        <v>0</v>
      </c>
    </row>
    <row r="69" spans="1:15" x14ac:dyDescent="0.35">
      <c r="A69" s="46">
        <v>9009165300</v>
      </c>
      <c r="B69" s="46" t="s">
        <v>143</v>
      </c>
      <c r="C69" s="26" t="s">
        <v>43</v>
      </c>
      <c r="D69" s="36">
        <f>Table32[[#This Row],[Residential CLM $ Collected]]+Table32[[#This Row],[C&amp;I CLM $ Collected]]</f>
        <v>30463.919999999998</v>
      </c>
      <c r="E69" s="47">
        <f>Table32[[#This Row],[CLM $ Collected ]]/'1.) CLM Reference'!$B$4</f>
        <v>1.0597014263660257E-3</v>
      </c>
      <c r="F69" s="36">
        <f>Table32[[#This Row],[Residential Incentive Disbursements]]+Table32[[#This Row],[C&amp;I Incentive Disbursements]]</f>
        <v>5355</v>
      </c>
      <c r="G69" s="47">
        <f>Table32[[#This Row],[Incentive Disbursements]]/'1.) CLM Reference'!$B$5</f>
        <v>2.7736201804038084E-4</v>
      </c>
      <c r="H69" s="36">
        <v>3288.6</v>
      </c>
      <c r="I69" s="47">
        <f>Table32[[#This Row],[Residential CLM $ Collected]]/'1.) CLM Reference'!$B$4</f>
        <v>1.1439545898056824E-4</v>
      </c>
      <c r="J69" s="36">
        <v>0</v>
      </c>
      <c r="K69" s="47">
        <f>Table32[[#This Row],[Residential Incentive Disbursements]]/'1.) CLM Reference'!$B$5</f>
        <v>0</v>
      </c>
      <c r="L69" s="36">
        <v>27175.32</v>
      </c>
      <c r="M69" s="69">
        <f>Table32[[#This Row],[CLM $ Collected ]]/'1.) CLM Reference'!$B$4</f>
        <v>1.0597014263660257E-3</v>
      </c>
      <c r="N69" s="36">
        <v>5355</v>
      </c>
      <c r="O69" s="69">
        <f>Table32[[#This Row],[C&amp;I Incentive Disbursements]]/'1.) CLM Reference'!$B$5</f>
        <v>2.7736201804038084E-4</v>
      </c>
    </row>
    <row r="70" spans="1:15" x14ac:dyDescent="0.35">
      <c r="A70" s="46">
        <v>9009165400</v>
      </c>
      <c r="B70" s="46" t="s">
        <v>143</v>
      </c>
      <c r="C70" s="26" t="s">
        <v>43</v>
      </c>
      <c r="D70" s="36">
        <f>Table32[[#This Row],[Residential CLM $ Collected]]+Table32[[#This Row],[C&amp;I CLM $ Collected]]</f>
        <v>101579.09999999999</v>
      </c>
      <c r="E70" s="47">
        <f>Table32[[#This Row],[CLM $ Collected ]]/'1.) CLM Reference'!$B$4</f>
        <v>3.5334755723812681E-3</v>
      </c>
      <c r="F70" s="36">
        <f>Table32[[#This Row],[Residential Incentive Disbursements]]+Table32[[#This Row],[C&amp;I Incentive Disbursements]]</f>
        <v>1870</v>
      </c>
      <c r="G70" s="47">
        <f>Table32[[#This Row],[Incentive Disbursements]]/'1.) CLM Reference'!$B$5</f>
        <v>9.6856577728386963E-5</v>
      </c>
      <c r="H70" s="36">
        <v>7109.76</v>
      </c>
      <c r="I70" s="47">
        <f>Table32[[#This Row],[Residential CLM $ Collected]]/'1.) CLM Reference'!$B$4</f>
        <v>2.4731626176539709E-4</v>
      </c>
      <c r="J70" s="36">
        <v>0</v>
      </c>
      <c r="K70" s="47">
        <f>Table32[[#This Row],[Residential Incentive Disbursements]]/'1.) CLM Reference'!$B$5</f>
        <v>0</v>
      </c>
      <c r="L70" s="36">
        <v>94469.34</v>
      </c>
      <c r="M70" s="69">
        <f>Table32[[#This Row],[CLM $ Collected ]]/'1.) CLM Reference'!$B$4</f>
        <v>3.5334755723812681E-3</v>
      </c>
      <c r="N70" s="36">
        <v>1870</v>
      </c>
      <c r="O70" s="69">
        <f>Table32[[#This Row],[C&amp;I Incentive Disbursements]]/'1.) CLM Reference'!$B$5</f>
        <v>9.6856577728386963E-5</v>
      </c>
    </row>
    <row r="71" spans="1:15" x14ac:dyDescent="0.35">
      <c r="A71" s="46">
        <v>9009165500</v>
      </c>
      <c r="B71" s="46" t="s">
        <v>143</v>
      </c>
      <c r="C71" s="26" t="s">
        <v>48</v>
      </c>
      <c r="D71" s="36">
        <f>Table32[[#This Row],[Residential CLM $ Collected]]+Table32[[#This Row],[C&amp;I CLM $ Collected]]</f>
        <v>16481.52</v>
      </c>
      <c r="E71" s="47">
        <f>Table32[[#This Row],[CLM $ Collected ]]/'1.) CLM Reference'!$B$4</f>
        <v>5.7331723076610571E-4</v>
      </c>
      <c r="F71" s="36">
        <f>Table32[[#This Row],[Residential Incentive Disbursements]]+Table32[[#This Row],[C&amp;I Incentive Disbursements]]</f>
        <v>3255</v>
      </c>
      <c r="G71" s="47">
        <f>Table32[[#This Row],[Incentive Disbursements]]/'1.) CLM Reference'!$B$5</f>
        <v>1.6859259920101581E-4</v>
      </c>
      <c r="H71" s="36">
        <v>0</v>
      </c>
      <c r="I71" s="47">
        <f>Table32[[#This Row],[Residential CLM $ Collected]]/'1.) CLM Reference'!$B$4</f>
        <v>0</v>
      </c>
      <c r="J71" s="36">
        <v>0</v>
      </c>
      <c r="K71" s="47">
        <f>Table32[[#This Row],[Residential Incentive Disbursements]]/'1.) CLM Reference'!$B$5</f>
        <v>0</v>
      </c>
      <c r="L71" s="36">
        <v>16481.52</v>
      </c>
      <c r="M71" s="69">
        <f>Table32[[#This Row],[CLM $ Collected ]]/'1.) CLM Reference'!$B$4</f>
        <v>5.7331723076610571E-4</v>
      </c>
      <c r="N71" s="36">
        <v>3255</v>
      </c>
      <c r="O71" s="69">
        <f>Table32[[#This Row],[C&amp;I Incentive Disbursements]]/'1.) CLM Reference'!$B$5</f>
        <v>1.6859259920101581E-4</v>
      </c>
    </row>
    <row r="72" spans="1:15" x14ac:dyDescent="0.35">
      <c r="A72" s="46">
        <v>9009165600</v>
      </c>
      <c r="B72" s="46" t="s">
        <v>143</v>
      </c>
      <c r="C72" s="26" t="s">
        <v>43</v>
      </c>
      <c r="D72" s="36">
        <f>Table32[[#This Row],[Residential CLM $ Collected]]+Table32[[#This Row],[C&amp;I CLM $ Collected]]</f>
        <v>17541.12</v>
      </c>
      <c r="E72" s="47">
        <f>Table32[[#This Row],[CLM $ Collected ]]/'1.) CLM Reference'!$B$4</f>
        <v>6.1017590264344254E-4</v>
      </c>
      <c r="F72" s="36">
        <f>Table32[[#This Row],[Residential Incentive Disbursements]]+Table32[[#This Row],[C&amp;I Incentive Disbursements]]</f>
        <v>60525</v>
      </c>
      <c r="G72" s="47">
        <f>Table32[[#This Row],[Incentive Disbursements]]/'1.) CLM Reference'!$B$5</f>
        <v>3.1348900358345567E-3</v>
      </c>
      <c r="H72" s="36">
        <v>1714.56</v>
      </c>
      <c r="I72" s="47">
        <f>Table32[[#This Row],[Residential CLM $ Collected]]/'1.) CLM Reference'!$B$4</f>
        <v>5.9641755807858384E-5</v>
      </c>
      <c r="J72" s="36">
        <v>1950</v>
      </c>
      <c r="K72" s="47">
        <f>Table32[[#This Row],[Residential Incentive Disbursements]]/'1.) CLM Reference'!$B$5</f>
        <v>1.0100017463655325E-4</v>
      </c>
      <c r="L72" s="36">
        <v>15826.56</v>
      </c>
      <c r="M72" s="69">
        <f>Table32[[#This Row],[CLM $ Collected ]]/'1.) CLM Reference'!$B$4</f>
        <v>6.1017590264344254E-4</v>
      </c>
      <c r="N72" s="36">
        <v>58575</v>
      </c>
      <c r="O72" s="69">
        <f>Table32[[#This Row],[C&amp;I Incentive Disbursements]]/'1.) CLM Reference'!$B$5</f>
        <v>3.0338898611980032E-3</v>
      </c>
    </row>
    <row r="73" spans="1:15" x14ac:dyDescent="0.35">
      <c r="A73" s="46">
        <v>9009165700</v>
      </c>
      <c r="B73" s="46" t="s">
        <v>143</v>
      </c>
      <c r="C73" s="26" t="s">
        <v>43</v>
      </c>
      <c r="D73" s="36">
        <f>Table32[[#This Row],[Residential CLM $ Collected]]+Table32[[#This Row],[C&amp;I CLM $ Collected]]</f>
        <v>23032.560000000001</v>
      </c>
      <c r="E73" s="47">
        <f>Table32[[#This Row],[CLM $ Collected ]]/'1.) CLM Reference'!$B$4</f>
        <v>8.0119816113162956E-4</v>
      </c>
      <c r="F73" s="36">
        <f>Table32[[#This Row],[Residential Incentive Disbursements]]+Table32[[#This Row],[C&amp;I Incentive Disbursements]]</f>
        <v>48</v>
      </c>
      <c r="G73" s="47">
        <f>Table32[[#This Row],[Incentive Disbursements]]/'1.) CLM Reference'!$B$5</f>
        <v>2.4861581448997724E-6</v>
      </c>
      <c r="H73" s="36">
        <v>0</v>
      </c>
      <c r="I73" s="47">
        <f>Table32[[#This Row],[Residential CLM $ Collected]]/'1.) CLM Reference'!$B$4</f>
        <v>0</v>
      </c>
      <c r="J73" s="36">
        <v>0</v>
      </c>
      <c r="K73" s="47">
        <f>Table32[[#This Row],[Residential Incentive Disbursements]]/'1.) CLM Reference'!$B$5</f>
        <v>0</v>
      </c>
      <c r="L73" s="36">
        <v>23032.560000000001</v>
      </c>
      <c r="M73" s="69">
        <f>Table32[[#This Row],[CLM $ Collected ]]/'1.) CLM Reference'!$B$4</f>
        <v>8.0119816113162956E-4</v>
      </c>
      <c r="N73" s="36">
        <v>48</v>
      </c>
      <c r="O73" s="69">
        <f>Table32[[#This Row],[C&amp;I Incentive Disbursements]]/'1.) CLM Reference'!$B$5</f>
        <v>2.4861581448997724E-6</v>
      </c>
    </row>
    <row r="74" spans="1:15" x14ac:dyDescent="0.35">
      <c r="A74" s="46">
        <v>9009165801</v>
      </c>
      <c r="B74" s="46" t="s">
        <v>143</v>
      </c>
      <c r="C74" s="26" t="s">
        <v>43</v>
      </c>
      <c r="D74" s="36">
        <f>Table32[[#This Row],[Residential CLM $ Collected]]+Table32[[#This Row],[C&amp;I CLM $ Collected]]</f>
        <v>107869.08</v>
      </c>
      <c r="E74" s="47">
        <f>Table32[[#This Row],[CLM $ Collected ]]/'1.) CLM Reference'!$B$4</f>
        <v>3.7522754109382819E-3</v>
      </c>
      <c r="F74" s="36">
        <f>Table32[[#This Row],[Residential Incentive Disbursements]]+Table32[[#This Row],[C&amp;I Incentive Disbursements]]</f>
        <v>3261</v>
      </c>
      <c r="G74" s="47">
        <f>Table32[[#This Row],[Incentive Disbursements]]/'1.) CLM Reference'!$B$5</f>
        <v>1.6890336896912829E-4</v>
      </c>
      <c r="H74" s="36">
        <v>5290.2</v>
      </c>
      <c r="I74" s="47">
        <f>Table32[[#This Row],[Residential CLM $ Collected]]/'1.) CLM Reference'!$B$4</f>
        <v>1.8402203281001097E-4</v>
      </c>
      <c r="J74" s="36">
        <v>0</v>
      </c>
      <c r="K74" s="47">
        <f>Table32[[#This Row],[Residential Incentive Disbursements]]/'1.) CLM Reference'!$B$5</f>
        <v>0</v>
      </c>
      <c r="L74" s="36">
        <v>102578.88</v>
      </c>
      <c r="M74" s="69">
        <f>Table32[[#This Row],[CLM $ Collected ]]/'1.) CLM Reference'!$B$4</f>
        <v>3.7522754109382819E-3</v>
      </c>
      <c r="N74" s="36">
        <v>3261</v>
      </c>
      <c r="O74" s="69">
        <f>Table32[[#This Row],[C&amp;I Incentive Disbursements]]/'1.) CLM Reference'!$B$5</f>
        <v>1.6890336896912829E-4</v>
      </c>
    </row>
    <row r="75" spans="1:15" x14ac:dyDescent="0.35">
      <c r="A75" s="46">
        <v>9009165802</v>
      </c>
      <c r="B75" s="46" t="s">
        <v>143</v>
      </c>
      <c r="C75" s="26" t="s">
        <v>43</v>
      </c>
      <c r="D75" s="36">
        <f>Table32[[#This Row],[Residential CLM $ Collected]]+Table32[[#This Row],[C&amp;I CLM $ Collected]]</f>
        <v>3808.32</v>
      </c>
      <c r="E75" s="47">
        <f>Table32[[#This Row],[CLM $ Collected ]]/'1.) CLM Reference'!$B$4</f>
        <v>1.3247415749707402E-4</v>
      </c>
      <c r="F75" s="36">
        <f>Table32[[#This Row],[Residential Incentive Disbursements]]+Table32[[#This Row],[C&amp;I Incentive Disbursements]]</f>
        <v>0</v>
      </c>
      <c r="G75" s="47">
        <f>Table32[[#This Row],[Incentive Disbursements]]/'1.) CLM Reference'!$B$5</f>
        <v>0</v>
      </c>
      <c r="H75" s="36">
        <v>0</v>
      </c>
      <c r="I75" s="47">
        <f>Table32[[#This Row],[Residential CLM $ Collected]]/'1.) CLM Reference'!$B$4</f>
        <v>0</v>
      </c>
      <c r="J75" s="36">
        <v>0</v>
      </c>
      <c r="K75" s="47">
        <f>Table32[[#This Row],[Residential Incentive Disbursements]]/'1.) CLM Reference'!$B$5</f>
        <v>0</v>
      </c>
      <c r="L75" s="36">
        <v>3808.32</v>
      </c>
      <c r="M75" s="69">
        <f>Table32[[#This Row],[CLM $ Collected ]]/'1.) CLM Reference'!$B$4</f>
        <v>1.3247415749707402E-4</v>
      </c>
      <c r="N75" s="36">
        <v>0</v>
      </c>
      <c r="O75" s="69">
        <f>Table32[[#This Row],[C&amp;I Incentive Disbursements]]/'1.) CLM Reference'!$B$5</f>
        <v>0</v>
      </c>
    </row>
    <row r="76" spans="1:15" x14ac:dyDescent="0.35">
      <c r="A76" s="46">
        <v>9009165900</v>
      </c>
      <c r="B76" s="46" t="s">
        <v>143</v>
      </c>
      <c r="C76" s="26" t="s">
        <v>43</v>
      </c>
      <c r="D76" s="36">
        <f>Table32[[#This Row],[Residential CLM $ Collected]]+Table32[[#This Row],[C&amp;I CLM $ Collected]]</f>
        <v>79148.160000000003</v>
      </c>
      <c r="E76" s="47">
        <f>Table32[[#This Row],[CLM $ Collected ]]/'1.) CLM Reference'!$B$4</f>
        <v>2.7532050388212165E-3</v>
      </c>
      <c r="F76" s="36">
        <f>Table32[[#This Row],[Residential Incentive Disbursements]]+Table32[[#This Row],[C&amp;I Incentive Disbursements]]</f>
        <v>8630</v>
      </c>
      <c r="G76" s="47">
        <f>Table32[[#This Row],[Incentive Disbursements]]/'1.) CLM Reference'!$B$5</f>
        <v>4.4699051646843819E-4</v>
      </c>
      <c r="H76" s="36">
        <v>0</v>
      </c>
      <c r="I76" s="47">
        <f>Table32[[#This Row],[Residential CLM $ Collected]]/'1.) CLM Reference'!$B$4</f>
        <v>0</v>
      </c>
      <c r="J76" s="36">
        <v>0</v>
      </c>
      <c r="K76" s="47">
        <f>Table32[[#This Row],[Residential Incentive Disbursements]]/'1.) CLM Reference'!$B$5</f>
        <v>0</v>
      </c>
      <c r="L76" s="36">
        <v>79148.160000000003</v>
      </c>
      <c r="M76" s="69">
        <f>Table32[[#This Row],[CLM $ Collected ]]/'1.) CLM Reference'!$B$4</f>
        <v>2.7532050388212165E-3</v>
      </c>
      <c r="N76" s="36">
        <v>8630</v>
      </c>
      <c r="O76" s="69">
        <f>Table32[[#This Row],[C&amp;I Incentive Disbursements]]/'1.) CLM Reference'!$B$5</f>
        <v>4.4699051646843819E-4</v>
      </c>
    </row>
    <row r="77" spans="1:15" x14ac:dyDescent="0.35">
      <c r="A77" s="46">
        <v>9009166001</v>
      </c>
      <c r="B77" s="46" t="s">
        <v>143</v>
      </c>
      <c r="C77" s="26" t="s">
        <v>43</v>
      </c>
      <c r="D77" s="36">
        <f>Table32[[#This Row],[Residential CLM $ Collected]]+Table32[[#This Row],[C&amp;I CLM $ Collected]]</f>
        <v>42198.119999999995</v>
      </c>
      <c r="E77" s="47">
        <f>Table32[[#This Row],[CLM $ Collected ]]/'1.) CLM Reference'!$B$4</f>
        <v>1.4678809540585951E-3</v>
      </c>
      <c r="F77" s="36">
        <f>Table32[[#This Row],[Residential Incentive Disbursements]]+Table32[[#This Row],[C&amp;I Incentive Disbursements]]</f>
        <v>299</v>
      </c>
      <c r="G77" s="47">
        <f>Table32[[#This Row],[Incentive Disbursements]]/'1.) CLM Reference'!$B$5</f>
        <v>1.5486693444271498E-5</v>
      </c>
      <c r="H77" s="36">
        <v>1489.92</v>
      </c>
      <c r="I77" s="47">
        <f>Table32[[#This Row],[Residential CLM $ Collected]]/'1.) CLM Reference'!$B$4</f>
        <v>5.1827550399661933E-5</v>
      </c>
      <c r="J77" s="36">
        <v>0</v>
      </c>
      <c r="K77" s="47">
        <f>Table32[[#This Row],[Residential Incentive Disbursements]]/'1.) CLM Reference'!$B$5</f>
        <v>0</v>
      </c>
      <c r="L77" s="36">
        <v>40708.199999999997</v>
      </c>
      <c r="M77" s="69">
        <f>Table32[[#This Row],[CLM $ Collected ]]/'1.) CLM Reference'!$B$4</f>
        <v>1.4678809540585951E-3</v>
      </c>
      <c r="N77" s="36">
        <v>299</v>
      </c>
      <c r="O77" s="69">
        <f>Table32[[#This Row],[C&amp;I Incentive Disbursements]]/'1.) CLM Reference'!$B$5</f>
        <v>1.5486693444271498E-5</v>
      </c>
    </row>
    <row r="78" spans="1:15" x14ac:dyDescent="0.35">
      <c r="A78" s="46">
        <v>9009166002</v>
      </c>
      <c r="B78" s="46" t="s">
        <v>143</v>
      </c>
      <c r="C78" s="26" t="s">
        <v>43</v>
      </c>
      <c r="D78" s="36">
        <f>Table32[[#This Row],[Residential CLM $ Collected]]+Table32[[#This Row],[C&amp;I CLM $ Collected]]</f>
        <v>72414</v>
      </c>
      <c r="E78" s="47">
        <f>Table32[[#This Row],[CLM $ Collected ]]/'1.) CLM Reference'!$B$4</f>
        <v>2.5189541952864041E-3</v>
      </c>
      <c r="F78" s="36">
        <f>Table32[[#This Row],[Residential Incentive Disbursements]]+Table32[[#This Row],[C&amp;I Incentive Disbursements]]</f>
        <v>0</v>
      </c>
      <c r="G78" s="47">
        <f>Table32[[#This Row],[Incentive Disbursements]]/'1.) CLM Reference'!$B$5</f>
        <v>0</v>
      </c>
      <c r="H78" s="36">
        <v>0</v>
      </c>
      <c r="I78" s="47">
        <f>Table32[[#This Row],[Residential CLM $ Collected]]/'1.) CLM Reference'!$B$4</f>
        <v>0</v>
      </c>
      <c r="J78" s="36">
        <v>0</v>
      </c>
      <c r="K78" s="47">
        <f>Table32[[#This Row],[Residential Incentive Disbursements]]/'1.) CLM Reference'!$B$5</f>
        <v>0</v>
      </c>
      <c r="L78" s="36">
        <v>72414</v>
      </c>
      <c r="M78" s="69">
        <f>Table32[[#This Row],[CLM $ Collected ]]/'1.) CLM Reference'!$B$4</f>
        <v>2.5189541952864041E-3</v>
      </c>
      <c r="N78" s="36">
        <v>0</v>
      </c>
      <c r="O78" s="69">
        <f>Table32[[#This Row],[C&amp;I Incentive Disbursements]]/'1.) CLM Reference'!$B$5</f>
        <v>0</v>
      </c>
    </row>
    <row r="79" spans="1:15" x14ac:dyDescent="0.35">
      <c r="A79" s="46">
        <v>9009150100</v>
      </c>
      <c r="B79" s="46" t="s">
        <v>160</v>
      </c>
      <c r="C79" s="26" t="s">
        <v>43</v>
      </c>
      <c r="D79" s="36">
        <f>Table32[[#This Row],[Residential CLM $ Collected]]+Table32[[#This Row],[C&amp;I CLM $ Collected]]</f>
        <v>50690.874000000003</v>
      </c>
      <c r="E79" s="47">
        <f>Table32[[#This Row],[CLM $ Collected ]]/'1.) CLM Reference'!$B$4</f>
        <v>1.7633052962829634E-3</v>
      </c>
      <c r="F79" s="36">
        <f>Table32[[#This Row],[Residential Incentive Disbursements]]+Table32[[#This Row],[C&amp;I Incentive Disbursements]]</f>
        <v>3255</v>
      </c>
      <c r="G79" s="47">
        <f>Table32[[#This Row],[Incentive Disbursements]]/'1.) CLM Reference'!$B$5</f>
        <v>1.6859259920101581E-4</v>
      </c>
      <c r="H79" s="36">
        <v>0</v>
      </c>
      <c r="I79" s="47">
        <f>Table32[[#This Row],[Residential CLM $ Collected]]/'1.) CLM Reference'!$B$4</f>
        <v>0</v>
      </c>
      <c r="J79" s="36">
        <v>0</v>
      </c>
      <c r="K79" s="47">
        <f>Table32[[#This Row],[Residential Incentive Disbursements]]/'1.) CLM Reference'!$B$5</f>
        <v>0</v>
      </c>
      <c r="L79" s="36">
        <v>50690.874000000003</v>
      </c>
      <c r="M79" s="69">
        <f>Table32[[#This Row],[CLM $ Collected ]]/'1.) CLM Reference'!$B$4</f>
        <v>1.7633052962829634E-3</v>
      </c>
      <c r="N79" s="36">
        <v>3255</v>
      </c>
      <c r="O79" s="69">
        <f>Table32[[#This Row],[C&amp;I Incentive Disbursements]]/'1.) CLM Reference'!$B$5</f>
        <v>1.6859259920101581E-4</v>
      </c>
    </row>
    <row r="80" spans="1:15" x14ac:dyDescent="0.35">
      <c r="A80" s="46">
        <v>9009150200</v>
      </c>
      <c r="B80" s="46" t="s">
        <v>160</v>
      </c>
      <c r="C80" s="26" t="s">
        <v>43</v>
      </c>
      <c r="D80" s="36">
        <f>Table32[[#This Row],[Residential CLM $ Collected]]+Table32[[#This Row],[C&amp;I CLM $ Collected]]</f>
        <v>49010.28</v>
      </c>
      <c r="E80" s="47">
        <f>Table32[[#This Row],[CLM $ Collected ]]/'1.) CLM Reference'!$B$4</f>
        <v>1.7048450633601422E-3</v>
      </c>
      <c r="F80" s="36">
        <f>Table32[[#This Row],[Residential Incentive Disbursements]]+Table32[[#This Row],[C&amp;I Incentive Disbursements]]</f>
        <v>50</v>
      </c>
      <c r="G80" s="47">
        <f>Table32[[#This Row],[Incentive Disbursements]]/'1.) CLM Reference'!$B$5</f>
        <v>2.5897480676039293E-6</v>
      </c>
      <c r="H80" s="36">
        <v>0</v>
      </c>
      <c r="I80" s="47">
        <f>Table32[[#This Row],[Residential CLM $ Collected]]/'1.) CLM Reference'!$B$4</f>
        <v>0</v>
      </c>
      <c r="J80" s="36">
        <v>0</v>
      </c>
      <c r="K80" s="47">
        <f>Table32[[#This Row],[Residential Incentive Disbursements]]/'1.) CLM Reference'!$B$5</f>
        <v>0</v>
      </c>
      <c r="L80" s="36">
        <v>49010.28</v>
      </c>
      <c r="M80" s="69">
        <f>Table32[[#This Row],[CLM $ Collected ]]/'1.) CLM Reference'!$B$4</f>
        <v>1.7048450633601422E-3</v>
      </c>
      <c r="N80" s="36">
        <v>50</v>
      </c>
      <c r="O80" s="69">
        <f>Table32[[#This Row],[C&amp;I Incentive Disbursements]]/'1.) CLM Reference'!$B$5</f>
        <v>2.5897480676039293E-6</v>
      </c>
    </row>
    <row r="81" spans="1:15" x14ac:dyDescent="0.35">
      <c r="A81" s="46">
        <v>9009150300</v>
      </c>
      <c r="B81" s="46" t="s">
        <v>160</v>
      </c>
      <c r="C81" s="26" t="s">
        <v>43</v>
      </c>
      <c r="D81" s="36">
        <f>Table32[[#This Row],[Residential CLM $ Collected]]+Table32[[#This Row],[C&amp;I CLM $ Collected]]</f>
        <v>22056.240000000002</v>
      </c>
      <c r="E81" s="47">
        <f>Table32[[#This Row],[CLM $ Collected ]]/'1.) CLM Reference'!$B$4</f>
        <v>7.6723642224216042E-4</v>
      </c>
      <c r="F81" s="36">
        <f>Table32[[#This Row],[Residential Incentive Disbursements]]+Table32[[#This Row],[C&amp;I Incentive Disbursements]]</f>
        <v>2882</v>
      </c>
      <c r="G81" s="47">
        <f>Table32[[#This Row],[Incentive Disbursements]]/'1.) CLM Reference'!$B$5</f>
        <v>1.492730786166905E-4</v>
      </c>
      <c r="H81" s="36">
        <v>0</v>
      </c>
      <c r="I81" s="47">
        <f>Table32[[#This Row],[Residential CLM $ Collected]]/'1.) CLM Reference'!$B$4</f>
        <v>0</v>
      </c>
      <c r="J81" s="36">
        <v>0</v>
      </c>
      <c r="K81" s="47">
        <f>Table32[[#This Row],[Residential Incentive Disbursements]]/'1.) CLM Reference'!$B$5</f>
        <v>0</v>
      </c>
      <c r="L81" s="36">
        <v>22056.240000000002</v>
      </c>
      <c r="M81" s="69">
        <f>Table32[[#This Row],[CLM $ Collected ]]/'1.) CLM Reference'!$B$4</f>
        <v>7.6723642224216042E-4</v>
      </c>
      <c r="N81" s="36">
        <v>2882</v>
      </c>
      <c r="O81" s="69">
        <f>Table32[[#This Row],[C&amp;I Incentive Disbursements]]/'1.) CLM Reference'!$B$5</f>
        <v>1.492730786166905E-4</v>
      </c>
    </row>
    <row r="82" spans="1:15" x14ac:dyDescent="0.35">
      <c r="A82" s="46">
        <v>9009150400</v>
      </c>
      <c r="B82" s="46" t="s">
        <v>160</v>
      </c>
      <c r="C82" s="26" t="s">
        <v>43</v>
      </c>
      <c r="D82" s="36">
        <f>Table32[[#This Row],[Residential CLM $ Collected]]+Table32[[#This Row],[C&amp;I CLM $ Collected]]</f>
        <v>626.88</v>
      </c>
      <c r="E82" s="47">
        <f>Table32[[#This Row],[CLM $ Collected ]]/'1.) CLM Reference'!$B$4</f>
        <v>2.1806308254496934E-5</v>
      </c>
      <c r="F82" s="36">
        <f>Table32[[#This Row],[Residential Incentive Disbursements]]+Table32[[#This Row],[C&amp;I Incentive Disbursements]]</f>
        <v>0</v>
      </c>
      <c r="G82" s="47">
        <f>Table32[[#This Row],[Incentive Disbursements]]/'1.) CLM Reference'!$B$5</f>
        <v>0</v>
      </c>
      <c r="H82" s="36">
        <v>0</v>
      </c>
      <c r="I82" s="47">
        <f>Table32[[#This Row],[Residential CLM $ Collected]]/'1.) CLM Reference'!$B$4</f>
        <v>0</v>
      </c>
      <c r="J82" s="36">
        <v>0</v>
      </c>
      <c r="K82" s="47">
        <f>Table32[[#This Row],[Residential Incentive Disbursements]]/'1.) CLM Reference'!$B$5</f>
        <v>0</v>
      </c>
      <c r="L82" s="36">
        <v>626.88</v>
      </c>
      <c r="M82" s="69">
        <f>Table32[[#This Row],[CLM $ Collected ]]/'1.) CLM Reference'!$B$4</f>
        <v>2.1806308254496934E-5</v>
      </c>
      <c r="N82" s="36">
        <v>0</v>
      </c>
      <c r="O82" s="69">
        <f>Table32[[#This Row],[C&amp;I Incentive Disbursements]]/'1.) CLM Reference'!$B$5</f>
        <v>0</v>
      </c>
    </row>
    <row r="83" spans="1:15" x14ac:dyDescent="0.35">
      <c r="A83" s="46">
        <v>9009150500</v>
      </c>
      <c r="B83" s="46" t="s">
        <v>160</v>
      </c>
      <c r="C83" s="26" t="s">
        <v>43</v>
      </c>
      <c r="D83" s="36">
        <f>Table32[[#This Row],[Residential CLM $ Collected]]+Table32[[#This Row],[C&amp;I CLM $ Collected]]</f>
        <v>29648.400000000001</v>
      </c>
      <c r="E83" s="47">
        <f>Table32[[#This Row],[CLM $ Collected ]]/'1.) CLM Reference'!$B$4</f>
        <v>1.0313331892110563E-3</v>
      </c>
      <c r="F83" s="36">
        <f>Table32[[#This Row],[Residential Incentive Disbursements]]+Table32[[#This Row],[C&amp;I Incentive Disbursements]]</f>
        <v>0</v>
      </c>
      <c r="G83" s="47">
        <f>Table32[[#This Row],[Incentive Disbursements]]/'1.) CLM Reference'!$B$5</f>
        <v>0</v>
      </c>
      <c r="H83" s="36">
        <v>0</v>
      </c>
      <c r="I83" s="47">
        <f>Table32[[#This Row],[Residential CLM $ Collected]]/'1.) CLM Reference'!$B$4</f>
        <v>0</v>
      </c>
      <c r="J83" s="36">
        <v>0</v>
      </c>
      <c r="K83" s="47">
        <f>Table32[[#This Row],[Residential Incentive Disbursements]]/'1.) CLM Reference'!$B$5</f>
        <v>0</v>
      </c>
      <c r="L83" s="36">
        <v>29648.400000000001</v>
      </c>
      <c r="M83" s="69">
        <f>Table32[[#This Row],[CLM $ Collected ]]/'1.) CLM Reference'!$B$4</f>
        <v>1.0313331892110563E-3</v>
      </c>
      <c r="N83" s="36">
        <v>0</v>
      </c>
      <c r="O83" s="69">
        <f>Table32[[#This Row],[C&amp;I Incentive Disbursements]]/'1.) CLM Reference'!$B$5</f>
        <v>0</v>
      </c>
    </row>
    <row r="84" spans="1:15" x14ac:dyDescent="0.35">
      <c r="A84" s="46">
        <v>9009150600</v>
      </c>
      <c r="B84" s="46" t="s">
        <v>160</v>
      </c>
      <c r="C84" s="26" t="s">
        <v>43</v>
      </c>
      <c r="D84" s="36">
        <f>Table32[[#This Row],[Residential CLM $ Collected]]+Table32[[#This Row],[C&amp;I CLM $ Collected]]</f>
        <v>213882.36</v>
      </c>
      <c r="E84" s="47">
        <f>Table32[[#This Row],[CLM $ Collected ]]/'1.) CLM Reference'!$B$4</f>
        <v>7.439995967903402E-3</v>
      </c>
      <c r="F84" s="36">
        <f>Table32[[#This Row],[Residential Incentive Disbursements]]+Table32[[#This Row],[C&amp;I Incentive Disbursements]]</f>
        <v>329054</v>
      </c>
      <c r="G84" s="47">
        <f>Table32[[#This Row],[Incentive Disbursements]]/'1.) CLM Reference'!$B$5</f>
        <v>1.7043339212746866E-2</v>
      </c>
      <c r="H84" s="36">
        <v>0</v>
      </c>
      <c r="I84" s="47">
        <f>Table32[[#This Row],[Residential CLM $ Collected]]/'1.) CLM Reference'!$B$4</f>
        <v>0</v>
      </c>
      <c r="J84" s="36">
        <v>0</v>
      </c>
      <c r="K84" s="47">
        <f>Table32[[#This Row],[Residential Incentive Disbursements]]/'1.) CLM Reference'!$B$5</f>
        <v>0</v>
      </c>
      <c r="L84" s="36">
        <v>213882.36</v>
      </c>
      <c r="M84" s="69">
        <f>Table32[[#This Row],[CLM $ Collected ]]/'1.) CLM Reference'!$B$4</f>
        <v>7.439995967903402E-3</v>
      </c>
      <c r="N84" s="36">
        <v>329054</v>
      </c>
      <c r="O84" s="69">
        <f>Table32[[#This Row],[C&amp;I Incentive Disbursements]]/'1.) CLM Reference'!$B$5</f>
        <v>1.7043339212746866E-2</v>
      </c>
    </row>
    <row r="85" spans="1:15" x14ac:dyDescent="0.35">
      <c r="A85" s="46">
        <v>9009150700</v>
      </c>
      <c r="B85" s="46" t="s">
        <v>160</v>
      </c>
      <c r="C85" s="26" t="s">
        <v>43</v>
      </c>
      <c r="D85" s="36">
        <f>Table32[[#This Row],[Residential CLM $ Collected]]+Table32[[#This Row],[C&amp;I CLM $ Collected]]</f>
        <v>64400.160000000003</v>
      </c>
      <c r="E85" s="47">
        <f>Table32[[#This Row],[CLM $ Collected ]]/'1.) CLM Reference'!$B$4</f>
        <v>2.2401890961570368E-3</v>
      </c>
      <c r="F85" s="36">
        <f>Table32[[#This Row],[Residential Incentive Disbursements]]+Table32[[#This Row],[C&amp;I Incentive Disbursements]]</f>
        <v>7076</v>
      </c>
      <c r="G85" s="47">
        <f>Table32[[#This Row],[Incentive Disbursements]]/'1.) CLM Reference'!$B$5</f>
        <v>3.6650114652730812E-4</v>
      </c>
      <c r="H85" s="36">
        <v>0</v>
      </c>
      <c r="I85" s="47">
        <f>Table32[[#This Row],[Residential CLM $ Collected]]/'1.) CLM Reference'!$B$4</f>
        <v>0</v>
      </c>
      <c r="J85" s="36">
        <v>0</v>
      </c>
      <c r="K85" s="47">
        <f>Table32[[#This Row],[Residential Incentive Disbursements]]/'1.) CLM Reference'!$B$5</f>
        <v>0</v>
      </c>
      <c r="L85" s="36">
        <v>64400.160000000003</v>
      </c>
      <c r="M85" s="69">
        <f>Table32[[#This Row],[CLM $ Collected ]]/'1.) CLM Reference'!$B$4</f>
        <v>2.2401890961570368E-3</v>
      </c>
      <c r="N85" s="36">
        <v>7076</v>
      </c>
      <c r="O85" s="69">
        <f>Table32[[#This Row],[C&amp;I Incentive Disbursements]]/'1.) CLM Reference'!$B$5</f>
        <v>3.6650114652730812E-4</v>
      </c>
    </row>
    <row r="86" spans="1:15" x14ac:dyDescent="0.35">
      <c r="A86" s="46">
        <v>9009150800</v>
      </c>
      <c r="B86" s="46" t="s">
        <v>160</v>
      </c>
      <c r="C86" s="26" t="s">
        <v>43</v>
      </c>
      <c r="D86" s="36">
        <f>Table32[[#This Row],[Residential CLM $ Collected]]+Table32[[#This Row],[C&amp;I CLM $ Collected]]</f>
        <v>156075.66</v>
      </c>
      <c r="E86" s="47">
        <f>Table32[[#This Row],[CLM $ Collected ]]/'1.) CLM Reference'!$B$4</f>
        <v>5.4291634012634911E-3</v>
      </c>
      <c r="F86" s="36">
        <f>Table32[[#This Row],[Residential Incentive Disbursements]]+Table32[[#This Row],[C&amp;I Incentive Disbursements]]</f>
        <v>5879</v>
      </c>
      <c r="G86" s="47">
        <f>Table32[[#This Row],[Incentive Disbursements]]/'1.) CLM Reference'!$B$5</f>
        <v>3.0450257778887003E-4</v>
      </c>
      <c r="H86" s="36">
        <v>0</v>
      </c>
      <c r="I86" s="47">
        <f>Table32[[#This Row],[Residential CLM $ Collected]]/'1.) CLM Reference'!$B$4</f>
        <v>0</v>
      </c>
      <c r="J86" s="36">
        <v>0</v>
      </c>
      <c r="K86" s="47">
        <f>Table32[[#This Row],[Residential Incentive Disbursements]]/'1.) CLM Reference'!$B$5</f>
        <v>0</v>
      </c>
      <c r="L86" s="36">
        <v>156075.66</v>
      </c>
      <c r="M86" s="69">
        <f>Table32[[#This Row],[CLM $ Collected ]]/'1.) CLM Reference'!$B$4</f>
        <v>5.4291634012634911E-3</v>
      </c>
      <c r="N86" s="36">
        <v>5879</v>
      </c>
      <c r="O86" s="69">
        <f>Table32[[#This Row],[C&amp;I Incentive Disbursements]]/'1.) CLM Reference'!$B$5</f>
        <v>3.0450257778887003E-4</v>
      </c>
    </row>
    <row r="87" spans="1:15" x14ac:dyDescent="0.35">
      <c r="A87" s="46">
        <v>9009150900</v>
      </c>
      <c r="B87" s="46" t="s">
        <v>160</v>
      </c>
      <c r="C87" s="26" t="s">
        <v>43</v>
      </c>
      <c r="D87" s="36">
        <f>Table32[[#This Row],[Residential CLM $ Collected]]+Table32[[#This Row],[C&amp;I CLM $ Collected]]</f>
        <v>235988.64</v>
      </c>
      <c r="E87" s="47">
        <f>Table32[[#This Row],[CLM $ Collected ]]/'1.) CLM Reference'!$B$4</f>
        <v>8.2089730544913E-3</v>
      </c>
      <c r="F87" s="36">
        <f>Table32[[#This Row],[Residential Incentive Disbursements]]+Table32[[#This Row],[C&amp;I Incentive Disbursements]]</f>
        <v>8180</v>
      </c>
      <c r="G87" s="47">
        <f>Table32[[#This Row],[Incentive Disbursements]]/'1.) CLM Reference'!$B$5</f>
        <v>4.2368278386000288E-4</v>
      </c>
      <c r="H87" s="36">
        <v>0</v>
      </c>
      <c r="I87" s="47">
        <f>Table32[[#This Row],[Residential CLM $ Collected]]/'1.) CLM Reference'!$B$4</f>
        <v>0</v>
      </c>
      <c r="J87" s="36">
        <v>0</v>
      </c>
      <c r="K87" s="47">
        <f>Table32[[#This Row],[Residential Incentive Disbursements]]/'1.) CLM Reference'!$B$5</f>
        <v>0</v>
      </c>
      <c r="L87" s="36">
        <v>235988.64</v>
      </c>
      <c r="M87" s="69">
        <f>Table32[[#This Row],[CLM $ Collected ]]/'1.) CLM Reference'!$B$4</f>
        <v>8.2089730544913E-3</v>
      </c>
      <c r="N87" s="36">
        <v>8180</v>
      </c>
      <c r="O87" s="69">
        <f>Table32[[#This Row],[C&amp;I Incentive Disbursements]]/'1.) CLM Reference'!$B$5</f>
        <v>4.2368278386000288E-4</v>
      </c>
    </row>
    <row r="88" spans="1:15" x14ac:dyDescent="0.35">
      <c r="A88" s="46">
        <v>9009151000</v>
      </c>
      <c r="B88" s="46" t="s">
        <v>160</v>
      </c>
      <c r="C88" s="26" t="s">
        <v>43</v>
      </c>
      <c r="D88" s="36">
        <f>Table32[[#This Row],[Residential CLM $ Collected]]+Table32[[#This Row],[C&amp;I CLM $ Collected]]</f>
        <v>3690.24</v>
      </c>
      <c r="E88" s="47">
        <f>Table32[[#This Row],[CLM $ Collected ]]/'1.) CLM Reference'!$B$4</f>
        <v>1.2836669055173999E-4</v>
      </c>
      <c r="F88" s="36">
        <f>Table32[[#This Row],[Residential Incentive Disbursements]]+Table32[[#This Row],[C&amp;I Incentive Disbursements]]</f>
        <v>0</v>
      </c>
      <c r="G88" s="47">
        <f>Table32[[#This Row],[Incentive Disbursements]]/'1.) CLM Reference'!$B$5</f>
        <v>0</v>
      </c>
      <c r="H88" s="36">
        <v>0</v>
      </c>
      <c r="I88" s="47">
        <f>Table32[[#This Row],[Residential CLM $ Collected]]/'1.) CLM Reference'!$B$4</f>
        <v>0</v>
      </c>
      <c r="J88" s="36">
        <v>0</v>
      </c>
      <c r="K88" s="47">
        <f>Table32[[#This Row],[Residential Incentive Disbursements]]/'1.) CLM Reference'!$B$5</f>
        <v>0</v>
      </c>
      <c r="L88" s="36">
        <v>3690.24</v>
      </c>
      <c r="M88" s="69">
        <f>Table32[[#This Row],[CLM $ Collected ]]/'1.) CLM Reference'!$B$4</f>
        <v>1.2836669055173999E-4</v>
      </c>
      <c r="N88" s="36">
        <v>0</v>
      </c>
      <c r="O88" s="69">
        <f>Table32[[#This Row],[C&amp;I Incentive Disbursements]]/'1.) CLM Reference'!$B$5</f>
        <v>0</v>
      </c>
    </row>
    <row r="89" spans="1:15" x14ac:dyDescent="0.35">
      <c r="A89" s="46">
        <v>9009151100</v>
      </c>
      <c r="B89" s="46" t="s">
        <v>160</v>
      </c>
      <c r="C89" s="26" t="s">
        <v>43</v>
      </c>
      <c r="D89" s="36">
        <f>Table32[[#This Row],[Residential CLM $ Collected]]+Table32[[#This Row],[C&amp;I CLM $ Collected]]</f>
        <v>79468.56</v>
      </c>
      <c r="E89" s="47">
        <f>Table32[[#This Row],[CLM $ Collected ]]/'1.) CLM Reference'!$B$4</f>
        <v>2.7643502997399582E-3</v>
      </c>
      <c r="F89" s="36">
        <f>Table32[[#This Row],[Residential Incentive Disbursements]]+Table32[[#This Row],[C&amp;I Incentive Disbursements]]</f>
        <v>21766</v>
      </c>
      <c r="G89" s="47">
        <f>Table32[[#This Row],[Incentive Disbursements]]/'1.) CLM Reference'!$B$5</f>
        <v>1.1273691287893425E-3</v>
      </c>
      <c r="H89" s="36">
        <v>0</v>
      </c>
      <c r="I89" s="47">
        <f>Table32[[#This Row],[Residential CLM $ Collected]]/'1.) CLM Reference'!$B$4</f>
        <v>0</v>
      </c>
      <c r="J89" s="36">
        <v>2250</v>
      </c>
      <c r="K89" s="47">
        <f>Table32[[#This Row],[Residential Incentive Disbursements]]/'1.) CLM Reference'!$B$5</f>
        <v>1.1653866304217683E-4</v>
      </c>
      <c r="L89" s="36">
        <v>79468.56</v>
      </c>
      <c r="M89" s="69">
        <f>Table32[[#This Row],[CLM $ Collected ]]/'1.) CLM Reference'!$B$4</f>
        <v>2.7643502997399582E-3</v>
      </c>
      <c r="N89" s="36">
        <v>19516</v>
      </c>
      <c r="O89" s="69">
        <f>Table32[[#This Row],[C&amp;I Incentive Disbursements]]/'1.) CLM Reference'!$B$5</f>
        <v>1.0108304657471658E-3</v>
      </c>
    </row>
    <row r="90" spans="1:15" x14ac:dyDescent="0.35">
      <c r="A90" s="46">
        <v>9009151200</v>
      </c>
      <c r="B90" s="46" t="s">
        <v>160</v>
      </c>
      <c r="C90" s="26" t="s">
        <v>43</v>
      </c>
      <c r="D90" s="36">
        <f>Table32[[#This Row],[Residential CLM $ Collected]]+Table32[[#This Row],[C&amp;I CLM $ Collected]]</f>
        <v>20280.75</v>
      </c>
      <c r="E90" s="47">
        <f>Table32[[#This Row],[CLM $ Collected ]]/'1.) CLM Reference'!$B$4</f>
        <v>7.0547518844497946E-4</v>
      </c>
      <c r="F90" s="36">
        <f>Table32[[#This Row],[Residential Incentive Disbursements]]+Table32[[#This Row],[C&amp;I Incentive Disbursements]]</f>
        <v>312</v>
      </c>
      <c r="G90" s="47">
        <f>Table32[[#This Row],[Incentive Disbursements]]/'1.) CLM Reference'!$B$5</f>
        <v>1.6160027941848519E-5</v>
      </c>
      <c r="H90" s="36">
        <v>0</v>
      </c>
      <c r="I90" s="47">
        <f>Table32[[#This Row],[Residential CLM $ Collected]]/'1.) CLM Reference'!$B$4</f>
        <v>0</v>
      </c>
      <c r="J90" s="36">
        <v>0</v>
      </c>
      <c r="K90" s="47">
        <f>Table32[[#This Row],[Residential Incentive Disbursements]]/'1.) CLM Reference'!$B$5</f>
        <v>0</v>
      </c>
      <c r="L90" s="36">
        <v>20280.75</v>
      </c>
      <c r="M90" s="69">
        <f>Table32[[#This Row],[CLM $ Collected ]]/'1.) CLM Reference'!$B$4</f>
        <v>7.0547518844497946E-4</v>
      </c>
      <c r="N90" s="36">
        <v>312</v>
      </c>
      <c r="O90" s="69">
        <f>Table32[[#This Row],[C&amp;I Incentive Disbursements]]/'1.) CLM Reference'!$B$5</f>
        <v>1.6160027941848519E-5</v>
      </c>
    </row>
    <row r="91" spans="1:15" x14ac:dyDescent="0.35">
      <c r="A91" s="46">
        <v>9009140100</v>
      </c>
      <c r="B91" s="46" t="s">
        <v>177</v>
      </c>
      <c r="C91" s="26" t="s">
        <v>48</v>
      </c>
      <c r="D91" s="36">
        <f>Table32[[#This Row],[Residential CLM $ Collected]]+Table32[[#This Row],[C&amp;I CLM $ Collected]]</f>
        <v>553318.43999999994</v>
      </c>
      <c r="E91" s="47">
        <f>Table32[[#This Row],[CLM $ Collected ]]/'1.) CLM Reference'!$B$4</f>
        <v>1.9247435658399321E-2</v>
      </c>
      <c r="F91" s="36">
        <f>Table32[[#This Row],[Residential Incentive Disbursements]]+Table32[[#This Row],[C&amp;I Incentive Disbursements]]</f>
        <v>31201</v>
      </c>
      <c r="G91" s="47">
        <f>Table32[[#This Row],[Incentive Disbursements]]/'1.) CLM Reference'!$B$5</f>
        <v>1.6160545891462041E-3</v>
      </c>
      <c r="H91" s="36">
        <v>0</v>
      </c>
      <c r="I91" s="47">
        <f>Table32[[#This Row],[Residential CLM $ Collected]]/'1.) CLM Reference'!$B$4</f>
        <v>0</v>
      </c>
      <c r="J91" s="36">
        <v>0</v>
      </c>
      <c r="K91" s="47">
        <f>Table32[[#This Row],[Residential Incentive Disbursements]]/'1.) CLM Reference'!$B$5</f>
        <v>0</v>
      </c>
      <c r="L91" s="36">
        <v>553318.43999999994</v>
      </c>
      <c r="M91" s="69">
        <f>Table32[[#This Row],[CLM $ Collected ]]/'1.) CLM Reference'!$B$4</f>
        <v>1.9247435658399321E-2</v>
      </c>
      <c r="N91" s="36">
        <v>31201</v>
      </c>
      <c r="O91" s="69">
        <f>Table32[[#This Row],[C&amp;I Incentive Disbursements]]/'1.) CLM Reference'!$B$5</f>
        <v>1.6160545891462041E-3</v>
      </c>
    </row>
    <row r="92" spans="1:15" x14ac:dyDescent="0.35">
      <c r="A92" s="46">
        <v>9009140200</v>
      </c>
      <c r="B92" s="46" t="s">
        <v>177</v>
      </c>
      <c r="C92" s="26" t="s">
        <v>48</v>
      </c>
      <c r="D92" s="36">
        <f>Table32[[#This Row],[Residential CLM $ Collected]]+Table32[[#This Row],[C&amp;I CLM $ Collected]]</f>
        <v>373985.33999999997</v>
      </c>
      <c r="E92" s="47">
        <f>Table32[[#This Row],[CLM $ Collected ]]/'1.) CLM Reference'!$B$4</f>
        <v>1.3009251542085952E-2</v>
      </c>
      <c r="F92" s="36">
        <f>Table32[[#This Row],[Residential Incentive Disbursements]]+Table32[[#This Row],[C&amp;I Incentive Disbursements]]</f>
        <v>116344</v>
      </c>
      <c r="G92" s="47">
        <f>Table32[[#This Row],[Incentive Disbursements]]/'1.) CLM Reference'!$B$5</f>
        <v>6.0260329835462312E-3</v>
      </c>
      <c r="H92" s="36">
        <v>17880.72</v>
      </c>
      <c r="I92" s="47">
        <f>Table32[[#This Row],[Residential CLM $ Collected]]/'1.) CLM Reference'!$B$4</f>
        <v>6.2198904436630369E-4</v>
      </c>
      <c r="J92" s="36">
        <v>0</v>
      </c>
      <c r="K92" s="47">
        <f>Table32[[#This Row],[Residential Incentive Disbursements]]/'1.) CLM Reference'!$B$5</f>
        <v>0</v>
      </c>
      <c r="L92" s="36">
        <v>356104.62</v>
      </c>
      <c r="M92" s="69">
        <f>Table32[[#This Row],[CLM $ Collected ]]/'1.) CLM Reference'!$B$4</f>
        <v>1.3009251542085952E-2</v>
      </c>
      <c r="N92" s="36">
        <v>116344</v>
      </c>
      <c r="O92" s="69">
        <f>Table32[[#This Row],[C&amp;I Incentive Disbursements]]/'1.) CLM Reference'!$B$5</f>
        <v>6.0260329835462312E-3</v>
      </c>
    </row>
    <row r="93" spans="1:15" x14ac:dyDescent="0.35">
      <c r="A93" s="46">
        <v>9009140300</v>
      </c>
      <c r="B93" s="46" t="s">
        <v>177</v>
      </c>
      <c r="C93" s="26" t="s">
        <v>48</v>
      </c>
      <c r="D93" s="36">
        <f>Table32[[#This Row],[Residential CLM $ Collected]]+Table32[[#This Row],[C&amp;I CLM $ Collected]]</f>
        <v>380480.76</v>
      </c>
      <c r="E93" s="47">
        <f>Table32[[#This Row],[CLM $ Collected ]]/'1.) CLM Reference'!$B$4</f>
        <v>1.3235197705247044E-2</v>
      </c>
      <c r="F93" s="36">
        <f>Table32[[#This Row],[Residential Incentive Disbursements]]+Table32[[#This Row],[C&amp;I Incentive Disbursements]]</f>
        <v>5746</v>
      </c>
      <c r="G93" s="47">
        <f>Table32[[#This Row],[Incentive Disbursements]]/'1.) CLM Reference'!$B$5</f>
        <v>2.9761384792904356E-4</v>
      </c>
      <c r="H93" s="36">
        <v>0</v>
      </c>
      <c r="I93" s="47">
        <f>Table32[[#This Row],[Residential CLM $ Collected]]/'1.) CLM Reference'!$B$4</f>
        <v>0</v>
      </c>
      <c r="J93" s="36">
        <v>0</v>
      </c>
      <c r="K93" s="47">
        <f>Table32[[#This Row],[Residential Incentive Disbursements]]/'1.) CLM Reference'!$B$5</f>
        <v>0</v>
      </c>
      <c r="L93" s="36">
        <v>380480.76</v>
      </c>
      <c r="M93" s="69">
        <f>Table32[[#This Row],[CLM $ Collected ]]/'1.) CLM Reference'!$B$4</f>
        <v>1.3235197705247044E-2</v>
      </c>
      <c r="N93" s="36">
        <v>5746</v>
      </c>
      <c r="O93" s="69">
        <f>Table32[[#This Row],[C&amp;I Incentive Disbursements]]/'1.) CLM Reference'!$B$5</f>
        <v>2.9761384792904356E-4</v>
      </c>
    </row>
    <row r="94" spans="1:15" x14ac:dyDescent="0.35">
      <c r="A94" s="46">
        <v>9009140400</v>
      </c>
      <c r="B94" s="46" t="s">
        <v>177</v>
      </c>
      <c r="C94" s="26" t="s">
        <v>48</v>
      </c>
      <c r="D94" s="36">
        <f>Table32[[#This Row],[Residential CLM $ Collected]]+Table32[[#This Row],[C&amp;I CLM $ Collected]]</f>
        <v>12380.88</v>
      </c>
      <c r="E94" s="47">
        <f>Table32[[#This Row],[CLM $ Collected ]]/'1.) CLM Reference'!$B$4</f>
        <v>4.3067458802631441E-4</v>
      </c>
      <c r="F94" s="36">
        <f>Table32[[#This Row],[Residential Incentive Disbursements]]+Table32[[#This Row],[C&amp;I Incentive Disbursements]]</f>
        <v>32</v>
      </c>
      <c r="G94" s="47">
        <f>Table32[[#This Row],[Incentive Disbursements]]/'1.) CLM Reference'!$B$5</f>
        <v>1.6574387632665148E-6</v>
      </c>
      <c r="H94" s="36">
        <v>0</v>
      </c>
      <c r="I94" s="47">
        <f>Table32[[#This Row],[Residential CLM $ Collected]]/'1.) CLM Reference'!$B$4</f>
        <v>0</v>
      </c>
      <c r="J94" s="36">
        <v>0</v>
      </c>
      <c r="K94" s="47">
        <f>Table32[[#This Row],[Residential Incentive Disbursements]]/'1.) CLM Reference'!$B$5</f>
        <v>0</v>
      </c>
      <c r="L94" s="36">
        <v>12380.88</v>
      </c>
      <c r="M94" s="69">
        <f>Table32[[#This Row],[CLM $ Collected ]]/'1.) CLM Reference'!$B$4</f>
        <v>4.3067458802631441E-4</v>
      </c>
      <c r="N94" s="36">
        <v>32</v>
      </c>
      <c r="O94" s="69">
        <f>Table32[[#This Row],[C&amp;I Incentive Disbursements]]/'1.) CLM Reference'!$B$5</f>
        <v>1.6574387632665148E-6</v>
      </c>
    </row>
    <row r="95" spans="1:15" x14ac:dyDescent="0.35">
      <c r="A95" s="46">
        <v>9009140500</v>
      </c>
      <c r="B95" s="46" t="s">
        <v>177</v>
      </c>
      <c r="C95" s="26" t="s">
        <v>48</v>
      </c>
      <c r="D95" s="36">
        <f>Table32[[#This Row],[Residential CLM $ Collected]]+Table32[[#This Row],[C&amp;I CLM $ Collected]]</f>
        <v>20970.36</v>
      </c>
      <c r="E95" s="47">
        <f>Table32[[#This Row],[CLM $ Collected ]]/'1.) CLM Reference'!$B$4</f>
        <v>7.2946358851418505E-4</v>
      </c>
      <c r="F95" s="36">
        <f>Table32[[#This Row],[Residential Incentive Disbursements]]+Table32[[#This Row],[C&amp;I Incentive Disbursements]]</f>
        <v>750</v>
      </c>
      <c r="G95" s="47">
        <f>Table32[[#This Row],[Incentive Disbursements]]/'1.) CLM Reference'!$B$5</f>
        <v>3.8846221014058943E-5</v>
      </c>
      <c r="H95" s="36">
        <v>0</v>
      </c>
      <c r="I95" s="47">
        <f>Table32[[#This Row],[Residential CLM $ Collected]]/'1.) CLM Reference'!$B$4</f>
        <v>0</v>
      </c>
      <c r="J95" s="36">
        <v>0</v>
      </c>
      <c r="K95" s="47">
        <f>Table32[[#This Row],[Residential Incentive Disbursements]]/'1.) CLM Reference'!$B$5</f>
        <v>0</v>
      </c>
      <c r="L95" s="36">
        <v>20970.36</v>
      </c>
      <c r="M95" s="69">
        <f>Table32[[#This Row],[CLM $ Collected ]]/'1.) CLM Reference'!$B$4</f>
        <v>7.2946358851418505E-4</v>
      </c>
      <c r="N95" s="36">
        <v>750</v>
      </c>
      <c r="O95" s="69">
        <f>Table32[[#This Row],[C&amp;I Incentive Disbursements]]/'1.) CLM Reference'!$B$5</f>
        <v>3.8846221014058943E-5</v>
      </c>
    </row>
    <row r="96" spans="1:15" x14ac:dyDescent="0.35">
      <c r="A96" s="46">
        <v>9009140600</v>
      </c>
      <c r="B96" s="46" t="s">
        <v>177</v>
      </c>
      <c r="C96" s="26" t="s">
        <v>48</v>
      </c>
      <c r="D96" s="36">
        <f>Table32[[#This Row],[Residential CLM $ Collected]]+Table32[[#This Row],[C&amp;I CLM $ Collected]]</f>
        <v>43431.12</v>
      </c>
      <c r="E96" s="47">
        <f>Table32[[#This Row],[CLM $ Collected ]]/'1.) CLM Reference'!$B$4</f>
        <v>1.5107714244481352E-3</v>
      </c>
      <c r="F96" s="36">
        <f>Table32[[#This Row],[Residential Incentive Disbursements]]+Table32[[#This Row],[C&amp;I Incentive Disbursements]]</f>
        <v>0</v>
      </c>
      <c r="G96" s="47">
        <f>Table32[[#This Row],[Incentive Disbursements]]/'1.) CLM Reference'!$B$5</f>
        <v>0</v>
      </c>
      <c r="H96" s="36">
        <v>0</v>
      </c>
      <c r="I96" s="47">
        <f>Table32[[#This Row],[Residential CLM $ Collected]]/'1.) CLM Reference'!$B$4</f>
        <v>0</v>
      </c>
      <c r="J96" s="36">
        <v>0</v>
      </c>
      <c r="K96" s="47">
        <f>Table32[[#This Row],[Residential Incentive Disbursements]]/'1.) CLM Reference'!$B$5</f>
        <v>0</v>
      </c>
      <c r="L96" s="36">
        <v>43431.12</v>
      </c>
      <c r="M96" s="69">
        <f>Table32[[#This Row],[CLM $ Collected ]]/'1.) CLM Reference'!$B$4</f>
        <v>1.5107714244481352E-3</v>
      </c>
      <c r="N96" s="36">
        <v>0</v>
      </c>
      <c r="O96" s="69">
        <f>Table32[[#This Row],[C&amp;I Incentive Disbursements]]/'1.) CLM Reference'!$B$5</f>
        <v>0</v>
      </c>
    </row>
    <row r="97" spans="1:15" x14ac:dyDescent="0.35">
      <c r="A97" s="46">
        <v>9009140700</v>
      </c>
      <c r="B97" s="46" t="s">
        <v>177</v>
      </c>
      <c r="C97" s="26" t="s">
        <v>48</v>
      </c>
      <c r="D97" s="36">
        <f>Table32[[#This Row],[Residential CLM $ Collected]]+Table32[[#This Row],[C&amp;I CLM $ Collected]]</f>
        <v>50184</v>
      </c>
      <c r="E97" s="47">
        <f>Table32[[#This Row],[CLM $ Collected ]]/'1.) CLM Reference'!$B$4</f>
        <v>1.7456734517669636E-3</v>
      </c>
      <c r="F97" s="36">
        <f>Table32[[#This Row],[Residential Incentive Disbursements]]+Table32[[#This Row],[C&amp;I Incentive Disbursements]]</f>
        <v>284</v>
      </c>
      <c r="G97" s="47">
        <f>Table32[[#This Row],[Incentive Disbursements]]/'1.) CLM Reference'!$B$5</f>
        <v>1.4709769023990319E-5</v>
      </c>
      <c r="H97" s="36">
        <v>0</v>
      </c>
      <c r="I97" s="47">
        <f>Table32[[#This Row],[Residential CLM $ Collected]]/'1.) CLM Reference'!$B$4</f>
        <v>0</v>
      </c>
      <c r="J97" s="36">
        <v>0</v>
      </c>
      <c r="K97" s="47">
        <f>Table32[[#This Row],[Residential Incentive Disbursements]]/'1.) CLM Reference'!$B$5</f>
        <v>0</v>
      </c>
      <c r="L97" s="36">
        <v>50184</v>
      </c>
      <c r="M97" s="69">
        <f>Table32[[#This Row],[CLM $ Collected ]]/'1.) CLM Reference'!$B$4</f>
        <v>1.7456734517669636E-3</v>
      </c>
      <c r="N97" s="36">
        <v>284</v>
      </c>
      <c r="O97" s="69">
        <f>Table32[[#This Row],[C&amp;I Incentive Disbursements]]/'1.) CLM Reference'!$B$5</f>
        <v>1.4709769023990319E-5</v>
      </c>
    </row>
    <row r="98" spans="1:15" x14ac:dyDescent="0.35">
      <c r="A98" s="46">
        <v>9009140800</v>
      </c>
      <c r="B98" s="46" t="s">
        <v>177</v>
      </c>
      <c r="C98" s="26" t="s">
        <v>48</v>
      </c>
      <c r="D98" s="36">
        <f>Table32[[#This Row],[Residential CLM $ Collected]]+Table32[[#This Row],[C&amp;I CLM $ Collected]]</f>
        <v>175496.97</v>
      </c>
      <c r="E98" s="47">
        <f>Table32[[#This Row],[CLM $ Collected ]]/'1.) CLM Reference'!$B$4</f>
        <v>6.1047425752140776E-3</v>
      </c>
      <c r="F98" s="36">
        <f>Table32[[#This Row],[Residential Incentive Disbursements]]+Table32[[#This Row],[C&amp;I Incentive Disbursements]]</f>
        <v>86</v>
      </c>
      <c r="G98" s="47">
        <f>Table32[[#This Row],[Incentive Disbursements]]/'1.) CLM Reference'!$B$5</f>
        <v>4.4543666762787584E-6</v>
      </c>
      <c r="H98" s="36">
        <v>1805.4</v>
      </c>
      <c r="I98" s="47">
        <f>Table32[[#This Row],[Residential CLM $ Collected]]/'1.) CLM Reference'!$B$4</f>
        <v>6.2801666862348081E-5</v>
      </c>
      <c r="J98" s="36">
        <v>0</v>
      </c>
      <c r="K98" s="47">
        <f>Table32[[#This Row],[Residential Incentive Disbursements]]/'1.) CLM Reference'!$B$5</f>
        <v>0</v>
      </c>
      <c r="L98" s="36">
        <v>173691.57</v>
      </c>
      <c r="M98" s="69">
        <f>Table32[[#This Row],[CLM $ Collected ]]/'1.) CLM Reference'!$B$4</f>
        <v>6.1047425752140776E-3</v>
      </c>
      <c r="N98" s="36">
        <v>86</v>
      </c>
      <c r="O98" s="69">
        <f>Table32[[#This Row],[C&amp;I Incentive Disbursements]]/'1.) CLM Reference'!$B$5</f>
        <v>4.4543666762787584E-6</v>
      </c>
    </row>
    <row r="99" spans="1:15" x14ac:dyDescent="0.35">
      <c r="A99" s="46">
        <v>9009140900</v>
      </c>
      <c r="B99" s="46" t="s">
        <v>177</v>
      </c>
      <c r="C99" s="26" t="s">
        <v>48</v>
      </c>
      <c r="D99" s="36">
        <f>Table32[[#This Row],[Residential CLM $ Collected]]+Table32[[#This Row],[C&amp;I CLM $ Collected]]</f>
        <v>2973.6</v>
      </c>
      <c r="E99" s="47">
        <f>Table32[[#This Row],[CLM $ Collected ]]/'1.) CLM Reference'!$B$4</f>
        <v>1.0343803953798508E-4</v>
      </c>
      <c r="F99" s="36">
        <f>Table32[[#This Row],[Residential Incentive Disbursements]]+Table32[[#This Row],[C&amp;I Incentive Disbursements]]</f>
        <v>0</v>
      </c>
      <c r="G99" s="47">
        <f>Table32[[#This Row],[Incentive Disbursements]]/'1.) CLM Reference'!$B$5</f>
        <v>0</v>
      </c>
      <c r="H99" s="36">
        <v>0</v>
      </c>
      <c r="I99" s="47">
        <f>Table32[[#This Row],[Residential CLM $ Collected]]/'1.) CLM Reference'!$B$4</f>
        <v>0</v>
      </c>
      <c r="J99" s="36">
        <v>0</v>
      </c>
      <c r="K99" s="47">
        <f>Table32[[#This Row],[Residential Incentive Disbursements]]/'1.) CLM Reference'!$B$5</f>
        <v>0</v>
      </c>
      <c r="L99" s="36">
        <v>2973.6</v>
      </c>
      <c r="M99" s="69">
        <f>Table32[[#This Row],[CLM $ Collected ]]/'1.) CLM Reference'!$B$4</f>
        <v>1.0343803953798508E-4</v>
      </c>
      <c r="N99" s="36">
        <v>0</v>
      </c>
      <c r="O99" s="69">
        <f>Table32[[#This Row],[C&amp;I Incentive Disbursements]]/'1.) CLM Reference'!$B$5</f>
        <v>0</v>
      </c>
    </row>
    <row r="100" spans="1:15" x14ac:dyDescent="0.35">
      <c r="A100" s="46">
        <v>9009141000</v>
      </c>
      <c r="B100" s="46" t="s">
        <v>177</v>
      </c>
      <c r="C100" s="26" t="s">
        <v>43</v>
      </c>
      <c r="D100" s="36">
        <f>Table32[[#This Row],[Residential CLM $ Collected]]+Table32[[#This Row],[C&amp;I CLM $ Collected]]</f>
        <v>8469.9599999999991</v>
      </c>
      <c r="E100" s="47">
        <f>Table32[[#This Row],[CLM $ Collected ]]/'1.) CLM Reference'!$B$4</f>
        <v>2.9463144248222762E-4</v>
      </c>
      <c r="F100" s="36">
        <f>Table32[[#This Row],[Residential Incentive Disbursements]]+Table32[[#This Row],[C&amp;I Incentive Disbursements]]</f>
        <v>142268</v>
      </c>
      <c r="G100" s="47">
        <f>Table32[[#This Row],[Incentive Disbursements]]/'1.) CLM Reference'!$B$5</f>
        <v>7.3687655616375171E-3</v>
      </c>
      <c r="H100" s="36">
        <v>0</v>
      </c>
      <c r="I100" s="47">
        <f>Table32[[#This Row],[Residential CLM $ Collected]]/'1.) CLM Reference'!$B$4</f>
        <v>0</v>
      </c>
      <c r="J100" s="36">
        <v>0</v>
      </c>
      <c r="K100" s="47">
        <f>Table32[[#This Row],[Residential Incentive Disbursements]]/'1.) CLM Reference'!$B$5</f>
        <v>0</v>
      </c>
      <c r="L100" s="36">
        <v>8469.9599999999991</v>
      </c>
      <c r="M100" s="69">
        <f>Table32[[#This Row],[CLM $ Collected ]]/'1.) CLM Reference'!$B$4</f>
        <v>2.9463144248222762E-4</v>
      </c>
      <c r="N100" s="36">
        <v>142268</v>
      </c>
      <c r="O100" s="69">
        <f>Table32[[#This Row],[C&amp;I Incentive Disbursements]]/'1.) CLM Reference'!$B$5</f>
        <v>7.3687655616375171E-3</v>
      </c>
    </row>
    <row r="101" spans="1:15" x14ac:dyDescent="0.35">
      <c r="A101" s="46">
        <v>9009141100</v>
      </c>
      <c r="B101" s="46" t="s">
        <v>177</v>
      </c>
      <c r="C101" s="26" t="s">
        <v>43</v>
      </c>
      <c r="D101" s="36">
        <f>Table32[[#This Row],[Residential CLM $ Collected]]+Table32[[#This Row],[C&amp;I CLM $ Collected]]</f>
        <v>11111.1</v>
      </c>
      <c r="E101" s="47">
        <f>Table32[[#This Row],[CLM $ Collected ]]/'1.) CLM Reference'!$B$4</f>
        <v>3.8650470847138353E-4</v>
      </c>
      <c r="F101" s="36">
        <f>Table32[[#This Row],[Residential Incentive Disbursements]]+Table32[[#This Row],[C&amp;I Incentive Disbursements]]</f>
        <v>280</v>
      </c>
      <c r="G101" s="47">
        <f>Table32[[#This Row],[Incentive Disbursements]]/'1.) CLM Reference'!$B$5</f>
        <v>1.4502589178582005E-5</v>
      </c>
      <c r="H101" s="36">
        <v>0</v>
      </c>
      <c r="I101" s="47">
        <f>Table32[[#This Row],[Residential CLM $ Collected]]/'1.) CLM Reference'!$B$4</f>
        <v>0</v>
      </c>
      <c r="J101" s="36">
        <v>0</v>
      </c>
      <c r="K101" s="47">
        <f>Table32[[#This Row],[Residential Incentive Disbursements]]/'1.) CLM Reference'!$B$5</f>
        <v>0</v>
      </c>
      <c r="L101" s="36">
        <v>11111.1</v>
      </c>
      <c r="M101" s="69">
        <f>Table32[[#This Row],[CLM $ Collected ]]/'1.) CLM Reference'!$B$4</f>
        <v>3.8650470847138353E-4</v>
      </c>
      <c r="N101" s="36">
        <v>280</v>
      </c>
      <c r="O101" s="69">
        <f>Table32[[#This Row],[C&amp;I Incentive Disbursements]]/'1.) CLM Reference'!$B$5</f>
        <v>1.4502589178582005E-5</v>
      </c>
    </row>
    <row r="102" spans="1:15" x14ac:dyDescent="0.35">
      <c r="A102" s="46">
        <v>9009141200</v>
      </c>
      <c r="B102" s="46" t="s">
        <v>177</v>
      </c>
      <c r="C102" s="26" t="s">
        <v>43</v>
      </c>
      <c r="D102" s="36">
        <f>Table32[[#This Row],[Residential CLM $ Collected]]+Table32[[#This Row],[C&amp;I CLM $ Collected]]</f>
        <v>32142.720000000001</v>
      </c>
      <c r="E102" s="47">
        <f>Table32[[#This Row],[CLM $ Collected ]]/'1.) CLM Reference'!$B$4</f>
        <v>1.118099254176212E-3</v>
      </c>
      <c r="F102" s="36">
        <f>Table32[[#This Row],[Residential Incentive Disbursements]]+Table32[[#This Row],[C&amp;I Incentive Disbursements]]</f>
        <v>0</v>
      </c>
      <c r="G102" s="47">
        <f>Table32[[#This Row],[Incentive Disbursements]]/'1.) CLM Reference'!$B$5</f>
        <v>0</v>
      </c>
      <c r="H102" s="36">
        <v>0</v>
      </c>
      <c r="I102" s="47">
        <f>Table32[[#This Row],[Residential CLM $ Collected]]/'1.) CLM Reference'!$B$4</f>
        <v>0</v>
      </c>
      <c r="J102" s="36">
        <v>0</v>
      </c>
      <c r="K102" s="47">
        <f>Table32[[#This Row],[Residential Incentive Disbursements]]/'1.) CLM Reference'!$B$5</f>
        <v>0</v>
      </c>
      <c r="L102" s="36">
        <v>32142.720000000001</v>
      </c>
      <c r="M102" s="69">
        <f>Table32[[#This Row],[CLM $ Collected ]]/'1.) CLM Reference'!$B$4</f>
        <v>1.118099254176212E-3</v>
      </c>
      <c r="N102" s="36">
        <v>0</v>
      </c>
      <c r="O102" s="69">
        <f>Table32[[#This Row],[C&amp;I Incentive Disbursements]]/'1.) CLM Reference'!$B$5</f>
        <v>0</v>
      </c>
    </row>
    <row r="103" spans="1:15" x14ac:dyDescent="0.35">
      <c r="A103" s="46">
        <v>9009141300</v>
      </c>
      <c r="B103" s="46" t="s">
        <v>177</v>
      </c>
      <c r="C103" s="26" t="s">
        <v>48</v>
      </c>
      <c r="D103" s="36">
        <f>Table32[[#This Row],[Residential CLM $ Collected]]+Table32[[#This Row],[C&amp;I CLM $ Collected]]</f>
        <v>58287</v>
      </c>
      <c r="E103" s="47">
        <f>Table32[[#This Row],[CLM $ Collected ]]/'1.) CLM Reference'!$B$4</f>
        <v>2.0275400223804599E-3</v>
      </c>
      <c r="F103" s="36">
        <f>Table32[[#This Row],[Residential Incentive Disbursements]]+Table32[[#This Row],[C&amp;I Incentive Disbursements]]</f>
        <v>0</v>
      </c>
      <c r="G103" s="47">
        <f>Table32[[#This Row],[Incentive Disbursements]]/'1.) CLM Reference'!$B$5</f>
        <v>0</v>
      </c>
      <c r="H103" s="36">
        <v>0</v>
      </c>
      <c r="I103" s="47">
        <f>Table32[[#This Row],[Residential CLM $ Collected]]/'1.) CLM Reference'!$B$4</f>
        <v>0</v>
      </c>
      <c r="J103" s="36">
        <v>0</v>
      </c>
      <c r="K103" s="47">
        <f>Table32[[#This Row],[Residential Incentive Disbursements]]/'1.) CLM Reference'!$B$5</f>
        <v>0</v>
      </c>
      <c r="L103" s="36">
        <v>58287</v>
      </c>
      <c r="M103" s="69">
        <f>Table32[[#This Row],[CLM $ Collected ]]/'1.) CLM Reference'!$B$4</f>
        <v>2.0275400223804599E-3</v>
      </c>
      <c r="N103" s="36">
        <v>0</v>
      </c>
      <c r="O103" s="69">
        <f>Table32[[#This Row],[C&amp;I Incentive Disbursements]]/'1.) CLM Reference'!$B$5</f>
        <v>0</v>
      </c>
    </row>
    <row r="104" spans="1:15" x14ac:dyDescent="0.35">
      <c r="A104" s="46">
        <v>9009141400</v>
      </c>
      <c r="B104" s="46" t="s">
        <v>177</v>
      </c>
      <c r="C104" s="26" t="s">
        <v>43</v>
      </c>
      <c r="D104" s="36">
        <f>Table32[[#This Row],[Residential CLM $ Collected]]+Table32[[#This Row],[C&amp;I CLM $ Collected]]</f>
        <v>77487.12</v>
      </c>
      <c r="E104" s="47">
        <f>Table32[[#This Row],[CLM $ Collected ]]/'1.) CLM Reference'!$B$4</f>
        <v>2.6954250007548406E-3</v>
      </c>
      <c r="F104" s="36">
        <f>Table32[[#This Row],[Residential Incentive Disbursements]]+Table32[[#This Row],[C&amp;I Incentive Disbursements]]</f>
        <v>910</v>
      </c>
      <c r="G104" s="47">
        <f>Table32[[#This Row],[Incentive Disbursements]]/'1.) CLM Reference'!$B$5</f>
        <v>4.7133414830391518E-5</v>
      </c>
      <c r="H104" s="36">
        <v>0</v>
      </c>
      <c r="I104" s="47">
        <f>Table32[[#This Row],[Residential CLM $ Collected]]/'1.) CLM Reference'!$B$4</f>
        <v>0</v>
      </c>
      <c r="J104" s="36">
        <v>0</v>
      </c>
      <c r="K104" s="47">
        <f>Table32[[#This Row],[Residential Incentive Disbursements]]/'1.) CLM Reference'!$B$5</f>
        <v>0</v>
      </c>
      <c r="L104" s="36">
        <v>77487.12</v>
      </c>
      <c r="M104" s="69">
        <f>Table32[[#This Row],[CLM $ Collected ]]/'1.) CLM Reference'!$B$4</f>
        <v>2.6954250007548406E-3</v>
      </c>
      <c r="N104" s="36">
        <v>910</v>
      </c>
      <c r="O104" s="69">
        <f>Table32[[#This Row],[C&amp;I Incentive Disbursements]]/'1.) CLM Reference'!$B$5</f>
        <v>4.7133414830391518E-5</v>
      </c>
    </row>
    <row r="105" spans="1:15" x14ac:dyDescent="0.35">
      <c r="A105" s="46">
        <v>9009141500</v>
      </c>
      <c r="B105" s="46" t="s">
        <v>177</v>
      </c>
      <c r="C105" s="26" t="s">
        <v>48</v>
      </c>
      <c r="D105" s="36">
        <f>Table32[[#This Row],[Residential CLM $ Collected]]+Table32[[#This Row],[C&amp;I CLM $ Collected]]</f>
        <v>83757.33</v>
      </c>
      <c r="E105" s="47">
        <f>Table32[[#This Row],[CLM $ Collected ]]/'1.) CLM Reference'!$B$4</f>
        <v>2.9135371307963624E-3</v>
      </c>
      <c r="F105" s="36">
        <f>Table32[[#This Row],[Residential Incentive Disbursements]]+Table32[[#This Row],[C&amp;I Incentive Disbursements]]</f>
        <v>5243</v>
      </c>
      <c r="G105" s="47">
        <f>Table32[[#This Row],[Incentive Disbursements]]/'1.) CLM Reference'!$B$5</f>
        <v>2.7156098236894802E-4</v>
      </c>
      <c r="H105" s="36">
        <v>0</v>
      </c>
      <c r="I105" s="47">
        <f>Table32[[#This Row],[Residential CLM $ Collected]]/'1.) CLM Reference'!$B$4</f>
        <v>0</v>
      </c>
      <c r="J105" s="36">
        <v>0</v>
      </c>
      <c r="K105" s="47">
        <f>Table32[[#This Row],[Residential Incentive Disbursements]]/'1.) CLM Reference'!$B$5</f>
        <v>0</v>
      </c>
      <c r="L105" s="36">
        <v>83757.33</v>
      </c>
      <c r="M105" s="69">
        <f>Table32[[#This Row],[CLM $ Collected ]]/'1.) CLM Reference'!$B$4</f>
        <v>2.9135371307963624E-3</v>
      </c>
      <c r="N105" s="36">
        <v>5243</v>
      </c>
      <c r="O105" s="69">
        <f>Table32[[#This Row],[C&amp;I Incentive Disbursements]]/'1.) CLM Reference'!$B$5</f>
        <v>2.7156098236894802E-4</v>
      </c>
    </row>
    <row r="106" spans="1:15" x14ac:dyDescent="0.35">
      <c r="A106" s="46">
        <v>9009141600</v>
      </c>
      <c r="B106" s="46" t="s">
        <v>177</v>
      </c>
      <c r="C106" s="26" t="s">
        <v>48</v>
      </c>
      <c r="D106" s="36">
        <f>Table32[[#This Row],[Residential CLM $ Collected]]+Table32[[#This Row],[C&amp;I CLM $ Collected]]</f>
        <v>67699.199999999997</v>
      </c>
      <c r="E106" s="47">
        <f>Table32[[#This Row],[CLM $ Collected ]]/'1.) CLM Reference'!$B$4</f>
        <v>2.354947715324845E-3</v>
      </c>
      <c r="F106" s="36">
        <f>Table32[[#This Row],[Residential Incentive Disbursements]]+Table32[[#This Row],[C&amp;I Incentive Disbursements]]</f>
        <v>985</v>
      </c>
      <c r="G106" s="47">
        <f>Table32[[#This Row],[Incentive Disbursements]]/'1.) CLM Reference'!$B$5</f>
        <v>5.1018036931797408E-5</v>
      </c>
      <c r="H106" s="36">
        <v>6759</v>
      </c>
      <c r="I106" s="47">
        <f>Table32[[#This Row],[Residential CLM $ Collected]]/'1.) CLM Reference'!$B$4</f>
        <v>2.3511491432514161E-4</v>
      </c>
      <c r="J106" s="36">
        <v>0</v>
      </c>
      <c r="K106" s="47">
        <f>Table32[[#This Row],[Residential Incentive Disbursements]]/'1.) CLM Reference'!$B$5</f>
        <v>0</v>
      </c>
      <c r="L106" s="36">
        <v>60940.2</v>
      </c>
      <c r="M106" s="69">
        <f>Table32[[#This Row],[CLM $ Collected ]]/'1.) CLM Reference'!$B$4</f>
        <v>2.354947715324845E-3</v>
      </c>
      <c r="N106" s="36">
        <v>985</v>
      </c>
      <c r="O106" s="69">
        <f>Table32[[#This Row],[C&amp;I Incentive Disbursements]]/'1.) CLM Reference'!$B$5</f>
        <v>5.1018036931797408E-5</v>
      </c>
    </row>
    <row r="107" spans="1:15" x14ac:dyDescent="0.35">
      <c r="A107" s="46">
        <v>9009141800</v>
      </c>
      <c r="B107" s="46" t="s">
        <v>177</v>
      </c>
      <c r="C107" s="26" t="s">
        <v>43</v>
      </c>
      <c r="D107" s="36">
        <f>Table32[[#This Row],[Residential CLM $ Collected]]+Table32[[#This Row],[C&amp;I CLM $ Collected]]</f>
        <v>68208.84</v>
      </c>
      <c r="E107" s="47">
        <f>Table32[[#This Row],[CLM $ Collected ]]/'1.) CLM Reference'!$B$4</f>
        <v>2.3726757764191879E-3</v>
      </c>
      <c r="F107" s="36">
        <f>Table32[[#This Row],[Residential Incentive Disbursements]]+Table32[[#This Row],[C&amp;I Incentive Disbursements]]</f>
        <v>126730</v>
      </c>
      <c r="G107" s="47">
        <f>Table32[[#This Row],[Incentive Disbursements]]/'1.) CLM Reference'!$B$5</f>
        <v>6.5639754521489195E-3</v>
      </c>
      <c r="H107" s="36">
        <v>0</v>
      </c>
      <c r="I107" s="47">
        <f>Table32[[#This Row],[Residential CLM $ Collected]]/'1.) CLM Reference'!$B$4</f>
        <v>0</v>
      </c>
      <c r="J107" s="36">
        <v>0</v>
      </c>
      <c r="K107" s="47">
        <f>Table32[[#This Row],[Residential Incentive Disbursements]]/'1.) CLM Reference'!$B$5</f>
        <v>0</v>
      </c>
      <c r="L107" s="36">
        <v>68208.84</v>
      </c>
      <c r="M107" s="69">
        <f>Table32[[#This Row],[CLM $ Collected ]]/'1.) CLM Reference'!$B$4</f>
        <v>2.3726757764191879E-3</v>
      </c>
      <c r="N107" s="36">
        <v>126730</v>
      </c>
      <c r="O107" s="69">
        <f>Table32[[#This Row],[C&amp;I Incentive Disbursements]]/'1.) CLM Reference'!$B$5</f>
        <v>6.5639754521489195E-3</v>
      </c>
    </row>
    <row r="108" spans="1:15" x14ac:dyDescent="0.35">
      <c r="A108" s="46">
        <v>9009141900</v>
      </c>
      <c r="B108" s="46" t="s">
        <v>177</v>
      </c>
      <c r="C108" s="26" t="s">
        <v>43</v>
      </c>
      <c r="D108" s="36">
        <f>Table32[[#This Row],[Residential CLM $ Collected]]+Table32[[#This Row],[C&amp;I CLM $ Collected]]</f>
        <v>26343.360000000001</v>
      </c>
      <c r="E108" s="47">
        <f>Table32[[#This Row],[CLM $ Collected ]]/'1.) CLM Reference'!$B$4</f>
        <v>9.1636585729196077E-4</v>
      </c>
      <c r="F108" s="36">
        <f>Table32[[#This Row],[Residential Incentive Disbursements]]+Table32[[#This Row],[C&amp;I Incentive Disbursements]]</f>
        <v>2525</v>
      </c>
      <c r="G108" s="47">
        <f>Table32[[#This Row],[Incentive Disbursements]]/'1.) CLM Reference'!$B$5</f>
        <v>1.3078227741399843E-4</v>
      </c>
      <c r="H108" s="36">
        <v>0</v>
      </c>
      <c r="I108" s="47">
        <f>Table32[[#This Row],[Residential CLM $ Collected]]/'1.) CLM Reference'!$B$4</f>
        <v>0</v>
      </c>
      <c r="J108" s="36">
        <v>0</v>
      </c>
      <c r="K108" s="47">
        <f>Table32[[#This Row],[Residential Incentive Disbursements]]/'1.) CLM Reference'!$B$5</f>
        <v>0</v>
      </c>
      <c r="L108" s="36">
        <v>26343.360000000001</v>
      </c>
      <c r="M108" s="69">
        <f>Table32[[#This Row],[CLM $ Collected ]]/'1.) CLM Reference'!$B$4</f>
        <v>9.1636585729196077E-4</v>
      </c>
      <c r="N108" s="36">
        <v>2525</v>
      </c>
      <c r="O108" s="69">
        <f>Table32[[#This Row],[C&amp;I Incentive Disbursements]]/'1.) CLM Reference'!$B$5</f>
        <v>1.3078227741399843E-4</v>
      </c>
    </row>
    <row r="109" spans="1:15" x14ac:dyDescent="0.35">
      <c r="A109" s="46">
        <v>9009142000</v>
      </c>
      <c r="B109" s="46" t="s">
        <v>177</v>
      </c>
      <c r="C109" s="26" t="s">
        <v>43</v>
      </c>
      <c r="D109" s="36">
        <f>Table32[[#This Row],[Residential CLM $ Collected]]+Table32[[#This Row],[C&amp;I CLM $ Collected]]</f>
        <v>35682.36</v>
      </c>
      <c r="E109" s="47">
        <f>Table32[[#This Row],[CLM $ Collected ]]/'1.) CLM Reference'!$B$4</f>
        <v>1.2412272546706406E-3</v>
      </c>
      <c r="F109" s="36">
        <f>Table32[[#This Row],[Residential Incentive Disbursements]]+Table32[[#This Row],[C&amp;I Incentive Disbursements]]</f>
        <v>2165</v>
      </c>
      <c r="G109" s="47">
        <f>Table32[[#This Row],[Incentive Disbursements]]/'1.) CLM Reference'!$B$5</f>
        <v>1.1213609132725015E-4</v>
      </c>
      <c r="H109" s="36">
        <v>6242.4</v>
      </c>
      <c r="I109" s="47">
        <f>Table32[[#This Row],[Residential CLM $ Collected]]/'1.) CLM Reference'!$B$4</f>
        <v>2.1714474643930523E-4</v>
      </c>
      <c r="J109" s="36">
        <v>0</v>
      </c>
      <c r="K109" s="47">
        <f>Table32[[#This Row],[Residential Incentive Disbursements]]/'1.) CLM Reference'!$B$5</f>
        <v>0</v>
      </c>
      <c r="L109" s="36">
        <v>29439.96</v>
      </c>
      <c r="M109" s="69">
        <f>Table32[[#This Row],[CLM $ Collected ]]/'1.) CLM Reference'!$B$4</f>
        <v>1.2412272546706406E-3</v>
      </c>
      <c r="N109" s="36">
        <v>2165</v>
      </c>
      <c r="O109" s="69">
        <f>Table32[[#This Row],[C&amp;I Incentive Disbursements]]/'1.) CLM Reference'!$B$5</f>
        <v>1.1213609132725015E-4</v>
      </c>
    </row>
    <row r="110" spans="1:15" x14ac:dyDescent="0.35">
      <c r="A110" s="46">
        <v>9009142100</v>
      </c>
      <c r="B110" s="46" t="s">
        <v>177</v>
      </c>
      <c r="C110" s="26" t="s">
        <v>48</v>
      </c>
      <c r="D110" s="36">
        <f>Table32[[#This Row],[Residential CLM $ Collected]]+Table32[[#This Row],[C&amp;I CLM $ Collected]]</f>
        <v>511.92</v>
      </c>
      <c r="E110" s="47">
        <f>Table32[[#This Row],[CLM $ Collected ]]/'1.) CLM Reference'!$B$4</f>
        <v>1.7807371939832297E-5</v>
      </c>
      <c r="F110" s="36">
        <f>Table32[[#This Row],[Residential Incentive Disbursements]]+Table32[[#This Row],[C&amp;I Incentive Disbursements]]</f>
        <v>0</v>
      </c>
      <c r="G110" s="47">
        <f>Table32[[#This Row],[Incentive Disbursements]]/'1.) CLM Reference'!$B$5</f>
        <v>0</v>
      </c>
      <c r="H110" s="36">
        <v>0</v>
      </c>
      <c r="I110" s="47">
        <f>Table32[[#This Row],[Residential CLM $ Collected]]/'1.) CLM Reference'!$B$4</f>
        <v>0</v>
      </c>
      <c r="J110" s="36">
        <v>0</v>
      </c>
      <c r="K110" s="47">
        <f>Table32[[#This Row],[Residential Incentive Disbursements]]/'1.) CLM Reference'!$B$5</f>
        <v>0</v>
      </c>
      <c r="L110" s="36">
        <v>511.92</v>
      </c>
      <c r="M110" s="69">
        <f>Table32[[#This Row],[CLM $ Collected ]]/'1.) CLM Reference'!$B$4</f>
        <v>1.7807371939832297E-5</v>
      </c>
      <c r="N110" s="36">
        <v>0</v>
      </c>
      <c r="O110" s="69">
        <f>Table32[[#This Row],[C&amp;I Incentive Disbursements]]/'1.) CLM Reference'!$B$5</f>
        <v>0</v>
      </c>
    </row>
    <row r="111" spans="1:15" x14ac:dyDescent="0.35">
      <c r="A111" s="46">
        <v>9009142200</v>
      </c>
      <c r="B111" s="46" t="s">
        <v>177</v>
      </c>
      <c r="C111" s="26" t="s">
        <v>43</v>
      </c>
      <c r="D111" s="36">
        <f>Table32[[#This Row],[Residential CLM $ Collected]]+Table32[[#This Row],[C&amp;I CLM $ Collected]]</f>
        <v>34407.599999999999</v>
      </c>
      <c r="E111" s="47">
        <f>Table32[[#This Row],[CLM $ Collected ]]/'1.) CLM Reference'!$B$4</f>
        <v>1.1968841435321413E-3</v>
      </c>
      <c r="F111" s="36">
        <f>Table32[[#This Row],[Residential Incentive Disbursements]]+Table32[[#This Row],[C&amp;I Incentive Disbursements]]</f>
        <v>1488</v>
      </c>
      <c r="G111" s="47">
        <f>Table32[[#This Row],[Incentive Disbursements]]/'1.) CLM Reference'!$B$5</f>
        <v>7.7070902491892937E-5</v>
      </c>
      <c r="H111" s="36">
        <v>0</v>
      </c>
      <c r="I111" s="47">
        <f>Table32[[#This Row],[Residential CLM $ Collected]]/'1.) CLM Reference'!$B$4</f>
        <v>0</v>
      </c>
      <c r="J111" s="36">
        <v>0</v>
      </c>
      <c r="K111" s="47">
        <f>Table32[[#This Row],[Residential Incentive Disbursements]]/'1.) CLM Reference'!$B$5</f>
        <v>0</v>
      </c>
      <c r="L111" s="36">
        <v>34407.599999999999</v>
      </c>
      <c r="M111" s="69">
        <f>Table32[[#This Row],[CLM $ Collected ]]/'1.) CLM Reference'!$B$4</f>
        <v>1.1968841435321413E-3</v>
      </c>
      <c r="N111" s="36">
        <v>1488</v>
      </c>
      <c r="O111" s="69">
        <f>Table32[[#This Row],[C&amp;I Incentive Disbursements]]/'1.) CLM Reference'!$B$5</f>
        <v>7.7070902491892937E-5</v>
      </c>
    </row>
    <row r="112" spans="1:15" x14ac:dyDescent="0.35">
      <c r="A112" s="46">
        <v>9009142300</v>
      </c>
      <c r="B112" s="46" t="s">
        <v>177</v>
      </c>
      <c r="C112" s="26" t="s">
        <v>48</v>
      </c>
      <c r="D112" s="36">
        <f>Table32[[#This Row],[Residential CLM $ Collected]]+Table32[[#This Row],[C&amp;I CLM $ Collected]]</f>
        <v>22420.68</v>
      </c>
      <c r="E112" s="47">
        <f>Table32[[#This Row],[CLM $ Collected ]]/'1.) CLM Reference'!$B$4</f>
        <v>7.7991363475535085E-4</v>
      </c>
      <c r="F112" s="36">
        <f>Table32[[#This Row],[Residential Incentive Disbursements]]+Table32[[#This Row],[C&amp;I Incentive Disbursements]]</f>
        <v>2462</v>
      </c>
      <c r="G112" s="47">
        <f>Table32[[#This Row],[Incentive Disbursements]]/'1.) CLM Reference'!$B$5</f>
        <v>1.2751919484881748E-4</v>
      </c>
      <c r="H112" s="36">
        <v>0</v>
      </c>
      <c r="I112" s="47">
        <f>Table32[[#This Row],[Residential CLM $ Collected]]/'1.) CLM Reference'!$B$4</f>
        <v>0</v>
      </c>
      <c r="J112" s="36">
        <v>0</v>
      </c>
      <c r="K112" s="47">
        <f>Table32[[#This Row],[Residential Incentive Disbursements]]/'1.) CLM Reference'!$B$5</f>
        <v>0</v>
      </c>
      <c r="L112" s="36">
        <v>22420.68</v>
      </c>
      <c r="M112" s="69">
        <f>Table32[[#This Row],[CLM $ Collected ]]/'1.) CLM Reference'!$B$4</f>
        <v>7.7991363475535085E-4</v>
      </c>
      <c r="N112" s="36">
        <v>2462</v>
      </c>
      <c r="O112" s="69">
        <f>Table32[[#This Row],[C&amp;I Incentive Disbursements]]/'1.) CLM Reference'!$B$5</f>
        <v>1.2751919484881748E-4</v>
      </c>
    </row>
    <row r="113" spans="1:15" x14ac:dyDescent="0.35">
      <c r="A113" s="46">
        <v>9009142400</v>
      </c>
      <c r="B113" s="46" t="s">
        <v>177</v>
      </c>
      <c r="C113" s="26" t="s">
        <v>48</v>
      </c>
      <c r="D113" s="36">
        <f>Table32[[#This Row],[Residential CLM $ Collected]]+Table32[[#This Row],[C&amp;I CLM $ Collected]]</f>
        <v>32569.920000000002</v>
      </c>
      <c r="E113" s="47">
        <f>Table32[[#This Row],[CLM $ Collected ]]/'1.) CLM Reference'!$B$4</f>
        <v>1.1329596020678676E-3</v>
      </c>
      <c r="F113" s="36">
        <f>Table32[[#This Row],[Residential Incentive Disbursements]]+Table32[[#This Row],[C&amp;I Incentive Disbursements]]</f>
        <v>19072</v>
      </c>
      <c r="G113" s="47">
        <f>Table32[[#This Row],[Incentive Disbursements]]/'1.) CLM Reference'!$B$5</f>
        <v>9.8783350290684293E-4</v>
      </c>
      <c r="H113" s="36">
        <v>6942.72</v>
      </c>
      <c r="I113" s="47">
        <f>Table32[[#This Row],[Residential CLM $ Collected]]/'1.) CLM Reference'!$B$4</f>
        <v>2.4150569876955869E-4</v>
      </c>
      <c r="J113" s="36">
        <v>0</v>
      </c>
      <c r="K113" s="47">
        <f>Table32[[#This Row],[Residential Incentive Disbursements]]/'1.) CLM Reference'!$B$5</f>
        <v>0</v>
      </c>
      <c r="L113" s="36">
        <v>25627.200000000001</v>
      </c>
      <c r="M113" s="69">
        <f>Table32[[#This Row],[CLM $ Collected ]]/'1.) CLM Reference'!$B$4</f>
        <v>1.1329596020678676E-3</v>
      </c>
      <c r="N113" s="36">
        <v>19072</v>
      </c>
      <c r="O113" s="69">
        <f>Table32[[#This Row],[C&amp;I Incentive Disbursements]]/'1.) CLM Reference'!$B$5</f>
        <v>9.8783350290684293E-4</v>
      </c>
    </row>
    <row r="114" spans="1:15" x14ac:dyDescent="0.35">
      <c r="A114" s="46">
        <v>9009142500</v>
      </c>
      <c r="B114" s="46" t="s">
        <v>177</v>
      </c>
      <c r="C114" s="26" t="s">
        <v>48</v>
      </c>
      <c r="D114" s="36">
        <f>Table32[[#This Row],[Residential CLM $ Collected]]+Table32[[#This Row],[C&amp;I CLM $ Collected]]</f>
        <v>125901</v>
      </c>
      <c r="E114" s="47">
        <f>Table32[[#This Row],[CLM $ Collected ]]/'1.) CLM Reference'!$B$4</f>
        <v>4.3795240166370252E-3</v>
      </c>
      <c r="F114" s="36">
        <f>Table32[[#This Row],[Residential Incentive Disbursements]]+Table32[[#This Row],[C&amp;I Incentive Disbursements]]</f>
        <v>16</v>
      </c>
      <c r="G114" s="47">
        <f>Table32[[#This Row],[Incentive Disbursements]]/'1.) CLM Reference'!$B$5</f>
        <v>8.287193816332574E-7</v>
      </c>
      <c r="H114" s="36">
        <v>0</v>
      </c>
      <c r="I114" s="47">
        <f>Table32[[#This Row],[Residential CLM $ Collected]]/'1.) CLM Reference'!$B$4</f>
        <v>0</v>
      </c>
      <c r="J114" s="36">
        <v>0</v>
      </c>
      <c r="K114" s="47">
        <f>Table32[[#This Row],[Residential Incentive Disbursements]]/'1.) CLM Reference'!$B$5</f>
        <v>0</v>
      </c>
      <c r="L114" s="36">
        <v>125901</v>
      </c>
      <c r="M114" s="69">
        <f>Table32[[#This Row],[CLM $ Collected ]]/'1.) CLM Reference'!$B$4</f>
        <v>4.3795240166370252E-3</v>
      </c>
      <c r="N114" s="36">
        <v>16</v>
      </c>
      <c r="O114" s="69">
        <f>Table32[[#This Row],[C&amp;I Incentive Disbursements]]/'1.) CLM Reference'!$B$5</f>
        <v>8.287193816332574E-7</v>
      </c>
    </row>
    <row r="115" spans="1:15" x14ac:dyDescent="0.35">
      <c r="A115" s="46">
        <v>9009142601</v>
      </c>
      <c r="B115" s="46" t="s">
        <v>177</v>
      </c>
      <c r="C115" s="26" t="s">
        <v>43</v>
      </c>
      <c r="D115" s="36">
        <f>Table32[[#This Row],[Residential CLM $ Collected]]+Table32[[#This Row],[C&amp;I CLM $ Collected]]</f>
        <v>44344.2</v>
      </c>
      <c r="E115" s="47">
        <f>Table32[[#This Row],[CLM $ Collected ]]/'1.) CLM Reference'!$B$4</f>
        <v>1.542533330939036E-3</v>
      </c>
      <c r="F115" s="36">
        <f>Table32[[#This Row],[Residential Incentive Disbursements]]+Table32[[#This Row],[C&amp;I Incentive Disbursements]]</f>
        <v>5795</v>
      </c>
      <c r="G115" s="47">
        <f>Table32[[#This Row],[Incentive Disbursements]]/'1.) CLM Reference'!$B$5</f>
        <v>3.0015180103529541E-4</v>
      </c>
      <c r="H115" s="36">
        <v>0</v>
      </c>
      <c r="I115" s="47">
        <f>Table32[[#This Row],[Residential CLM $ Collected]]/'1.) CLM Reference'!$B$4</f>
        <v>0</v>
      </c>
      <c r="J115" s="36">
        <v>5000</v>
      </c>
      <c r="K115" s="47">
        <f>Table32[[#This Row],[Residential Incentive Disbursements]]/'1.) CLM Reference'!$B$5</f>
        <v>2.5897480676039295E-4</v>
      </c>
      <c r="L115" s="36">
        <v>44344.2</v>
      </c>
      <c r="M115" s="69">
        <f>Table32[[#This Row],[CLM $ Collected ]]/'1.) CLM Reference'!$B$4</f>
        <v>1.542533330939036E-3</v>
      </c>
      <c r="N115" s="36">
        <v>795</v>
      </c>
      <c r="O115" s="69">
        <f>Table32[[#This Row],[C&amp;I Incentive Disbursements]]/'1.) CLM Reference'!$B$5</f>
        <v>4.1176994274902475E-5</v>
      </c>
    </row>
    <row r="116" spans="1:15" x14ac:dyDescent="0.35">
      <c r="A116" s="46">
        <v>9009142603</v>
      </c>
      <c r="B116" s="46" t="s">
        <v>177</v>
      </c>
      <c r="C116" s="26" t="s">
        <v>48</v>
      </c>
      <c r="D116" s="36">
        <f>Table32[[#This Row],[Residential CLM $ Collected]]+Table32[[#This Row],[C&amp;I CLM $ Collected]]</f>
        <v>52190.400000000001</v>
      </c>
      <c r="E116" s="47">
        <f>Table32[[#This Row],[CLM $ Collected ]]/'1.) CLM Reference'!$B$4</f>
        <v>1.8154669957974362E-3</v>
      </c>
      <c r="F116" s="36">
        <f>Table32[[#This Row],[Residential Incentive Disbursements]]+Table32[[#This Row],[C&amp;I Incentive Disbursements]]</f>
        <v>0</v>
      </c>
      <c r="G116" s="47">
        <f>Table32[[#This Row],[Incentive Disbursements]]/'1.) CLM Reference'!$B$5</f>
        <v>0</v>
      </c>
      <c r="H116" s="36">
        <v>52190.400000000001</v>
      </c>
      <c r="I116" s="47">
        <f>Table32[[#This Row],[Residential CLM $ Collected]]/'1.) CLM Reference'!$B$4</f>
        <v>1.8154669957974362E-3</v>
      </c>
      <c r="J116" s="36">
        <v>0</v>
      </c>
      <c r="K116" s="47">
        <f>Table32[[#This Row],[Residential Incentive Disbursements]]/'1.) CLM Reference'!$B$5</f>
        <v>0</v>
      </c>
      <c r="L116" s="36">
        <v>0</v>
      </c>
      <c r="M116" s="69">
        <f>Table32[[#This Row],[CLM $ Collected ]]/'1.) CLM Reference'!$B$4</f>
        <v>1.8154669957974362E-3</v>
      </c>
      <c r="N116" s="36">
        <v>0</v>
      </c>
      <c r="O116" s="69">
        <f>Table32[[#This Row],[C&amp;I Incentive Disbursements]]/'1.) CLM Reference'!$B$5</f>
        <v>0</v>
      </c>
    </row>
    <row r="117" spans="1:15" x14ac:dyDescent="0.35">
      <c r="A117" s="46">
        <v>9009142604</v>
      </c>
      <c r="B117" s="46" t="s">
        <v>177</v>
      </c>
      <c r="C117" s="26" t="s">
        <v>43</v>
      </c>
      <c r="D117" s="36">
        <f>Table32[[#This Row],[Residential CLM $ Collected]]+Table32[[#This Row],[C&amp;I CLM $ Collected]]</f>
        <v>35503.32</v>
      </c>
      <c r="E117" s="47">
        <f>Table32[[#This Row],[CLM $ Collected ]]/'1.) CLM Reference'!$B$4</f>
        <v>1.2349992661722278E-3</v>
      </c>
      <c r="F117" s="36">
        <f>Table32[[#This Row],[Residential Incentive Disbursements]]+Table32[[#This Row],[C&amp;I Incentive Disbursements]]</f>
        <v>0</v>
      </c>
      <c r="G117" s="47">
        <f>Table32[[#This Row],[Incentive Disbursements]]/'1.) CLM Reference'!$B$5</f>
        <v>0</v>
      </c>
      <c r="H117" s="36">
        <v>0</v>
      </c>
      <c r="I117" s="47">
        <f>Table32[[#This Row],[Residential CLM $ Collected]]/'1.) CLM Reference'!$B$4</f>
        <v>0</v>
      </c>
      <c r="J117" s="36">
        <v>0</v>
      </c>
      <c r="K117" s="47">
        <f>Table32[[#This Row],[Residential Incentive Disbursements]]/'1.) CLM Reference'!$B$5</f>
        <v>0</v>
      </c>
      <c r="L117" s="36">
        <v>35503.32</v>
      </c>
      <c r="M117" s="69">
        <f>Table32[[#This Row],[CLM $ Collected ]]/'1.) CLM Reference'!$B$4</f>
        <v>1.2349992661722278E-3</v>
      </c>
      <c r="N117" s="36">
        <v>0</v>
      </c>
      <c r="O117" s="69">
        <f>Table32[[#This Row],[C&amp;I Incentive Disbursements]]/'1.) CLM Reference'!$B$5</f>
        <v>0</v>
      </c>
    </row>
    <row r="118" spans="1:15" x14ac:dyDescent="0.35">
      <c r="A118" s="46">
        <v>9009142700</v>
      </c>
      <c r="B118" s="46" t="s">
        <v>177</v>
      </c>
      <c r="C118" s="26" t="s">
        <v>43</v>
      </c>
      <c r="D118" s="36">
        <f>Table32[[#This Row],[Residential CLM $ Collected]]+Table32[[#This Row],[C&amp;I CLM $ Collected]]</f>
        <v>71860.62</v>
      </c>
      <c r="E118" s="47">
        <f>Table32[[#This Row],[CLM $ Collected ]]/'1.) CLM Reference'!$B$4</f>
        <v>2.4997046182351763E-3</v>
      </c>
      <c r="F118" s="36">
        <f>Table32[[#This Row],[Residential Incentive Disbursements]]+Table32[[#This Row],[C&amp;I Incentive Disbursements]]</f>
        <v>53118</v>
      </c>
      <c r="G118" s="47">
        <f>Table32[[#This Row],[Incentive Disbursements]]/'1.) CLM Reference'!$B$5</f>
        <v>2.7512447570997105E-3</v>
      </c>
      <c r="H118" s="36">
        <v>0</v>
      </c>
      <c r="I118" s="47">
        <f>Table32[[#This Row],[Residential CLM $ Collected]]/'1.) CLM Reference'!$B$4</f>
        <v>0</v>
      </c>
      <c r="J118" s="36">
        <v>0</v>
      </c>
      <c r="K118" s="47">
        <f>Table32[[#This Row],[Residential Incentive Disbursements]]/'1.) CLM Reference'!$B$5</f>
        <v>0</v>
      </c>
      <c r="L118" s="36">
        <v>71860.62</v>
      </c>
      <c r="M118" s="69">
        <f>Table32[[#This Row],[CLM $ Collected ]]/'1.) CLM Reference'!$B$4</f>
        <v>2.4997046182351763E-3</v>
      </c>
      <c r="N118" s="36">
        <v>53118</v>
      </c>
      <c r="O118" s="69">
        <f>Table32[[#This Row],[C&amp;I Incentive Disbursements]]/'1.) CLM Reference'!$B$5</f>
        <v>2.7512447570997105E-3</v>
      </c>
    </row>
    <row r="119" spans="1:15" x14ac:dyDescent="0.35">
      <c r="A119" s="46">
        <v>9009142800</v>
      </c>
      <c r="B119" s="46" t="s">
        <v>177</v>
      </c>
      <c r="C119" s="26" t="s">
        <v>43</v>
      </c>
      <c r="D119" s="36">
        <f>Table32[[#This Row],[Residential CLM $ Collected]]+Table32[[#This Row],[C&amp;I CLM $ Collected]]</f>
        <v>19679.04</v>
      </c>
      <c r="E119" s="47">
        <f>Table32[[#This Row],[CLM $ Collected ]]/'1.) CLM Reference'!$B$4</f>
        <v>6.8454443018213279E-4</v>
      </c>
      <c r="F119" s="36">
        <f>Table32[[#This Row],[Residential Incentive Disbursements]]+Table32[[#This Row],[C&amp;I Incentive Disbursements]]</f>
        <v>50</v>
      </c>
      <c r="G119" s="47">
        <f>Table32[[#This Row],[Incentive Disbursements]]/'1.) CLM Reference'!$B$5</f>
        <v>2.5897480676039293E-6</v>
      </c>
      <c r="H119" s="36">
        <v>0</v>
      </c>
      <c r="I119" s="47">
        <f>Table32[[#This Row],[Residential CLM $ Collected]]/'1.) CLM Reference'!$B$4</f>
        <v>0</v>
      </c>
      <c r="J119" s="36">
        <v>0</v>
      </c>
      <c r="K119" s="47">
        <f>Table32[[#This Row],[Residential Incentive Disbursements]]/'1.) CLM Reference'!$B$5</f>
        <v>0</v>
      </c>
      <c r="L119" s="36">
        <v>19679.04</v>
      </c>
      <c r="M119" s="69">
        <f>Table32[[#This Row],[CLM $ Collected ]]/'1.) CLM Reference'!$B$4</f>
        <v>6.8454443018213279E-4</v>
      </c>
      <c r="N119" s="36">
        <v>50</v>
      </c>
      <c r="O119" s="69">
        <f>Table32[[#This Row],[C&amp;I Incentive Disbursements]]/'1.) CLM Reference'!$B$5</f>
        <v>2.5897480676039293E-6</v>
      </c>
    </row>
    <row r="120" spans="1:15" x14ac:dyDescent="0.35">
      <c r="A120" s="46">
        <v>9009180200</v>
      </c>
      <c r="B120" s="46" t="s">
        <v>177</v>
      </c>
      <c r="C120" s="26" t="s">
        <v>43</v>
      </c>
      <c r="D120" s="36">
        <f>Table32[[#This Row],[Residential CLM $ Collected]]+Table32[[#This Row],[C&amp;I CLM $ Collected]]</f>
        <v>123390</v>
      </c>
      <c r="E120" s="47">
        <f>Table32[[#This Row],[CLM $ Collected ]]/'1.) CLM Reference'!$B$4</f>
        <v>4.292177730223291E-3</v>
      </c>
      <c r="F120" s="36">
        <f>Table32[[#This Row],[Residential Incentive Disbursements]]+Table32[[#This Row],[C&amp;I Incentive Disbursements]]</f>
        <v>3480</v>
      </c>
      <c r="G120" s="47">
        <f>Table32[[#This Row],[Incentive Disbursements]]/'1.) CLM Reference'!$B$5</f>
        <v>1.8024646550523349E-4</v>
      </c>
      <c r="H120" s="36">
        <v>0</v>
      </c>
      <c r="I120" s="47">
        <f>Table32[[#This Row],[Residential CLM $ Collected]]/'1.) CLM Reference'!$B$4</f>
        <v>0</v>
      </c>
      <c r="J120" s="36">
        <v>0</v>
      </c>
      <c r="K120" s="47">
        <f>Table32[[#This Row],[Residential Incentive Disbursements]]/'1.) CLM Reference'!$B$5</f>
        <v>0</v>
      </c>
      <c r="L120" s="36">
        <v>123390</v>
      </c>
      <c r="M120" s="69">
        <f>Table32[[#This Row],[CLM $ Collected ]]/'1.) CLM Reference'!$B$4</f>
        <v>4.292177730223291E-3</v>
      </c>
      <c r="N120" s="36">
        <v>3480</v>
      </c>
      <c r="O120" s="69">
        <f>Table32[[#This Row],[C&amp;I Incentive Disbursements]]/'1.) CLM Reference'!$B$5</f>
        <v>1.8024646550523349E-4</v>
      </c>
    </row>
    <row r="121" spans="1:15" x14ac:dyDescent="0.35">
      <c r="A121" s="46">
        <v>9009180500</v>
      </c>
      <c r="B121" s="46" t="s">
        <v>177</v>
      </c>
      <c r="C121" s="26" t="s">
        <v>43</v>
      </c>
      <c r="D121" s="36">
        <f>Table32[[#This Row],[Residential CLM $ Collected]]+Table32[[#This Row],[C&amp;I CLM $ Collected]]</f>
        <v>53059.68</v>
      </c>
      <c r="E121" s="47">
        <f>Table32[[#This Row],[CLM $ Collected ]]/'1.) CLM Reference'!$B$4</f>
        <v>1.8457052992039401E-3</v>
      </c>
      <c r="F121" s="36">
        <f>Table32[[#This Row],[Residential Incentive Disbursements]]+Table32[[#This Row],[C&amp;I Incentive Disbursements]]</f>
        <v>3600</v>
      </c>
      <c r="G121" s="47">
        <f>Table32[[#This Row],[Incentive Disbursements]]/'1.) CLM Reference'!$B$5</f>
        <v>1.8646186086748292E-4</v>
      </c>
      <c r="H121" s="36">
        <v>3926.4</v>
      </c>
      <c r="I121" s="47">
        <f>Table32[[#This Row],[Residential CLM $ Collected]]/'1.) CLM Reference'!$B$4</f>
        <v>1.3658162444240806E-4</v>
      </c>
      <c r="J121" s="36">
        <v>0</v>
      </c>
      <c r="K121" s="47">
        <f>Table32[[#This Row],[Residential Incentive Disbursements]]/'1.) CLM Reference'!$B$5</f>
        <v>0</v>
      </c>
      <c r="L121" s="36">
        <v>49133.279999999999</v>
      </c>
      <c r="M121" s="69">
        <f>Table32[[#This Row],[CLM $ Collected ]]/'1.) CLM Reference'!$B$4</f>
        <v>1.8457052992039401E-3</v>
      </c>
      <c r="N121" s="36">
        <v>3600</v>
      </c>
      <c r="O121" s="69">
        <f>Table32[[#This Row],[C&amp;I Incentive Disbursements]]/'1.) CLM Reference'!$B$5</f>
        <v>1.8646186086748292E-4</v>
      </c>
    </row>
    <row r="122" spans="1:15" x14ac:dyDescent="0.35">
      <c r="A122" s="46">
        <v>9009361401</v>
      </c>
      <c r="B122" s="46" t="s">
        <v>177</v>
      </c>
      <c r="C122" s="26" t="s">
        <v>48</v>
      </c>
      <c r="D122" s="36">
        <f>Table32[[#This Row],[Residential CLM $ Collected]]+Table32[[#This Row],[C&amp;I CLM $ Collected]]</f>
        <v>47544.72</v>
      </c>
      <c r="E122" s="47">
        <f>Table32[[#This Row],[CLM $ Collected ]]/'1.) CLM Reference'!$B$4</f>
        <v>1.6538648867307068E-3</v>
      </c>
      <c r="F122" s="36">
        <f>Table32[[#This Row],[Residential Incentive Disbursements]]+Table32[[#This Row],[C&amp;I Incentive Disbursements]]</f>
        <v>66202.44</v>
      </c>
      <c r="G122" s="47">
        <f>Table32[[#This Row],[Incentive Disbursements]]/'1.) CLM Reference'!$B$5</f>
        <v>3.4289528212133017E-3</v>
      </c>
      <c r="H122" s="36">
        <v>0</v>
      </c>
      <c r="I122" s="47">
        <f>Table32[[#This Row],[Residential CLM $ Collected]]/'1.) CLM Reference'!$B$4</f>
        <v>0</v>
      </c>
      <c r="J122" s="36">
        <v>0</v>
      </c>
      <c r="K122" s="47">
        <f>Table32[[#This Row],[Residential Incentive Disbursements]]/'1.) CLM Reference'!$B$5</f>
        <v>0</v>
      </c>
      <c r="L122" s="36">
        <v>47544.72</v>
      </c>
      <c r="M122" s="69">
        <f>Table32[[#This Row],[CLM $ Collected ]]/'1.) CLM Reference'!$B$4</f>
        <v>1.6538648867307068E-3</v>
      </c>
      <c r="N122" s="36">
        <v>66202.44</v>
      </c>
      <c r="O122" s="69">
        <f>Table32[[#This Row],[C&amp;I Incentive Disbursements]]/'1.) CLM Reference'!$B$5</f>
        <v>3.4289528212133017E-3</v>
      </c>
    </row>
    <row r="123" spans="1:15" x14ac:dyDescent="0.35">
      <c r="A123" s="46">
        <v>9009361402</v>
      </c>
      <c r="B123" s="46" t="s">
        <v>177</v>
      </c>
      <c r="C123" s="26" t="s">
        <v>48</v>
      </c>
      <c r="D123" s="36">
        <f>Table32[[#This Row],[Residential CLM $ Collected]]+Table32[[#This Row],[C&amp;I CLM $ Collected]]</f>
        <v>81478.2</v>
      </c>
      <c r="E123" s="47">
        <f>Table32[[#This Row],[CLM $ Collected ]]/'1.) CLM Reference'!$B$4</f>
        <v>2.8342565486561256E-3</v>
      </c>
      <c r="F123" s="36">
        <f>Table32[[#This Row],[Residential Incentive Disbursements]]+Table32[[#This Row],[C&amp;I Incentive Disbursements]]</f>
        <v>899323</v>
      </c>
      <c r="G123" s="47">
        <f>Table32[[#This Row],[Incentive Disbursements]]/'1.) CLM Reference'!$B$5</f>
        <v>4.6580400028035374E-2</v>
      </c>
      <c r="H123" s="36">
        <v>0</v>
      </c>
      <c r="I123" s="47">
        <f>Table32[[#This Row],[Residential CLM $ Collected]]/'1.) CLM Reference'!$B$4</f>
        <v>0</v>
      </c>
      <c r="J123" s="36">
        <v>0</v>
      </c>
      <c r="K123" s="47">
        <f>Table32[[#This Row],[Residential Incentive Disbursements]]/'1.) CLM Reference'!$B$5</f>
        <v>0</v>
      </c>
      <c r="L123" s="36">
        <v>81478.2</v>
      </c>
      <c r="M123" s="69">
        <f>Table32[[#This Row],[CLM $ Collected ]]/'1.) CLM Reference'!$B$4</f>
        <v>2.8342565486561256E-3</v>
      </c>
      <c r="N123" s="36">
        <v>899323</v>
      </c>
      <c r="O123" s="69">
        <f>Table32[[#This Row],[C&amp;I Incentive Disbursements]]/'1.) CLM Reference'!$B$5</f>
        <v>4.6580400028035374E-2</v>
      </c>
    </row>
    <row r="124" spans="1:15" x14ac:dyDescent="0.35">
      <c r="A124" s="46">
        <v>9009186100</v>
      </c>
      <c r="B124" s="46" t="s">
        <v>203</v>
      </c>
      <c r="C124" s="26" t="s">
        <v>43</v>
      </c>
      <c r="D124" s="36">
        <f>Table32[[#This Row],[Residential CLM $ Collected]]+Table32[[#This Row],[C&amp;I CLM $ Collected]]</f>
        <v>119534.58</v>
      </c>
      <c r="E124" s="47">
        <f>Table32[[#This Row],[CLM $ Collected ]]/'1.) CLM Reference'!$B$4</f>
        <v>4.1580651776286122E-3</v>
      </c>
      <c r="F124" s="36">
        <f>Table32[[#This Row],[Residential Incentive Disbursements]]+Table32[[#This Row],[C&amp;I Incentive Disbursements]]</f>
        <v>610895</v>
      </c>
      <c r="G124" s="47">
        <f>Table32[[#This Row],[Incentive Disbursements]]/'1.) CLM Reference'!$B$5</f>
        <v>3.1641282915178051E-2</v>
      </c>
      <c r="H124" s="36">
        <v>0</v>
      </c>
      <c r="I124" s="47">
        <f>Table32[[#This Row],[Residential CLM $ Collected]]/'1.) CLM Reference'!$B$4</f>
        <v>0</v>
      </c>
      <c r="J124" s="36">
        <v>0</v>
      </c>
      <c r="K124" s="47">
        <f>Table32[[#This Row],[Residential Incentive Disbursements]]/'1.) CLM Reference'!$B$5</f>
        <v>0</v>
      </c>
      <c r="L124" s="36">
        <v>119534.58</v>
      </c>
      <c r="M124" s="69">
        <f>Table32[[#This Row],[CLM $ Collected ]]/'1.) CLM Reference'!$B$4</f>
        <v>4.1580651776286122E-3</v>
      </c>
      <c r="N124" s="36">
        <v>610895</v>
      </c>
      <c r="O124" s="69">
        <f>Table32[[#This Row],[C&amp;I Incentive Disbursements]]/'1.) CLM Reference'!$B$5</f>
        <v>3.1641282915178051E-2</v>
      </c>
    </row>
    <row r="125" spans="1:15" x14ac:dyDescent="0.35">
      <c r="A125" s="46">
        <v>9009186200</v>
      </c>
      <c r="B125" s="46" t="s">
        <v>203</v>
      </c>
      <c r="C125" s="26" t="s">
        <v>43</v>
      </c>
      <c r="D125" s="36">
        <f>Table32[[#This Row],[Residential CLM $ Collected]]+Table32[[#This Row],[C&amp;I CLM $ Collected]]</f>
        <v>46141.2</v>
      </c>
      <c r="E125" s="47">
        <f>Table32[[#This Row],[CLM $ Collected ]]/'1.) CLM Reference'!$B$4</f>
        <v>1.6050427999495819E-3</v>
      </c>
      <c r="F125" s="36">
        <f>Table32[[#This Row],[Residential Incentive Disbursements]]+Table32[[#This Row],[C&amp;I Incentive Disbursements]]</f>
        <v>4665</v>
      </c>
      <c r="G125" s="47">
        <f>Table32[[#This Row],[Incentive Disbursements]]/'1.) CLM Reference'!$B$5</f>
        <v>2.4162349470744661E-4</v>
      </c>
      <c r="H125" s="36">
        <v>0</v>
      </c>
      <c r="I125" s="47">
        <f>Table32[[#This Row],[Residential CLM $ Collected]]/'1.) CLM Reference'!$B$4</f>
        <v>0</v>
      </c>
      <c r="J125" s="36">
        <v>0</v>
      </c>
      <c r="K125" s="47">
        <f>Table32[[#This Row],[Residential Incentive Disbursements]]/'1.) CLM Reference'!$B$5</f>
        <v>0</v>
      </c>
      <c r="L125" s="36">
        <v>46141.2</v>
      </c>
      <c r="M125" s="69">
        <f>Table32[[#This Row],[CLM $ Collected ]]/'1.) CLM Reference'!$B$4</f>
        <v>1.6050427999495819E-3</v>
      </c>
      <c r="N125" s="36">
        <v>4665</v>
      </c>
      <c r="O125" s="69">
        <f>Table32[[#This Row],[C&amp;I Incentive Disbursements]]/'1.) CLM Reference'!$B$5</f>
        <v>2.4162349470744661E-4</v>
      </c>
    </row>
    <row r="126" spans="1:15" x14ac:dyDescent="0.35">
      <c r="A126" s="46">
        <v>9009167100</v>
      </c>
      <c r="B126" s="46" t="s">
        <v>205</v>
      </c>
      <c r="C126" s="26" t="s">
        <v>43</v>
      </c>
      <c r="D126" s="36">
        <f>Table32[[#This Row],[Residential CLM $ Collected]]+Table32[[#This Row],[C&amp;I CLM $ Collected]]</f>
        <v>100859.7</v>
      </c>
      <c r="E126" s="47">
        <f>Table32[[#This Row],[CLM $ Collected ]]/'1.) CLM Reference'!$B$4</f>
        <v>3.5084509135019214E-3</v>
      </c>
      <c r="F126" s="36">
        <f>Table32[[#This Row],[Residential Incentive Disbursements]]+Table32[[#This Row],[C&amp;I Incentive Disbursements]]</f>
        <v>609.76</v>
      </c>
      <c r="G126" s="47">
        <f>Table32[[#This Row],[Incentive Disbursements]]/'1.) CLM Reference'!$B$5</f>
        <v>3.1582495634043441E-5</v>
      </c>
      <c r="H126" s="36">
        <v>0</v>
      </c>
      <c r="I126" s="47">
        <f>Table32[[#This Row],[Residential CLM $ Collected]]/'1.) CLM Reference'!$B$4</f>
        <v>0</v>
      </c>
      <c r="J126" s="36">
        <v>0</v>
      </c>
      <c r="K126" s="47">
        <f>Table32[[#This Row],[Residential Incentive Disbursements]]/'1.) CLM Reference'!$B$5</f>
        <v>0</v>
      </c>
      <c r="L126" s="36">
        <v>100859.7</v>
      </c>
      <c r="M126" s="69">
        <f>Table32[[#This Row],[CLM $ Collected ]]/'1.) CLM Reference'!$B$4</f>
        <v>3.5084509135019214E-3</v>
      </c>
      <c r="N126" s="36">
        <v>609.76</v>
      </c>
      <c r="O126" s="69">
        <f>Table32[[#This Row],[C&amp;I Incentive Disbursements]]/'1.) CLM Reference'!$B$5</f>
        <v>3.1582495634043441E-5</v>
      </c>
    </row>
    <row r="127" spans="1:15" x14ac:dyDescent="0.35">
      <c r="A127" s="46">
        <v>9009167201</v>
      </c>
      <c r="B127" s="46" t="s">
        <v>205</v>
      </c>
      <c r="C127" s="26" t="s">
        <v>43</v>
      </c>
      <c r="D127" s="36">
        <f>Table32[[#This Row],[Residential CLM $ Collected]]+Table32[[#This Row],[C&amp;I CLM $ Collected]]</f>
        <v>197110.2</v>
      </c>
      <c r="E127" s="47">
        <f>Table32[[#This Row],[CLM $ Collected ]]/'1.) CLM Reference'!$B$4</f>
        <v>6.8565686914649404E-3</v>
      </c>
      <c r="F127" s="36">
        <f>Table32[[#This Row],[Residential Incentive Disbursements]]+Table32[[#This Row],[C&amp;I Incentive Disbursements]]</f>
        <v>119716</v>
      </c>
      <c r="G127" s="47">
        <f>Table32[[#This Row],[Incentive Disbursements]]/'1.) CLM Reference'!$B$5</f>
        <v>6.2006855932254402E-3</v>
      </c>
      <c r="H127" s="36">
        <v>0</v>
      </c>
      <c r="I127" s="47">
        <f>Table32[[#This Row],[Residential CLM $ Collected]]/'1.) CLM Reference'!$B$4</f>
        <v>0</v>
      </c>
      <c r="J127" s="36">
        <v>0</v>
      </c>
      <c r="K127" s="47">
        <f>Table32[[#This Row],[Residential Incentive Disbursements]]/'1.) CLM Reference'!$B$5</f>
        <v>0</v>
      </c>
      <c r="L127" s="36">
        <v>197110.2</v>
      </c>
      <c r="M127" s="69">
        <f>Table32[[#This Row],[CLM $ Collected ]]/'1.) CLM Reference'!$B$4</f>
        <v>6.8565686914649404E-3</v>
      </c>
      <c r="N127" s="36">
        <v>119716</v>
      </c>
      <c r="O127" s="69">
        <f>Table32[[#This Row],[C&amp;I Incentive Disbursements]]/'1.) CLM Reference'!$B$5</f>
        <v>6.2006855932254402E-3</v>
      </c>
    </row>
    <row r="128" spans="1:15" x14ac:dyDescent="0.35">
      <c r="A128" s="46">
        <v>9009167202</v>
      </c>
      <c r="B128" s="46" t="s">
        <v>205</v>
      </c>
      <c r="C128" s="26" t="s">
        <v>43</v>
      </c>
      <c r="D128" s="36">
        <f>Table32[[#This Row],[Residential CLM $ Collected]]+Table32[[#This Row],[C&amp;I CLM $ Collected]]</f>
        <v>287350.07400000002</v>
      </c>
      <c r="E128" s="47">
        <f>Table32[[#This Row],[CLM $ Collected ]]/'1.) CLM Reference'!$B$4</f>
        <v>9.9956040878581322E-3</v>
      </c>
      <c r="F128" s="36">
        <f>Table32[[#This Row],[Residential Incentive Disbursements]]+Table32[[#This Row],[C&amp;I Incentive Disbursements]]</f>
        <v>290602.28000000003</v>
      </c>
      <c r="G128" s="47">
        <f>Table32[[#This Row],[Incentive Disbursements]]/'1.) CLM Reference'!$B$5</f>
        <v>1.5051733861425921E-2</v>
      </c>
      <c r="H128" s="36">
        <v>0</v>
      </c>
      <c r="I128" s="47">
        <f>Table32[[#This Row],[Residential CLM $ Collected]]/'1.) CLM Reference'!$B$4</f>
        <v>0</v>
      </c>
      <c r="J128" s="36">
        <v>0</v>
      </c>
      <c r="K128" s="47">
        <f>Table32[[#This Row],[Residential Incentive Disbursements]]/'1.) CLM Reference'!$B$5</f>
        <v>0</v>
      </c>
      <c r="L128" s="36">
        <v>287350.07400000002</v>
      </c>
      <c r="M128" s="69">
        <f>Table32[[#This Row],[CLM $ Collected ]]/'1.) CLM Reference'!$B$4</f>
        <v>9.9956040878581322E-3</v>
      </c>
      <c r="N128" s="36">
        <v>290602.28000000003</v>
      </c>
      <c r="O128" s="69">
        <f>Table32[[#This Row],[C&amp;I Incentive Disbursements]]/'1.) CLM Reference'!$B$5</f>
        <v>1.5051733861425921E-2</v>
      </c>
    </row>
    <row r="129" spans="1:15" x14ac:dyDescent="0.35">
      <c r="A129" s="46">
        <v>9009167300</v>
      </c>
      <c r="B129" s="46" t="s">
        <v>205</v>
      </c>
      <c r="C129" s="26" t="s">
        <v>43</v>
      </c>
      <c r="D129" s="36">
        <f>Table32[[#This Row],[Residential CLM $ Collected]]+Table32[[#This Row],[C&amp;I CLM $ Collected]]</f>
        <v>256996.2</v>
      </c>
      <c r="E129" s="47">
        <f>Table32[[#This Row],[CLM $ Collected ]]/'1.) CLM Reference'!$B$4</f>
        <v>8.9397306620634664E-3</v>
      </c>
      <c r="F129" s="36">
        <f>Table32[[#This Row],[Residential Incentive Disbursements]]+Table32[[#This Row],[C&amp;I Incentive Disbursements]]</f>
        <v>717245</v>
      </c>
      <c r="G129" s="47">
        <f>Table32[[#This Row],[Incentive Disbursements]]/'1.) CLM Reference'!$B$5</f>
        <v>3.714967705497161E-2</v>
      </c>
      <c r="H129" s="36">
        <v>0</v>
      </c>
      <c r="I129" s="47">
        <f>Table32[[#This Row],[Residential CLM $ Collected]]/'1.) CLM Reference'!$B$4</f>
        <v>0</v>
      </c>
      <c r="J129" s="36">
        <v>0</v>
      </c>
      <c r="K129" s="47">
        <f>Table32[[#This Row],[Residential Incentive Disbursements]]/'1.) CLM Reference'!$B$5</f>
        <v>0</v>
      </c>
      <c r="L129" s="36">
        <v>256996.2</v>
      </c>
      <c r="M129" s="69">
        <f>Table32[[#This Row],[CLM $ Collected ]]/'1.) CLM Reference'!$B$4</f>
        <v>8.9397306620634664E-3</v>
      </c>
      <c r="N129" s="36">
        <v>717245</v>
      </c>
      <c r="O129" s="69">
        <f>Table32[[#This Row],[C&amp;I Incentive Disbursements]]/'1.) CLM Reference'!$B$5</f>
        <v>3.714967705497161E-2</v>
      </c>
    </row>
    <row r="130" spans="1:15" x14ac:dyDescent="0.35">
      <c r="A130" s="46">
        <v>9009157100</v>
      </c>
      <c r="B130" s="46" t="s">
        <v>210</v>
      </c>
      <c r="C130" s="26" t="s">
        <v>43</v>
      </c>
      <c r="D130" s="36">
        <f>Table32[[#This Row],[Residential CLM $ Collected]]+Table32[[#This Row],[C&amp;I CLM $ Collected]]</f>
        <v>187800.84</v>
      </c>
      <c r="E130" s="47">
        <f>Table32[[#This Row],[CLM $ Collected ]]/'1.) CLM Reference'!$B$4</f>
        <v>6.532738335077619E-3</v>
      </c>
      <c r="F130" s="36">
        <f>Table32[[#This Row],[Residential Incentive Disbursements]]+Table32[[#This Row],[C&amp;I Incentive Disbursements]]</f>
        <v>260043</v>
      </c>
      <c r="G130" s="47">
        <f>Table32[[#This Row],[Incentive Disbursements]]/'1.) CLM Reference'!$B$5</f>
        <v>1.3468917134878572E-2</v>
      </c>
      <c r="H130" s="36">
        <v>4662</v>
      </c>
      <c r="I130" s="47">
        <f>Table32[[#This Row],[Residential CLM $ Collected]]/'1.) CLM Reference'!$B$4</f>
        <v>1.6216980775023084E-4</v>
      </c>
      <c r="J130" s="36">
        <v>3800</v>
      </c>
      <c r="K130" s="47">
        <f>Table32[[#This Row],[Residential Incentive Disbursements]]/'1.) CLM Reference'!$B$5</f>
        <v>1.9682085313789863E-4</v>
      </c>
      <c r="L130" s="36">
        <v>183138.84</v>
      </c>
      <c r="M130" s="69">
        <f>Table32[[#This Row],[CLM $ Collected ]]/'1.) CLM Reference'!$B$4</f>
        <v>6.532738335077619E-3</v>
      </c>
      <c r="N130" s="36">
        <v>256243</v>
      </c>
      <c r="O130" s="69">
        <f>Table32[[#This Row],[C&amp;I Incentive Disbursements]]/'1.) CLM Reference'!$B$5</f>
        <v>1.3272096281740673E-2</v>
      </c>
    </row>
    <row r="131" spans="1:15" x14ac:dyDescent="0.35">
      <c r="A131" s="46">
        <v>9009157200</v>
      </c>
      <c r="B131" s="46" t="s">
        <v>210</v>
      </c>
      <c r="C131" s="26" t="s">
        <v>43</v>
      </c>
      <c r="D131" s="36">
        <f>Table32[[#This Row],[Residential CLM $ Collected]]+Table32[[#This Row],[C&amp;I CLM $ Collected]]</f>
        <v>3360</v>
      </c>
      <c r="E131" s="47">
        <f>Table32[[#This Row],[CLM $ Collected ]]/'1.) CLM Reference'!$B$4</f>
        <v>1.1687914072088709E-4</v>
      </c>
      <c r="F131" s="36">
        <f>Table32[[#This Row],[Residential Incentive Disbursements]]+Table32[[#This Row],[C&amp;I Incentive Disbursements]]</f>
        <v>0</v>
      </c>
      <c r="G131" s="47">
        <f>Table32[[#This Row],[Incentive Disbursements]]/'1.) CLM Reference'!$B$5</f>
        <v>0</v>
      </c>
      <c r="H131" s="36">
        <v>0</v>
      </c>
      <c r="I131" s="47">
        <f>Table32[[#This Row],[Residential CLM $ Collected]]/'1.) CLM Reference'!$B$4</f>
        <v>0</v>
      </c>
      <c r="J131" s="36">
        <v>0</v>
      </c>
      <c r="K131" s="47">
        <f>Table32[[#This Row],[Residential Incentive Disbursements]]/'1.) CLM Reference'!$B$5</f>
        <v>0</v>
      </c>
      <c r="L131" s="36">
        <v>3360</v>
      </c>
      <c r="M131" s="69">
        <f>Table32[[#This Row],[CLM $ Collected ]]/'1.) CLM Reference'!$B$4</f>
        <v>1.1687914072088709E-4</v>
      </c>
      <c r="N131" s="36">
        <v>0</v>
      </c>
      <c r="O131" s="69">
        <f>Table32[[#This Row],[C&amp;I Incentive Disbursements]]/'1.) CLM Reference'!$B$5</f>
        <v>0</v>
      </c>
    </row>
    <row r="132" spans="1:15" x14ac:dyDescent="0.35">
      <c r="A132" s="46">
        <v>9009157300</v>
      </c>
      <c r="B132" s="46" t="s">
        <v>210</v>
      </c>
      <c r="C132" s="26" t="s">
        <v>43</v>
      </c>
      <c r="D132" s="36">
        <f>Table32[[#This Row],[Residential CLM $ Collected]]+Table32[[#This Row],[C&amp;I CLM $ Collected]]</f>
        <v>3471.3</v>
      </c>
      <c r="E132" s="47">
        <f>Table32[[#This Row],[CLM $ Collected ]]/'1.) CLM Reference'!$B$4</f>
        <v>1.2075076225726648E-4</v>
      </c>
      <c r="F132" s="36">
        <f>Table32[[#This Row],[Residential Incentive Disbursements]]+Table32[[#This Row],[C&amp;I Incentive Disbursements]]</f>
        <v>75</v>
      </c>
      <c r="G132" s="47">
        <f>Table32[[#This Row],[Incentive Disbursements]]/'1.) CLM Reference'!$B$5</f>
        <v>3.8846221014058944E-6</v>
      </c>
      <c r="H132" s="36">
        <v>0</v>
      </c>
      <c r="I132" s="47">
        <f>Table32[[#This Row],[Residential CLM $ Collected]]/'1.) CLM Reference'!$B$4</f>
        <v>0</v>
      </c>
      <c r="J132" s="36">
        <v>0</v>
      </c>
      <c r="K132" s="47">
        <f>Table32[[#This Row],[Residential Incentive Disbursements]]/'1.) CLM Reference'!$B$5</f>
        <v>0</v>
      </c>
      <c r="L132" s="36">
        <v>3471.3</v>
      </c>
      <c r="M132" s="69">
        <f>Table32[[#This Row],[CLM $ Collected ]]/'1.) CLM Reference'!$B$4</f>
        <v>1.2075076225726648E-4</v>
      </c>
      <c r="N132" s="36">
        <v>75</v>
      </c>
      <c r="O132" s="69">
        <f>Table32[[#This Row],[C&amp;I Incentive Disbursements]]/'1.) CLM Reference'!$B$5</f>
        <v>3.8846221014058944E-6</v>
      </c>
    </row>
    <row r="133" spans="1:15" x14ac:dyDescent="0.35">
      <c r="A133" s="46">
        <v>9009157400</v>
      </c>
      <c r="B133" s="46" t="s">
        <v>210</v>
      </c>
      <c r="C133" s="26" t="s">
        <v>43</v>
      </c>
      <c r="D133" s="36">
        <f>Table32[[#This Row],[Residential CLM $ Collected]]+Table32[[#This Row],[C&amp;I CLM $ Collected]]</f>
        <v>10666.68</v>
      </c>
      <c r="E133" s="47">
        <f>Table32[[#This Row],[CLM $ Collected ]]/'1.) CLM Reference'!$B$4</f>
        <v>3.7104535498353331E-4</v>
      </c>
      <c r="F133" s="36">
        <f>Table32[[#This Row],[Residential Incentive Disbursements]]+Table32[[#This Row],[C&amp;I Incentive Disbursements]]</f>
        <v>0</v>
      </c>
      <c r="G133" s="47">
        <f>Table32[[#This Row],[Incentive Disbursements]]/'1.) CLM Reference'!$B$5</f>
        <v>0</v>
      </c>
      <c r="H133" s="36">
        <v>0</v>
      </c>
      <c r="I133" s="47">
        <f>Table32[[#This Row],[Residential CLM $ Collected]]/'1.) CLM Reference'!$B$4</f>
        <v>0</v>
      </c>
      <c r="J133" s="36">
        <v>0</v>
      </c>
      <c r="K133" s="47">
        <f>Table32[[#This Row],[Residential Incentive Disbursements]]/'1.) CLM Reference'!$B$5</f>
        <v>0</v>
      </c>
      <c r="L133" s="36">
        <v>10666.68</v>
      </c>
      <c r="M133" s="69">
        <f>Table32[[#This Row],[CLM $ Collected ]]/'1.) CLM Reference'!$B$4</f>
        <v>3.7104535498353331E-4</v>
      </c>
      <c r="N133" s="36">
        <v>0</v>
      </c>
      <c r="O133" s="69">
        <f>Table32[[#This Row],[C&amp;I Incentive Disbursements]]/'1.) CLM Reference'!$B$5</f>
        <v>0</v>
      </c>
    </row>
    <row r="134" spans="1:15" x14ac:dyDescent="0.35">
      <c r="A134" s="46">
        <v>9001110100</v>
      </c>
      <c r="B134" s="46" t="s">
        <v>214</v>
      </c>
      <c r="C134" s="26" t="s">
        <v>43</v>
      </c>
      <c r="D134" s="36">
        <f>Table32[[#This Row],[Residential CLM $ Collected]]+Table32[[#This Row],[C&amp;I CLM $ Collected]]</f>
        <v>67961.357999999993</v>
      </c>
      <c r="E134" s="47">
        <f>Table32[[#This Row],[CLM $ Collected ]]/'1.) CLM Reference'!$B$4</f>
        <v>2.3640670015668409E-3</v>
      </c>
      <c r="F134" s="36">
        <f>Table32[[#This Row],[Residential Incentive Disbursements]]+Table32[[#This Row],[C&amp;I Incentive Disbursements]]</f>
        <v>1547</v>
      </c>
      <c r="G134" s="47">
        <f>Table32[[#This Row],[Incentive Disbursements]]/'1.) CLM Reference'!$B$5</f>
        <v>8.0126805211665572E-5</v>
      </c>
      <c r="H134" s="36">
        <v>0</v>
      </c>
      <c r="I134" s="47">
        <f>Table32[[#This Row],[Residential CLM $ Collected]]/'1.) CLM Reference'!$B$4</f>
        <v>0</v>
      </c>
      <c r="J134" s="36">
        <v>0</v>
      </c>
      <c r="K134" s="47">
        <f>Table32[[#This Row],[Residential Incentive Disbursements]]/'1.) CLM Reference'!$B$5</f>
        <v>0</v>
      </c>
      <c r="L134" s="36">
        <v>67961.357999999993</v>
      </c>
      <c r="M134" s="69">
        <f>Table32[[#This Row],[CLM $ Collected ]]/'1.) CLM Reference'!$B$4</f>
        <v>2.3640670015668409E-3</v>
      </c>
      <c r="N134" s="36">
        <v>1547</v>
      </c>
      <c r="O134" s="69">
        <f>Table32[[#This Row],[C&amp;I Incentive Disbursements]]/'1.) CLM Reference'!$B$5</f>
        <v>8.0126805211665572E-5</v>
      </c>
    </row>
    <row r="135" spans="1:15" x14ac:dyDescent="0.35">
      <c r="A135" s="46">
        <v>9001110201</v>
      </c>
      <c r="B135" s="46" t="s">
        <v>214</v>
      </c>
      <c r="C135" s="26" t="s">
        <v>43</v>
      </c>
      <c r="D135" s="36">
        <f>Table32[[#This Row],[Residential CLM $ Collected]]+Table32[[#This Row],[C&amp;I CLM $ Collected]]</f>
        <v>12923.94</v>
      </c>
      <c r="E135" s="47">
        <f>Table32[[#This Row],[CLM $ Collected ]]/'1.) CLM Reference'!$B$4</f>
        <v>4.4956517914532783E-4</v>
      </c>
      <c r="F135" s="36">
        <f>Table32[[#This Row],[Residential Incentive Disbursements]]+Table32[[#This Row],[C&amp;I Incentive Disbursements]]</f>
        <v>0</v>
      </c>
      <c r="G135" s="47">
        <f>Table32[[#This Row],[Incentive Disbursements]]/'1.) CLM Reference'!$B$5</f>
        <v>0</v>
      </c>
      <c r="H135" s="36">
        <v>0</v>
      </c>
      <c r="I135" s="47">
        <f>Table32[[#This Row],[Residential CLM $ Collected]]/'1.) CLM Reference'!$B$4</f>
        <v>0</v>
      </c>
      <c r="J135" s="36">
        <v>0</v>
      </c>
      <c r="K135" s="47">
        <f>Table32[[#This Row],[Residential Incentive Disbursements]]/'1.) CLM Reference'!$B$5</f>
        <v>0</v>
      </c>
      <c r="L135" s="36">
        <v>12923.94</v>
      </c>
      <c r="M135" s="69">
        <f>Table32[[#This Row],[CLM $ Collected ]]/'1.) CLM Reference'!$B$4</f>
        <v>4.4956517914532783E-4</v>
      </c>
      <c r="N135" s="36">
        <v>0</v>
      </c>
      <c r="O135" s="69">
        <f>Table32[[#This Row],[C&amp;I Incentive Disbursements]]/'1.) CLM Reference'!$B$5</f>
        <v>0</v>
      </c>
    </row>
    <row r="136" spans="1:15" x14ac:dyDescent="0.35">
      <c r="A136" s="46">
        <v>9001110202</v>
      </c>
      <c r="B136" s="46" t="s">
        <v>214</v>
      </c>
      <c r="C136" s="26" t="s">
        <v>43</v>
      </c>
      <c r="D136" s="36">
        <f>Table32[[#This Row],[Residential CLM $ Collected]]+Table32[[#This Row],[C&amp;I CLM $ Collected]]</f>
        <v>458181.30000000005</v>
      </c>
      <c r="E136" s="47">
        <f>Table32[[#This Row],[CLM $ Collected ]]/'1.) CLM Reference'!$B$4</f>
        <v>1.5938046618565176E-2</v>
      </c>
      <c r="F136" s="36">
        <f>Table32[[#This Row],[Residential Incentive Disbursements]]+Table32[[#This Row],[C&amp;I Incentive Disbursements]]</f>
        <v>238008.45</v>
      </c>
      <c r="G136" s="47">
        <f>Table32[[#This Row],[Incentive Disbursements]]/'1.) CLM Reference'!$B$5</f>
        <v>1.232763846921813E-2</v>
      </c>
      <c r="H136" s="36">
        <v>5864.4</v>
      </c>
      <c r="I136" s="47">
        <f>Table32[[#This Row],[Residential CLM $ Collected]]/'1.) CLM Reference'!$B$4</f>
        <v>2.0399584310820543E-4</v>
      </c>
      <c r="J136" s="36">
        <v>0</v>
      </c>
      <c r="K136" s="47">
        <f>Table32[[#This Row],[Residential Incentive Disbursements]]/'1.) CLM Reference'!$B$5</f>
        <v>0</v>
      </c>
      <c r="L136" s="36">
        <v>452316.9</v>
      </c>
      <c r="M136" s="69">
        <f>Table32[[#This Row],[CLM $ Collected ]]/'1.) CLM Reference'!$B$4</f>
        <v>1.5938046618565176E-2</v>
      </c>
      <c r="N136" s="36">
        <v>238008.45</v>
      </c>
      <c r="O136" s="69">
        <f>Table32[[#This Row],[C&amp;I Incentive Disbursements]]/'1.) CLM Reference'!$B$5</f>
        <v>1.232763846921813E-2</v>
      </c>
    </row>
    <row r="137" spans="1:15" x14ac:dyDescent="0.35">
      <c r="A137" s="46">
        <v>9001110301</v>
      </c>
      <c r="B137" s="46" t="s">
        <v>214</v>
      </c>
      <c r="C137" s="26" t="s">
        <v>43</v>
      </c>
      <c r="D137" s="36">
        <f>Table32[[#This Row],[Residential CLM $ Collected]]+Table32[[#This Row],[C&amp;I CLM $ Collected]]</f>
        <v>55099.44</v>
      </c>
      <c r="E137" s="47">
        <f>Table32[[#This Row],[CLM $ Collected ]]/'1.) CLM Reference'!$B$4</f>
        <v>1.9166592861315701E-3</v>
      </c>
      <c r="F137" s="36">
        <f>Table32[[#This Row],[Residential Incentive Disbursements]]+Table32[[#This Row],[C&amp;I Incentive Disbursements]]</f>
        <v>51178</v>
      </c>
      <c r="G137" s="47">
        <f>Table32[[#This Row],[Incentive Disbursements]]/'1.) CLM Reference'!$B$5</f>
        <v>2.6507625320766779E-3</v>
      </c>
      <c r="H137" s="36">
        <v>0</v>
      </c>
      <c r="I137" s="47">
        <f>Table32[[#This Row],[Residential CLM $ Collected]]/'1.) CLM Reference'!$B$4</f>
        <v>0</v>
      </c>
      <c r="J137" s="36">
        <v>0</v>
      </c>
      <c r="K137" s="47">
        <f>Table32[[#This Row],[Residential Incentive Disbursements]]/'1.) CLM Reference'!$B$5</f>
        <v>0</v>
      </c>
      <c r="L137" s="36">
        <v>55099.44</v>
      </c>
      <c r="M137" s="69">
        <f>Table32[[#This Row],[CLM $ Collected ]]/'1.) CLM Reference'!$B$4</f>
        <v>1.9166592861315701E-3</v>
      </c>
      <c r="N137" s="36">
        <v>51178</v>
      </c>
      <c r="O137" s="69">
        <f>Table32[[#This Row],[C&amp;I Incentive Disbursements]]/'1.) CLM Reference'!$B$5</f>
        <v>2.6507625320766779E-3</v>
      </c>
    </row>
    <row r="138" spans="1:15" x14ac:dyDescent="0.35">
      <c r="A138" s="46">
        <v>9001110302</v>
      </c>
      <c r="B138" s="46" t="s">
        <v>214</v>
      </c>
      <c r="C138" s="26" t="s">
        <v>43</v>
      </c>
      <c r="D138" s="36">
        <f>Table32[[#This Row],[Residential CLM $ Collected]]+Table32[[#This Row],[C&amp;I CLM $ Collected]]</f>
        <v>363244.98</v>
      </c>
      <c r="E138" s="47">
        <f>Table32[[#This Row],[CLM $ Collected ]]/'1.) CLM Reference'!$B$4</f>
        <v>1.2635643194516611E-2</v>
      </c>
      <c r="F138" s="36">
        <f>Table32[[#This Row],[Residential Incentive Disbursements]]+Table32[[#This Row],[C&amp;I Incentive Disbursements]]</f>
        <v>196843</v>
      </c>
      <c r="G138" s="47">
        <f>Table32[[#This Row],[Incentive Disbursements]]/'1.) CLM Reference'!$B$5</f>
        <v>1.0195475577427206E-2</v>
      </c>
      <c r="H138" s="36">
        <v>0</v>
      </c>
      <c r="I138" s="47">
        <f>Table32[[#This Row],[Residential CLM $ Collected]]/'1.) CLM Reference'!$B$4</f>
        <v>0</v>
      </c>
      <c r="J138" s="36">
        <v>0</v>
      </c>
      <c r="K138" s="47">
        <f>Table32[[#This Row],[Residential Incentive Disbursements]]/'1.) CLM Reference'!$B$5</f>
        <v>0</v>
      </c>
      <c r="L138" s="36">
        <v>363244.98</v>
      </c>
      <c r="M138" s="69">
        <f>Table32[[#This Row],[CLM $ Collected ]]/'1.) CLM Reference'!$B$4</f>
        <v>1.2635643194516611E-2</v>
      </c>
      <c r="N138" s="36">
        <v>196843</v>
      </c>
      <c r="O138" s="69">
        <f>Table32[[#This Row],[C&amp;I Incentive Disbursements]]/'1.) CLM Reference'!$B$5</f>
        <v>1.0195475577427206E-2</v>
      </c>
    </row>
    <row r="139" spans="1:15" x14ac:dyDescent="0.35">
      <c r="A139" s="46">
        <v>9001110500</v>
      </c>
      <c r="B139" s="46" t="s">
        <v>214</v>
      </c>
      <c r="C139" s="26" t="s">
        <v>43</v>
      </c>
      <c r="D139" s="36">
        <f>Table32[[#This Row],[Residential CLM $ Collected]]+Table32[[#This Row],[C&amp;I CLM $ Collected]]</f>
        <v>11891.28</v>
      </c>
      <c r="E139" s="47">
        <f>Table32[[#This Row],[CLM $ Collected ]]/'1.) CLM Reference'!$B$4</f>
        <v>4.1364362752127095E-4</v>
      </c>
      <c r="F139" s="36">
        <f>Table32[[#This Row],[Residential Incentive Disbursements]]+Table32[[#This Row],[C&amp;I Incentive Disbursements]]</f>
        <v>0</v>
      </c>
      <c r="G139" s="47">
        <f>Table32[[#This Row],[Incentive Disbursements]]/'1.) CLM Reference'!$B$5</f>
        <v>0</v>
      </c>
      <c r="H139" s="36">
        <v>0</v>
      </c>
      <c r="I139" s="47">
        <f>Table32[[#This Row],[Residential CLM $ Collected]]/'1.) CLM Reference'!$B$4</f>
        <v>0</v>
      </c>
      <c r="J139" s="36">
        <v>0</v>
      </c>
      <c r="K139" s="47">
        <f>Table32[[#This Row],[Residential Incentive Disbursements]]/'1.) CLM Reference'!$B$5</f>
        <v>0</v>
      </c>
      <c r="L139" s="36">
        <v>11891.28</v>
      </c>
      <c r="M139" s="69">
        <f>Table32[[#This Row],[CLM $ Collected ]]/'1.) CLM Reference'!$B$4</f>
        <v>4.1364362752127095E-4</v>
      </c>
      <c r="N139" s="36">
        <v>0</v>
      </c>
      <c r="O139" s="69">
        <f>Table32[[#This Row],[C&amp;I Incentive Disbursements]]/'1.) CLM Reference'!$B$5</f>
        <v>0</v>
      </c>
    </row>
    <row r="140" spans="1:15" x14ac:dyDescent="0.35">
      <c r="A140" s="46">
        <v>9001110600</v>
      </c>
      <c r="B140" s="46" t="s">
        <v>214</v>
      </c>
      <c r="C140" s="26" t="s">
        <v>43</v>
      </c>
      <c r="D140" s="36">
        <f>Table32[[#This Row],[Residential CLM $ Collected]]+Table32[[#This Row],[C&amp;I CLM $ Collected]]</f>
        <v>18555.36</v>
      </c>
      <c r="E140" s="47">
        <f>Table32[[#This Row],[CLM $ Collected ]]/'1.) CLM Reference'!$B$4</f>
        <v>6.4545670612104747E-4</v>
      </c>
      <c r="F140" s="36">
        <f>Table32[[#This Row],[Residential Incentive Disbursements]]+Table32[[#This Row],[C&amp;I Incentive Disbursements]]</f>
        <v>0</v>
      </c>
      <c r="G140" s="47">
        <f>Table32[[#This Row],[Incentive Disbursements]]/'1.) CLM Reference'!$B$5</f>
        <v>0</v>
      </c>
      <c r="H140" s="36">
        <v>0</v>
      </c>
      <c r="I140" s="47">
        <f>Table32[[#This Row],[Residential CLM $ Collected]]/'1.) CLM Reference'!$B$4</f>
        <v>0</v>
      </c>
      <c r="J140" s="36">
        <v>0</v>
      </c>
      <c r="K140" s="47">
        <f>Table32[[#This Row],[Residential Incentive Disbursements]]/'1.) CLM Reference'!$B$5</f>
        <v>0</v>
      </c>
      <c r="L140" s="36">
        <v>18555.36</v>
      </c>
      <c r="M140" s="69">
        <f>Table32[[#This Row],[CLM $ Collected ]]/'1.) CLM Reference'!$B$4</f>
        <v>6.4545670612104747E-4</v>
      </c>
      <c r="N140" s="36">
        <v>0</v>
      </c>
      <c r="O140" s="69">
        <f>Table32[[#This Row],[C&amp;I Incentive Disbursements]]/'1.) CLM Reference'!$B$5</f>
        <v>0</v>
      </c>
    </row>
    <row r="141" spans="1:15" x14ac:dyDescent="0.35">
      <c r="A141" s="46">
        <v>9001080100</v>
      </c>
      <c r="B141" s="46" t="s">
        <v>225</v>
      </c>
      <c r="C141" s="26" t="s">
        <v>43</v>
      </c>
      <c r="D141" s="36">
        <f>Table32[[#This Row],[Residential CLM $ Collected]]+Table32[[#This Row],[C&amp;I CLM $ Collected]]</f>
        <v>4554.72</v>
      </c>
      <c r="E141" s="47">
        <f>Table32[[#This Row],[CLM $ Collected ]]/'1.) CLM Reference'!$B$4</f>
        <v>1.5843802375721395E-4</v>
      </c>
      <c r="F141" s="36">
        <f>Table32[[#This Row],[Residential Incentive Disbursements]]+Table32[[#This Row],[C&amp;I Incentive Disbursements]]</f>
        <v>0</v>
      </c>
      <c r="G141" s="47">
        <f>Table32[[#This Row],[Incentive Disbursements]]/'1.) CLM Reference'!$B$5</f>
        <v>0</v>
      </c>
      <c r="H141" s="36">
        <v>0</v>
      </c>
      <c r="I141" s="47">
        <f>Table32[[#This Row],[Residential CLM $ Collected]]/'1.) CLM Reference'!$B$4</f>
        <v>0</v>
      </c>
      <c r="J141" s="36">
        <v>0</v>
      </c>
      <c r="K141" s="47">
        <f>Table32[[#This Row],[Residential Incentive Disbursements]]/'1.) CLM Reference'!$B$5</f>
        <v>0</v>
      </c>
      <c r="L141" s="36">
        <v>4554.72</v>
      </c>
      <c r="M141" s="69">
        <f>Table32[[#This Row],[CLM $ Collected ]]/'1.) CLM Reference'!$B$4</f>
        <v>1.5843802375721395E-4</v>
      </c>
      <c r="N141" s="36">
        <v>0</v>
      </c>
      <c r="O141" s="69">
        <f>Table32[[#This Row],[C&amp;I Incentive Disbursements]]/'1.) CLM Reference'!$B$5</f>
        <v>0</v>
      </c>
    </row>
    <row r="142" spans="1:15" x14ac:dyDescent="0.35">
      <c r="A142" s="46">
        <v>9001080200</v>
      </c>
      <c r="B142" s="46" t="s">
        <v>225</v>
      </c>
      <c r="C142" s="26" t="s">
        <v>43</v>
      </c>
      <c r="D142" s="36">
        <f>Table32[[#This Row],[Residential CLM $ Collected]]+Table32[[#This Row],[C&amp;I CLM $ Collected]]</f>
        <v>37087.440000000002</v>
      </c>
      <c r="E142" s="47">
        <f>Table32[[#This Row],[CLM $ Collected ]]/'1.) CLM Reference'!$B$4</f>
        <v>1.2901036067671002E-3</v>
      </c>
      <c r="F142" s="36">
        <f>Table32[[#This Row],[Residential Incentive Disbursements]]+Table32[[#This Row],[C&amp;I Incentive Disbursements]]</f>
        <v>0</v>
      </c>
      <c r="G142" s="47">
        <f>Table32[[#This Row],[Incentive Disbursements]]/'1.) CLM Reference'!$B$5</f>
        <v>0</v>
      </c>
      <c r="H142" s="36">
        <v>0</v>
      </c>
      <c r="I142" s="47">
        <f>Table32[[#This Row],[Residential CLM $ Collected]]/'1.) CLM Reference'!$B$4</f>
        <v>0</v>
      </c>
      <c r="J142" s="36">
        <v>0</v>
      </c>
      <c r="K142" s="47">
        <f>Table32[[#This Row],[Residential Incentive Disbursements]]/'1.) CLM Reference'!$B$5</f>
        <v>0</v>
      </c>
      <c r="L142" s="36">
        <v>37087.440000000002</v>
      </c>
      <c r="M142" s="69">
        <f>Table32[[#This Row],[CLM $ Collected ]]/'1.) CLM Reference'!$B$4</f>
        <v>1.2901036067671002E-3</v>
      </c>
      <c r="N142" s="36">
        <v>0</v>
      </c>
      <c r="O142" s="69">
        <f>Table32[[#This Row],[C&amp;I Incentive Disbursements]]/'1.) CLM Reference'!$B$5</f>
        <v>0</v>
      </c>
    </row>
    <row r="143" spans="1:15" x14ac:dyDescent="0.35">
      <c r="A143" s="46">
        <v>9001080400</v>
      </c>
      <c r="B143" s="46" t="s">
        <v>225</v>
      </c>
      <c r="C143" s="26" t="s">
        <v>43</v>
      </c>
      <c r="D143" s="36">
        <f>Table32[[#This Row],[Residential CLM $ Collected]]+Table32[[#This Row],[C&amp;I CLM $ Collected]]</f>
        <v>87787.44</v>
      </c>
      <c r="E143" s="47">
        <f>Table32[[#This Row],[CLM $ Collected ]]/'1.) CLM Reference'!$B$4</f>
        <v>3.0537263551447718E-3</v>
      </c>
      <c r="F143" s="36">
        <f>Table32[[#This Row],[Residential Incentive Disbursements]]+Table32[[#This Row],[C&amp;I Incentive Disbursements]]</f>
        <v>695</v>
      </c>
      <c r="G143" s="47">
        <f>Table32[[#This Row],[Incentive Disbursements]]/'1.) CLM Reference'!$B$5</f>
        <v>3.5997498139694622E-5</v>
      </c>
      <c r="H143" s="36">
        <v>0</v>
      </c>
      <c r="I143" s="47">
        <f>Table32[[#This Row],[Residential CLM $ Collected]]/'1.) CLM Reference'!$B$4</f>
        <v>0</v>
      </c>
      <c r="J143" s="36">
        <v>0</v>
      </c>
      <c r="K143" s="47">
        <f>Table32[[#This Row],[Residential Incentive Disbursements]]/'1.) CLM Reference'!$B$5</f>
        <v>0</v>
      </c>
      <c r="L143" s="36">
        <v>87787.44</v>
      </c>
      <c r="M143" s="69">
        <f>Table32[[#This Row],[CLM $ Collected ]]/'1.) CLM Reference'!$B$4</f>
        <v>3.0537263551447718E-3</v>
      </c>
      <c r="N143" s="36">
        <v>695</v>
      </c>
      <c r="O143" s="69">
        <f>Table32[[#This Row],[C&amp;I Incentive Disbursements]]/'1.) CLM Reference'!$B$5</f>
        <v>3.5997498139694622E-5</v>
      </c>
    </row>
    <row r="144" spans="1:15" x14ac:dyDescent="0.35">
      <c r="A144" s="46">
        <v>9001080500</v>
      </c>
      <c r="B144" s="46" t="s">
        <v>225</v>
      </c>
      <c r="C144" s="26" t="s">
        <v>43</v>
      </c>
      <c r="D144" s="36">
        <f>Table32[[#This Row],[Residential CLM $ Collected]]+Table32[[#This Row],[C&amp;I CLM $ Collected]]</f>
        <v>96525.9</v>
      </c>
      <c r="E144" s="47">
        <f>Table32[[#This Row],[CLM $ Collected ]]/'1.) CLM Reference'!$B$4</f>
        <v>3.3576976932471058E-3</v>
      </c>
      <c r="F144" s="36">
        <f>Table32[[#This Row],[Residential Incentive Disbursements]]+Table32[[#This Row],[C&amp;I Incentive Disbursements]]</f>
        <v>33671</v>
      </c>
      <c r="G144" s="47">
        <f>Table32[[#This Row],[Incentive Disbursements]]/'1.) CLM Reference'!$B$5</f>
        <v>1.7439881436858381E-3</v>
      </c>
      <c r="H144" s="36">
        <v>0</v>
      </c>
      <c r="I144" s="47">
        <f>Table32[[#This Row],[Residential CLM $ Collected]]/'1.) CLM Reference'!$B$4</f>
        <v>0</v>
      </c>
      <c r="J144" s="36">
        <v>0</v>
      </c>
      <c r="K144" s="47">
        <f>Table32[[#This Row],[Residential Incentive Disbursements]]/'1.) CLM Reference'!$B$5</f>
        <v>0</v>
      </c>
      <c r="L144" s="36">
        <v>96525.9</v>
      </c>
      <c r="M144" s="69">
        <f>Table32[[#This Row],[CLM $ Collected ]]/'1.) CLM Reference'!$B$4</f>
        <v>3.3576976932471058E-3</v>
      </c>
      <c r="N144" s="36">
        <v>33671</v>
      </c>
      <c r="O144" s="69">
        <f>Table32[[#This Row],[C&amp;I Incentive Disbursements]]/'1.) CLM Reference'!$B$5</f>
        <v>1.7439881436858381E-3</v>
      </c>
    </row>
    <row r="145" spans="1:15" x14ac:dyDescent="0.35">
      <c r="A145" s="46">
        <v>9001080600</v>
      </c>
      <c r="B145" s="46" t="s">
        <v>225</v>
      </c>
      <c r="C145" s="26" t="s">
        <v>43</v>
      </c>
      <c r="D145" s="36">
        <f>Table32[[#This Row],[Residential CLM $ Collected]]+Table32[[#This Row],[C&amp;I CLM $ Collected]]</f>
        <v>50702.16</v>
      </c>
      <c r="E145" s="47">
        <f>Table32[[#This Row],[CLM $ Collected ]]/'1.) CLM Reference'!$B$4</f>
        <v>1.7636978849681348E-3</v>
      </c>
      <c r="F145" s="36">
        <f>Table32[[#This Row],[Residential Incentive Disbursements]]+Table32[[#This Row],[C&amp;I Incentive Disbursements]]</f>
        <v>808</v>
      </c>
      <c r="G145" s="47">
        <f>Table32[[#This Row],[Incentive Disbursements]]/'1.) CLM Reference'!$B$5</f>
        <v>4.1850328772479497E-5</v>
      </c>
      <c r="H145" s="36">
        <v>0</v>
      </c>
      <c r="I145" s="47">
        <f>Table32[[#This Row],[Residential CLM $ Collected]]/'1.) CLM Reference'!$B$4</f>
        <v>0</v>
      </c>
      <c r="J145" s="36">
        <v>0</v>
      </c>
      <c r="K145" s="47">
        <f>Table32[[#This Row],[Residential Incentive Disbursements]]/'1.) CLM Reference'!$B$5</f>
        <v>0</v>
      </c>
      <c r="L145" s="36">
        <v>50702.16</v>
      </c>
      <c r="M145" s="69">
        <f>Table32[[#This Row],[CLM $ Collected ]]/'1.) CLM Reference'!$B$4</f>
        <v>1.7636978849681348E-3</v>
      </c>
      <c r="N145" s="36">
        <v>808</v>
      </c>
      <c r="O145" s="69">
        <f>Table32[[#This Row],[C&amp;I Incentive Disbursements]]/'1.) CLM Reference'!$B$5</f>
        <v>4.1850328772479497E-5</v>
      </c>
    </row>
    <row r="146" spans="1:15" x14ac:dyDescent="0.35">
      <c r="A146" s="46">
        <v>9001080700</v>
      </c>
      <c r="B146" s="46" t="s">
        <v>225</v>
      </c>
      <c r="C146" s="26" t="s">
        <v>43</v>
      </c>
      <c r="D146" s="36">
        <f>Table32[[#This Row],[Residential CLM $ Collected]]+Table32[[#This Row],[C&amp;I CLM $ Collected]]</f>
        <v>54872.52</v>
      </c>
      <c r="E146" s="47">
        <f>Table32[[#This Row],[CLM $ Collected ]]/'1.) CLM Reference'!$B$4</f>
        <v>1.9087657698778843E-3</v>
      </c>
      <c r="F146" s="36">
        <f>Table32[[#This Row],[Residential Incentive Disbursements]]+Table32[[#This Row],[C&amp;I Incentive Disbursements]]</f>
        <v>0</v>
      </c>
      <c r="G146" s="47">
        <f>Table32[[#This Row],[Incentive Disbursements]]/'1.) CLM Reference'!$B$5</f>
        <v>0</v>
      </c>
      <c r="H146" s="36">
        <v>0</v>
      </c>
      <c r="I146" s="47">
        <f>Table32[[#This Row],[Residential CLM $ Collected]]/'1.) CLM Reference'!$B$4</f>
        <v>0</v>
      </c>
      <c r="J146" s="36">
        <v>0</v>
      </c>
      <c r="K146" s="47">
        <f>Table32[[#This Row],[Residential Incentive Disbursements]]/'1.) CLM Reference'!$B$5</f>
        <v>0</v>
      </c>
      <c r="L146" s="36">
        <v>54872.52</v>
      </c>
      <c r="M146" s="69">
        <f>Table32[[#This Row],[CLM $ Collected ]]/'1.) CLM Reference'!$B$4</f>
        <v>1.9087657698778843E-3</v>
      </c>
      <c r="N146" s="36">
        <v>0</v>
      </c>
      <c r="O146" s="69">
        <f>Table32[[#This Row],[C&amp;I Incentive Disbursements]]/'1.) CLM Reference'!$B$5</f>
        <v>0</v>
      </c>
    </row>
    <row r="147" spans="1:15" x14ac:dyDescent="0.35">
      <c r="A147" s="46">
        <v>9001080800</v>
      </c>
      <c r="B147" s="46" t="s">
        <v>225</v>
      </c>
      <c r="C147" s="26" t="s">
        <v>43</v>
      </c>
      <c r="D147" s="36">
        <f>Table32[[#This Row],[Residential CLM $ Collected]]+Table32[[#This Row],[C&amp;I CLM $ Collected]]</f>
        <v>84745.08</v>
      </c>
      <c r="E147" s="47">
        <f>Table32[[#This Row],[CLM $ Collected ]]/'1.) CLM Reference'!$B$4</f>
        <v>2.9478964674770343E-3</v>
      </c>
      <c r="F147" s="36">
        <f>Table32[[#This Row],[Residential Incentive Disbursements]]+Table32[[#This Row],[C&amp;I Incentive Disbursements]]</f>
        <v>217198</v>
      </c>
      <c r="G147" s="47">
        <f>Table32[[#This Row],[Incentive Disbursements]]/'1.) CLM Reference'!$B$5</f>
        <v>1.1249762015748765E-2</v>
      </c>
      <c r="H147" s="36">
        <v>0</v>
      </c>
      <c r="I147" s="47">
        <f>Table32[[#This Row],[Residential CLM $ Collected]]/'1.) CLM Reference'!$B$4</f>
        <v>0</v>
      </c>
      <c r="J147" s="36">
        <v>2300</v>
      </c>
      <c r="K147" s="47">
        <f>Table32[[#This Row],[Residential Incentive Disbursements]]/'1.) CLM Reference'!$B$5</f>
        <v>1.1912841110978075E-4</v>
      </c>
      <c r="L147" s="36">
        <v>84745.08</v>
      </c>
      <c r="M147" s="69">
        <f>Table32[[#This Row],[CLM $ Collected ]]/'1.) CLM Reference'!$B$4</f>
        <v>2.9478964674770343E-3</v>
      </c>
      <c r="N147" s="36">
        <v>214898</v>
      </c>
      <c r="O147" s="69">
        <f>Table32[[#This Row],[C&amp;I Incentive Disbursements]]/'1.) CLM Reference'!$B$5</f>
        <v>1.1130633604638984E-2</v>
      </c>
    </row>
    <row r="148" spans="1:15" x14ac:dyDescent="0.35">
      <c r="A148" s="46">
        <v>9001080900</v>
      </c>
      <c r="B148" s="46" t="s">
        <v>225</v>
      </c>
      <c r="C148" s="26" t="s">
        <v>43</v>
      </c>
      <c r="D148" s="36">
        <f>Table32[[#This Row],[Residential CLM $ Collected]]+Table32[[#This Row],[C&amp;I CLM $ Collected]]</f>
        <v>2482.56</v>
      </c>
      <c r="E148" s="47">
        <f>Table32[[#This Row],[CLM $ Collected ]]/'1.) CLM Reference'!$B$4</f>
        <v>8.6356987972632576E-5</v>
      </c>
      <c r="F148" s="36">
        <f>Table32[[#This Row],[Residential Incentive Disbursements]]+Table32[[#This Row],[C&amp;I Incentive Disbursements]]</f>
        <v>0</v>
      </c>
      <c r="G148" s="47">
        <f>Table32[[#This Row],[Incentive Disbursements]]/'1.) CLM Reference'!$B$5</f>
        <v>0</v>
      </c>
      <c r="H148" s="36">
        <v>0</v>
      </c>
      <c r="I148" s="47">
        <f>Table32[[#This Row],[Residential CLM $ Collected]]/'1.) CLM Reference'!$B$4</f>
        <v>0</v>
      </c>
      <c r="J148" s="36">
        <v>0</v>
      </c>
      <c r="K148" s="47">
        <f>Table32[[#This Row],[Residential Incentive Disbursements]]/'1.) CLM Reference'!$B$5</f>
        <v>0</v>
      </c>
      <c r="L148" s="36">
        <v>2482.56</v>
      </c>
      <c r="M148" s="69">
        <f>Table32[[#This Row],[CLM $ Collected ]]/'1.) CLM Reference'!$B$4</f>
        <v>8.6356987972632576E-5</v>
      </c>
      <c r="N148" s="36">
        <v>0</v>
      </c>
      <c r="O148" s="69">
        <f>Table32[[#This Row],[C&amp;I Incentive Disbursements]]/'1.) CLM Reference'!$B$5</f>
        <v>0</v>
      </c>
    </row>
    <row r="149" spans="1:15" x14ac:dyDescent="0.35">
      <c r="A149" s="46">
        <v>9001081000</v>
      </c>
      <c r="B149" s="46" t="s">
        <v>225</v>
      </c>
      <c r="C149" s="26" t="s">
        <v>43</v>
      </c>
      <c r="D149" s="36">
        <f>Table32[[#This Row],[Residential CLM $ Collected]]+Table32[[#This Row],[C&amp;I CLM $ Collected]]</f>
        <v>4309.4399999999996</v>
      </c>
      <c r="E149" s="47">
        <f>Table32[[#This Row],[CLM $ Collected ]]/'1.) CLM Reference'!$B$4</f>
        <v>1.4990584648458916E-4</v>
      </c>
      <c r="F149" s="36">
        <f>Table32[[#This Row],[Residential Incentive Disbursements]]+Table32[[#This Row],[C&amp;I Incentive Disbursements]]</f>
        <v>0</v>
      </c>
      <c r="G149" s="47">
        <f>Table32[[#This Row],[Incentive Disbursements]]/'1.) CLM Reference'!$B$5</f>
        <v>0</v>
      </c>
      <c r="H149" s="36">
        <v>0</v>
      </c>
      <c r="I149" s="47">
        <f>Table32[[#This Row],[Residential CLM $ Collected]]/'1.) CLM Reference'!$B$4</f>
        <v>0</v>
      </c>
      <c r="J149" s="36">
        <v>0</v>
      </c>
      <c r="K149" s="47">
        <f>Table32[[#This Row],[Residential Incentive Disbursements]]/'1.) CLM Reference'!$B$5</f>
        <v>0</v>
      </c>
      <c r="L149" s="36">
        <v>4309.4399999999996</v>
      </c>
      <c r="M149" s="69">
        <f>Table32[[#This Row],[CLM $ Collected ]]/'1.) CLM Reference'!$B$4</f>
        <v>1.4990584648458916E-4</v>
      </c>
      <c r="N149" s="36">
        <v>0</v>
      </c>
      <c r="O149" s="69">
        <f>Table32[[#This Row],[C&amp;I Incentive Disbursements]]/'1.) CLM Reference'!$B$5</f>
        <v>0</v>
      </c>
    </row>
    <row r="150" spans="1:15" x14ac:dyDescent="0.35">
      <c r="A150" s="46">
        <v>9001081100</v>
      </c>
      <c r="B150" s="46" t="s">
        <v>225</v>
      </c>
      <c r="C150" s="26" t="s">
        <v>43</v>
      </c>
      <c r="D150" s="36">
        <f>Table32[[#This Row],[Residential CLM $ Collected]]+Table32[[#This Row],[C&amp;I CLM $ Collected]]</f>
        <v>30005.52</v>
      </c>
      <c r="E150" s="47">
        <f>Table32[[#This Row],[CLM $ Collected ]]/'1.) CLM Reference'!$B$4</f>
        <v>1.0437557721676763E-3</v>
      </c>
      <c r="F150" s="36">
        <f>Table32[[#This Row],[Residential Incentive Disbursements]]+Table32[[#This Row],[C&amp;I Incentive Disbursements]]</f>
        <v>0</v>
      </c>
      <c r="G150" s="47">
        <f>Table32[[#This Row],[Incentive Disbursements]]/'1.) CLM Reference'!$B$5</f>
        <v>0</v>
      </c>
      <c r="H150" s="36">
        <v>0</v>
      </c>
      <c r="I150" s="47">
        <f>Table32[[#This Row],[Residential CLM $ Collected]]/'1.) CLM Reference'!$B$4</f>
        <v>0</v>
      </c>
      <c r="J150" s="36">
        <v>0</v>
      </c>
      <c r="K150" s="47">
        <f>Table32[[#This Row],[Residential Incentive Disbursements]]/'1.) CLM Reference'!$B$5</f>
        <v>0</v>
      </c>
      <c r="L150" s="36">
        <v>30005.52</v>
      </c>
      <c r="M150" s="69">
        <f>Table32[[#This Row],[CLM $ Collected ]]/'1.) CLM Reference'!$B$4</f>
        <v>1.0437557721676763E-3</v>
      </c>
      <c r="N150" s="36">
        <v>0</v>
      </c>
      <c r="O150" s="69">
        <f>Table32[[#This Row],[C&amp;I Incentive Disbursements]]/'1.) CLM Reference'!$B$5</f>
        <v>0</v>
      </c>
    </row>
    <row r="151" spans="1:15" x14ac:dyDescent="0.35">
      <c r="A151" s="46">
        <v>9001081200</v>
      </c>
      <c r="B151" s="46" t="s">
        <v>225</v>
      </c>
      <c r="C151" s="26" t="s">
        <v>43</v>
      </c>
      <c r="D151" s="36">
        <f>Table32[[#This Row],[Residential CLM $ Collected]]+Table32[[#This Row],[C&amp;I CLM $ Collected]]</f>
        <v>12586.44</v>
      </c>
      <c r="E151" s="47">
        <f>Table32[[#This Row],[CLM $ Collected ]]/'1.) CLM Reference'!$B$4</f>
        <v>4.3782508688541729E-4</v>
      </c>
      <c r="F151" s="36">
        <f>Table32[[#This Row],[Residential Incentive Disbursements]]+Table32[[#This Row],[C&amp;I Incentive Disbursements]]</f>
        <v>24607</v>
      </c>
      <c r="G151" s="47">
        <f>Table32[[#This Row],[Incentive Disbursements]]/'1.) CLM Reference'!$B$5</f>
        <v>1.2745186139905978E-3</v>
      </c>
      <c r="H151" s="36">
        <v>0</v>
      </c>
      <c r="I151" s="47">
        <f>Table32[[#This Row],[Residential CLM $ Collected]]/'1.) CLM Reference'!$B$4</f>
        <v>0</v>
      </c>
      <c r="J151" s="36">
        <v>0</v>
      </c>
      <c r="K151" s="47">
        <f>Table32[[#This Row],[Residential Incentive Disbursements]]/'1.) CLM Reference'!$B$5</f>
        <v>0</v>
      </c>
      <c r="L151" s="36">
        <v>12586.44</v>
      </c>
      <c r="M151" s="69">
        <f>Table32[[#This Row],[CLM $ Collected ]]/'1.) CLM Reference'!$B$4</f>
        <v>4.3782508688541729E-4</v>
      </c>
      <c r="N151" s="36">
        <v>24607</v>
      </c>
      <c r="O151" s="69">
        <f>Table32[[#This Row],[C&amp;I Incentive Disbursements]]/'1.) CLM Reference'!$B$5</f>
        <v>1.2745186139905978E-3</v>
      </c>
    </row>
    <row r="152" spans="1:15" x14ac:dyDescent="0.35">
      <c r="A152" s="46">
        <v>9001081300</v>
      </c>
      <c r="B152" s="46" t="s">
        <v>225</v>
      </c>
      <c r="C152" s="26" t="s">
        <v>43</v>
      </c>
      <c r="D152" s="36">
        <f>Table32[[#This Row],[Residential CLM $ Collected]]+Table32[[#This Row],[C&amp;I CLM $ Collected]]</f>
        <v>168137.76</v>
      </c>
      <c r="E152" s="47">
        <f>Table32[[#This Row],[CLM $ Collected ]]/'1.) CLM Reference'!$B$4</f>
        <v>5.8487490808139114E-3</v>
      </c>
      <c r="F152" s="36">
        <f>Table32[[#This Row],[Residential Incentive Disbursements]]+Table32[[#This Row],[C&amp;I Incentive Disbursements]]</f>
        <v>1040221</v>
      </c>
      <c r="G152" s="47">
        <f>Table32[[#This Row],[Incentive Disbursements]]/'1.) CLM Reference'!$B$5</f>
        <v>5.387820649262054E-2</v>
      </c>
      <c r="H152" s="36">
        <v>0</v>
      </c>
      <c r="I152" s="47">
        <f>Table32[[#This Row],[Residential CLM $ Collected]]/'1.) CLM Reference'!$B$4</f>
        <v>0</v>
      </c>
      <c r="J152" s="36">
        <v>0</v>
      </c>
      <c r="K152" s="47">
        <f>Table32[[#This Row],[Residential Incentive Disbursements]]/'1.) CLM Reference'!$B$5</f>
        <v>0</v>
      </c>
      <c r="L152" s="36">
        <v>168137.76</v>
      </c>
      <c r="M152" s="69">
        <f>Table32[[#This Row],[CLM $ Collected ]]/'1.) CLM Reference'!$B$4</f>
        <v>5.8487490808139114E-3</v>
      </c>
      <c r="N152" s="36">
        <v>1040221</v>
      </c>
      <c r="O152" s="69">
        <f>Table32[[#This Row],[C&amp;I Incentive Disbursements]]/'1.) CLM Reference'!$B$5</f>
        <v>5.387820649262054E-2</v>
      </c>
    </row>
    <row r="153" spans="1:15" x14ac:dyDescent="0.35">
      <c r="A153" s="46">
        <v>9001090100</v>
      </c>
      <c r="B153" s="46" t="s">
        <v>234</v>
      </c>
      <c r="C153" s="26" t="s">
        <v>43</v>
      </c>
      <c r="D153" s="36">
        <f>Table32[[#This Row],[Residential CLM $ Collected]]+Table32[[#This Row],[C&amp;I CLM $ Collected]]</f>
        <v>60418.2</v>
      </c>
      <c r="E153" s="47">
        <f>Table32[[#This Row],[CLM $ Collected ]]/'1.) CLM Reference'!$B$4</f>
        <v>2.1016747916377085E-3</v>
      </c>
      <c r="F153" s="36">
        <f>Table32[[#This Row],[Residential Incentive Disbursements]]+Table32[[#This Row],[C&amp;I Incentive Disbursements]]</f>
        <v>0</v>
      </c>
      <c r="G153" s="47">
        <f>Table32[[#This Row],[Incentive Disbursements]]/'1.) CLM Reference'!$B$5</f>
        <v>0</v>
      </c>
      <c r="H153" s="36">
        <v>0</v>
      </c>
      <c r="I153" s="47">
        <f>Table32[[#This Row],[Residential CLM $ Collected]]/'1.) CLM Reference'!$B$4</f>
        <v>0</v>
      </c>
      <c r="J153" s="36">
        <v>0</v>
      </c>
      <c r="K153" s="47">
        <f>Table32[[#This Row],[Residential Incentive Disbursements]]/'1.) CLM Reference'!$B$5</f>
        <v>0</v>
      </c>
      <c r="L153" s="36">
        <v>60418.2</v>
      </c>
      <c r="M153" s="69">
        <f>Table32[[#This Row],[CLM $ Collected ]]/'1.) CLM Reference'!$B$4</f>
        <v>2.1016747916377085E-3</v>
      </c>
      <c r="N153" s="36">
        <v>0</v>
      </c>
      <c r="O153" s="69">
        <f>Table32[[#This Row],[C&amp;I Incentive Disbursements]]/'1.) CLM Reference'!$B$5</f>
        <v>0</v>
      </c>
    </row>
    <row r="154" spans="1:15" x14ac:dyDescent="0.35">
      <c r="A154" s="46">
        <v>9001090200</v>
      </c>
      <c r="B154" s="46" t="s">
        <v>234</v>
      </c>
      <c r="C154" s="26" t="s">
        <v>43</v>
      </c>
      <c r="D154" s="36">
        <f>Table32[[#This Row],[Residential CLM $ Collected]]+Table32[[#This Row],[C&amp;I CLM $ Collected]]</f>
        <v>31412.16</v>
      </c>
      <c r="E154" s="47">
        <f>Table32[[#This Row],[CLM $ Collected ]]/'1.) CLM Reference'!$B$4</f>
        <v>1.0926863895794705E-3</v>
      </c>
      <c r="F154" s="36">
        <f>Table32[[#This Row],[Residential Incentive Disbursements]]+Table32[[#This Row],[C&amp;I Incentive Disbursements]]</f>
        <v>0</v>
      </c>
      <c r="G154" s="47">
        <f>Table32[[#This Row],[Incentive Disbursements]]/'1.) CLM Reference'!$B$5</f>
        <v>0</v>
      </c>
      <c r="H154" s="36">
        <v>0</v>
      </c>
      <c r="I154" s="47">
        <f>Table32[[#This Row],[Residential CLM $ Collected]]/'1.) CLM Reference'!$B$4</f>
        <v>0</v>
      </c>
      <c r="J154" s="36">
        <v>0</v>
      </c>
      <c r="K154" s="47">
        <f>Table32[[#This Row],[Residential Incentive Disbursements]]/'1.) CLM Reference'!$B$5</f>
        <v>0</v>
      </c>
      <c r="L154" s="36">
        <v>31412.16</v>
      </c>
      <c r="M154" s="69">
        <f>Table32[[#This Row],[CLM $ Collected ]]/'1.) CLM Reference'!$B$4</f>
        <v>1.0926863895794705E-3</v>
      </c>
      <c r="N154" s="36">
        <v>0</v>
      </c>
      <c r="O154" s="69">
        <f>Table32[[#This Row],[C&amp;I Incentive Disbursements]]/'1.) CLM Reference'!$B$5</f>
        <v>0</v>
      </c>
    </row>
    <row r="155" spans="1:15" x14ac:dyDescent="0.35">
      <c r="A155" s="46">
        <v>9001090300</v>
      </c>
      <c r="B155" s="46" t="s">
        <v>234</v>
      </c>
      <c r="C155" s="26" t="s">
        <v>43</v>
      </c>
      <c r="D155" s="36">
        <f>Table32[[#This Row],[Residential CLM $ Collected]]+Table32[[#This Row],[C&amp;I CLM $ Collected]]</f>
        <v>88059.36</v>
      </c>
      <c r="E155" s="47">
        <f>Table32[[#This Row],[CLM $ Collected ]]/'1.) CLM Reference'!$B$4</f>
        <v>3.0631852170331119E-3</v>
      </c>
      <c r="F155" s="36">
        <f>Table32[[#This Row],[Residential Incentive Disbursements]]+Table32[[#This Row],[C&amp;I Incentive Disbursements]]</f>
        <v>9145</v>
      </c>
      <c r="G155" s="47">
        <f>Table32[[#This Row],[Incentive Disbursements]]/'1.) CLM Reference'!$B$5</f>
        <v>4.7366492156475869E-4</v>
      </c>
      <c r="H155" s="36">
        <v>1278.72</v>
      </c>
      <c r="I155" s="47">
        <f>Table32[[#This Row],[Residential CLM $ Collected]]/'1.) CLM Reference'!$B$4</f>
        <v>4.448086155434903E-5</v>
      </c>
      <c r="J155" s="36">
        <v>0</v>
      </c>
      <c r="K155" s="47">
        <f>Table32[[#This Row],[Residential Incentive Disbursements]]/'1.) CLM Reference'!$B$5</f>
        <v>0</v>
      </c>
      <c r="L155" s="36">
        <v>86780.64</v>
      </c>
      <c r="M155" s="69">
        <f>Table32[[#This Row],[CLM $ Collected ]]/'1.) CLM Reference'!$B$4</f>
        <v>3.0631852170331119E-3</v>
      </c>
      <c r="N155" s="36">
        <v>9145</v>
      </c>
      <c r="O155" s="69">
        <f>Table32[[#This Row],[C&amp;I Incentive Disbursements]]/'1.) CLM Reference'!$B$5</f>
        <v>4.7366492156475869E-4</v>
      </c>
    </row>
    <row r="156" spans="1:15" x14ac:dyDescent="0.35">
      <c r="A156" s="46">
        <v>9001090400</v>
      </c>
      <c r="B156" s="46" t="s">
        <v>234</v>
      </c>
      <c r="C156" s="26" t="s">
        <v>43</v>
      </c>
      <c r="D156" s="36">
        <f>Table32[[#This Row],[Residential CLM $ Collected]]+Table32[[#This Row],[C&amp;I CLM $ Collected]]</f>
        <v>73098.12</v>
      </c>
      <c r="E156" s="47">
        <f>Table32[[#This Row],[CLM $ Collected ]]/'1.) CLM Reference'!$B$4</f>
        <v>2.5427516231881818E-3</v>
      </c>
      <c r="F156" s="36">
        <f>Table32[[#This Row],[Residential Incentive Disbursements]]+Table32[[#This Row],[C&amp;I Incentive Disbursements]]</f>
        <v>30060</v>
      </c>
      <c r="G156" s="47">
        <f>Table32[[#This Row],[Incentive Disbursements]]/'1.) CLM Reference'!$B$5</f>
        <v>1.5569565382434823E-3</v>
      </c>
      <c r="H156" s="36">
        <v>0</v>
      </c>
      <c r="I156" s="47">
        <f>Table32[[#This Row],[Residential CLM $ Collected]]/'1.) CLM Reference'!$B$4</f>
        <v>0</v>
      </c>
      <c r="J156" s="36">
        <v>0</v>
      </c>
      <c r="K156" s="47">
        <f>Table32[[#This Row],[Residential Incentive Disbursements]]/'1.) CLM Reference'!$B$5</f>
        <v>0</v>
      </c>
      <c r="L156" s="36">
        <v>73098.12</v>
      </c>
      <c r="M156" s="69">
        <f>Table32[[#This Row],[CLM $ Collected ]]/'1.) CLM Reference'!$B$4</f>
        <v>2.5427516231881818E-3</v>
      </c>
      <c r="N156" s="36">
        <v>30060</v>
      </c>
      <c r="O156" s="69">
        <f>Table32[[#This Row],[C&amp;I Incentive Disbursements]]/'1.) CLM Reference'!$B$5</f>
        <v>1.5569565382434823E-3</v>
      </c>
    </row>
    <row r="157" spans="1:15" x14ac:dyDescent="0.35">
      <c r="A157" s="46">
        <v>9001090500</v>
      </c>
      <c r="B157" s="46" t="s">
        <v>234</v>
      </c>
      <c r="C157" s="26" t="s">
        <v>43</v>
      </c>
      <c r="D157" s="36">
        <f>Table32[[#This Row],[Residential CLM $ Collected]]+Table32[[#This Row],[C&amp;I CLM $ Collected]]</f>
        <v>227949.12</v>
      </c>
      <c r="E157" s="47">
        <f>Table32[[#This Row],[CLM $ Collected ]]/'1.) CLM Reference'!$B$4</f>
        <v>7.9293146647864219E-3</v>
      </c>
      <c r="F157" s="36">
        <f>Table32[[#This Row],[Residential Incentive Disbursements]]+Table32[[#This Row],[C&amp;I Incentive Disbursements]]</f>
        <v>245766.5</v>
      </c>
      <c r="G157" s="47">
        <f>Table32[[#This Row],[Incentive Disbursements]]/'1.) CLM Reference'!$B$5</f>
        <v>1.2729466369135623E-2</v>
      </c>
      <c r="H157" s="36">
        <v>0</v>
      </c>
      <c r="I157" s="47">
        <f>Table32[[#This Row],[Residential CLM $ Collected]]/'1.) CLM Reference'!$B$4</f>
        <v>0</v>
      </c>
      <c r="J157" s="36">
        <v>0</v>
      </c>
      <c r="K157" s="47">
        <f>Table32[[#This Row],[Residential Incentive Disbursements]]/'1.) CLM Reference'!$B$5</f>
        <v>0</v>
      </c>
      <c r="L157" s="36">
        <v>227949.12</v>
      </c>
      <c r="M157" s="69">
        <f>Table32[[#This Row],[CLM $ Collected ]]/'1.) CLM Reference'!$B$4</f>
        <v>7.9293146647864219E-3</v>
      </c>
      <c r="N157" s="36">
        <v>245766.5</v>
      </c>
      <c r="O157" s="69">
        <f>Table32[[#This Row],[C&amp;I Incentive Disbursements]]/'1.) CLM Reference'!$B$5</f>
        <v>1.2729466369135623E-2</v>
      </c>
    </row>
    <row r="158" spans="1:15" x14ac:dyDescent="0.35">
      <c r="A158" s="46">
        <v>9001090600</v>
      </c>
      <c r="B158" s="46" t="s">
        <v>234</v>
      </c>
      <c r="C158" s="26" t="s">
        <v>43</v>
      </c>
      <c r="D158" s="36">
        <f>Table32[[#This Row],[Residential CLM $ Collected]]+Table32[[#This Row],[C&amp;I CLM $ Collected]]</f>
        <v>19105.439999999999</v>
      </c>
      <c r="E158" s="47">
        <f>Table32[[#This Row],[CLM $ Collected ]]/'1.) CLM Reference'!$B$4</f>
        <v>6.6459149115906694E-4</v>
      </c>
      <c r="F158" s="36">
        <f>Table32[[#This Row],[Residential Incentive Disbursements]]+Table32[[#This Row],[C&amp;I Incentive Disbursements]]</f>
        <v>100</v>
      </c>
      <c r="G158" s="47">
        <f>Table32[[#This Row],[Incentive Disbursements]]/'1.) CLM Reference'!$B$5</f>
        <v>5.1794961352078587E-6</v>
      </c>
      <c r="H158" s="36">
        <v>0</v>
      </c>
      <c r="I158" s="47">
        <f>Table32[[#This Row],[Residential CLM $ Collected]]/'1.) CLM Reference'!$B$4</f>
        <v>0</v>
      </c>
      <c r="J158" s="36">
        <v>0</v>
      </c>
      <c r="K158" s="47">
        <f>Table32[[#This Row],[Residential Incentive Disbursements]]/'1.) CLM Reference'!$B$5</f>
        <v>0</v>
      </c>
      <c r="L158" s="36">
        <v>19105.439999999999</v>
      </c>
      <c r="M158" s="69">
        <f>Table32[[#This Row],[CLM $ Collected ]]/'1.) CLM Reference'!$B$4</f>
        <v>6.6459149115906694E-4</v>
      </c>
      <c r="N158" s="36">
        <v>100</v>
      </c>
      <c r="O158" s="69">
        <f>Table32[[#This Row],[C&amp;I Incentive Disbursements]]/'1.) CLM Reference'!$B$5</f>
        <v>5.1794961352078587E-6</v>
      </c>
    </row>
    <row r="159" spans="1:15" x14ac:dyDescent="0.35">
      <c r="A159" s="46">
        <v>9001090700</v>
      </c>
      <c r="B159" s="46" t="s">
        <v>234</v>
      </c>
      <c r="C159" s="26" t="s">
        <v>43</v>
      </c>
      <c r="D159" s="36">
        <f>Table32[[#This Row],[Residential CLM $ Collected]]+Table32[[#This Row],[C&amp;I CLM $ Collected]]</f>
        <v>41943.12</v>
      </c>
      <c r="E159" s="47">
        <f>Table32[[#This Row],[CLM $ Collected ]]/'1.) CLM Reference'!$B$4</f>
        <v>1.4590106621288851E-3</v>
      </c>
      <c r="F159" s="36">
        <f>Table32[[#This Row],[Residential Incentive Disbursements]]+Table32[[#This Row],[C&amp;I Incentive Disbursements]]</f>
        <v>55322</v>
      </c>
      <c r="G159" s="47">
        <f>Table32[[#This Row],[Incentive Disbursements]]/'1.) CLM Reference'!$B$5</f>
        <v>2.8654008519196916E-3</v>
      </c>
      <c r="H159" s="36">
        <v>1801.44</v>
      </c>
      <c r="I159" s="47">
        <f>Table32[[#This Row],[Residential CLM $ Collected]]/'1.) CLM Reference'!$B$4</f>
        <v>6.2663916446498462E-5</v>
      </c>
      <c r="J159" s="36">
        <v>1150</v>
      </c>
      <c r="K159" s="47">
        <f>Table32[[#This Row],[Residential Incentive Disbursements]]/'1.) CLM Reference'!$B$5</f>
        <v>5.9564205554890377E-5</v>
      </c>
      <c r="L159" s="36">
        <v>40141.68</v>
      </c>
      <c r="M159" s="69">
        <f>Table32[[#This Row],[CLM $ Collected ]]/'1.) CLM Reference'!$B$4</f>
        <v>1.4590106621288851E-3</v>
      </c>
      <c r="N159" s="36">
        <v>54172</v>
      </c>
      <c r="O159" s="69">
        <f>Table32[[#This Row],[C&amp;I Incentive Disbursements]]/'1.) CLM Reference'!$B$5</f>
        <v>2.8058366463648014E-3</v>
      </c>
    </row>
    <row r="160" spans="1:15" x14ac:dyDescent="0.35">
      <c r="A160" s="46">
        <v>9009154100</v>
      </c>
      <c r="B160" s="46" t="s">
        <v>238</v>
      </c>
      <c r="C160" s="26" t="s">
        <v>43</v>
      </c>
      <c r="D160" s="36">
        <f>Table32[[#This Row],[Residential CLM $ Collected]]+Table32[[#This Row],[C&amp;I CLM $ Collected]]</f>
        <v>48198.36</v>
      </c>
      <c r="E160" s="47">
        <f>Table32[[#This Row],[CLM $ Collected ]]/'1.) CLM Reference'!$B$4</f>
        <v>1.6766020538559452E-3</v>
      </c>
      <c r="F160" s="36">
        <f>Table32[[#This Row],[Residential Incentive Disbursements]]+Table32[[#This Row],[C&amp;I Incentive Disbursements]]</f>
        <v>220576</v>
      </c>
      <c r="G160" s="47">
        <f>Table32[[#This Row],[Incentive Disbursements]]/'1.) CLM Reference'!$B$5</f>
        <v>1.1424725395196086E-2</v>
      </c>
      <c r="H160" s="36">
        <v>644.4</v>
      </c>
      <c r="I160" s="47">
        <f>Table32[[#This Row],[Residential CLM $ Collected]]/'1.) CLM Reference'!$B$4</f>
        <v>2.2415749488255846E-5</v>
      </c>
      <c r="J160" s="36">
        <v>0</v>
      </c>
      <c r="K160" s="47">
        <f>Table32[[#This Row],[Residential Incentive Disbursements]]/'1.) CLM Reference'!$B$5</f>
        <v>0</v>
      </c>
      <c r="L160" s="36">
        <v>47553.96</v>
      </c>
      <c r="M160" s="69">
        <f>Table32[[#This Row],[CLM $ Collected ]]/'1.) CLM Reference'!$B$4</f>
        <v>1.6766020538559452E-3</v>
      </c>
      <c r="N160" s="36">
        <v>220576</v>
      </c>
      <c r="O160" s="69">
        <f>Table32[[#This Row],[C&amp;I Incentive Disbursements]]/'1.) CLM Reference'!$B$5</f>
        <v>1.1424725395196086E-2</v>
      </c>
    </row>
    <row r="161" spans="1:15" x14ac:dyDescent="0.35">
      <c r="A161" s="46">
        <v>9009154200</v>
      </c>
      <c r="B161" s="46" t="s">
        <v>238</v>
      </c>
      <c r="C161" s="26" t="s">
        <v>43</v>
      </c>
      <c r="D161" s="36">
        <f>Table32[[#This Row],[Residential CLM $ Collected]]+Table32[[#This Row],[C&amp;I CLM $ Collected]]</f>
        <v>21111.84</v>
      </c>
      <c r="E161" s="47">
        <f>Table32[[#This Row],[CLM $ Collected ]]/'1.) CLM Reference'!$B$4</f>
        <v>7.3438503518953959E-4</v>
      </c>
      <c r="F161" s="36">
        <f>Table32[[#This Row],[Residential Incentive Disbursements]]+Table32[[#This Row],[C&amp;I Incentive Disbursements]]</f>
        <v>0</v>
      </c>
      <c r="G161" s="47">
        <f>Table32[[#This Row],[Incentive Disbursements]]/'1.) CLM Reference'!$B$5</f>
        <v>0</v>
      </c>
      <c r="H161" s="36">
        <v>0</v>
      </c>
      <c r="I161" s="47">
        <f>Table32[[#This Row],[Residential CLM $ Collected]]/'1.) CLM Reference'!$B$4</f>
        <v>0</v>
      </c>
      <c r="J161" s="36">
        <v>0</v>
      </c>
      <c r="K161" s="47">
        <f>Table32[[#This Row],[Residential Incentive Disbursements]]/'1.) CLM Reference'!$B$5</f>
        <v>0</v>
      </c>
      <c r="L161" s="36">
        <v>21111.84</v>
      </c>
      <c r="M161" s="69">
        <f>Table32[[#This Row],[CLM $ Collected ]]/'1.) CLM Reference'!$B$4</f>
        <v>7.3438503518953959E-4</v>
      </c>
      <c r="N161" s="36">
        <v>0</v>
      </c>
      <c r="O161" s="69">
        <f>Table32[[#This Row],[C&amp;I Incentive Disbursements]]/'1.) CLM Reference'!$B$5</f>
        <v>0</v>
      </c>
    </row>
    <row r="162" spans="1:15" x14ac:dyDescent="0.35">
      <c r="A162" s="46">
        <v>9009154500</v>
      </c>
      <c r="B162" s="46" t="s">
        <v>238</v>
      </c>
      <c r="C162" s="26" t="s">
        <v>48</v>
      </c>
      <c r="D162" s="36">
        <f>Table32[[#This Row],[Residential CLM $ Collected]]+Table32[[#This Row],[C&amp;I CLM $ Collected]]</f>
        <v>7349.28</v>
      </c>
      <c r="E162" s="47">
        <f>Table32[[#This Row],[CLM $ Collected ]]/'1.) CLM Reference'!$B$4</f>
        <v>2.5564807479678604E-4</v>
      </c>
      <c r="F162" s="36">
        <f>Table32[[#This Row],[Residential Incentive Disbursements]]+Table32[[#This Row],[C&amp;I Incentive Disbursements]]</f>
        <v>75</v>
      </c>
      <c r="G162" s="47">
        <f>Table32[[#This Row],[Incentive Disbursements]]/'1.) CLM Reference'!$B$5</f>
        <v>3.8846221014058944E-6</v>
      </c>
      <c r="H162" s="36">
        <v>0</v>
      </c>
      <c r="I162" s="47">
        <f>Table32[[#This Row],[Residential CLM $ Collected]]/'1.) CLM Reference'!$B$4</f>
        <v>0</v>
      </c>
      <c r="J162" s="36">
        <v>0</v>
      </c>
      <c r="K162" s="47">
        <f>Table32[[#This Row],[Residential Incentive Disbursements]]/'1.) CLM Reference'!$B$5</f>
        <v>0</v>
      </c>
      <c r="L162" s="36">
        <v>7349.28</v>
      </c>
      <c r="M162" s="69">
        <f>Table32[[#This Row],[CLM $ Collected ]]/'1.) CLM Reference'!$B$4</f>
        <v>2.5564807479678604E-4</v>
      </c>
      <c r="N162" s="36">
        <v>75</v>
      </c>
      <c r="O162" s="69">
        <f>Table32[[#This Row],[C&amp;I Incentive Disbursements]]/'1.) CLM Reference'!$B$5</f>
        <v>3.8846221014058944E-6</v>
      </c>
    </row>
    <row r="163" spans="1:15" x14ac:dyDescent="0.35">
      <c r="A163" s="46">
        <v>9009154600</v>
      </c>
      <c r="B163" s="46" t="s">
        <v>238</v>
      </c>
      <c r="C163" s="26" t="s">
        <v>43</v>
      </c>
      <c r="D163" s="36">
        <f>Table32[[#This Row],[Residential CLM $ Collected]]+Table32[[#This Row],[C&amp;I CLM $ Collected]]</f>
        <v>58339.56</v>
      </c>
      <c r="E163" s="47">
        <f>Table32[[#This Row],[CLM $ Collected ]]/'1.) CLM Reference'!$B$4</f>
        <v>2.0293683460817368E-3</v>
      </c>
      <c r="F163" s="36">
        <f>Table32[[#This Row],[Residential Incentive Disbursements]]+Table32[[#This Row],[C&amp;I Incentive Disbursements]]</f>
        <v>1500</v>
      </c>
      <c r="G163" s="47">
        <f>Table32[[#This Row],[Incentive Disbursements]]/'1.) CLM Reference'!$B$5</f>
        <v>7.7692442028117885E-5</v>
      </c>
      <c r="H163" s="36">
        <v>0</v>
      </c>
      <c r="I163" s="47">
        <f>Table32[[#This Row],[Residential CLM $ Collected]]/'1.) CLM Reference'!$B$4</f>
        <v>0</v>
      </c>
      <c r="J163" s="36">
        <v>0</v>
      </c>
      <c r="K163" s="47">
        <f>Table32[[#This Row],[Residential Incentive Disbursements]]/'1.) CLM Reference'!$B$5</f>
        <v>0</v>
      </c>
      <c r="L163" s="36">
        <v>58339.56</v>
      </c>
      <c r="M163" s="69">
        <f>Table32[[#This Row],[CLM $ Collected ]]/'1.) CLM Reference'!$B$4</f>
        <v>2.0293683460817368E-3</v>
      </c>
      <c r="N163" s="36">
        <v>1500</v>
      </c>
      <c r="O163" s="69">
        <f>Table32[[#This Row],[C&amp;I Incentive Disbursements]]/'1.) CLM Reference'!$B$5</f>
        <v>7.7692442028117885E-5</v>
      </c>
    </row>
    <row r="164" spans="1:15" x14ac:dyDescent="0.35">
      <c r="A164" s="46">
        <v>9009154700</v>
      </c>
      <c r="B164" s="46" t="s">
        <v>238</v>
      </c>
      <c r="C164" s="26" t="s">
        <v>43</v>
      </c>
      <c r="D164" s="36">
        <f>Table32[[#This Row],[Residential CLM $ Collected]]+Table32[[#This Row],[C&amp;I CLM $ Collected]]</f>
        <v>289592.15999999997</v>
      </c>
      <c r="E164" s="47">
        <f>Table32[[#This Row],[CLM $ Collected ]]/'1.) CLM Reference'!$B$4</f>
        <v>1.0073596077471918E-2</v>
      </c>
      <c r="F164" s="36">
        <f>Table32[[#This Row],[Residential Incentive Disbursements]]+Table32[[#This Row],[C&amp;I Incentive Disbursements]]</f>
        <v>15848</v>
      </c>
      <c r="G164" s="47">
        <f>Table32[[#This Row],[Incentive Disbursements]]/'1.) CLM Reference'!$B$5</f>
        <v>8.2084654750774148E-4</v>
      </c>
      <c r="H164" s="36">
        <v>0</v>
      </c>
      <c r="I164" s="47">
        <f>Table32[[#This Row],[Residential CLM $ Collected]]/'1.) CLM Reference'!$B$4</f>
        <v>0</v>
      </c>
      <c r="J164" s="36">
        <v>0</v>
      </c>
      <c r="K164" s="47">
        <f>Table32[[#This Row],[Residential Incentive Disbursements]]/'1.) CLM Reference'!$B$5</f>
        <v>0</v>
      </c>
      <c r="L164" s="36">
        <v>289592.15999999997</v>
      </c>
      <c r="M164" s="69">
        <f>Table32[[#This Row],[CLM $ Collected ]]/'1.) CLM Reference'!$B$4</f>
        <v>1.0073596077471918E-2</v>
      </c>
      <c r="N164" s="36">
        <v>15848</v>
      </c>
      <c r="O164" s="69">
        <f>Table32[[#This Row],[C&amp;I Incentive Disbursements]]/'1.) CLM Reference'!$B$5</f>
        <v>8.2084654750774148E-4</v>
      </c>
    </row>
    <row r="165" spans="1:15" x14ac:dyDescent="0.35">
      <c r="A165" s="46">
        <v>9009154800</v>
      </c>
      <c r="B165" s="46" t="s">
        <v>238</v>
      </c>
      <c r="C165" s="26" t="s">
        <v>43</v>
      </c>
      <c r="D165" s="36">
        <f>Table32[[#This Row],[Residential CLM $ Collected]]+Table32[[#This Row],[C&amp;I CLM $ Collected]]</f>
        <v>727.68</v>
      </c>
      <c r="E165" s="47">
        <f>Table32[[#This Row],[CLM $ Collected ]]/'1.) CLM Reference'!$B$4</f>
        <v>2.5312682476123545E-5</v>
      </c>
      <c r="F165" s="36">
        <f>Table32[[#This Row],[Residential Incentive Disbursements]]+Table32[[#This Row],[C&amp;I Incentive Disbursements]]</f>
        <v>0</v>
      </c>
      <c r="G165" s="47">
        <f>Table32[[#This Row],[Incentive Disbursements]]/'1.) CLM Reference'!$B$5</f>
        <v>0</v>
      </c>
      <c r="H165" s="36">
        <v>0</v>
      </c>
      <c r="I165" s="47">
        <f>Table32[[#This Row],[Residential CLM $ Collected]]/'1.) CLM Reference'!$B$4</f>
        <v>0</v>
      </c>
      <c r="J165" s="36">
        <v>0</v>
      </c>
      <c r="K165" s="47">
        <f>Table32[[#This Row],[Residential Incentive Disbursements]]/'1.) CLM Reference'!$B$5</f>
        <v>0</v>
      </c>
      <c r="L165" s="36">
        <v>727.68</v>
      </c>
      <c r="M165" s="69">
        <f>Table32[[#This Row],[CLM $ Collected ]]/'1.) CLM Reference'!$B$4</f>
        <v>2.5312682476123545E-5</v>
      </c>
      <c r="N165" s="36">
        <v>0</v>
      </c>
      <c r="O165" s="69">
        <f>Table32[[#This Row],[C&amp;I Incentive Disbursements]]/'1.) CLM Reference'!$B$5</f>
        <v>0</v>
      </c>
    </row>
    <row r="166" spans="1:15" x14ac:dyDescent="0.35">
      <c r="A166" s="46">
        <v>9009154900</v>
      </c>
      <c r="B166" s="46" t="s">
        <v>238</v>
      </c>
      <c r="C166" s="26" t="s">
        <v>43</v>
      </c>
      <c r="D166" s="36">
        <f>Table32[[#This Row],[Residential CLM $ Collected]]+Table32[[#This Row],[C&amp;I CLM $ Collected]]</f>
        <v>22963.68</v>
      </c>
      <c r="E166" s="47">
        <f>Table32[[#This Row],[CLM $ Collected ]]/'1.) CLM Reference'!$B$4</f>
        <v>7.988021387468514E-4</v>
      </c>
      <c r="F166" s="36">
        <f>Table32[[#This Row],[Residential Incentive Disbursements]]+Table32[[#This Row],[C&amp;I Incentive Disbursements]]</f>
        <v>0</v>
      </c>
      <c r="G166" s="47">
        <f>Table32[[#This Row],[Incentive Disbursements]]/'1.) CLM Reference'!$B$5</f>
        <v>0</v>
      </c>
      <c r="H166" s="36">
        <v>0</v>
      </c>
      <c r="I166" s="47">
        <f>Table32[[#This Row],[Residential CLM $ Collected]]/'1.) CLM Reference'!$B$4</f>
        <v>0</v>
      </c>
      <c r="J166" s="36">
        <v>0</v>
      </c>
      <c r="K166" s="47">
        <f>Table32[[#This Row],[Residential Incentive Disbursements]]/'1.) CLM Reference'!$B$5</f>
        <v>0</v>
      </c>
      <c r="L166" s="36">
        <v>22963.68</v>
      </c>
      <c r="M166" s="69">
        <f>Table32[[#This Row],[CLM $ Collected ]]/'1.) CLM Reference'!$B$4</f>
        <v>7.988021387468514E-4</v>
      </c>
      <c r="N166" s="36">
        <v>0</v>
      </c>
      <c r="O166" s="69">
        <f>Table32[[#This Row],[C&amp;I Incentive Disbursements]]/'1.) CLM Reference'!$B$5</f>
        <v>0</v>
      </c>
    </row>
    <row r="167" spans="1:15" x14ac:dyDescent="0.35">
      <c r="A167" s="46">
        <v>9009155000</v>
      </c>
      <c r="B167" s="46" t="s">
        <v>238</v>
      </c>
      <c r="C167" s="26" t="s">
        <v>43</v>
      </c>
      <c r="D167" s="36">
        <f>Table32[[#This Row],[Residential CLM $ Collected]]+Table32[[#This Row],[C&amp;I CLM $ Collected]]</f>
        <v>20020.8</v>
      </c>
      <c r="E167" s="47">
        <f>Table32[[#This Row],[CLM $ Collected ]]/'1.) CLM Reference'!$B$4</f>
        <v>6.9643270849545716E-4</v>
      </c>
      <c r="F167" s="36">
        <f>Table32[[#This Row],[Residential Incentive Disbursements]]+Table32[[#This Row],[C&amp;I Incentive Disbursements]]</f>
        <v>0</v>
      </c>
      <c r="G167" s="47">
        <f>Table32[[#This Row],[Incentive Disbursements]]/'1.) CLM Reference'!$B$5</f>
        <v>0</v>
      </c>
      <c r="H167" s="36">
        <v>0</v>
      </c>
      <c r="I167" s="47">
        <f>Table32[[#This Row],[Residential CLM $ Collected]]/'1.) CLM Reference'!$B$4</f>
        <v>0</v>
      </c>
      <c r="J167" s="36">
        <v>0</v>
      </c>
      <c r="K167" s="47">
        <f>Table32[[#This Row],[Residential Incentive Disbursements]]/'1.) CLM Reference'!$B$5</f>
        <v>0</v>
      </c>
      <c r="L167" s="36">
        <v>20020.8</v>
      </c>
      <c r="M167" s="69">
        <f>Table32[[#This Row],[CLM $ Collected ]]/'1.) CLM Reference'!$B$4</f>
        <v>6.9643270849545716E-4</v>
      </c>
      <c r="N167" s="36">
        <v>0</v>
      </c>
      <c r="O167" s="69">
        <f>Table32[[#This Row],[C&amp;I Incentive Disbursements]]/'1.) CLM Reference'!$B$5</f>
        <v>0</v>
      </c>
    </row>
    <row r="168" spans="1:15" x14ac:dyDescent="0.35">
      <c r="A168" s="46">
        <v>9009155100</v>
      </c>
      <c r="B168" s="46" t="s">
        <v>238</v>
      </c>
      <c r="C168" s="26" t="s">
        <v>48</v>
      </c>
      <c r="D168" s="36">
        <f>Table32[[#This Row],[Residential CLM $ Collected]]+Table32[[#This Row],[C&amp;I CLM $ Collected]]</f>
        <v>12553.2</v>
      </c>
      <c r="E168" s="47">
        <f>Table32[[#This Row],[CLM $ Collected ]]/'1.) CLM Reference'!$B$4</f>
        <v>4.3666881824328571E-4</v>
      </c>
      <c r="F168" s="36">
        <f>Table32[[#This Row],[Residential Incentive Disbursements]]+Table32[[#This Row],[C&amp;I Incentive Disbursements]]</f>
        <v>0</v>
      </c>
      <c r="G168" s="47">
        <f>Table32[[#This Row],[Incentive Disbursements]]/'1.) CLM Reference'!$B$5</f>
        <v>0</v>
      </c>
      <c r="H168" s="36">
        <v>6001.2</v>
      </c>
      <c r="I168" s="47">
        <f>Table32[[#This Row],[Residential CLM $ Collected]]/'1.) CLM Reference'!$B$4</f>
        <v>2.0875449383755582E-4</v>
      </c>
      <c r="J168" s="36">
        <v>0</v>
      </c>
      <c r="K168" s="47">
        <f>Table32[[#This Row],[Residential Incentive Disbursements]]/'1.) CLM Reference'!$B$5</f>
        <v>0</v>
      </c>
      <c r="L168" s="36">
        <v>6552</v>
      </c>
      <c r="M168" s="69">
        <f>Table32[[#This Row],[CLM $ Collected ]]/'1.) CLM Reference'!$B$4</f>
        <v>4.3666881824328571E-4</v>
      </c>
      <c r="N168" s="36">
        <v>0</v>
      </c>
      <c r="O168" s="69">
        <f>Table32[[#This Row],[C&amp;I Incentive Disbursements]]/'1.) CLM Reference'!$B$5</f>
        <v>0</v>
      </c>
    </row>
    <row r="169" spans="1:15" x14ac:dyDescent="0.35">
      <c r="A169" s="46">
        <v>9009361500</v>
      </c>
      <c r="B169" s="46" t="s">
        <v>238</v>
      </c>
      <c r="C169" s="26" t="s">
        <v>43</v>
      </c>
      <c r="D169" s="36">
        <f>Table32[[#This Row],[Residential CLM $ Collected]]+Table32[[#This Row],[C&amp;I CLM $ Collected]]</f>
        <v>234294.48</v>
      </c>
      <c r="E169" s="47">
        <f>Table32[[#This Row],[CLM $ Collected ]]/'1.) CLM Reference'!$B$4</f>
        <v>8.1500409220378184E-3</v>
      </c>
      <c r="F169" s="36">
        <f>Table32[[#This Row],[Residential Incentive Disbursements]]+Table32[[#This Row],[C&amp;I Incentive Disbursements]]</f>
        <v>282798</v>
      </c>
      <c r="G169" s="47">
        <f>Table32[[#This Row],[Incentive Disbursements]]/'1.) CLM Reference'!$B$5</f>
        <v>1.4647511480445121E-2</v>
      </c>
      <c r="H169" s="36">
        <v>0</v>
      </c>
      <c r="I169" s="47">
        <f>Table32[[#This Row],[Residential CLM $ Collected]]/'1.) CLM Reference'!$B$4</f>
        <v>0</v>
      </c>
      <c r="J169" s="36">
        <v>0</v>
      </c>
      <c r="K169" s="47">
        <f>Table32[[#This Row],[Residential Incentive Disbursements]]/'1.) CLM Reference'!$B$5</f>
        <v>0</v>
      </c>
      <c r="L169" s="36">
        <v>234294.48</v>
      </c>
      <c r="M169" s="69">
        <f>Table32[[#This Row],[CLM $ Collected ]]/'1.) CLM Reference'!$B$4</f>
        <v>8.1500409220378184E-3</v>
      </c>
      <c r="N169" s="36">
        <v>282798</v>
      </c>
      <c r="O169" s="69">
        <f>Table32[[#This Row],[C&amp;I Incentive Disbursements]]/'1.) CLM Reference'!$B$5</f>
        <v>1.4647511480445121E-2</v>
      </c>
    </row>
    <row r="170" spans="1:15" x14ac:dyDescent="0.35">
      <c r="A170" s="46">
        <v>9009160100</v>
      </c>
      <c r="B170" s="46" t="s">
        <v>243</v>
      </c>
      <c r="C170" s="26" t="s">
        <v>43</v>
      </c>
      <c r="D170" s="36">
        <f>Table32[[#This Row],[Residential CLM $ Collected]]+Table32[[#This Row],[C&amp;I CLM $ Collected]]</f>
        <v>7481.76</v>
      </c>
      <c r="E170" s="47">
        <f>Table32[[#This Row],[CLM $ Collected ]]/'1.) CLM Reference'!$B$4</f>
        <v>2.6025645234520957E-4</v>
      </c>
      <c r="F170" s="36">
        <f>Table32[[#This Row],[Residential Incentive Disbursements]]+Table32[[#This Row],[C&amp;I Incentive Disbursements]]</f>
        <v>30067</v>
      </c>
      <c r="G170" s="47">
        <f>Table32[[#This Row],[Incentive Disbursements]]/'1.) CLM Reference'!$B$5</f>
        <v>1.5573191029729469E-3</v>
      </c>
      <c r="H170" s="36">
        <v>0</v>
      </c>
      <c r="I170" s="47">
        <f>Table32[[#This Row],[Residential CLM $ Collected]]/'1.) CLM Reference'!$B$4</f>
        <v>0</v>
      </c>
      <c r="J170" s="36">
        <v>0</v>
      </c>
      <c r="K170" s="47">
        <f>Table32[[#This Row],[Residential Incentive Disbursements]]/'1.) CLM Reference'!$B$5</f>
        <v>0</v>
      </c>
      <c r="L170" s="36">
        <v>7481.76</v>
      </c>
      <c r="M170" s="69">
        <f>Table32[[#This Row],[CLM $ Collected ]]/'1.) CLM Reference'!$B$4</f>
        <v>2.6025645234520957E-4</v>
      </c>
      <c r="N170" s="36">
        <v>30067</v>
      </c>
      <c r="O170" s="69">
        <f>Table32[[#This Row],[C&amp;I Incentive Disbursements]]/'1.) CLM Reference'!$B$5</f>
        <v>1.5573191029729469E-3</v>
      </c>
    </row>
    <row r="171" spans="1:15" ht="18.75" customHeight="1" x14ac:dyDescent="0.35">
      <c r="A171" s="46">
        <v>9009160200</v>
      </c>
      <c r="B171" s="46" t="s">
        <v>243</v>
      </c>
      <c r="C171" s="26" t="s">
        <v>43</v>
      </c>
      <c r="D171" s="36">
        <f>Table32[[#This Row],[Residential CLM $ Collected]]+Table32[[#This Row],[C&amp;I CLM $ Collected]]</f>
        <v>49513.919999999998</v>
      </c>
      <c r="E171" s="47">
        <f>Table32[[#This Row],[CLM $ Collected ]]/'1.) CLM Reference'!$B$4</f>
        <v>1.7223644117031981E-3</v>
      </c>
      <c r="F171" s="36">
        <f>Table32[[#This Row],[Residential Incentive Disbursements]]+Table32[[#This Row],[C&amp;I Incentive Disbursements]]</f>
        <v>353</v>
      </c>
      <c r="G171" s="47">
        <f>Table32[[#This Row],[Incentive Disbursements]]/'1.) CLM Reference'!$B$5</f>
        <v>1.8283621357283742E-5</v>
      </c>
      <c r="H171" s="36">
        <v>0</v>
      </c>
      <c r="I171" s="47">
        <f>Table32[[#This Row],[Residential CLM $ Collected]]/'1.) CLM Reference'!$B$4</f>
        <v>0</v>
      </c>
      <c r="J171" s="36">
        <v>0</v>
      </c>
      <c r="K171" s="47">
        <f>Table32[[#This Row],[Residential Incentive Disbursements]]/'1.) CLM Reference'!$B$5</f>
        <v>0</v>
      </c>
      <c r="L171" s="36">
        <v>49513.919999999998</v>
      </c>
      <c r="M171" s="69">
        <f>Table32[[#This Row],[CLM $ Collected ]]/'1.) CLM Reference'!$B$4</f>
        <v>1.7223644117031981E-3</v>
      </c>
      <c r="N171" s="36">
        <v>353</v>
      </c>
      <c r="O171" s="69">
        <f>Table32[[#This Row],[C&amp;I Incentive Disbursements]]/'1.) CLM Reference'!$B$5</f>
        <v>1.8283621357283742E-5</v>
      </c>
    </row>
    <row r="172" spans="1:15" x14ac:dyDescent="0.35">
      <c r="A172" s="37"/>
      <c r="C172" s="48" t="s">
        <v>244</v>
      </c>
      <c r="D172" s="36">
        <f>SUBTOTAL(109,D1:D171)</f>
        <v>10856912.327999992</v>
      </c>
      <c r="E172" s="67">
        <f>Table32[[#This Row],[CLM $ Collected ]]/'1.) CLM Reference'!$B$4</f>
        <v>0.37766267374364432</v>
      </c>
      <c r="F172" s="36">
        <f>SUBTOTAL(109, F2:F171)</f>
        <v>7801244.7599999998</v>
      </c>
      <c r="G172" s="47">
        <f>Table32[[#This Row],[Incentive Disbursements]]/'1.) CLM Reference'!$B$5</f>
        <v>0.40406517084230559</v>
      </c>
      <c r="H172" s="49">
        <f>SUM(H2:H171)</f>
        <v>148619.51999999999</v>
      </c>
      <c r="I172" s="67">
        <f>Table32[[#This Row],[Residential CLM $ Collected]]/'1.) CLM Reference'!$B$4</f>
        <v>5.1697981523662773E-3</v>
      </c>
      <c r="J172" s="49">
        <f>SUBTOTAL(109,J2:J171)</f>
        <v>38999.339999999997</v>
      </c>
      <c r="K172" s="67">
        <f>Table32[[#This Row],[Residential Incentive Disbursements]]/'1.) CLM Reference'!$B$5</f>
        <v>2.0199693080565724E-3</v>
      </c>
      <c r="L172" s="49">
        <f>SUBTOTAL(109,L2:L171)</f>
        <v>10708292.807999998</v>
      </c>
      <c r="M172" s="68">
        <f>Table32[[#This Row],[C&amp;I CLM $ Collected]]/'1.) CLM Reference'!$B$4</f>
        <v>0.37249287559127825</v>
      </c>
      <c r="N172" s="49">
        <f>SUBTOTAL(109,N2:N171)</f>
        <v>7762245.4199999999</v>
      </c>
      <c r="O172" s="68">
        <f>Table32[[#This Row],[C&amp;I Incentive Disbursements]]/'1.) CLM Reference'!$B$5</f>
        <v>0.40204520153424905</v>
      </c>
    </row>
    <row r="173" spans="1:15" x14ac:dyDescent="0.35">
      <c r="A173" s="98"/>
      <c r="B173" s="99"/>
      <c r="C173" s="100"/>
      <c r="D173" s="71"/>
      <c r="E173" s="72"/>
      <c r="F173" s="71"/>
      <c r="G173" s="72"/>
      <c r="H173" s="101"/>
      <c r="I173" s="102"/>
      <c r="J173" s="103"/>
      <c r="K173" s="102"/>
      <c r="L173" s="103"/>
      <c r="M173" s="104"/>
      <c r="N173" s="105"/>
      <c r="O173" s="73"/>
    </row>
    <row r="174" spans="1:15" x14ac:dyDescent="0.35">
      <c r="G174" s="70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81"/>
  <sheetViews>
    <sheetView zoomScale="80" zoomScaleNormal="80" workbookViewId="0">
      <pane ySplit="1" topLeftCell="A134" activePane="bottomLeft" state="frozen"/>
      <selection pane="bottomLeft" activeCell="A249" sqref="A249:E249"/>
    </sheetView>
  </sheetViews>
  <sheetFormatPr defaultColWidth="8.7265625" defaultRowHeight="14.5" x14ac:dyDescent="0.35"/>
  <cols>
    <col min="1" max="1" width="15.7265625" style="74" customWidth="1"/>
    <col min="2" max="2" width="15.7265625" style="84" customWidth="1"/>
    <col min="3" max="3" width="20" customWidth="1"/>
    <col min="4" max="4" width="22.7265625" style="5" customWidth="1"/>
    <col min="5" max="5" width="25" style="5" customWidth="1"/>
    <col min="6" max="6" width="16.7265625" style="74" bestFit="1" customWidth="1"/>
    <col min="7" max="7" width="19" style="74" bestFit="1" customWidth="1"/>
    <col min="8" max="8" width="14.81640625" style="74" bestFit="1" customWidth="1"/>
    <col min="9" max="9" width="14.1796875" style="74" bestFit="1" customWidth="1"/>
    <col min="10" max="10" width="16.1796875" bestFit="1" customWidth="1"/>
    <col min="11" max="11" width="17.81640625" style="74" bestFit="1" customWidth="1"/>
    <col min="12" max="12" width="19" style="74" bestFit="1" customWidth="1"/>
    <col min="13" max="13" width="16" style="74" bestFit="1" customWidth="1"/>
    <col min="14" max="14" width="14.1796875" style="74" bestFit="1" customWidth="1"/>
    <col min="15" max="15" width="16.1796875" bestFit="1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31" x14ac:dyDescent="0.35">
      <c r="A1" s="19" t="s">
        <v>27</v>
      </c>
      <c r="B1" s="81" t="s">
        <v>28</v>
      </c>
      <c r="C1" s="20" t="s">
        <v>257</v>
      </c>
      <c r="D1" s="21" t="s">
        <v>29</v>
      </c>
      <c r="E1" s="22" t="s">
        <v>31</v>
      </c>
      <c r="F1" s="23" t="s">
        <v>247</v>
      </c>
      <c r="G1" s="24" t="s">
        <v>248</v>
      </c>
      <c r="H1" s="18" t="s">
        <v>249</v>
      </c>
      <c r="I1" s="18" t="s">
        <v>250</v>
      </c>
      <c r="J1" s="25" t="s">
        <v>251</v>
      </c>
      <c r="K1" s="18" t="s">
        <v>252</v>
      </c>
      <c r="L1" s="18" t="s">
        <v>253</v>
      </c>
      <c r="M1" s="18" t="s">
        <v>254</v>
      </c>
      <c r="N1" s="18" t="s">
        <v>255</v>
      </c>
      <c r="O1" s="24" t="s">
        <v>256</v>
      </c>
    </row>
    <row r="2" spans="1:15" x14ac:dyDescent="0.35">
      <c r="A2" s="45" t="s">
        <v>41</v>
      </c>
      <c r="B2" s="82" t="s">
        <v>42</v>
      </c>
      <c r="C2" s="26" t="s">
        <v>43</v>
      </c>
      <c r="D2" s="27">
        <v>1623.4259999999999</v>
      </c>
      <c r="E2" s="27">
        <v>0</v>
      </c>
      <c r="F2" s="53">
        <v>0</v>
      </c>
      <c r="G2" s="53"/>
      <c r="H2" s="53"/>
      <c r="I2" s="53"/>
      <c r="J2" s="55">
        <v>0</v>
      </c>
      <c r="K2" s="53">
        <v>0</v>
      </c>
      <c r="L2" s="54"/>
      <c r="M2" s="54"/>
      <c r="N2" s="54"/>
      <c r="O2" s="29"/>
    </row>
    <row r="3" spans="1:15" x14ac:dyDescent="0.35">
      <c r="A3" s="45" t="s">
        <v>44</v>
      </c>
      <c r="B3" s="82" t="s">
        <v>42</v>
      </c>
      <c r="C3" s="26" t="s">
        <v>43</v>
      </c>
      <c r="D3" s="27">
        <v>125581.78200000001</v>
      </c>
      <c r="E3" s="27">
        <v>45160.160000000003</v>
      </c>
      <c r="F3" s="53">
        <v>15</v>
      </c>
      <c r="G3" s="53">
        <v>14</v>
      </c>
      <c r="H3" s="53">
        <v>1</v>
      </c>
      <c r="I3" s="53">
        <v>0</v>
      </c>
      <c r="J3" s="55">
        <v>29164.79</v>
      </c>
      <c r="K3" s="53">
        <v>10</v>
      </c>
      <c r="L3" s="54">
        <v>6</v>
      </c>
      <c r="M3" s="54">
        <v>4</v>
      </c>
      <c r="N3" s="54">
        <v>0</v>
      </c>
      <c r="O3" s="29">
        <v>15995.37</v>
      </c>
    </row>
    <row r="4" spans="1:15" x14ac:dyDescent="0.35">
      <c r="A4" s="45" t="s">
        <v>45</v>
      </c>
      <c r="B4" s="82" t="s">
        <v>42</v>
      </c>
      <c r="C4" s="26" t="s">
        <v>43</v>
      </c>
      <c r="D4" s="27">
        <v>49.902000000000001</v>
      </c>
      <c r="E4" s="27">
        <v>1150</v>
      </c>
      <c r="F4" s="53">
        <v>0</v>
      </c>
      <c r="G4" s="53"/>
      <c r="H4" s="53"/>
      <c r="I4" s="53"/>
      <c r="J4" s="55">
        <v>1150</v>
      </c>
      <c r="K4" s="53">
        <v>0</v>
      </c>
      <c r="L4" s="54"/>
      <c r="M4" s="54"/>
      <c r="N4" s="54"/>
      <c r="O4" s="29">
        <v>0</v>
      </c>
    </row>
    <row r="5" spans="1:15" x14ac:dyDescent="0.35">
      <c r="A5" s="45" t="s">
        <v>46</v>
      </c>
      <c r="B5" s="82" t="s">
        <v>42</v>
      </c>
      <c r="C5" s="26" t="s">
        <v>43</v>
      </c>
      <c r="D5" s="27">
        <v>81809.148000000001</v>
      </c>
      <c r="E5" s="27">
        <v>31413.71</v>
      </c>
      <c r="F5" s="53">
        <v>21</v>
      </c>
      <c r="G5" s="53">
        <v>21</v>
      </c>
      <c r="H5" s="53">
        <v>0</v>
      </c>
      <c r="I5" s="53">
        <v>0</v>
      </c>
      <c r="J5" s="55">
        <v>23524.9</v>
      </c>
      <c r="K5" s="53">
        <v>7</v>
      </c>
      <c r="L5" s="54">
        <v>7</v>
      </c>
      <c r="M5" s="54">
        <v>0</v>
      </c>
      <c r="N5" s="54">
        <v>0</v>
      </c>
      <c r="O5" s="29">
        <v>7888.81</v>
      </c>
    </row>
    <row r="6" spans="1:15" x14ac:dyDescent="0.35">
      <c r="A6" s="45" t="s">
        <v>47</v>
      </c>
      <c r="B6" s="82" t="s">
        <v>42</v>
      </c>
      <c r="C6" s="26" t="s">
        <v>48</v>
      </c>
      <c r="D6" s="27">
        <v>0</v>
      </c>
      <c r="E6" s="27">
        <v>640</v>
      </c>
      <c r="F6" s="53">
        <v>0</v>
      </c>
      <c r="G6" s="53"/>
      <c r="H6" s="53"/>
      <c r="I6" s="53"/>
      <c r="J6" s="55">
        <v>640</v>
      </c>
      <c r="K6" s="53">
        <v>0</v>
      </c>
      <c r="L6" s="54"/>
      <c r="M6" s="54"/>
      <c r="N6" s="54"/>
      <c r="O6" s="29">
        <v>0</v>
      </c>
    </row>
    <row r="7" spans="1:15" x14ac:dyDescent="0.35">
      <c r="A7" s="45" t="s">
        <v>49</v>
      </c>
      <c r="B7" s="82" t="s">
        <v>42</v>
      </c>
      <c r="C7" s="26" t="s">
        <v>43</v>
      </c>
      <c r="D7" s="27">
        <v>0</v>
      </c>
      <c r="E7" s="27">
        <v>355</v>
      </c>
      <c r="F7" s="53">
        <v>0</v>
      </c>
      <c r="G7" s="53"/>
      <c r="H7" s="53"/>
      <c r="I7" s="53"/>
      <c r="J7" s="55">
        <v>355</v>
      </c>
      <c r="K7" s="53">
        <v>0</v>
      </c>
      <c r="L7" s="54"/>
      <c r="M7" s="54"/>
      <c r="N7" s="54"/>
      <c r="O7" s="29">
        <v>0</v>
      </c>
    </row>
    <row r="8" spans="1:15" x14ac:dyDescent="0.35">
      <c r="A8" s="26" t="s">
        <v>50</v>
      </c>
      <c r="B8" s="83" t="s">
        <v>42</v>
      </c>
      <c r="C8" s="26" t="s">
        <v>43</v>
      </c>
      <c r="D8" s="27">
        <v>56441.1</v>
      </c>
      <c r="E8" s="27">
        <v>36121.4</v>
      </c>
      <c r="F8" s="79">
        <v>9</v>
      </c>
      <c r="G8" s="79">
        <v>9</v>
      </c>
      <c r="H8" s="79">
        <v>0</v>
      </c>
      <c r="I8" s="79">
        <v>0</v>
      </c>
      <c r="J8" s="56">
        <v>20134.66</v>
      </c>
      <c r="K8" s="79">
        <v>16</v>
      </c>
      <c r="L8" s="80">
        <v>6</v>
      </c>
      <c r="M8" s="80">
        <v>10</v>
      </c>
      <c r="N8" s="80">
        <v>0</v>
      </c>
      <c r="O8" s="29">
        <v>15986.74</v>
      </c>
    </row>
    <row r="9" spans="1:15" x14ac:dyDescent="0.35">
      <c r="A9" s="26" t="s">
        <v>51</v>
      </c>
      <c r="B9" s="83" t="s">
        <v>42</v>
      </c>
      <c r="C9" s="26" t="s">
        <v>43</v>
      </c>
      <c r="D9" s="27">
        <v>0</v>
      </c>
      <c r="E9" s="27">
        <v>280</v>
      </c>
      <c r="F9" s="79">
        <v>0</v>
      </c>
      <c r="G9" s="79"/>
      <c r="H9" s="79"/>
      <c r="I9" s="79"/>
      <c r="J9" s="56">
        <v>280</v>
      </c>
      <c r="K9" s="79">
        <v>0</v>
      </c>
      <c r="L9" s="80"/>
      <c r="M9" s="80"/>
      <c r="N9" s="80"/>
      <c r="O9" s="29">
        <v>0</v>
      </c>
    </row>
    <row r="10" spans="1:15" x14ac:dyDescent="0.35">
      <c r="A10" s="45" t="s">
        <v>52</v>
      </c>
      <c r="B10" s="82" t="s">
        <v>42</v>
      </c>
      <c r="C10" s="26" t="s">
        <v>43</v>
      </c>
      <c r="D10" s="27">
        <v>0</v>
      </c>
      <c r="E10" s="27">
        <v>0</v>
      </c>
      <c r="F10" s="53">
        <v>0</v>
      </c>
      <c r="G10" s="53"/>
      <c r="H10" s="53"/>
      <c r="I10" s="53"/>
      <c r="J10" s="55">
        <v>0</v>
      </c>
      <c r="K10" s="53">
        <v>0</v>
      </c>
      <c r="L10" s="54"/>
      <c r="M10" s="54"/>
      <c r="N10" s="54"/>
      <c r="O10" s="29">
        <v>0</v>
      </c>
    </row>
    <row r="11" spans="1:15" x14ac:dyDescent="0.35">
      <c r="A11" s="45" t="s">
        <v>53</v>
      </c>
      <c r="B11" s="82" t="s">
        <v>54</v>
      </c>
      <c r="C11" s="26" t="s">
        <v>43</v>
      </c>
      <c r="D11" s="27">
        <v>761.59199999999998</v>
      </c>
      <c r="E11" s="27">
        <v>175</v>
      </c>
      <c r="F11" s="53">
        <v>0</v>
      </c>
      <c r="G11" s="53"/>
      <c r="H11" s="53"/>
      <c r="I11" s="53"/>
      <c r="J11" s="55">
        <v>175</v>
      </c>
      <c r="K11" s="53">
        <v>0</v>
      </c>
      <c r="L11" s="54"/>
      <c r="M11" s="54"/>
      <c r="N11" s="54"/>
      <c r="O11" s="29">
        <v>0</v>
      </c>
    </row>
    <row r="12" spans="1:15" x14ac:dyDescent="0.35">
      <c r="A12" s="45" t="s">
        <v>55</v>
      </c>
      <c r="B12" s="82" t="s">
        <v>54</v>
      </c>
      <c r="C12" s="26" t="s">
        <v>43</v>
      </c>
      <c r="D12" s="27">
        <v>48670.074000000001</v>
      </c>
      <c r="E12" s="27">
        <v>6866.84</v>
      </c>
      <c r="F12" s="53">
        <v>6</v>
      </c>
      <c r="G12" s="53">
        <v>6</v>
      </c>
      <c r="H12" s="53">
        <v>0</v>
      </c>
      <c r="I12" s="53">
        <v>0</v>
      </c>
      <c r="J12" s="55">
        <v>6459.36</v>
      </c>
      <c r="K12" s="53">
        <v>2</v>
      </c>
      <c r="L12" s="54">
        <v>1</v>
      </c>
      <c r="M12" s="54">
        <v>1</v>
      </c>
      <c r="N12" s="54">
        <v>0</v>
      </c>
      <c r="O12" s="29">
        <v>407.48</v>
      </c>
    </row>
    <row r="13" spans="1:15" x14ac:dyDescent="0.35">
      <c r="A13" s="45" t="s">
        <v>56</v>
      </c>
      <c r="B13" s="82" t="s">
        <v>54</v>
      </c>
      <c r="C13" s="26" t="s">
        <v>48</v>
      </c>
      <c r="D13" s="27">
        <v>123018.96</v>
      </c>
      <c r="E13" s="27">
        <v>6707.14</v>
      </c>
      <c r="F13" s="53">
        <v>13</v>
      </c>
      <c r="G13" s="53">
        <v>13</v>
      </c>
      <c r="H13" s="53">
        <v>0</v>
      </c>
      <c r="I13" s="53">
        <v>0</v>
      </c>
      <c r="J13" s="55">
        <v>6707.14</v>
      </c>
      <c r="K13" s="53">
        <v>0</v>
      </c>
      <c r="L13" s="54"/>
      <c r="M13" s="54"/>
      <c r="N13" s="54"/>
      <c r="O13" s="29">
        <v>0</v>
      </c>
    </row>
    <row r="14" spans="1:15" x14ac:dyDescent="0.35">
      <c r="A14" s="45" t="s">
        <v>57</v>
      </c>
      <c r="B14" s="82" t="s">
        <v>54</v>
      </c>
      <c r="C14" s="26" t="s">
        <v>48</v>
      </c>
      <c r="D14" s="27">
        <v>98403.137999999992</v>
      </c>
      <c r="E14" s="27">
        <v>10563.84</v>
      </c>
      <c r="F14" s="53">
        <v>15</v>
      </c>
      <c r="G14" s="53">
        <v>14</v>
      </c>
      <c r="H14" s="53">
        <v>1</v>
      </c>
      <c r="I14" s="53">
        <v>0</v>
      </c>
      <c r="J14" s="55">
        <v>10277.11</v>
      </c>
      <c r="K14" s="53">
        <v>3</v>
      </c>
      <c r="L14" s="54">
        <v>0</v>
      </c>
      <c r="M14" s="54">
        <v>3</v>
      </c>
      <c r="N14" s="54">
        <v>0</v>
      </c>
      <c r="O14" s="29">
        <v>286.73</v>
      </c>
    </row>
    <row r="15" spans="1:15" x14ac:dyDescent="0.35">
      <c r="A15" s="45" t="s">
        <v>58</v>
      </c>
      <c r="B15" s="82" t="s">
        <v>54</v>
      </c>
      <c r="C15" s="26" t="s">
        <v>48</v>
      </c>
      <c r="D15" s="27">
        <v>0</v>
      </c>
      <c r="E15" s="27">
        <v>175</v>
      </c>
      <c r="F15" s="53">
        <v>0</v>
      </c>
      <c r="G15" s="53"/>
      <c r="H15" s="53"/>
      <c r="I15" s="53"/>
      <c r="J15" s="55">
        <v>175</v>
      </c>
      <c r="K15" s="53">
        <v>0</v>
      </c>
      <c r="L15" s="54"/>
      <c r="M15" s="54"/>
      <c r="N15" s="54"/>
      <c r="O15" s="29">
        <v>0</v>
      </c>
    </row>
    <row r="16" spans="1:15" x14ac:dyDescent="0.35">
      <c r="A16" s="45" t="s">
        <v>59</v>
      </c>
      <c r="B16" s="82" t="s">
        <v>54</v>
      </c>
      <c r="C16" s="26" t="s">
        <v>48</v>
      </c>
      <c r="D16" s="27">
        <v>67821.888000000006</v>
      </c>
      <c r="E16" s="27">
        <v>27988.5</v>
      </c>
      <c r="F16" s="53">
        <v>6</v>
      </c>
      <c r="G16" s="53">
        <v>1</v>
      </c>
      <c r="H16" s="53">
        <v>5</v>
      </c>
      <c r="I16" s="53">
        <v>0</v>
      </c>
      <c r="J16" s="55">
        <v>1390.92</v>
      </c>
      <c r="K16" s="53">
        <v>4</v>
      </c>
      <c r="L16" s="54">
        <v>0</v>
      </c>
      <c r="M16" s="54">
        <v>3</v>
      </c>
      <c r="N16" s="54">
        <v>1</v>
      </c>
      <c r="O16" s="29">
        <v>26597.579999999998</v>
      </c>
    </row>
    <row r="17" spans="1:15" x14ac:dyDescent="0.35">
      <c r="A17" s="45" t="s">
        <v>60</v>
      </c>
      <c r="B17" s="82" t="s">
        <v>54</v>
      </c>
      <c r="C17" s="26" t="s">
        <v>48</v>
      </c>
      <c r="D17" s="27">
        <v>18036.63</v>
      </c>
      <c r="E17" s="27">
        <v>653.79999999999995</v>
      </c>
      <c r="F17" s="53">
        <v>0</v>
      </c>
      <c r="G17" s="53"/>
      <c r="H17" s="53"/>
      <c r="I17" s="53"/>
      <c r="J17" s="55">
        <v>0</v>
      </c>
      <c r="K17" s="53">
        <v>4</v>
      </c>
      <c r="L17" s="54">
        <v>3</v>
      </c>
      <c r="M17" s="54">
        <v>1</v>
      </c>
      <c r="N17" s="54">
        <v>0</v>
      </c>
      <c r="O17" s="29">
        <v>653.79999999999995</v>
      </c>
    </row>
    <row r="18" spans="1:15" x14ac:dyDescent="0.35">
      <c r="A18" s="45" t="s">
        <v>61</v>
      </c>
      <c r="B18" s="82" t="s">
        <v>54</v>
      </c>
      <c r="C18" s="26" t="s">
        <v>48</v>
      </c>
      <c r="D18" s="27">
        <v>0</v>
      </c>
      <c r="E18" s="27">
        <v>70</v>
      </c>
      <c r="F18" s="53">
        <v>0</v>
      </c>
      <c r="G18" s="53"/>
      <c r="H18" s="53"/>
      <c r="I18" s="53"/>
      <c r="J18" s="55">
        <v>70</v>
      </c>
      <c r="K18" s="53">
        <v>0</v>
      </c>
      <c r="L18" s="54"/>
      <c r="M18" s="54"/>
      <c r="N18" s="54"/>
      <c r="O18" s="29">
        <v>0</v>
      </c>
    </row>
    <row r="19" spans="1:15" x14ac:dyDescent="0.35">
      <c r="A19" s="45" t="s">
        <v>62</v>
      </c>
      <c r="B19" s="82" t="s">
        <v>54</v>
      </c>
      <c r="C19" s="26" t="s">
        <v>48</v>
      </c>
      <c r="D19" s="27">
        <v>61228.398000000001</v>
      </c>
      <c r="E19" s="27">
        <v>288.64</v>
      </c>
      <c r="F19" s="53">
        <v>1</v>
      </c>
      <c r="G19" s="53">
        <v>1</v>
      </c>
      <c r="H19" s="53">
        <v>0</v>
      </c>
      <c r="I19" s="53">
        <v>0</v>
      </c>
      <c r="J19" s="55">
        <v>229.43</v>
      </c>
      <c r="K19" s="53">
        <v>1</v>
      </c>
      <c r="L19" s="54">
        <v>1</v>
      </c>
      <c r="M19" s="54">
        <v>0</v>
      </c>
      <c r="N19" s="54">
        <v>0</v>
      </c>
      <c r="O19" s="29">
        <v>59.21</v>
      </c>
    </row>
    <row r="20" spans="1:15" x14ac:dyDescent="0.35">
      <c r="A20" s="45" t="s">
        <v>63</v>
      </c>
      <c r="B20" s="82" t="s">
        <v>54</v>
      </c>
      <c r="C20" s="26" t="s">
        <v>48</v>
      </c>
      <c r="D20" s="27">
        <v>102289.986</v>
      </c>
      <c r="E20" s="27">
        <v>219146.85</v>
      </c>
      <c r="F20" s="53">
        <v>5</v>
      </c>
      <c r="G20" s="53">
        <v>3</v>
      </c>
      <c r="H20" s="53">
        <v>2</v>
      </c>
      <c r="I20" s="53">
        <v>0</v>
      </c>
      <c r="J20" s="55">
        <v>1805.45</v>
      </c>
      <c r="K20" s="53">
        <v>33</v>
      </c>
      <c r="L20" s="54">
        <v>6</v>
      </c>
      <c r="M20" s="54">
        <v>25</v>
      </c>
      <c r="N20" s="54">
        <v>2</v>
      </c>
      <c r="O20" s="29">
        <v>217341.4</v>
      </c>
    </row>
    <row r="21" spans="1:15" x14ac:dyDescent="0.35">
      <c r="A21" s="45" t="s">
        <v>64</v>
      </c>
      <c r="B21" s="82" t="s">
        <v>54</v>
      </c>
      <c r="C21" s="26" t="s">
        <v>43</v>
      </c>
      <c r="D21" s="27">
        <v>44408.406000000003</v>
      </c>
      <c r="E21" s="27">
        <v>811.31</v>
      </c>
      <c r="F21" s="53">
        <v>0</v>
      </c>
      <c r="G21" s="53"/>
      <c r="H21" s="53"/>
      <c r="I21" s="53"/>
      <c r="J21" s="55">
        <v>175</v>
      </c>
      <c r="K21" s="53">
        <v>3</v>
      </c>
      <c r="L21" s="54">
        <v>2</v>
      </c>
      <c r="M21" s="54">
        <v>1</v>
      </c>
      <c r="N21" s="54">
        <v>0</v>
      </c>
      <c r="O21" s="29">
        <v>636.30999999999995</v>
      </c>
    </row>
    <row r="22" spans="1:15" x14ac:dyDescent="0.35">
      <c r="A22" s="45" t="s">
        <v>65</v>
      </c>
      <c r="B22" s="82" t="s">
        <v>54</v>
      </c>
      <c r="C22" s="26" t="s">
        <v>48</v>
      </c>
      <c r="D22" s="27">
        <v>52447.307999999997</v>
      </c>
      <c r="E22" s="27">
        <v>2157.16</v>
      </c>
      <c r="F22" s="53">
        <v>2</v>
      </c>
      <c r="G22" s="53">
        <v>1</v>
      </c>
      <c r="H22" s="53">
        <v>1</v>
      </c>
      <c r="I22" s="53">
        <v>0</v>
      </c>
      <c r="J22" s="55">
        <v>549.51</v>
      </c>
      <c r="K22" s="53">
        <v>8</v>
      </c>
      <c r="L22" s="54">
        <v>1</v>
      </c>
      <c r="M22" s="54">
        <v>7</v>
      </c>
      <c r="N22" s="54">
        <v>0</v>
      </c>
      <c r="O22" s="29">
        <v>1607.65</v>
      </c>
    </row>
    <row r="23" spans="1:15" x14ac:dyDescent="0.35">
      <c r="A23" s="45" t="s">
        <v>66</v>
      </c>
      <c r="B23" s="82" t="s">
        <v>54</v>
      </c>
      <c r="C23" s="26" t="s">
        <v>48</v>
      </c>
      <c r="D23" s="27">
        <v>49395.851999999999</v>
      </c>
      <c r="E23" s="27">
        <v>14117.61</v>
      </c>
      <c r="F23" s="53">
        <v>4</v>
      </c>
      <c r="G23" s="53">
        <v>1</v>
      </c>
      <c r="H23" s="53">
        <v>3</v>
      </c>
      <c r="I23" s="53">
        <v>0</v>
      </c>
      <c r="J23" s="55">
        <v>547.5</v>
      </c>
      <c r="K23" s="53">
        <v>12</v>
      </c>
      <c r="L23" s="54">
        <v>1</v>
      </c>
      <c r="M23" s="54">
        <v>9</v>
      </c>
      <c r="N23" s="54">
        <v>2</v>
      </c>
      <c r="O23" s="29">
        <v>13570.11</v>
      </c>
    </row>
    <row r="24" spans="1:15" x14ac:dyDescent="0.35">
      <c r="A24" s="45" t="s">
        <v>67</v>
      </c>
      <c r="B24" s="82" t="s">
        <v>54</v>
      </c>
      <c r="C24" s="26" t="s">
        <v>43</v>
      </c>
      <c r="D24" s="27">
        <v>1886.4</v>
      </c>
      <c r="E24" s="27">
        <v>70</v>
      </c>
      <c r="F24" s="53">
        <v>0</v>
      </c>
      <c r="G24" s="53"/>
      <c r="H24" s="53"/>
      <c r="I24" s="53"/>
      <c r="J24" s="55">
        <v>70</v>
      </c>
      <c r="K24" s="53">
        <v>0</v>
      </c>
      <c r="L24" s="54"/>
      <c r="M24" s="54"/>
      <c r="N24" s="54"/>
      <c r="O24" s="29">
        <v>0</v>
      </c>
    </row>
    <row r="25" spans="1:15" x14ac:dyDescent="0.35">
      <c r="A25" s="45" t="s">
        <v>68</v>
      </c>
      <c r="B25" s="82" t="s">
        <v>54</v>
      </c>
      <c r="C25" s="26" t="s">
        <v>48</v>
      </c>
      <c r="D25" s="27">
        <v>36211.038</v>
      </c>
      <c r="E25" s="27">
        <v>270.02999999999997</v>
      </c>
      <c r="F25" s="53">
        <v>1</v>
      </c>
      <c r="G25" s="53">
        <v>0</v>
      </c>
      <c r="H25" s="53">
        <v>1</v>
      </c>
      <c r="I25" s="53">
        <v>0</v>
      </c>
      <c r="J25" s="55">
        <v>99.57</v>
      </c>
      <c r="K25" s="53">
        <v>3</v>
      </c>
      <c r="L25" s="54">
        <v>0</v>
      </c>
      <c r="M25" s="54">
        <v>3</v>
      </c>
      <c r="N25" s="54">
        <v>0</v>
      </c>
      <c r="O25" s="29">
        <v>170.46</v>
      </c>
    </row>
    <row r="26" spans="1:15" x14ac:dyDescent="0.35">
      <c r="A26" s="45" t="s">
        <v>69</v>
      </c>
      <c r="B26" s="82" t="s">
        <v>54</v>
      </c>
      <c r="C26" s="26" t="s">
        <v>48</v>
      </c>
      <c r="D26" s="27">
        <v>38334.552000000003</v>
      </c>
      <c r="E26" s="27">
        <v>1948.59</v>
      </c>
      <c r="F26" s="53">
        <v>4</v>
      </c>
      <c r="G26" s="53">
        <v>3</v>
      </c>
      <c r="H26" s="53">
        <v>1</v>
      </c>
      <c r="I26" s="53">
        <v>0</v>
      </c>
      <c r="J26" s="55">
        <v>1919.03</v>
      </c>
      <c r="K26" s="53">
        <v>2</v>
      </c>
      <c r="L26" s="54">
        <v>1</v>
      </c>
      <c r="M26" s="54">
        <v>1</v>
      </c>
      <c r="N26" s="54">
        <v>0</v>
      </c>
      <c r="O26" s="29">
        <v>29.56</v>
      </c>
    </row>
    <row r="27" spans="1:15" x14ac:dyDescent="0.35">
      <c r="A27" s="45" t="s">
        <v>70</v>
      </c>
      <c r="B27" s="82" t="s">
        <v>54</v>
      </c>
      <c r="C27" s="26" t="s">
        <v>48</v>
      </c>
      <c r="D27" s="27">
        <v>76917.275999999998</v>
      </c>
      <c r="E27" s="27">
        <v>13356.1</v>
      </c>
      <c r="F27" s="53">
        <v>0</v>
      </c>
      <c r="G27" s="53"/>
      <c r="H27" s="53"/>
      <c r="I27" s="53"/>
      <c r="J27" s="55">
        <v>105</v>
      </c>
      <c r="K27" s="53">
        <v>6</v>
      </c>
      <c r="L27" s="54">
        <v>0</v>
      </c>
      <c r="M27" s="54">
        <v>5</v>
      </c>
      <c r="N27" s="54">
        <v>1</v>
      </c>
      <c r="O27" s="29">
        <v>13251.1</v>
      </c>
    </row>
    <row r="28" spans="1:15" x14ac:dyDescent="0.35">
      <c r="A28" s="45" t="s">
        <v>71</v>
      </c>
      <c r="B28" s="82" t="s">
        <v>54</v>
      </c>
      <c r="C28" s="26" t="s">
        <v>43</v>
      </c>
      <c r="D28" s="27">
        <v>41548.421999999999</v>
      </c>
      <c r="E28" s="27">
        <v>7697.65</v>
      </c>
      <c r="F28" s="53">
        <v>6</v>
      </c>
      <c r="G28" s="53">
        <v>4</v>
      </c>
      <c r="H28" s="53">
        <v>2</v>
      </c>
      <c r="I28" s="53">
        <v>0</v>
      </c>
      <c r="J28" s="55">
        <v>1975.97</v>
      </c>
      <c r="K28" s="53">
        <v>5</v>
      </c>
      <c r="L28" s="54">
        <v>3</v>
      </c>
      <c r="M28" s="54">
        <v>2</v>
      </c>
      <c r="N28" s="54">
        <v>0</v>
      </c>
      <c r="O28" s="29">
        <v>5721.68</v>
      </c>
    </row>
    <row r="29" spans="1:15" x14ac:dyDescent="0.35">
      <c r="A29" s="45" t="s">
        <v>72</v>
      </c>
      <c r="B29" s="82" t="s">
        <v>54</v>
      </c>
      <c r="C29" s="26" t="s">
        <v>48</v>
      </c>
      <c r="D29" s="27">
        <v>76096.254000000001</v>
      </c>
      <c r="E29" s="27">
        <v>12547.67</v>
      </c>
      <c r="F29" s="53">
        <v>17</v>
      </c>
      <c r="G29" s="53">
        <v>16</v>
      </c>
      <c r="H29" s="53">
        <v>1</v>
      </c>
      <c r="I29" s="53">
        <v>0</v>
      </c>
      <c r="J29" s="55">
        <v>7625.23</v>
      </c>
      <c r="K29" s="53">
        <v>7</v>
      </c>
      <c r="L29" s="54">
        <v>5</v>
      </c>
      <c r="M29" s="54">
        <v>2</v>
      </c>
      <c r="N29" s="54">
        <v>0</v>
      </c>
      <c r="O29" s="29">
        <v>4922.4399999999996</v>
      </c>
    </row>
    <row r="30" spans="1:15" x14ac:dyDescent="0.35">
      <c r="A30" s="45" t="s">
        <v>73</v>
      </c>
      <c r="B30" s="82" t="s">
        <v>54</v>
      </c>
      <c r="C30" s="26" t="s">
        <v>43</v>
      </c>
      <c r="D30" s="27">
        <v>44235.504000000001</v>
      </c>
      <c r="E30" s="27">
        <v>9133.81</v>
      </c>
      <c r="F30" s="53">
        <v>9</v>
      </c>
      <c r="G30" s="53">
        <v>9</v>
      </c>
      <c r="H30" s="53">
        <v>0</v>
      </c>
      <c r="I30" s="53">
        <v>0</v>
      </c>
      <c r="J30" s="55">
        <v>8764.2099999999991</v>
      </c>
      <c r="K30" s="53">
        <v>6</v>
      </c>
      <c r="L30" s="54">
        <v>5</v>
      </c>
      <c r="M30" s="54">
        <v>1</v>
      </c>
      <c r="N30" s="54">
        <v>0</v>
      </c>
      <c r="O30" s="29">
        <v>369.6</v>
      </c>
    </row>
    <row r="31" spans="1:15" x14ac:dyDescent="0.35">
      <c r="A31" s="45" t="s">
        <v>74</v>
      </c>
      <c r="B31" s="82" t="s">
        <v>54</v>
      </c>
      <c r="C31" s="26" t="s">
        <v>43</v>
      </c>
      <c r="D31" s="27">
        <v>69575.843999999997</v>
      </c>
      <c r="E31" s="27">
        <v>19837.310000000001</v>
      </c>
      <c r="F31" s="53">
        <v>10</v>
      </c>
      <c r="G31" s="53">
        <v>8</v>
      </c>
      <c r="H31" s="53">
        <v>2</v>
      </c>
      <c r="I31" s="53">
        <v>0</v>
      </c>
      <c r="J31" s="55">
        <v>4279.4399999999996</v>
      </c>
      <c r="K31" s="53">
        <v>7</v>
      </c>
      <c r="L31" s="54">
        <v>4</v>
      </c>
      <c r="M31" s="54">
        <v>3</v>
      </c>
      <c r="N31" s="54">
        <v>0</v>
      </c>
      <c r="O31" s="29">
        <v>15557.87</v>
      </c>
    </row>
    <row r="32" spans="1:15" x14ac:dyDescent="0.35">
      <c r="A32" s="45" t="s">
        <v>75</v>
      </c>
      <c r="B32" s="82" t="s">
        <v>54</v>
      </c>
      <c r="C32" s="26" t="s">
        <v>43</v>
      </c>
      <c r="D32" s="27">
        <v>43014.576000000001</v>
      </c>
      <c r="E32" s="27">
        <v>10838.72</v>
      </c>
      <c r="F32" s="53">
        <v>9</v>
      </c>
      <c r="G32" s="53">
        <v>9</v>
      </c>
      <c r="H32" s="53">
        <v>0</v>
      </c>
      <c r="I32" s="53">
        <v>0</v>
      </c>
      <c r="J32" s="55">
        <v>9631.06</v>
      </c>
      <c r="K32" s="53">
        <v>2</v>
      </c>
      <c r="L32" s="54">
        <v>2</v>
      </c>
      <c r="M32" s="54">
        <v>0</v>
      </c>
      <c r="N32" s="54">
        <v>0</v>
      </c>
      <c r="O32" s="29">
        <v>1207.6600000000001</v>
      </c>
    </row>
    <row r="33" spans="1:15" x14ac:dyDescent="0.35">
      <c r="A33" s="45" t="s">
        <v>75</v>
      </c>
      <c r="B33" s="82" t="s">
        <v>54</v>
      </c>
      <c r="C33" s="26" t="s">
        <v>48</v>
      </c>
      <c r="D33" s="27">
        <v>0</v>
      </c>
      <c r="E33" s="27">
        <v>0</v>
      </c>
      <c r="F33" s="53">
        <v>0</v>
      </c>
      <c r="G33" s="53"/>
      <c r="H33" s="53"/>
      <c r="I33" s="53"/>
      <c r="J33" s="55">
        <v>0</v>
      </c>
      <c r="K33" s="53">
        <v>0</v>
      </c>
      <c r="L33" s="54"/>
      <c r="M33" s="54"/>
      <c r="N33" s="54"/>
      <c r="O33" s="29"/>
    </row>
    <row r="34" spans="1:15" x14ac:dyDescent="0.35">
      <c r="A34" s="45" t="s">
        <v>76</v>
      </c>
      <c r="B34" s="82" t="s">
        <v>54</v>
      </c>
      <c r="C34" s="26" t="s">
        <v>43</v>
      </c>
      <c r="D34" s="27">
        <v>85807.656000000003</v>
      </c>
      <c r="E34" s="27">
        <v>33310.18</v>
      </c>
      <c r="F34" s="53">
        <v>21</v>
      </c>
      <c r="G34" s="53">
        <v>19</v>
      </c>
      <c r="H34" s="53">
        <v>2</v>
      </c>
      <c r="I34" s="53">
        <v>0</v>
      </c>
      <c r="J34" s="55">
        <v>18297.68</v>
      </c>
      <c r="K34" s="53">
        <v>5</v>
      </c>
      <c r="L34" s="54">
        <v>5</v>
      </c>
      <c r="M34" s="54">
        <v>0</v>
      </c>
      <c r="N34" s="54">
        <v>0</v>
      </c>
      <c r="O34" s="29">
        <v>15012.5</v>
      </c>
    </row>
    <row r="35" spans="1:15" x14ac:dyDescent="0.35">
      <c r="A35" s="45" t="s">
        <v>77</v>
      </c>
      <c r="B35" s="82" t="s">
        <v>54</v>
      </c>
      <c r="C35" s="26" t="s">
        <v>43</v>
      </c>
      <c r="D35" s="27">
        <v>124904.364</v>
      </c>
      <c r="E35" s="27">
        <v>43188.23</v>
      </c>
      <c r="F35" s="53">
        <v>11</v>
      </c>
      <c r="G35" s="53">
        <v>9</v>
      </c>
      <c r="H35" s="53">
        <v>1</v>
      </c>
      <c r="I35" s="53">
        <v>1</v>
      </c>
      <c r="J35" s="55">
        <v>15500.1</v>
      </c>
      <c r="K35" s="53">
        <v>17</v>
      </c>
      <c r="L35" s="54">
        <v>12</v>
      </c>
      <c r="M35" s="54">
        <v>5</v>
      </c>
      <c r="N35" s="54">
        <v>0</v>
      </c>
      <c r="O35" s="29">
        <v>27688.13</v>
      </c>
    </row>
    <row r="36" spans="1:15" x14ac:dyDescent="0.35">
      <c r="A36" s="45" t="s">
        <v>78</v>
      </c>
      <c r="B36" s="82" t="s">
        <v>54</v>
      </c>
      <c r="C36" s="26" t="s">
        <v>43</v>
      </c>
      <c r="D36" s="27">
        <v>65989.248000000007</v>
      </c>
      <c r="E36" s="27">
        <v>22395.09</v>
      </c>
      <c r="F36" s="53">
        <v>13</v>
      </c>
      <c r="G36" s="53">
        <v>13</v>
      </c>
      <c r="H36" s="53">
        <v>0</v>
      </c>
      <c r="I36" s="53">
        <v>0</v>
      </c>
      <c r="J36" s="55">
        <v>11939.62</v>
      </c>
      <c r="K36" s="53">
        <v>7</v>
      </c>
      <c r="L36" s="54">
        <v>5</v>
      </c>
      <c r="M36" s="54">
        <v>2</v>
      </c>
      <c r="N36" s="54">
        <v>0</v>
      </c>
      <c r="O36" s="29">
        <v>10455.469999999999</v>
      </c>
    </row>
    <row r="37" spans="1:15" x14ac:dyDescent="0.35">
      <c r="A37" s="45" t="s">
        <v>79</v>
      </c>
      <c r="B37" s="82" t="s">
        <v>54</v>
      </c>
      <c r="C37" s="26" t="s">
        <v>43</v>
      </c>
      <c r="D37" s="27">
        <v>74974.842000000004</v>
      </c>
      <c r="E37" s="27">
        <v>12128.66</v>
      </c>
      <c r="F37" s="53">
        <v>13</v>
      </c>
      <c r="G37" s="53">
        <v>11</v>
      </c>
      <c r="H37" s="53">
        <v>2</v>
      </c>
      <c r="I37" s="53">
        <v>0</v>
      </c>
      <c r="J37" s="55">
        <v>9069.32</v>
      </c>
      <c r="K37" s="53">
        <v>9</v>
      </c>
      <c r="L37" s="54">
        <v>7</v>
      </c>
      <c r="M37" s="54">
        <v>2</v>
      </c>
      <c r="N37" s="54">
        <v>0</v>
      </c>
      <c r="O37" s="29">
        <v>3059.34</v>
      </c>
    </row>
    <row r="38" spans="1:15" x14ac:dyDescent="0.35">
      <c r="A38" s="45" t="s">
        <v>80</v>
      </c>
      <c r="B38" s="82" t="s">
        <v>54</v>
      </c>
      <c r="C38" s="26" t="s">
        <v>43</v>
      </c>
      <c r="D38" s="27">
        <v>72332.183999999994</v>
      </c>
      <c r="E38" s="27">
        <v>47838.58</v>
      </c>
      <c r="F38" s="53">
        <v>21</v>
      </c>
      <c r="G38" s="53">
        <v>21</v>
      </c>
      <c r="H38" s="53">
        <v>0</v>
      </c>
      <c r="I38" s="53">
        <v>0</v>
      </c>
      <c r="J38" s="55">
        <v>25577.34</v>
      </c>
      <c r="K38" s="53">
        <v>10</v>
      </c>
      <c r="L38" s="54">
        <v>8</v>
      </c>
      <c r="M38" s="54">
        <v>2</v>
      </c>
      <c r="N38" s="54">
        <v>0</v>
      </c>
      <c r="O38" s="29">
        <v>22261.24</v>
      </c>
    </row>
    <row r="39" spans="1:15" x14ac:dyDescent="0.35">
      <c r="A39" s="45" t="s">
        <v>81</v>
      </c>
      <c r="B39" s="82" t="s">
        <v>54</v>
      </c>
      <c r="C39" s="26" t="s">
        <v>48</v>
      </c>
      <c r="D39" s="27">
        <v>78860.885999999999</v>
      </c>
      <c r="E39" s="27">
        <v>11671.24</v>
      </c>
      <c r="F39" s="53">
        <v>9</v>
      </c>
      <c r="G39" s="53">
        <v>7</v>
      </c>
      <c r="H39" s="53">
        <v>2</v>
      </c>
      <c r="I39" s="53">
        <v>0</v>
      </c>
      <c r="J39" s="55">
        <v>8085.09</v>
      </c>
      <c r="K39" s="53">
        <v>12</v>
      </c>
      <c r="L39" s="54">
        <v>11</v>
      </c>
      <c r="M39" s="54">
        <v>1</v>
      </c>
      <c r="N39" s="54">
        <v>0</v>
      </c>
      <c r="O39" s="29">
        <v>3586.15</v>
      </c>
    </row>
    <row r="40" spans="1:15" x14ac:dyDescent="0.35">
      <c r="A40" s="45" t="s">
        <v>82</v>
      </c>
      <c r="B40" s="82" t="s">
        <v>54</v>
      </c>
      <c r="C40" s="26" t="s">
        <v>43</v>
      </c>
      <c r="D40" s="27">
        <v>111.81</v>
      </c>
      <c r="E40" s="27">
        <v>0</v>
      </c>
      <c r="F40" s="53">
        <v>0</v>
      </c>
      <c r="G40" s="53"/>
      <c r="H40" s="53"/>
      <c r="I40" s="53"/>
      <c r="J40" s="55">
        <v>0</v>
      </c>
      <c r="K40" s="53">
        <v>0</v>
      </c>
      <c r="L40" s="54"/>
      <c r="M40" s="54"/>
      <c r="N40" s="54"/>
      <c r="O40" s="29"/>
    </row>
    <row r="41" spans="1:15" x14ac:dyDescent="0.35">
      <c r="A41" s="45" t="s">
        <v>83</v>
      </c>
      <c r="B41" s="82" t="s">
        <v>54</v>
      </c>
      <c r="C41" s="26" t="s">
        <v>48</v>
      </c>
      <c r="D41" s="27">
        <v>0</v>
      </c>
      <c r="E41" s="27">
        <v>35</v>
      </c>
      <c r="F41" s="53">
        <v>0</v>
      </c>
      <c r="G41" s="53"/>
      <c r="H41" s="53"/>
      <c r="I41" s="53"/>
      <c r="J41" s="55">
        <v>35</v>
      </c>
      <c r="K41" s="53">
        <v>0</v>
      </c>
      <c r="L41" s="54"/>
      <c r="M41" s="54"/>
      <c r="N41" s="54"/>
      <c r="O41" s="29">
        <v>0</v>
      </c>
    </row>
    <row r="42" spans="1:15" x14ac:dyDescent="0.35">
      <c r="A42" s="45" t="s">
        <v>84</v>
      </c>
      <c r="B42" s="82" t="s">
        <v>54</v>
      </c>
      <c r="C42" s="26" t="s">
        <v>48</v>
      </c>
      <c r="D42" s="27">
        <v>26316.306</v>
      </c>
      <c r="E42" s="27">
        <v>1115.82</v>
      </c>
      <c r="F42" s="53">
        <v>2</v>
      </c>
      <c r="G42" s="53">
        <v>1</v>
      </c>
      <c r="H42" s="53">
        <v>1</v>
      </c>
      <c r="I42" s="53">
        <v>0</v>
      </c>
      <c r="J42" s="55">
        <v>286.32</v>
      </c>
      <c r="K42" s="53">
        <v>6</v>
      </c>
      <c r="L42" s="54">
        <v>4</v>
      </c>
      <c r="M42" s="54">
        <v>2</v>
      </c>
      <c r="N42" s="54">
        <v>0</v>
      </c>
      <c r="O42" s="29">
        <v>829.5</v>
      </c>
    </row>
    <row r="43" spans="1:15" x14ac:dyDescent="0.35">
      <c r="A43" s="45" t="s">
        <v>85</v>
      </c>
      <c r="B43" s="82" t="s">
        <v>54</v>
      </c>
      <c r="C43" s="26" t="s">
        <v>48</v>
      </c>
      <c r="D43" s="27">
        <v>112266.984</v>
      </c>
      <c r="E43" s="27">
        <v>25364.45</v>
      </c>
      <c r="F43" s="53">
        <v>15</v>
      </c>
      <c r="G43" s="53">
        <v>14</v>
      </c>
      <c r="H43" s="53">
        <v>1</v>
      </c>
      <c r="I43" s="53">
        <v>0</v>
      </c>
      <c r="J43" s="55">
        <v>5293.4</v>
      </c>
      <c r="K43" s="53">
        <v>20</v>
      </c>
      <c r="L43" s="54">
        <v>8</v>
      </c>
      <c r="M43" s="54">
        <v>12</v>
      </c>
      <c r="N43" s="54">
        <v>0</v>
      </c>
      <c r="O43" s="29">
        <v>20071.05</v>
      </c>
    </row>
    <row r="44" spans="1:15" x14ac:dyDescent="0.35">
      <c r="A44" s="45" t="s">
        <v>86</v>
      </c>
      <c r="B44" s="82" t="s">
        <v>54</v>
      </c>
      <c r="C44" s="26" t="s">
        <v>48</v>
      </c>
      <c r="D44" s="27">
        <v>42167.813999999998</v>
      </c>
      <c r="E44" s="27">
        <v>1083.3</v>
      </c>
      <c r="F44" s="53">
        <v>4</v>
      </c>
      <c r="G44" s="53">
        <v>2</v>
      </c>
      <c r="H44" s="53">
        <v>2</v>
      </c>
      <c r="I44" s="53">
        <v>0</v>
      </c>
      <c r="J44" s="55">
        <v>349.79</v>
      </c>
      <c r="K44" s="53">
        <v>7</v>
      </c>
      <c r="L44" s="54">
        <v>0</v>
      </c>
      <c r="M44" s="54">
        <v>7</v>
      </c>
      <c r="N44" s="54">
        <v>0</v>
      </c>
      <c r="O44" s="29">
        <v>733.51</v>
      </c>
    </row>
    <row r="45" spans="1:15" x14ac:dyDescent="0.35">
      <c r="A45" s="45" t="s">
        <v>87</v>
      </c>
      <c r="B45" s="82" t="s">
        <v>54</v>
      </c>
      <c r="C45" s="26" t="s">
        <v>48</v>
      </c>
      <c r="D45" s="27">
        <v>26093.171999999999</v>
      </c>
      <c r="E45" s="27">
        <v>3363.14</v>
      </c>
      <c r="F45" s="53">
        <v>0</v>
      </c>
      <c r="G45" s="53"/>
      <c r="H45" s="53"/>
      <c r="I45" s="53"/>
      <c r="J45" s="55">
        <v>35</v>
      </c>
      <c r="K45" s="53">
        <v>1</v>
      </c>
      <c r="L45" s="54">
        <v>1</v>
      </c>
      <c r="M45" s="54">
        <v>0</v>
      </c>
      <c r="N45" s="54">
        <v>0</v>
      </c>
      <c r="O45" s="29">
        <v>1640.64</v>
      </c>
    </row>
    <row r="46" spans="1:15" x14ac:dyDescent="0.35">
      <c r="A46" s="45" t="s">
        <v>88</v>
      </c>
      <c r="B46" s="82" t="s">
        <v>54</v>
      </c>
      <c r="C46" s="26" t="s">
        <v>48</v>
      </c>
      <c r="D46" s="27">
        <v>68866.601999999999</v>
      </c>
      <c r="E46" s="27">
        <v>3363.22</v>
      </c>
      <c r="F46" s="53">
        <v>5</v>
      </c>
      <c r="G46" s="53">
        <v>4</v>
      </c>
      <c r="H46" s="53">
        <v>1</v>
      </c>
      <c r="I46" s="53">
        <v>0</v>
      </c>
      <c r="J46" s="55">
        <v>1261.8900000000001</v>
      </c>
      <c r="K46" s="53">
        <v>9</v>
      </c>
      <c r="L46" s="54">
        <v>4</v>
      </c>
      <c r="M46" s="54">
        <v>5</v>
      </c>
      <c r="N46" s="54">
        <v>0</v>
      </c>
      <c r="O46" s="29">
        <v>2101.33</v>
      </c>
    </row>
    <row r="47" spans="1:15" x14ac:dyDescent="0.35">
      <c r="A47" s="45" t="s">
        <v>89</v>
      </c>
      <c r="B47" s="82" t="s">
        <v>54</v>
      </c>
      <c r="C47" s="26" t="s">
        <v>43</v>
      </c>
      <c r="D47" s="27">
        <v>27228.12</v>
      </c>
      <c r="E47" s="27">
        <v>175</v>
      </c>
      <c r="F47" s="53">
        <v>0</v>
      </c>
      <c r="G47" s="53"/>
      <c r="H47" s="53"/>
      <c r="I47" s="53"/>
      <c r="J47" s="55">
        <v>175</v>
      </c>
      <c r="K47" s="53">
        <v>0</v>
      </c>
      <c r="L47" s="54"/>
      <c r="M47" s="54"/>
      <c r="N47" s="54"/>
      <c r="O47" s="29">
        <v>0</v>
      </c>
    </row>
    <row r="48" spans="1:15" x14ac:dyDescent="0.35">
      <c r="A48" s="45" t="s">
        <v>90</v>
      </c>
      <c r="B48" s="82" t="s">
        <v>54</v>
      </c>
      <c r="C48" s="26" t="s">
        <v>48</v>
      </c>
      <c r="D48" s="27">
        <v>38825.148000000001</v>
      </c>
      <c r="E48" s="27">
        <v>1440.33</v>
      </c>
      <c r="F48" s="53">
        <v>1</v>
      </c>
      <c r="G48" s="53">
        <v>0</v>
      </c>
      <c r="H48" s="53">
        <v>1</v>
      </c>
      <c r="I48" s="53">
        <v>0</v>
      </c>
      <c r="J48" s="55">
        <v>1174.5</v>
      </c>
      <c r="K48" s="53">
        <v>6</v>
      </c>
      <c r="L48" s="54">
        <v>0</v>
      </c>
      <c r="M48" s="54">
        <v>6</v>
      </c>
      <c r="N48" s="54">
        <v>0</v>
      </c>
      <c r="O48" s="29">
        <v>265.83</v>
      </c>
    </row>
    <row r="49" spans="1:15" x14ac:dyDescent="0.35">
      <c r="A49" s="45" t="s">
        <v>91</v>
      </c>
      <c r="B49" s="82" t="s">
        <v>54</v>
      </c>
      <c r="C49" s="26" t="s">
        <v>48</v>
      </c>
      <c r="D49" s="27">
        <v>86282.388000000006</v>
      </c>
      <c r="E49" s="27">
        <v>65959.58</v>
      </c>
      <c r="F49" s="53">
        <v>2</v>
      </c>
      <c r="G49" s="53">
        <v>0</v>
      </c>
      <c r="H49" s="53">
        <v>2</v>
      </c>
      <c r="I49" s="53">
        <v>0</v>
      </c>
      <c r="J49" s="55">
        <v>705.12</v>
      </c>
      <c r="K49" s="53">
        <v>20</v>
      </c>
      <c r="L49" s="54">
        <v>3</v>
      </c>
      <c r="M49" s="54">
        <v>16</v>
      </c>
      <c r="N49" s="54">
        <v>1</v>
      </c>
      <c r="O49" s="29">
        <v>65254.460000000006</v>
      </c>
    </row>
    <row r="50" spans="1:15" x14ac:dyDescent="0.35">
      <c r="A50" s="45" t="s">
        <v>92</v>
      </c>
      <c r="B50" s="82" t="s">
        <v>54</v>
      </c>
      <c r="C50" s="26" t="s">
        <v>48</v>
      </c>
      <c r="D50" s="27">
        <v>74.436000000000007</v>
      </c>
      <c r="E50" s="27">
        <v>70</v>
      </c>
      <c r="F50" s="53">
        <v>0</v>
      </c>
      <c r="G50" s="53"/>
      <c r="H50" s="53"/>
      <c r="I50" s="53"/>
      <c r="J50" s="55">
        <v>70</v>
      </c>
      <c r="K50" s="53">
        <v>0</v>
      </c>
      <c r="L50" s="54"/>
      <c r="M50" s="54"/>
      <c r="N50" s="54"/>
      <c r="O50" s="29">
        <v>0</v>
      </c>
    </row>
    <row r="51" spans="1:15" x14ac:dyDescent="0.35">
      <c r="A51" s="45" t="s">
        <v>93</v>
      </c>
      <c r="B51" s="82" t="s">
        <v>54</v>
      </c>
      <c r="C51" s="26" t="s">
        <v>43</v>
      </c>
      <c r="D51" s="27">
        <v>12.102</v>
      </c>
      <c r="E51" s="27">
        <v>0</v>
      </c>
      <c r="F51" s="53">
        <v>0</v>
      </c>
      <c r="G51" s="53"/>
      <c r="H51" s="53"/>
      <c r="I51" s="53"/>
      <c r="J51" s="55">
        <v>0</v>
      </c>
      <c r="K51" s="53">
        <v>0</v>
      </c>
      <c r="L51" s="54"/>
      <c r="M51" s="54"/>
      <c r="N51" s="54"/>
      <c r="O51" s="29"/>
    </row>
    <row r="52" spans="1:15" x14ac:dyDescent="0.35">
      <c r="A52" s="45" t="s">
        <v>94</v>
      </c>
      <c r="B52" s="82" t="s">
        <v>54</v>
      </c>
      <c r="C52" s="26" t="s">
        <v>43</v>
      </c>
      <c r="D52" s="27">
        <v>0</v>
      </c>
      <c r="E52" s="27">
        <v>140</v>
      </c>
      <c r="F52" s="53">
        <v>0</v>
      </c>
      <c r="G52" s="53"/>
      <c r="H52" s="53"/>
      <c r="I52" s="53"/>
      <c r="J52" s="55">
        <v>140</v>
      </c>
      <c r="K52" s="53">
        <v>0</v>
      </c>
      <c r="L52" s="54"/>
      <c r="M52" s="54"/>
      <c r="N52" s="54"/>
      <c r="O52" s="29">
        <v>0</v>
      </c>
    </row>
    <row r="53" spans="1:15" x14ac:dyDescent="0.35">
      <c r="A53" s="45" t="s">
        <v>95</v>
      </c>
      <c r="B53" s="82" t="s">
        <v>54</v>
      </c>
      <c r="C53" s="26" t="s">
        <v>43</v>
      </c>
      <c r="D53" s="27">
        <v>0</v>
      </c>
      <c r="E53" s="27">
        <v>2440</v>
      </c>
      <c r="F53" s="53">
        <v>0</v>
      </c>
      <c r="G53" s="53"/>
      <c r="H53" s="53"/>
      <c r="I53" s="53"/>
      <c r="J53" s="55">
        <v>2440</v>
      </c>
      <c r="K53" s="53">
        <v>0</v>
      </c>
      <c r="L53" s="54"/>
      <c r="M53" s="54"/>
      <c r="N53" s="54"/>
      <c r="O53" s="29">
        <v>0</v>
      </c>
    </row>
    <row r="54" spans="1:15" x14ac:dyDescent="0.35">
      <c r="A54" s="45" t="s">
        <v>96</v>
      </c>
      <c r="B54" s="82" t="s">
        <v>54</v>
      </c>
      <c r="C54" s="26" t="s">
        <v>43</v>
      </c>
      <c r="D54" s="27">
        <v>91044.191999999995</v>
      </c>
      <c r="E54" s="27">
        <v>26606.47</v>
      </c>
      <c r="F54" s="53">
        <v>21</v>
      </c>
      <c r="G54" s="53">
        <v>21</v>
      </c>
      <c r="H54" s="53">
        <v>0</v>
      </c>
      <c r="I54" s="53">
        <v>0</v>
      </c>
      <c r="J54" s="55">
        <v>23817.5</v>
      </c>
      <c r="K54" s="53">
        <v>7</v>
      </c>
      <c r="L54" s="54">
        <v>6</v>
      </c>
      <c r="M54" s="54">
        <v>1</v>
      </c>
      <c r="N54" s="54">
        <v>0</v>
      </c>
      <c r="O54" s="29">
        <v>2788.97</v>
      </c>
    </row>
    <row r="55" spans="1:15" x14ac:dyDescent="0.35">
      <c r="A55" s="45" t="s">
        <v>97</v>
      </c>
      <c r="B55" s="82" t="s">
        <v>54</v>
      </c>
      <c r="C55" s="26" t="s">
        <v>43</v>
      </c>
      <c r="D55" s="27">
        <v>0</v>
      </c>
      <c r="E55" s="27">
        <v>385</v>
      </c>
      <c r="F55" s="53">
        <v>0</v>
      </c>
      <c r="G55" s="53"/>
      <c r="H55" s="53"/>
      <c r="I55" s="53"/>
      <c r="J55" s="55">
        <v>385</v>
      </c>
      <c r="K55" s="53">
        <v>0</v>
      </c>
      <c r="L55" s="54"/>
      <c r="M55" s="54"/>
      <c r="N55" s="54"/>
      <c r="O55" s="29">
        <v>0</v>
      </c>
    </row>
    <row r="56" spans="1:15" x14ac:dyDescent="0.35">
      <c r="A56" s="45" t="s">
        <v>98</v>
      </c>
      <c r="B56" s="82" t="s">
        <v>54</v>
      </c>
      <c r="C56" s="26" t="s">
        <v>43</v>
      </c>
      <c r="D56" s="27">
        <v>0</v>
      </c>
      <c r="E56" s="27">
        <v>315</v>
      </c>
      <c r="F56" s="53">
        <v>0</v>
      </c>
      <c r="G56" s="53"/>
      <c r="H56" s="53"/>
      <c r="I56" s="53"/>
      <c r="J56" s="55">
        <v>315</v>
      </c>
      <c r="K56" s="53">
        <v>0</v>
      </c>
      <c r="L56" s="54"/>
      <c r="M56" s="54"/>
      <c r="N56" s="54"/>
      <c r="O56" s="29">
        <v>0</v>
      </c>
    </row>
    <row r="57" spans="1:15" x14ac:dyDescent="0.35">
      <c r="A57" s="45" t="s">
        <v>99</v>
      </c>
      <c r="B57" s="82" t="s">
        <v>54</v>
      </c>
      <c r="C57" s="26" t="s">
        <v>43</v>
      </c>
      <c r="D57" s="27">
        <v>86.676000000000002</v>
      </c>
      <c r="E57" s="27">
        <v>105</v>
      </c>
      <c r="F57" s="53">
        <v>0</v>
      </c>
      <c r="G57" s="53"/>
      <c r="H57" s="53"/>
      <c r="I57" s="53"/>
      <c r="J57" s="55">
        <v>105</v>
      </c>
      <c r="K57" s="53">
        <v>0</v>
      </c>
      <c r="L57" s="54"/>
      <c r="M57" s="54"/>
      <c r="N57" s="54"/>
      <c r="O57" s="29">
        <v>0</v>
      </c>
    </row>
    <row r="58" spans="1:15" x14ac:dyDescent="0.35">
      <c r="A58" s="45" t="s">
        <v>100</v>
      </c>
      <c r="B58" s="82" t="s">
        <v>54</v>
      </c>
      <c r="C58" s="26" t="s">
        <v>43</v>
      </c>
      <c r="D58" s="27">
        <v>0</v>
      </c>
      <c r="E58" s="27">
        <v>0</v>
      </c>
      <c r="F58" s="53">
        <v>0</v>
      </c>
      <c r="G58" s="53"/>
      <c r="H58" s="53"/>
      <c r="I58" s="53"/>
      <c r="J58" s="55">
        <v>0</v>
      </c>
      <c r="K58" s="53">
        <v>0</v>
      </c>
      <c r="L58" s="54"/>
      <c r="M58" s="54"/>
      <c r="N58" s="54"/>
      <c r="O58" s="29">
        <v>0</v>
      </c>
    </row>
    <row r="59" spans="1:15" x14ac:dyDescent="0.35">
      <c r="A59" s="45" t="s">
        <v>101</v>
      </c>
      <c r="B59" s="82" t="s">
        <v>54</v>
      </c>
      <c r="C59" s="26" t="s">
        <v>43</v>
      </c>
      <c r="D59" s="27">
        <v>168412.734</v>
      </c>
      <c r="E59" s="27">
        <v>24899.11</v>
      </c>
      <c r="F59" s="53">
        <v>24</v>
      </c>
      <c r="G59" s="53">
        <v>22</v>
      </c>
      <c r="H59" s="53">
        <v>2</v>
      </c>
      <c r="I59" s="53">
        <v>0</v>
      </c>
      <c r="J59" s="55">
        <v>20613.330000000002</v>
      </c>
      <c r="K59" s="53">
        <v>3</v>
      </c>
      <c r="L59" s="54">
        <v>2</v>
      </c>
      <c r="M59" s="54">
        <v>1</v>
      </c>
      <c r="N59" s="54">
        <v>0</v>
      </c>
      <c r="O59" s="29">
        <v>485.78</v>
      </c>
    </row>
    <row r="60" spans="1:15" x14ac:dyDescent="0.35">
      <c r="A60" s="45" t="s">
        <v>41</v>
      </c>
      <c r="B60" s="82" t="s">
        <v>102</v>
      </c>
      <c r="C60" s="26" t="s">
        <v>43</v>
      </c>
      <c r="D60" s="27">
        <v>50841.612000000001</v>
      </c>
      <c r="E60" s="27">
        <v>3686.49</v>
      </c>
      <c r="F60" s="53">
        <v>6</v>
      </c>
      <c r="G60" s="53">
        <v>2</v>
      </c>
      <c r="H60" s="53">
        <v>4</v>
      </c>
      <c r="I60" s="53">
        <v>0</v>
      </c>
      <c r="J60" s="55">
        <v>1121.77</v>
      </c>
      <c r="K60" s="53">
        <v>6</v>
      </c>
      <c r="L60" s="54">
        <v>2</v>
      </c>
      <c r="M60" s="54">
        <v>4</v>
      </c>
      <c r="N60" s="54">
        <v>0</v>
      </c>
      <c r="O60" s="29">
        <v>2564.7199999999998</v>
      </c>
    </row>
    <row r="61" spans="1:15" x14ac:dyDescent="0.35">
      <c r="A61" s="45" t="s">
        <v>44</v>
      </c>
      <c r="B61" s="82" t="s">
        <v>102</v>
      </c>
      <c r="C61" s="26" t="s">
        <v>43</v>
      </c>
      <c r="D61" s="27">
        <v>257.25</v>
      </c>
      <c r="E61" s="27">
        <v>4955</v>
      </c>
      <c r="F61" s="53">
        <v>0</v>
      </c>
      <c r="G61" s="53"/>
      <c r="H61" s="53"/>
      <c r="I61" s="53"/>
      <c r="J61" s="55">
        <v>4955</v>
      </c>
      <c r="K61" s="53">
        <v>0</v>
      </c>
      <c r="L61" s="54"/>
      <c r="M61" s="54"/>
      <c r="N61" s="54"/>
      <c r="O61" s="29">
        <v>0</v>
      </c>
    </row>
    <row r="62" spans="1:15" x14ac:dyDescent="0.35">
      <c r="A62" s="45" t="s">
        <v>45</v>
      </c>
      <c r="B62" s="82" t="s">
        <v>102</v>
      </c>
      <c r="C62" s="26" t="s">
        <v>43</v>
      </c>
      <c r="D62" s="27">
        <v>105164.70600000001</v>
      </c>
      <c r="E62" s="27">
        <v>12823.57</v>
      </c>
      <c r="F62" s="53">
        <v>9</v>
      </c>
      <c r="G62" s="53">
        <v>8</v>
      </c>
      <c r="H62" s="53">
        <v>1</v>
      </c>
      <c r="I62" s="53">
        <v>0</v>
      </c>
      <c r="J62" s="55">
        <v>9268.84</v>
      </c>
      <c r="K62" s="53">
        <v>10</v>
      </c>
      <c r="L62" s="54">
        <v>7</v>
      </c>
      <c r="M62" s="54">
        <v>3</v>
      </c>
      <c r="N62" s="54">
        <v>0</v>
      </c>
      <c r="O62" s="29">
        <v>3554.73</v>
      </c>
    </row>
    <row r="63" spans="1:15" x14ac:dyDescent="0.35">
      <c r="A63" s="45" t="s">
        <v>103</v>
      </c>
      <c r="B63" s="82" t="s">
        <v>102</v>
      </c>
      <c r="C63" s="26" t="s">
        <v>43</v>
      </c>
      <c r="D63" s="27">
        <v>4662</v>
      </c>
      <c r="E63" s="27">
        <v>3800</v>
      </c>
      <c r="F63" s="53">
        <v>0</v>
      </c>
      <c r="G63" s="53"/>
      <c r="H63" s="53"/>
      <c r="I63" s="53"/>
      <c r="J63" s="55">
        <v>3800</v>
      </c>
      <c r="K63" s="53">
        <v>0</v>
      </c>
      <c r="L63" s="54"/>
      <c r="M63" s="54"/>
      <c r="N63" s="54"/>
      <c r="O63" s="29">
        <v>0</v>
      </c>
    </row>
    <row r="64" spans="1:15" x14ac:dyDescent="0.35">
      <c r="A64" s="26" t="s">
        <v>104</v>
      </c>
      <c r="B64" s="83" t="s">
        <v>105</v>
      </c>
      <c r="C64" s="26" t="s">
        <v>48</v>
      </c>
      <c r="D64" s="27">
        <v>0</v>
      </c>
      <c r="E64" s="27">
        <v>0</v>
      </c>
      <c r="F64" s="79">
        <v>0</v>
      </c>
      <c r="G64" s="79"/>
      <c r="H64" s="79"/>
      <c r="I64" s="79"/>
      <c r="J64" s="56">
        <v>0</v>
      </c>
      <c r="K64" s="79">
        <v>0</v>
      </c>
      <c r="L64" s="80"/>
      <c r="M64" s="80"/>
      <c r="N64" s="80"/>
      <c r="O64" s="29">
        <v>0</v>
      </c>
    </row>
    <row r="65" spans="1:15" x14ac:dyDescent="0.35">
      <c r="A65" s="26" t="s">
        <v>106</v>
      </c>
      <c r="B65" s="83" t="s">
        <v>105</v>
      </c>
      <c r="C65" s="26" t="s">
        <v>43</v>
      </c>
      <c r="D65" s="27">
        <v>7354.6500000000005</v>
      </c>
      <c r="E65" s="27">
        <v>0</v>
      </c>
      <c r="F65" s="79">
        <v>0</v>
      </c>
      <c r="G65" s="79"/>
      <c r="H65" s="79"/>
      <c r="I65" s="79"/>
      <c r="J65" s="56">
        <v>0</v>
      </c>
      <c r="K65" s="79">
        <v>0</v>
      </c>
      <c r="L65" s="80"/>
      <c r="M65" s="80"/>
      <c r="N65" s="80"/>
      <c r="O65" s="29">
        <v>0</v>
      </c>
    </row>
    <row r="66" spans="1:15" x14ac:dyDescent="0.35">
      <c r="A66" s="26" t="s">
        <v>107</v>
      </c>
      <c r="B66" s="83" t="s">
        <v>105</v>
      </c>
      <c r="C66" s="26" t="s">
        <v>48</v>
      </c>
      <c r="D66" s="27">
        <v>0</v>
      </c>
      <c r="E66" s="27">
        <v>500.8</v>
      </c>
      <c r="F66" s="79">
        <v>1</v>
      </c>
      <c r="G66" s="79">
        <v>1</v>
      </c>
      <c r="H66" s="79">
        <v>0</v>
      </c>
      <c r="I66" s="79">
        <v>0</v>
      </c>
      <c r="J66" s="56">
        <v>500.8</v>
      </c>
      <c r="K66" s="79">
        <v>0</v>
      </c>
      <c r="L66" s="80"/>
      <c r="M66" s="80"/>
      <c r="N66" s="80"/>
      <c r="O66" s="29">
        <v>0</v>
      </c>
    </row>
    <row r="67" spans="1:15" x14ac:dyDescent="0.35">
      <c r="A67" s="45" t="s">
        <v>108</v>
      </c>
      <c r="B67" s="82" t="s">
        <v>105</v>
      </c>
      <c r="C67" s="26" t="s">
        <v>43</v>
      </c>
      <c r="D67" s="27">
        <v>50489.478000000003</v>
      </c>
      <c r="E67" s="27">
        <v>7405.07</v>
      </c>
      <c r="F67" s="53">
        <v>4</v>
      </c>
      <c r="G67" s="53">
        <v>4</v>
      </c>
      <c r="H67" s="53">
        <v>0</v>
      </c>
      <c r="I67" s="53">
        <v>0</v>
      </c>
      <c r="J67" s="55">
        <v>6905.22</v>
      </c>
      <c r="K67" s="53">
        <v>1</v>
      </c>
      <c r="L67" s="54">
        <v>1</v>
      </c>
      <c r="M67" s="54">
        <v>0</v>
      </c>
      <c r="N67" s="54">
        <v>0</v>
      </c>
      <c r="O67" s="29">
        <v>499.85</v>
      </c>
    </row>
    <row r="68" spans="1:15" x14ac:dyDescent="0.35">
      <c r="A68" s="45" t="s">
        <v>109</v>
      </c>
      <c r="B68" s="82" t="s">
        <v>105</v>
      </c>
      <c r="C68" s="26" t="s">
        <v>43</v>
      </c>
      <c r="D68" s="27">
        <v>531.45000000000005</v>
      </c>
      <c r="E68" s="27">
        <v>1067.22</v>
      </c>
      <c r="F68" s="53">
        <v>1</v>
      </c>
      <c r="G68" s="53">
        <v>1</v>
      </c>
      <c r="H68" s="53">
        <v>0</v>
      </c>
      <c r="I68" s="53">
        <v>0</v>
      </c>
      <c r="J68" s="55">
        <v>1067.22</v>
      </c>
      <c r="K68" s="53">
        <v>0</v>
      </c>
      <c r="L68" s="54"/>
      <c r="M68" s="54"/>
      <c r="N68" s="54"/>
      <c r="O68" s="29">
        <v>0</v>
      </c>
    </row>
    <row r="69" spans="1:15" x14ac:dyDescent="0.35">
      <c r="A69" s="45" t="s">
        <v>110</v>
      </c>
      <c r="B69" s="82" t="s">
        <v>105</v>
      </c>
      <c r="C69" s="26" t="s">
        <v>43</v>
      </c>
      <c r="D69" s="27">
        <v>89514.384000000005</v>
      </c>
      <c r="E69" s="27">
        <v>12776.31</v>
      </c>
      <c r="F69" s="53">
        <v>9</v>
      </c>
      <c r="G69" s="53">
        <v>8</v>
      </c>
      <c r="H69" s="53">
        <v>1</v>
      </c>
      <c r="I69" s="53">
        <v>0</v>
      </c>
      <c r="J69" s="55">
        <v>9640.34</v>
      </c>
      <c r="K69" s="53">
        <v>7</v>
      </c>
      <c r="L69" s="54">
        <v>1</v>
      </c>
      <c r="M69" s="54">
        <v>6</v>
      </c>
      <c r="N69" s="54">
        <v>0</v>
      </c>
      <c r="O69" s="29">
        <v>3135.97</v>
      </c>
    </row>
    <row r="70" spans="1:15" x14ac:dyDescent="0.35">
      <c r="A70" s="45" t="s">
        <v>111</v>
      </c>
      <c r="B70" s="82" t="s">
        <v>105</v>
      </c>
      <c r="C70" s="26" t="s">
        <v>43</v>
      </c>
      <c r="D70" s="27">
        <v>0</v>
      </c>
      <c r="E70" s="27">
        <v>105</v>
      </c>
      <c r="F70" s="53">
        <v>0</v>
      </c>
      <c r="G70" s="53"/>
      <c r="H70" s="53"/>
      <c r="I70" s="53"/>
      <c r="J70" s="55">
        <v>105</v>
      </c>
      <c r="K70" s="53">
        <v>0</v>
      </c>
      <c r="L70" s="54"/>
      <c r="M70" s="54"/>
      <c r="N70" s="54"/>
      <c r="O70" s="29">
        <v>0</v>
      </c>
    </row>
    <row r="71" spans="1:15" x14ac:dyDescent="0.35">
      <c r="A71" s="45" t="s">
        <v>112</v>
      </c>
      <c r="B71" s="82" t="s">
        <v>105</v>
      </c>
      <c r="C71" s="26" t="s">
        <v>48</v>
      </c>
      <c r="D71" s="27">
        <v>0</v>
      </c>
      <c r="E71" s="27">
        <v>140</v>
      </c>
      <c r="F71" s="53">
        <v>0</v>
      </c>
      <c r="G71" s="53"/>
      <c r="H71" s="53"/>
      <c r="I71" s="53"/>
      <c r="J71" s="55">
        <v>140</v>
      </c>
      <c r="K71" s="53">
        <v>0</v>
      </c>
      <c r="L71" s="54"/>
      <c r="M71" s="54"/>
      <c r="N71" s="54"/>
      <c r="O71" s="29">
        <v>0</v>
      </c>
    </row>
    <row r="72" spans="1:15" x14ac:dyDescent="0.35">
      <c r="A72" s="26" t="s">
        <v>113</v>
      </c>
      <c r="B72" s="83" t="s">
        <v>105</v>
      </c>
      <c r="C72" s="26" t="s">
        <v>43</v>
      </c>
      <c r="D72" s="27">
        <v>0</v>
      </c>
      <c r="E72" s="27">
        <v>0</v>
      </c>
      <c r="F72" s="79">
        <v>0</v>
      </c>
      <c r="G72" s="79"/>
      <c r="H72" s="79"/>
      <c r="I72" s="79"/>
      <c r="J72" s="56">
        <v>0</v>
      </c>
      <c r="K72" s="79">
        <v>0</v>
      </c>
      <c r="L72" s="80"/>
      <c r="M72" s="80"/>
      <c r="N72" s="80"/>
      <c r="O72" s="29">
        <v>0</v>
      </c>
    </row>
    <row r="73" spans="1:15" x14ac:dyDescent="0.35">
      <c r="A73" s="26" t="s">
        <v>114</v>
      </c>
      <c r="B73" s="83" t="s">
        <v>105</v>
      </c>
      <c r="C73" s="26" t="s">
        <v>43</v>
      </c>
      <c r="D73" s="27">
        <v>291586.04399999999</v>
      </c>
      <c r="E73" s="27">
        <v>85956.22</v>
      </c>
      <c r="F73" s="79">
        <v>67</v>
      </c>
      <c r="G73" s="79">
        <v>63</v>
      </c>
      <c r="H73" s="79">
        <v>4</v>
      </c>
      <c r="I73" s="79">
        <v>0</v>
      </c>
      <c r="J73" s="56">
        <v>75954.989999999991</v>
      </c>
      <c r="K73" s="79">
        <v>9</v>
      </c>
      <c r="L73" s="80">
        <v>9</v>
      </c>
      <c r="M73" s="80">
        <v>0</v>
      </c>
      <c r="N73" s="80">
        <v>0</v>
      </c>
      <c r="O73" s="29">
        <v>3251.23</v>
      </c>
    </row>
    <row r="74" spans="1:15" x14ac:dyDescent="0.35">
      <c r="A74" s="26" t="s">
        <v>115</v>
      </c>
      <c r="B74" s="83" t="s">
        <v>105</v>
      </c>
      <c r="C74" s="26" t="s">
        <v>43</v>
      </c>
      <c r="D74" s="27">
        <v>84.168000000000006</v>
      </c>
      <c r="E74" s="27">
        <v>0</v>
      </c>
      <c r="F74" s="79">
        <v>0</v>
      </c>
      <c r="G74" s="79"/>
      <c r="H74" s="79"/>
      <c r="I74" s="79"/>
      <c r="J74" s="56">
        <v>0</v>
      </c>
      <c r="K74" s="79">
        <v>0</v>
      </c>
      <c r="L74" s="80"/>
      <c r="M74" s="80"/>
      <c r="N74" s="80"/>
      <c r="O74" s="29">
        <v>0</v>
      </c>
    </row>
    <row r="75" spans="1:15" x14ac:dyDescent="0.35">
      <c r="A75" s="26" t="s">
        <v>116</v>
      </c>
      <c r="B75" s="83" t="s">
        <v>105</v>
      </c>
      <c r="C75" s="26" t="s">
        <v>43</v>
      </c>
      <c r="D75" s="27">
        <v>356.98200000000003</v>
      </c>
      <c r="E75" s="27">
        <v>0</v>
      </c>
      <c r="F75" s="79">
        <v>0</v>
      </c>
      <c r="G75" s="79"/>
      <c r="H75" s="79"/>
      <c r="I75" s="79"/>
      <c r="J75" s="56">
        <v>0</v>
      </c>
      <c r="K75" s="79">
        <v>0</v>
      </c>
      <c r="L75" s="80"/>
      <c r="M75" s="80"/>
      <c r="N75" s="80"/>
      <c r="O75" s="29">
        <v>0</v>
      </c>
    </row>
    <row r="76" spans="1:15" x14ac:dyDescent="0.35">
      <c r="A76" s="26" t="s">
        <v>117</v>
      </c>
      <c r="B76" s="83" t="s">
        <v>105</v>
      </c>
      <c r="C76" s="26" t="s">
        <v>43</v>
      </c>
      <c r="D76" s="27">
        <v>44447.514000000003</v>
      </c>
      <c r="E76" s="27">
        <v>3882.95</v>
      </c>
      <c r="F76" s="79">
        <v>5</v>
      </c>
      <c r="G76" s="79">
        <v>5</v>
      </c>
      <c r="H76" s="79">
        <v>0</v>
      </c>
      <c r="I76" s="79">
        <v>0</v>
      </c>
      <c r="J76" s="56">
        <v>2468.8000000000002</v>
      </c>
      <c r="K76" s="79">
        <v>4</v>
      </c>
      <c r="L76" s="80">
        <v>2</v>
      </c>
      <c r="M76" s="80">
        <v>1</v>
      </c>
      <c r="N76" s="80">
        <v>1</v>
      </c>
      <c r="O76" s="29">
        <v>1414.15</v>
      </c>
    </row>
    <row r="77" spans="1:15" x14ac:dyDescent="0.35">
      <c r="A77" s="26" t="s">
        <v>118</v>
      </c>
      <c r="B77" s="83" t="s">
        <v>105</v>
      </c>
      <c r="C77" s="26" t="s">
        <v>43</v>
      </c>
      <c r="D77" s="27">
        <v>0</v>
      </c>
      <c r="E77" s="27">
        <v>1570</v>
      </c>
      <c r="F77" s="79">
        <v>0</v>
      </c>
      <c r="G77" s="79"/>
      <c r="H77" s="79"/>
      <c r="I77" s="79"/>
      <c r="J77" s="56">
        <v>1570</v>
      </c>
      <c r="K77" s="79">
        <v>0</v>
      </c>
      <c r="L77" s="80"/>
      <c r="M77" s="80"/>
      <c r="N77" s="80"/>
      <c r="O77" s="29">
        <v>0</v>
      </c>
    </row>
    <row r="78" spans="1:15" x14ac:dyDescent="0.35">
      <c r="A78" s="26" t="s">
        <v>119</v>
      </c>
      <c r="B78" s="83" t="s">
        <v>105</v>
      </c>
      <c r="C78" s="26" t="s">
        <v>43</v>
      </c>
      <c r="D78" s="27">
        <v>57562.601999999999</v>
      </c>
      <c r="E78" s="27">
        <v>20497.82</v>
      </c>
      <c r="F78" s="79">
        <v>12</v>
      </c>
      <c r="G78" s="79">
        <v>12</v>
      </c>
      <c r="H78" s="79">
        <v>0</v>
      </c>
      <c r="I78" s="79">
        <v>0</v>
      </c>
      <c r="J78" s="56">
        <v>20497.82</v>
      </c>
      <c r="K78" s="79">
        <v>0</v>
      </c>
      <c r="L78" s="80"/>
      <c r="M78" s="80"/>
      <c r="N78" s="80"/>
      <c r="O78" s="29">
        <v>0</v>
      </c>
    </row>
    <row r="79" spans="1:15" x14ac:dyDescent="0.35">
      <c r="A79" s="26" t="s">
        <v>120</v>
      </c>
      <c r="B79" s="83" t="s">
        <v>105</v>
      </c>
      <c r="C79" s="26" t="s">
        <v>43</v>
      </c>
      <c r="D79" s="27">
        <v>0</v>
      </c>
      <c r="E79" s="27">
        <v>0</v>
      </c>
      <c r="F79" s="79">
        <v>0</v>
      </c>
      <c r="G79" s="79"/>
      <c r="H79" s="79"/>
      <c r="I79" s="79"/>
      <c r="J79" s="56">
        <v>0</v>
      </c>
      <c r="K79" s="79">
        <v>0</v>
      </c>
      <c r="L79" s="80"/>
      <c r="M79" s="80"/>
      <c r="N79" s="80"/>
      <c r="O79" s="29"/>
    </row>
    <row r="80" spans="1:15" x14ac:dyDescent="0.35">
      <c r="A80" s="26" t="s">
        <v>121</v>
      </c>
      <c r="B80" s="83" t="s">
        <v>105</v>
      </c>
      <c r="C80" s="26" t="s">
        <v>43</v>
      </c>
      <c r="D80" s="27">
        <v>1648.3979999999999</v>
      </c>
      <c r="E80" s="27">
        <v>0</v>
      </c>
      <c r="F80" s="79">
        <v>0</v>
      </c>
      <c r="G80" s="79"/>
      <c r="H80" s="79"/>
      <c r="I80" s="79"/>
      <c r="J80" s="56">
        <v>0</v>
      </c>
      <c r="K80" s="79">
        <v>0</v>
      </c>
      <c r="L80" s="80"/>
      <c r="M80" s="80"/>
      <c r="N80" s="80"/>
      <c r="O80" s="29"/>
    </row>
    <row r="81" spans="1:15" x14ac:dyDescent="0.35">
      <c r="A81" s="26" t="s">
        <v>122</v>
      </c>
      <c r="B81" s="83" t="s">
        <v>105</v>
      </c>
      <c r="C81" s="26" t="s">
        <v>43</v>
      </c>
      <c r="D81" s="27">
        <v>22201.806</v>
      </c>
      <c r="E81" s="27">
        <v>0</v>
      </c>
      <c r="F81" s="79">
        <v>0</v>
      </c>
      <c r="G81" s="79"/>
      <c r="H81" s="79"/>
      <c r="I81" s="79"/>
      <c r="J81" s="56">
        <v>0</v>
      </c>
      <c r="K81" s="79">
        <v>0</v>
      </c>
      <c r="L81" s="80"/>
      <c r="M81" s="80"/>
      <c r="N81" s="80"/>
      <c r="O81" s="29">
        <v>0</v>
      </c>
    </row>
    <row r="82" spans="1:15" x14ac:dyDescent="0.35">
      <c r="A82" s="26" t="s">
        <v>124</v>
      </c>
      <c r="B82" s="83" t="s">
        <v>123</v>
      </c>
      <c r="C82" s="26" t="s">
        <v>43</v>
      </c>
      <c r="D82" s="27">
        <v>88194.785999999993</v>
      </c>
      <c r="E82" s="27">
        <v>42255.85</v>
      </c>
      <c r="F82" s="79">
        <v>15</v>
      </c>
      <c r="G82" s="79">
        <v>15</v>
      </c>
      <c r="H82" s="79">
        <v>0</v>
      </c>
      <c r="I82" s="79">
        <v>0</v>
      </c>
      <c r="J82" s="56">
        <v>42255.85</v>
      </c>
      <c r="K82" s="79">
        <v>0</v>
      </c>
      <c r="L82" s="80"/>
      <c r="M82" s="80"/>
      <c r="N82" s="80"/>
      <c r="O82" s="29">
        <v>0</v>
      </c>
    </row>
    <row r="83" spans="1:15" x14ac:dyDescent="0.35">
      <c r="A83" s="45" t="s">
        <v>125</v>
      </c>
      <c r="B83" s="82" t="s">
        <v>123</v>
      </c>
      <c r="C83" s="26" t="s">
        <v>43</v>
      </c>
      <c r="D83" s="27">
        <v>119907.954</v>
      </c>
      <c r="E83" s="27">
        <v>52207.77</v>
      </c>
      <c r="F83" s="53">
        <v>23</v>
      </c>
      <c r="G83" s="53">
        <v>23</v>
      </c>
      <c r="H83" s="53">
        <v>0</v>
      </c>
      <c r="I83" s="53">
        <v>0</v>
      </c>
      <c r="J83" s="55">
        <v>52207.77</v>
      </c>
      <c r="K83" s="53">
        <v>0</v>
      </c>
      <c r="L83" s="54"/>
      <c r="M83" s="54"/>
      <c r="N83" s="54"/>
      <c r="O83" s="29">
        <v>0</v>
      </c>
    </row>
    <row r="84" spans="1:15" x14ac:dyDescent="0.35">
      <c r="A84" s="45" t="s">
        <v>126</v>
      </c>
      <c r="B84" s="82" t="s">
        <v>123</v>
      </c>
      <c r="C84" s="26" t="s">
        <v>43</v>
      </c>
      <c r="D84" s="27">
        <v>105594.414</v>
      </c>
      <c r="E84" s="27">
        <v>30189.05</v>
      </c>
      <c r="F84" s="53">
        <v>16</v>
      </c>
      <c r="G84" s="53">
        <v>16</v>
      </c>
      <c r="H84" s="53">
        <v>0</v>
      </c>
      <c r="I84" s="53">
        <v>0</v>
      </c>
      <c r="J84" s="55">
        <v>29749.06</v>
      </c>
      <c r="K84" s="53">
        <v>1</v>
      </c>
      <c r="L84" s="54">
        <v>1</v>
      </c>
      <c r="M84" s="54">
        <v>0</v>
      </c>
      <c r="N84" s="54">
        <v>0</v>
      </c>
      <c r="O84" s="29">
        <v>439.99</v>
      </c>
    </row>
    <row r="85" spans="1:15" x14ac:dyDescent="0.35">
      <c r="A85" s="45" t="s">
        <v>127</v>
      </c>
      <c r="B85" s="82" t="s">
        <v>123</v>
      </c>
      <c r="C85" s="26" t="s">
        <v>43</v>
      </c>
      <c r="D85" s="27">
        <v>0</v>
      </c>
      <c r="E85" s="27">
        <v>0</v>
      </c>
      <c r="F85" s="53">
        <v>0</v>
      </c>
      <c r="G85" s="53"/>
      <c r="H85" s="53"/>
      <c r="I85" s="53"/>
      <c r="J85" s="55">
        <v>0</v>
      </c>
      <c r="K85" s="53">
        <v>0</v>
      </c>
      <c r="L85" s="54"/>
      <c r="M85" s="54"/>
      <c r="N85" s="54"/>
      <c r="O85" s="29"/>
    </row>
    <row r="86" spans="1:15" x14ac:dyDescent="0.35">
      <c r="A86" s="45" t="s">
        <v>128</v>
      </c>
      <c r="B86" s="82" t="s">
        <v>129</v>
      </c>
      <c r="C86" s="26" t="s">
        <v>43</v>
      </c>
      <c r="D86" s="27">
        <v>423.68400000000003</v>
      </c>
      <c r="E86" s="27">
        <v>0</v>
      </c>
      <c r="F86" s="53">
        <v>0</v>
      </c>
      <c r="G86" s="53"/>
      <c r="H86" s="53"/>
      <c r="I86" s="53"/>
      <c r="J86" s="55">
        <v>0</v>
      </c>
      <c r="K86" s="53">
        <v>0</v>
      </c>
      <c r="L86" s="54"/>
      <c r="M86" s="54"/>
      <c r="N86" s="54"/>
      <c r="O86" s="29"/>
    </row>
    <row r="87" spans="1:15" x14ac:dyDescent="0.35">
      <c r="A87" s="26" t="s">
        <v>53</v>
      </c>
      <c r="B87" s="83" t="s">
        <v>129</v>
      </c>
      <c r="C87" s="26" t="s">
        <v>43</v>
      </c>
      <c r="D87" s="27">
        <v>63222.96</v>
      </c>
      <c r="E87" s="27">
        <v>28686.86</v>
      </c>
      <c r="F87" s="79">
        <v>19</v>
      </c>
      <c r="G87" s="79">
        <v>19</v>
      </c>
      <c r="H87" s="79">
        <v>0</v>
      </c>
      <c r="I87" s="79">
        <v>0</v>
      </c>
      <c r="J87" s="56">
        <v>28220.42</v>
      </c>
      <c r="K87" s="79">
        <v>1</v>
      </c>
      <c r="L87" s="80">
        <v>1</v>
      </c>
      <c r="M87" s="80">
        <v>0</v>
      </c>
      <c r="N87" s="80">
        <v>0</v>
      </c>
      <c r="O87" s="29">
        <v>466.44</v>
      </c>
    </row>
    <row r="88" spans="1:15" x14ac:dyDescent="0.35">
      <c r="A88" s="26" t="s">
        <v>124</v>
      </c>
      <c r="B88" s="83" t="s">
        <v>129</v>
      </c>
      <c r="C88" s="26" t="s">
        <v>43</v>
      </c>
      <c r="D88" s="27">
        <v>0</v>
      </c>
      <c r="E88" s="27">
        <v>1150</v>
      </c>
      <c r="F88" s="79">
        <v>0</v>
      </c>
      <c r="G88" s="79"/>
      <c r="H88" s="79"/>
      <c r="I88" s="79"/>
      <c r="J88" s="56">
        <v>1150</v>
      </c>
      <c r="K88" s="79">
        <v>0</v>
      </c>
      <c r="L88" s="80"/>
      <c r="M88" s="80"/>
      <c r="N88" s="80"/>
      <c r="O88" s="29">
        <v>0</v>
      </c>
    </row>
    <row r="89" spans="1:15" x14ac:dyDescent="0.35">
      <c r="A89" s="26" t="s">
        <v>130</v>
      </c>
      <c r="B89" s="83" t="s">
        <v>129</v>
      </c>
      <c r="C89" s="26" t="s">
        <v>43</v>
      </c>
      <c r="D89" s="27">
        <v>102982.698</v>
      </c>
      <c r="E89" s="27">
        <v>30469.32</v>
      </c>
      <c r="F89" s="79">
        <v>19</v>
      </c>
      <c r="G89" s="79">
        <v>19</v>
      </c>
      <c r="H89" s="79">
        <v>0</v>
      </c>
      <c r="I89" s="79">
        <v>0</v>
      </c>
      <c r="J89" s="56">
        <v>30469.32</v>
      </c>
      <c r="K89" s="79">
        <v>0</v>
      </c>
      <c r="L89" s="80"/>
      <c r="M89" s="80"/>
      <c r="N89" s="80"/>
      <c r="O89" s="29">
        <v>0</v>
      </c>
    </row>
    <row r="90" spans="1:15" x14ac:dyDescent="0.35">
      <c r="A90" s="26" t="s">
        <v>131</v>
      </c>
      <c r="B90" s="83" t="s">
        <v>129</v>
      </c>
      <c r="C90" s="26" t="s">
        <v>43</v>
      </c>
      <c r="D90" s="27">
        <v>177184.842</v>
      </c>
      <c r="E90" s="27">
        <v>19661.310000000001</v>
      </c>
      <c r="F90" s="79">
        <v>14</v>
      </c>
      <c r="G90" s="79">
        <v>14</v>
      </c>
      <c r="H90" s="79">
        <v>0</v>
      </c>
      <c r="I90" s="79">
        <v>0</v>
      </c>
      <c r="J90" s="56">
        <v>19661.310000000001</v>
      </c>
      <c r="K90" s="79">
        <v>0</v>
      </c>
      <c r="L90" s="80"/>
      <c r="M90" s="80"/>
      <c r="N90" s="80"/>
      <c r="O90" s="29">
        <v>0</v>
      </c>
    </row>
    <row r="91" spans="1:15" x14ac:dyDescent="0.35">
      <c r="A91" s="26" t="s">
        <v>132</v>
      </c>
      <c r="B91" s="83" t="s">
        <v>129</v>
      </c>
      <c r="C91" s="26" t="s">
        <v>43</v>
      </c>
      <c r="D91" s="27">
        <v>78848.915999999997</v>
      </c>
      <c r="E91" s="27">
        <v>4618.8500000000004</v>
      </c>
      <c r="F91" s="79">
        <v>7</v>
      </c>
      <c r="G91" s="79">
        <v>7</v>
      </c>
      <c r="H91" s="79">
        <v>0</v>
      </c>
      <c r="I91" s="79">
        <v>0</v>
      </c>
      <c r="J91" s="56">
        <v>4618.8500000000004</v>
      </c>
      <c r="K91" s="79">
        <v>0</v>
      </c>
      <c r="L91" s="80"/>
      <c r="M91" s="80"/>
      <c r="N91" s="80"/>
      <c r="O91" s="29">
        <v>0</v>
      </c>
    </row>
    <row r="92" spans="1:15" x14ac:dyDescent="0.35">
      <c r="A92" s="26" t="s">
        <v>133</v>
      </c>
      <c r="B92" s="83" t="s">
        <v>129</v>
      </c>
      <c r="C92" s="26" t="s">
        <v>43</v>
      </c>
      <c r="D92" s="27">
        <v>78648.509999999995</v>
      </c>
      <c r="E92" s="27">
        <v>8688.59</v>
      </c>
      <c r="F92" s="79">
        <v>13</v>
      </c>
      <c r="G92" s="79">
        <v>10</v>
      </c>
      <c r="H92" s="79">
        <v>3</v>
      </c>
      <c r="I92" s="79">
        <v>0</v>
      </c>
      <c r="J92" s="56">
        <v>8402.91</v>
      </c>
      <c r="K92" s="79">
        <v>1</v>
      </c>
      <c r="L92" s="80">
        <v>1</v>
      </c>
      <c r="M92" s="80">
        <v>0</v>
      </c>
      <c r="N92" s="80">
        <v>0</v>
      </c>
      <c r="O92" s="29">
        <v>285.68</v>
      </c>
    </row>
    <row r="93" spans="1:15" x14ac:dyDescent="0.35">
      <c r="A93" s="26" t="s">
        <v>134</v>
      </c>
      <c r="B93" s="83" t="s">
        <v>129</v>
      </c>
      <c r="C93" s="26" t="s">
        <v>43</v>
      </c>
      <c r="D93" s="27">
        <v>110413.5</v>
      </c>
      <c r="E93" s="27">
        <v>8228.2999999999993</v>
      </c>
      <c r="F93" s="79">
        <v>12</v>
      </c>
      <c r="G93" s="79">
        <v>11</v>
      </c>
      <c r="H93" s="79">
        <v>1</v>
      </c>
      <c r="I93" s="79">
        <v>0</v>
      </c>
      <c r="J93" s="56">
        <v>8228.2999999999993</v>
      </c>
      <c r="K93" s="79">
        <v>0</v>
      </c>
      <c r="L93" s="80"/>
      <c r="M93" s="80"/>
      <c r="N93" s="80"/>
      <c r="O93" s="29">
        <v>0</v>
      </c>
    </row>
    <row r="94" spans="1:15" x14ac:dyDescent="0.35">
      <c r="A94" s="26" t="s">
        <v>135</v>
      </c>
      <c r="B94" s="83" t="s">
        <v>129</v>
      </c>
      <c r="C94" s="26" t="s">
        <v>43</v>
      </c>
      <c r="D94" s="27">
        <v>44270.538</v>
      </c>
      <c r="E94" s="27">
        <v>4885.29</v>
      </c>
      <c r="F94" s="79">
        <v>8</v>
      </c>
      <c r="G94" s="79">
        <v>8</v>
      </c>
      <c r="H94" s="79">
        <v>0</v>
      </c>
      <c r="I94" s="79">
        <v>0</v>
      </c>
      <c r="J94" s="56">
        <v>3772.33</v>
      </c>
      <c r="K94" s="79">
        <v>1</v>
      </c>
      <c r="L94" s="80">
        <v>1</v>
      </c>
      <c r="M94" s="80">
        <v>0</v>
      </c>
      <c r="N94" s="80">
        <v>0</v>
      </c>
      <c r="O94" s="29">
        <v>1112.96</v>
      </c>
    </row>
    <row r="95" spans="1:15" x14ac:dyDescent="0.35">
      <c r="A95" s="26" t="s">
        <v>136</v>
      </c>
      <c r="B95" s="83" t="s">
        <v>129</v>
      </c>
      <c r="C95" s="26" t="s">
        <v>43</v>
      </c>
      <c r="D95" s="27">
        <v>53740.847999999998</v>
      </c>
      <c r="E95" s="27">
        <v>19838.72</v>
      </c>
      <c r="F95" s="79">
        <v>9</v>
      </c>
      <c r="G95" s="79">
        <v>9</v>
      </c>
      <c r="H95" s="79">
        <v>0</v>
      </c>
      <c r="I95" s="79">
        <v>0</v>
      </c>
      <c r="J95" s="56">
        <v>18401.560000000001</v>
      </c>
      <c r="K95" s="79">
        <v>1</v>
      </c>
      <c r="L95" s="80">
        <v>1</v>
      </c>
      <c r="M95" s="80">
        <v>0</v>
      </c>
      <c r="N95" s="80">
        <v>0</v>
      </c>
      <c r="O95" s="29">
        <v>1437.16</v>
      </c>
    </row>
    <row r="96" spans="1:15" x14ac:dyDescent="0.35">
      <c r="A96" s="26" t="s">
        <v>137</v>
      </c>
      <c r="B96" s="83" t="s">
        <v>129</v>
      </c>
      <c r="C96" s="26" t="s">
        <v>43</v>
      </c>
      <c r="D96" s="27">
        <v>81016.259999999995</v>
      </c>
      <c r="E96" s="27">
        <v>30535.82</v>
      </c>
      <c r="F96" s="79">
        <v>17</v>
      </c>
      <c r="G96" s="79">
        <v>16</v>
      </c>
      <c r="H96" s="79">
        <v>1</v>
      </c>
      <c r="I96" s="79">
        <v>0</v>
      </c>
      <c r="J96" s="56">
        <v>17068.78</v>
      </c>
      <c r="K96" s="79">
        <v>2</v>
      </c>
      <c r="L96" s="80">
        <v>1</v>
      </c>
      <c r="M96" s="80">
        <v>1</v>
      </c>
      <c r="N96" s="80">
        <v>0</v>
      </c>
      <c r="O96" s="29">
        <v>13467.04</v>
      </c>
    </row>
    <row r="97" spans="1:15" x14ac:dyDescent="0.35">
      <c r="A97" s="45" t="s">
        <v>138</v>
      </c>
      <c r="B97" s="82" t="s">
        <v>129</v>
      </c>
      <c r="C97" s="26" t="s">
        <v>43</v>
      </c>
      <c r="D97" s="27">
        <v>80179.524000000005</v>
      </c>
      <c r="E97" s="27">
        <v>18375.169999999998</v>
      </c>
      <c r="F97" s="53">
        <v>19</v>
      </c>
      <c r="G97" s="53">
        <v>19</v>
      </c>
      <c r="H97" s="53">
        <v>0</v>
      </c>
      <c r="I97" s="53">
        <v>0</v>
      </c>
      <c r="J97" s="55">
        <v>18375.169999999998</v>
      </c>
      <c r="K97" s="53">
        <v>0</v>
      </c>
      <c r="L97" s="54"/>
      <c r="M97" s="54"/>
      <c r="N97" s="54"/>
      <c r="O97" s="29">
        <v>0</v>
      </c>
    </row>
    <row r="98" spans="1:15" x14ac:dyDescent="0.35">
      <c r="A98" s="45" t="s">
        <v>139</v>
      </c>
      <c r="B98" s="82" t="s">
        <v>129</v>
      </c>
      <c r="C98" s="26" t="s">
        <v>43</v>
      </c>
      <c r="D98" s="27">
        <v>36662.928</v>
      </c>
      <c r="E98" s="27">
        <v>3829.11</v>
      </c>
      <c r="F98" s="53">
        <v>8</v>
      </c>
      <c r="G98" s="53">
        <v>6</v>
      </c>
      <c r="H98" s="53">
        <v>2</v>
      </c>
      <c r="I98" s="53">
        <v>0</v>
      </c>
      <c r="J98" s="55">
        <v>3415.29</v>
      </c>
      <c r="K98" s="53">
        <v>2</v>
      </c>
      <c r="L98" s="54">
        <v>2</v>
      </c>
      <c r="M98" s="54">
        <v>0</v>
      </c>
      <c r="N98" s="54">
        <v>0</v>
      </c>
      <c r="O98" s="29">
        <v>413.82</v>
      </c>
    </row>
    <row r="99" spans="1:15" x14ac:dyDescent="0.35">
      <c r="A99" s="45" t="s">
        <v>140</v>
      </c>
      <c r="B99" s="82" t="s">
        <v>129</v>
      </c>
      <c r="C99" s="26" t="s">
        <v>43</v>
      </c>
      <c r="D99" s="27">
        <v>52919.633999999998</v>
      </c>
      <c r="E99" s="27">
        <v>7279.63</v>
      </c>
      <c r="F99" s="53">
        <v>9</v>
      </c>
      <c r="G99" s="53">
        <v>9</v>
      </c>
      <c r="H99" s="53">
        <v>0</v>
      </c>
      <c r="I99" s="53">
        <v>0</v>
      </c>
      <c r="J99" s="55">
        <v>7279.63</v>
      </c>
      <c r="K99" s="53">
        <v>0</v>
      </c>
      <c r="L99" s="54"/>
      <c r="M99" s="54"/>
      <c r="N99" s="54"/>
      <c r="O99" s="29">
        <v>0</v>
      </c>
    </row>
    <row r="100" spans="1:15" x14ac:dyDescent="0.35">
      <c r="A100" s="45" t="s">
        <v>55</v>
      </c>
      <c r="B100" s="82" t="s">
        <v>129</v>
      </c>
      <c r="C100" s="26" t="s">
        <v>43</v>
      </c>
      <c r="D100" s="27">
        <v>0</v>
      </c>
      <c r="E100" s="27">
        <v>0</v>
      </c>
      <c r="F100" s="53">
        <v>0</v>
      </c>
      <c r="G100" s="53"/>
      <c r="H100" s="53"/>
      <c r="I100" s="53"/>
      <c r="J100" s="55">
        <v>0</v>
      </c>
      <c r="K100" s="53">
        <v>0</v>
      </c>
      <c r="L100" s="54"/>
      <c r="M100" s="54"/>
      <c r="N100" s="54"/>
      <c r="O100" s="29"/>
    </row>
    <row r="101" spans="1:15" x14ac:dyDescent="0.35">
      <c r="A101" s="45" t="s">
        <v>141</v>
      </c>
      <c r="B101" s="82" t="s">
        <v>129</v>
      </c>
      <c r="C101" s="26" t="s">
        <v>43</v>
      </c>
      <c r="D101" s="27">
        <v>112903.06200000001</v>
      </c>
      <c r="E101" s="27">
        <v>10340.25</v>
      </c>
      <c r="F101" s="53">
        <v>13</v>
      </c>
      <c r="G101" s="53">
        <v>13</v>
      </c>
      <c r="H101" s="53">
        <v>0</v>
      </c>
      <c r="I101" s="53">
        <v>0</v>
      </c>
      <c r="J101" s="55">
        <v>9440.25</v>
      </c>
      <c r="K101" s="53">
        <v>0</v>
      </c>
      <c r="L101" s="54"/>
      <c r="M101" s="54"/>
      <c r="N101" s="54"/>
      <c r="O101" s="29">
        <v>0</v>
      </c>
    </row>
    <row r="102" spans="1:15" x14ac:dyDescent="0.35">
      <c r="A102" s="45" t="s">
        <v>56</v>
      </c>
      <c r="B102" s="82" t="s">
        <v>129</v>
      </c>
      <c r="C102" s="26" t="s">
        <v>48</v>
      </c>
      <c r="D102" s="27">
        <v>0</v>
      </c>
      <c r="E102" s="27">
        <v>2160</v>
      </c>
      <c r="F102" s="53">
        <v>0</v>
      </c>
      <c r="G102" s="53"/>
      <c r="H102" s="53"/>
      <c r="I102" s="53"/>
      <c r="J102" s="55">
        <v>0</v>
      </c>
      <c r="K102" s="53">
        <v>0</v>
      </c>
      <c r="L102" s="54"/>
      <c r="M102" s="54"/>
      <c r="N102" s="54"/>
      <c r="O102" s="29">
        <v>0</v>
      </c>
    </row>
    <row r="103" spans="1:15" x14ac:dyDescent="0.35">
      <c r="A103" s="45" t="s">
        <v>125</v>
      </c>
      <c r="B103" s="82" t="s">
        <v>129</v>
      </c>
      <c r="C103" s="26" t="s">
        <v>43</v>
      </c>
      <c r="D103" s="27">
        <v>322.14</v>
      </c>
      <c r="E103" s="27">
        <v>0</v>
      </c>
      <c r="F103" s="53">
        <v>0</v>
      </c>
      <c r="G103" s="53"/>
      <c r="H103" s="53"/>
      <c r="I103" s="53"/>
      <c r="J103" s="55">
        <v>0</v>
      </c>
      <c r="K103" s="53">
        <v>0</v>
      </c>
      <c r="L103" s="54"/>
      <c r="M103" s="54"/>
      <c r="N103" s="54"/>
      <c r="O103" s="29"/>
    </row>
    <row r="104" spans="1:15" x14ac:dyDescent="0.35">
      <c r="A104" s="26" t="s">
        <v>142</v>
      </c>
      <c r="B104" s="83" t="s">
        <v>143</v>
      </c>
      <c r="C104" s="26" t="s">
        <v>48</v>
      </c>
      <c r="D104" s="27">
        <v>65845.032000000007</v>
      </c>
      <c r="E104" s="27">
        <v>20741.560000000001</v>
      </c>
      <c r="F104" s="79">
        <v>10</v>
      </c>
      <c r="G104" s="79">
        <v>9</v>
      </c>
      <c r="H104" s="79">
        <v>1</v>
      </c>
      <c r="I104" s="79">
        <v>0</v>
      </c>
      <c r="J104" s="56">
        <v>4866.42</v>
      </c>
      <c r="K104" s="79">
        <v>10</v>
      </c>
      <c r="L104" s="80">
        <v>6</v>
      </c>
      <c r="M104" s="80">
        <v>4</v>
      </c>
      <c r="N104" s="80">
        <v>0</v>
      </c>
      <c r="O104" s="29">
        <v>15875.14</v>
      </c>
    </row>
    <row r="105" spans="1:15" x14ac:dyDescent="0.35">
      <c r="A105" s="26" t="s">
        <v>144</v>
      </c>
      <c r="B105" s="83" t="s">
        <v>143</v>
      </c>
      <c r="C105" s="26" t="s">
        <v>48</v>
      </c>
      <c r="D105" s="27">
        <v>0</v>
      </c>
      <c r="E105" s="27">
        <v>0</v>
      </c>
      <c r="F105" s="79">
        <v>0</v>
      </c>
      <c r="G105" s="79"/>
      <c r="H105" s="79"/>
      <c r="I105" s="79"/>
      <c r="J105" s="56">
        <v>0</v>
      </c>
      <c r="K105" s="79">
        <v>0</v>
      </c>
      <c r="L105" s="80"/>
      <c r="M105" s="80"/>
      <c r="N105" s="80"/>
      <c r="O105" s="29"/>
    </row>
    <row r="106" spans="1:15" x14ac:dyDescent="0.35">
      <c r="A106" s="26" t="s">
        <v>145</v>
      </c>
      <c r="B106" s="83" t="s">
        <v>143</v>
      </c>
      <c r="C106" s="26" t="s">
        <v>43</v>
      </c>
      <c r="D106" s="27">
        <v>162171.03</v>
      </c>
      <c r="E106" s="27">
        <v>18584.46</v>
      </c>
      <c r="F106" s="79">
        <v>22</v>
      </c>
      <c r="G106" s="79">
        <v>19</v>
      </c>
      <c r="H106" s="79">
        <v>3</v>
      </c>
      <c r="I106" s="79">
        <v>0</v>
      </c>
      <c r="J106" s="56">
        <v>10326.18</v>
      </c>
      <c r="K106" s="79">
        <v>36</v>
      </c>
      <c r="L106" s="80">
        <v>7</v>
      </c>
      <c r="M106" s="80">
        <v>29</v>
      </c>
      <c r="N106" s="80">
        <v>0</v>
      </c>
      <c r="O106" s="29">
        <v>8258.2800000000007</v>
      </c>
    </row>
    <row r="107" spans="1:15" x14ac:dyDescent="0.35">
      <c r="A107" s="45" t="s">
        <v>146</v>
      </c>
      <c r="B107" s="82" t="s">
        <v>143</v>
      </c>
      <c r="C107" s="26" t="s">
        <v>43</v>
      </c>
      <c r="D107" s="27">
        <v>138483.06599999999</v>
      </c>
      <c r="E107" s="27">
        <v>57233.77</v>
      </c>
      <c r="F107" s="53">
        <v>30</v>
      </c>
      <c r="G107" s="53">
        <v>30</v>
      </c>
      <c r="H107" s="53">
        <v>0</v>
      </c>
      <c r="I107" s="53">
        <v>0</v>
      </c>
      <c r="J107" s="55">
        <v>55966.75</v>
      </c>
      <c r="K107" s="53">
        <v>2</v>
      </c>
      <c r="L107" s="54">
        <v>1</v>
      </c>
      <c r="M107" s="54">
        <v>1</v>
      </c>
      <c r="N107" s="54">
        <v>0</v>
      </c>
      <c r="O107" s="29">
        <v>1267.02</v>
      </c>
    </row>
    <row r="108" spans="1:15" x14ac:dyDescent="0.35">
      <c r="A108" s="45" t="s">
        <v>147</v>
      </c>
      <c r="B108" s="82" t="s">
        <v>143</v>
      </c>
      <c r="C108" s="26" t="s">
        <v>43</v>
      </c>
      <c r="D108" s="27">
        <v>68719.956000000006</v>
      </c>
      <c r="E108" s="27">
        <v>11793.7</v>
      </c>
      <c r="F108" s="53">
        <v>17</v>
      </c>
      <c r="G108" s="53">
        <v>17</v>
      </c>
      <c r="H108" s="53">
        <v>0</v>
      </c>
      <c r="I108" s="53">
        <v>0</v>
      </c>
      <c r="J108" s="55">
        <v>10554.63</v>
      </c>
      <c r="K108" s="53">
        <v>5</v>
      </c>
      <c r="L108" s="54">
        <v>4</v>
      </c>
      <c r="M108" s="54">
        <v>1</v>
      </c>
      <c r="N108" s="54">
        <v>0</v>
      </c>
      <c r="O108" s="29">
        <v>1239.07</v>
      </c>
    </row>
    <row r="109" spans="1:15" x14ac:dyDescent="0.35">
      <c r="A109" s="45" t="s">
        <v>148</v>
      </c>
      <c r="B109" s="82" t="s">
        <v>143</v>
      </c>
      <c r="C109" s="26" t="s">
        <v>43</v>
      </c>
      <c r="D109" s="27">
        <v>52603.11</v>
      </c>
      <c r="E109" s="27">
        <v>24966.400000000001</v>
      </c>
      <c r="F109" s="53">
        <v>17</v>
      </c>
      <c r="G109" s="53">
        <v>17</v>
      </c>
      <c r="H109" s="53">
        <v>0</v>
      </c>
      <c r="I109" s="53">
        <v>0</v>
      </c>
      <c r="J109" s="55">
        <v>21684.47</v>
      </c>
      <c r="K109" s="53">
        <v>1</v>
      </c>
      <c r="L109" s="54">
        <v>1</v>
      </c>
      <c r="M109" s="54">
        <v>0</v>
      </c>
      <c r="N109" s="54">
        <v>0</v>
      </c>
      <c r="O109" s="29">
        <v>3281.93</v>
      </c>
    </row>
    <row r="110" spans="1:15" x14ac:dyDescent="0.35">
      <c r="A110" s="45" t="s">
        <v>149</v>
      </c>
      <c r="B110" s="82" t="s">
        <v>143</v>
      </c>
      <c r="C110" s="26" t="s">
        <v>43</v>
      </c>
      <c r="D110" s="27">
        <v>38217.851999999999</v>
      </c>
      <c r="E110" s="27">
        <v>10348.719999999999</v>
      </c>
      <c r="F110" s="53">
        <v>17</v>
      </c>
      <c r="G110" s="53">
        <v>17</v>
      </c>
      <c r="H110" s="53">
        <v>0</v>
      </c>
      <c r="I110" s="53">
        <v>0</v>
      </c>
      <c r="J110" s="55">
        <v>10348.719999999999</v>
      </c>
      <c r="K110" s="53">
        <v>0</v>
      </c>
      <c r="L110" s="54"/>
      <c r="M110" s="54"/>
      <c r="N110" s="54"/>
      <c r="O110" s="29">
        <v>0</v>
      </c>
    </row>
    <row r="111" spans="1:15" x14ac:dyDescent="0.35">
      <c r="A111" s="45" t="s">
        <v>150</v>
      </c>
      <c r="B111" s="82" t="s">
        <v>143</v>
      </c>
      <c r="C111" s="26" t="s">
        <v>48</v>
      </c>
      <c r="D111" s="27">
        <v>10398.36</v>
      </c>
      <c r="E111" s="27">
        <v>0</v>
      </c>
      <c r="F111" s="53">
        <v>0</v>
      </c>
      <c r="G111" s="53"/>
      <c r="H111" s="53"/>
      <c r="I111" s="53"/>
      <c r="J111" s="55">
        <v>0</v>
      </c>
      <c r="K111" s="53">
        <v>0</v>
      </c>
      <c r="L111" s="54"/>
      <c r="M111" s="54"/>
      <c r="N111" s="54"/>
      <c r="O111" s="29">
        <v>0</v>
      </c>
    </row>
    <row r="112" spans="1:15" x14ac:dyDescent="0.35">
      <c r="A112" s="45" t="s">
        <v>151</v>
      </c>
      <c r="B112" s="82" t="s">
        <v>143</v>
      </c>
      <c r="C112" s="26" t="s">
        <v>43</v>
      </c>
      <c r="D112" s="27">
        <v>66478.428</v>
      </c>
      <c r="E112" s="27">
        <v>7399.17</v>
      </c>
      <c r="F112" s="53">
        <v>9</v>
      </c>
      <c r="G112" s="53">
        <v>9</v>
      </c>
      <c r="H112" s="53">
        <v>0</v>
      </c>
      <c r="I112" s="53">
        <v>0</v>
      </c>
      <c r="J112" s="55">
        <v>2850.15</v>
      </c>
      <c r="K112" s="53">
        <v>16</v>
      </c>
      <c r="L112" s="54">
        <v>7</v>
      </c>
      <c r="M112" s="54">
        <v>9</v>
      </c>
      <c r="N112" s="54">
        <v>0</v>
      </c>
      <c r="O112" s="29">
        <v>4549.0200000000004</v>
      </c>
    </row>
    <row r="113" spans="1:15" x14ac:dyDescent="0.35">
      <c r="A113" s="26" t="s">
        <v>152</v>
      </c>
      <c r="B113" s="83" t="s">
        <v>143</v>
      </c>
      <c r="C113" s="26" t="s">
        <v>43</v>
      </c>
      <c r="D113" s="27">
        <v>87363.144</v>
      </c>
      <c r="E113" s="27">
        <v>26239.98</v>
      </c>
      <c r="F113" s="79">
        <v>16</v>
      </c>
      <c r="G113" s="79">
        <v>14</v>
      </c>
      <c r="H113" s="79">
        <v>2</v>
      </c>
      <c r="I113" s="79">
        <v>0</v>
      </c>
      <c r="J113" s="56">
        <v>8527.09</v>
      </c>
      <c r="K113" s="79">
        <v>11</v>
      </c>
      <c r="L113" s="80">
        <v>6</v>
      </c>
      <c r="M113" s="80">
        <v>5</v>
      </c>
      <c r="N113" s="80">
        <v>0</v>
      </c>
      <c r="O113" s="29">
        <v>17712.89</v>
      </c>
    </row>
    <row r="114" spans="1:15" x14ac:dyDescent="0.35">
      <c r="A114" s="26" t="s">
        <v>153</v>
      </c>
      <c r="B114" s="83" t="s">
        <v>143</v>
      </c>
      <c r="C114" s="26" t="s">
        <v>43</v>
      </c>
      <c r="D114" s="27">
        <v>64800.264000000003</v>
      </c>
      <c r="E114" s="27">
        <v>30497.439999999999</v>
      </c>
      <c r="F114" s="79">
        <v>24</v>
      </c>
      <c r="G114" s="79">
        <v>22</v>
      </c>
      <c r="H114" s="79">
        <v>2</v>
      </c>
      <c r="I114" s="79">
        <v>0</v>
      </c>
      <c r="J114" s="56">
        <v>20626.23</v>
      </c>
      <c r="K114" s="79">
        <v>12</v>
      </c>
      <c r="L114" s="80">
        <v>12</v>
      </c>
      <c r="M114" s="80">
        <v>0</v>
      </c>
      <c r="N114" s="80">
        <v>0</v>
      </c>
      <c r="O114" s="29">
        <v>9871.2099999999991</v>
      </c>
    </row>
    <row r="115" spans="1:15" x14ac:dyDescent="0.35">
      <c r="A115" s="26" t="s">
        <v>154</v>
      </c>
      <c r="B115" s="83" t="s">
        <v>143</v>
      </c>
      <c r="C115" s="26" t="s">
        <v>43</v>
      </c>
      <c r="D115" s="27">
        <v>5290.2</v>
      </c>
      <c r="E115" s="27">
        <v>70</v>
      </c>
      <c r="F115" s="79">
        <v>0</v>
      </c>
      <c r="G115" s="79"/>
      <c r="H115" s="79"/>
      <c r="I115" s="79"/>
      <c r="J115" s="56">
        <v>70</v>
      </c>
      <c r="K115" s="79">
        <v>0</v>
      </c>
      <c r="L115" s="80"/>
      <c r="M115" s="80"/>
      <c r="N115" s="80"/>
      <c r="O115" s="29">
        <v>0</v>
      </c>
    </row>
    <row r="116" spans="1:15" x14ac:dyDescent="0.35">
      <c r="A116" s="26" t="s">
        <v>155</v>
      </c>
      <c r="B116" s="83" t="s">
        <v>143</v>
      </c>
      <c r="C116" s="26" t="s">
        <v>43</v>
      </c>
      <c r="D116" s="27">
        <v>78575.172000000006</v>
      </c>
      <c r="E116" s="27">
        <v>60311.24</v>
      </c>
      <c r="F116" s="79">
        <v>21</v>
      </c>
      <c r="G116" s="79">
        <v>21</v>
      </c>
      <c r="H116" s="79">
        <v>0</v>
      </c>
      <c r="I116" s="79">
        <v>0</v>
      </c>
      <c r="J116" s="56">
        <v>43464.68</v>
      </c>
      <c r="K116" s="79">
        <v>8</v>
      </c>
      <c r="L116" s="80">
        <v>8</v>
      </c>
      <c r="M116" s="80">
        <v>0</v>
      </c>
      <c r="N116" s="80">
        <v>0</v>
      </c>
      <c r="O116" s="29">
        <v>16846.560000000001</v>
      </c>
    </row>
    <row r="117" spans="1:15" x14ac:dyDescent="0.35">
      <c r="A117" s="26" t="s">
        <v>156</v>
      </c>
      <c r="B117" s="83" t="s">
        <v>143</v>
      </c>
      <c r="C117" s="26" t="s">
        <v>43</v>
      </c>
      <c r="D117" s="27">
        <v>157684.24799999999</v>
      </c>
      <c r="E117" s="27">
        <v>90978.07</v>
      </c>
      <c r="F117" s="79">
        <v>40</v>
      </c>
      <c r="G117" s="79">
        <v>40</v>
      </c>
      <c r="H117" s="79">
        <v>0</v>
      </c>
      <c r="I117" s="79">
        <v>0</v>
      </c>
      <c r="J117" s="56">
        <v>69767.39</v>
      </c>
      <c r="K117" s="79">
        <v>5</v>
      </c>
      <c r="L117" s="80">
        <v>4</v>
      </c>
      <c r="M117" s="80">
        <v>1</v>
      </c>
      <c r="N117" s="80">
        <v>0</v>
      </c>
      <c r="O117" s="29">
        <v>11560.68</v>
      </c>
    </row>
    <row r="118" spans="1:15" x14ac:dyDescent="0.35">
      <c r="A118" s="26" t="s">
        <v>157</v>
      </c>
      <c r="B118" s="83" t="s">
        <v>143</v>
      </c>
      <c r="C118" s="26" t="s">
        <v>43</v>
      </c>
      <c r="D118" s="27">
        <v>1489.92</v>
      </c>
      <c r="E118" s="27">
        <v>0</v>
      </c>
      <c r="F118" s="79">
        <v>0</v>
      </c>
      <c r="G118" s="79"/>
      <c r="H118" s="79"/>
      <c r="I118" s="79"/>
      <c r="J118" s="56">
        <v>0</v>
      </c>
      <c r="K118" s="79">
        <v>0</v>
      </c>
      <c r="L118" s="80"/>
      <c r="M118" s="80"/>
      <c r="N118" s="80"/>
      <c r="O118" s="29">
        <v>0</v>
      </c>
    </row>
    <row r="119" spans="1:15" x14ac:dyDescent="0.35">
      <c r="A119" s="26" t="s">
        <v>158</v>
      </c>
      <c r="B119" s="83" t="s">
        <v>143</v>
      </c>
      <c r="C119" s="26" t="s">
        <v>43</v>
      </c>
      <c r="D119" s="27">
        <v>95763.168000000005</v>
      </c>
      <c r="E119" s="27">
        <v>40153.99</v>
      </c>
      <c r="F119" s="79">
        <v>21</v>
      </c>
      <c r="G119" s="79">
        <v>21</v>
      </c>
      <c r="H119" s="79">
        <v>0</v>
      </c>
      <c r="I119" s="79">
        <v>0</v>
      </c>
      <c r="J119" s="56">
        <v>40153.99</v>
      </c>
      <c r="K119" s="79">
        <v>0</v>
      </c>
      <c r="L119" s="80"/>
      <c r="M119" s="80"/>
      <c r="N119" s="80"/>
      <c r="O119" s="29">
        <v>0</v>
      </c>
    </row>
    <row r="120" spans="1:15" x14ac:dyDescent="0.35">
      <c r="A120" s="45" t="s">
        <v>159</v>
      </c>
      <c r="B120" s="82" t="s">
        <v>160</v>
      </c>
      <c r="C120" s="26" t="s">
        <v>43</v>
      </c>
      <c r="D120" s="27">
        <v>85380.768000000011</v>
      </c>
      <c r="E120" s="27">
        <v>25749.3</v>
      </c>
      <c r="F120" s="53">
        <v>28</v>
      </c>
      <c r="G120" s="53">
        <v>27</v>
      </c>
      <c r="H120" s="53">
        <v>1</v>
      </c>
      <c r="I120" s="53">
        <v>0</v>
      </c>
      <c r="J120" s="55">
        <v>23962.21</v>
      </c>
      <c r="K120" s="53">
        <v>6</v>
      </c>
      <c r="L120" s="54">
        <v>6</v>
      </c>
      <c r="M120" s="54">
        <v>0</v>
      </c>
      <c r="N120" s="54">
        <v>0</v>
      </c>
      <c r="O120" s="29">
        <v>1787.0900000000001</v>
      </c>
    </row>
    <row r="121" spans="1:15" x14ac:dyDescent="0.35">
      <c r="A121" s="45" t="s">
        <v>161</v>
      </c>
      <c r="B121" s="82" t="s">
        <v>160</v>
      </c>
      <c r="C121" s="26" t="s">
        <v>43</v>
      </c>
      <c r="D121" s="27">
        <v>95773.2</v>
      </c>
      <c r="E121" s="27">
        <v>12562.36</v>
      </c>
      <c r="F121" s="53">
        <v>10</v>
      </c>
      <c r="G121" s="53">
        <v>9</v>
      </c>
      <c r="H121" s="53">
        <v>0</v>
      </c>
      <c r="I121" s="53">
        <v>1</v>
      </c>
      <c r="J121" s="55">
        <v>10426.43</v>
      </c>
      <c r="K121" s="53">
        <v>2</v>
      </c>
      <c r="L121" s="54">
        <v>2</v>
      </c>
      <c r="M121" s="54">
        <v>0</v>
      </c>
      <c r="N121" s="54">
        <v>0</v>
      </c>
      <c r="O121" s="29">
        <v>2135.9299999999998</v>
      </c>
    </row>
    <row r="122" spans="1:15" x14ac:dyDescent="0.35">
      <c r="A122" s="45" t="s">
        <v>162</v>
      </c>
      <c r="B122" s="82" t="s">
        <v>160</v>
      </c>
      <c r="C122" s="26" t="s">
        <v>43</v>
      </c>
      <c r="D122" s="27">
        <v>64672.71</v>
      </c>
      <c r="E122" s="27">
        <v>23117.08</v>
      </c>
      <c r="F122" s="53">
        <v>10</v>
      </c>
      <c r="G122" s="53">
        <v>9</v>
      </c>
      <c r="H122" s="53">
        <v>1</v>
      </c>
      <c r="I122" s="53">
        <v>0</v>
      </c>
      <c r="J122" s="55">
        <v>16003.1</v>
      </c>
      <c r="K122" s="53">
        <v>3</v>
      </c>
      <c r="L122" s="54">
        <v>3</v>
      </c>
      <c r="M122" s="54">
        <v>0</v>
      </c>
      <c r="N122" s="54">
        <v>0</v>
      </c>
      <c r="O122" s="29">
        <v>4863.9799999999996</v>
      </c>
    </row>
    <row r="123" spans="1:15" x14ac:dyDescent="0.35">
      <c r="A123" s="45" t="s">
        <v>163</v>
      </c>
      <c r="B123" s="82" t="s">
        <v>160</v>
      </c>
      <c r="C123" s="26" t="s">
        <v>43</v>
      </c>
      <c r="D123" s="27">
        <v>76014.876000000004</v>
      </c>
      <c r="E123" s="27">
        <v>9687.14</v>
      </c>
      <c r="F123" s="53">
        <v>12</v>
      </c>
      <c r="G123" s="53">
        <v>12</v>
      </c>
      <c r="H123" s="53">
        <v>0</v>
      </c>
      <c r="I123" s="53">
        <v>0</v>
      </c>
      <c r="J123" s="55">
        <v>8130.3</v>
      </c>
      <c r="K123" s="53">
        <v>3</v>
      </c>
      <c r="L123" s="54">
        <v>3</v>
      </c>
      <c r="M123" s="54">
        <v>0</v>
      </c>
      <c r="N123" s="54">
        <v>0</v>
      </c>
      <c r="O123" s="29">
        <v>1556.84</v>
      </c>
    </row>
    <row r="124" spans="1:15" x14ac:dyDescent="0.35">
      <c r="A124" s="45" t="s">
        <v>164</v>
      </c>
      <c r="B124" s="82" t="s">
        <v>160</v>
      </c>
      <c r="C124" s="26" t="s">
        <v>43</v>
      </c>
      <c r="D124" s="27">
        <v>78963.203999999998</v>
      </c>
      <c r="E124" s="27">
        <v>6794.18</v>
      </c>
      <c r="F124" s="53">
        <v>15</v>
      </c>
      <c r="G124" s="53">
        <v>14</v>
      </c>
      <c r="H124" s="53">
        <v>1</v>
      </c>
      <c r="I124" s="53">
        <v>0</v>
      </c>
      <c r="J124" s="55">
        <v>6794.18</v>
      </c>
      <c r="K124" s="53">
        <v>0</v>
      </c>
      <c r="L124" s="54"/>
      <c r="M124" s="54"/>
      <c r="N124" s="54"/>
      <c r="O124" s="29">
        <v>0</v>
      </c>
    </row>
    <row r="125" spans="1:15" x14ac:dyDescent="0.35">
      <c r="A125" s="45" t="s">
        <v>165</v>
      </c>
      <c r="B125" s="82" t="s">
        <v>160</v>
      </c>
      <c r="C125" s="26" t="s">
        <v>43</v>
      </c>
      <c r="D125" s="27">
        <v>82375.95</v>
      </c>
      <c r="E125" s="27">
        <v>15554.29</v>
      </c>
      <c r="F125" s="53">
        <v>18</v>
      </c>
      <c r="G125" s="53">
        <v>18</v>
      </c>
      <c r="H125" s="53">
        <v>0</v>
      </c>
      <c r="I125" s="53">
        <v>0</v>
      </c>
      <c r="J125" s="55">
        <v>14917.74</v>
      </c>
      <c r="K125" s="53">
        <v>2</v>
      </c>
      <c r="L125" s="54">
        <v>2</v>
      </c>
      <c r="M125" s="54">
        <v>0</v>
      </c>
      <c r="N125" s="54">
        <v>0</v>
      </c>
      <c r="O125" s="29">
        <v>636.54999999999995</v>
      </c>
    </row>
    <row r="126" spans="1:15" x14ac:dyDescent="0.35">
      <c r="A126" s="45" t="s">
        <v>166</v>
      </c>
      <c r="B126" s="82" t="s">
        <v>160</v>
      </c>
      <c r="C126" s="26" t="s">
        <v>43</v>
      </c>
      <c r="D126" s="27">
        <v>0</v>
      </c>
      <c r="E126" s="27">
        <v>140</v>
      </c>
      <c r="F126" s="53">
        <v>0</v>
      </c>
      <c r="G126" s="53"/>
      <c r="H126" s="53"/>
      <c r="I126" s="53"/>
      <c r="J126" s="55">
        <v>140</v>
      </c>
      <c r="K126" s="53">
        <v>0</v>
      </c>
      <c r="L126" s="54"/>
      <c r="M126" s="54"/>
      <c r="N126" s="54"/>
      <c r="O126" s="29">
        <v>0</v>
      </c>
    </row>
    <row r="127" spans="1:15" x14ac:dyDescent="0.35">
      <c r="A127" s="45" t="s">
        <v>167</v>
      </c>
      <c r="B127" s="82" t="s">
        <v>160</v>
      </c>
      <c r="C127" s="26" t="s">
        <v>43</v>
      </c>
      <c r="D127" s="27">
        <v>100747.80600000001</v>
      </c>
      <c r="E127" s="27">
        <v>17515.64</v>
      </c>
      <c r="F127" s="53">
        <v>17</v>
      </c>
      <c r="G127" s="53">
        <v>16</v>
      </c>
      <c r="H127" s="53">
        <v>0</v>
      </c>
      <c r="I127" s="53">
        <v>1</v>
      </c>
      <c r="J127" s="55">
        <v>16341.69</v>
      </c>
      <c r="K127" s="53">
        <v>2</v>
      </c>
      <c r="L127" s="54">
        <v>2</v>
      </c>
      <c r="M127" s="54">
        <v>0</v>
      </c>
      <c r="N127" s="54">
        <v>0</v>
      </c>
      <c r="O127" s="29">
        <v>1173.95</v>
      </c>
    </row>
    <row r="128" spans="1:15" x14ac:dyDescent="0.35">
      <c r="A128" s="45" t="s">
        <v>168</v>
      </c>
      <c r="B128" s="82" t="s">
        <v>160</v>
      </c>
      <c r="C128" s="26" t="s">
        <v>43</v>
      </c>
      <c r="D128" s="27">
        <v>71235.725999999995</v>
      </c>
      <c r="E128" s="27">
        <v>13399.04</v>
      </c>
      <c r="F128" s="53">
        <v>23</v>
      </c>
      <c r="G128" s="53">
        <v>22</v>
      </c>
      <c r="H128" s="53">
        <v>1</v>
      </c>
      <c r="I128" s="53">
        <v>0</v>
      </c>
      <c r="J128" s="55">
        <v>13052.51</v>
      </c>
      <c r="K128" s="53">
        <v>1</v>
      </c>
      <c r="L128" s="54">
        <v>1</v>
      </c>
      <c r="M128" s="54">
        <v>0</v>
      </c>
      <c r="N128" s="54">
        <v>0</v>
      </c>
      <c r="O128" s="29">
        <v>346.53</v>
      </c>
    </row>
    <row r="129" spans="1:15" x14ac:dyDescent="0.35">
      <c r="A129" s="45" t="s">
        <v>169</v>
      </c>
      <c r="B129" s="82" t="s">
        <v>160</v>
      </c>
      <c r="C129" s="26" t="s">
        <v>43</v>
      </c>
      <c r="D129" s="27">
        <v>90920.627999999997</v>
      </c>
      <c r="E129" s="27">
        <v>21163.89</v>
      </c>
      <c r="F129" s="53">
        <v>21</v>
      </c>
      <c r="G129" s="53">
        <v>20</v>
      </c>
      <c r="H129" s="53">
        <v>1</v>
      </c>
      <c r="I129" s="53">
        <v>0</v>
      </c>
      <c r="J129" s="55">
        <v>20222.71</v>
      </c>
      <c r="K129" s="53">
        <v>2</v>
      </c>
      <c r="L129" s="54">
        <v>2</v>
      </c>
      <c r="M129" s="54">
        <v>0</v>
      </c>
      <c r="N129" s="54">
        <v>0</v>
      </c>
      <c r="O129" s="29">
        <v>941.18</v>
      </c>
    </row>
    <row r="130" spans="1:15" x14ac:dyDescent="0.35">
      <c r="A130" s="45" t="s">
        <v>170</v>
      </c>
      <c r="B130" s="82" t="s">
        <v>160</v>
      </c>
      <c r="C130" s="26" t="s">
        <v>43</v>
      </c>
      <c r="D130" s="27">
        <v>84261.834000000003</v>
      </c>
      <c r="E130" s="27">
        <v>22260.06</v>
      </c>
      <c r="F130" s="53">
        <v>15</v>
      </c>
      <c r="G130" s="53">
        <v>15</v>
      </c>
      <c r="H130" s="53">
        <v>0</v>
      </c>
      <c r="I130" s="53">
        <v>0</v>
      </c>
      <c r="J130" s="55">
        <v>17995.080000000002</v>
      </c>
      <c r="K130" s="53">
        <v>4</v>
      </c>
      <c r="L130" s="54">
        <v>4</v>
      </c>
      <c r="M130" s="54">
        <v>0</v>
      </c>
      <c r="N130" s="54">
        <v>0</v>
      </c>
      <c r="O130" s="29">
        <v>1864.98</v>
      </c>
    </row>
    <row r="131" spans="1:15" x14ac:dyDescent="0.35">
      <c r="A131" s="45" t="s">
        <v>171</v>
      </c>
      <c r="B131" s="82" t="s">
        <v>160</v>
      </c>
      <c r="C131" s="26" t="s">
        <v>43</v>
      </c>
      <c r="D131" s="27">
        <v>0</v>
      </c>
      <c r="E131" s="27">
        <v>2460</v>
      </c>
      <c r="F131" s="53">
        <v>0</v>
      </c>
      <c r="G131" s="53"/>
      <c r="H131" s="53"/>
      <c r="I131" s="53"/>
      <c r="J131" s="55">
        <v>2460</v>
      </c>
      <c r="K131" s="53">
        <v>0</v>
      </c>
      <c r="L131" s="54"/>
      <c r="M131" s="54"/>
      <c r="N131" s="54"/>
      <c r="O131" s="29">
        <v>0</v>
      </c>
    </row>
    <row r="132" spans="1:15" x14ac:dyDescent="0.35">
      <c r="A132" s="45" t="s">
        <v>172</v>
      </c>
      <c r="B132" s="82" t="s">
        <v>160</v>
      </c>
      <c r="C132" s="26" t="s">
        <v>43</v>
      </c>
      <c r="D132" s="27">
        <v>81.251999999999995</v>
      </c>
      <c r="E132" s="27">
        <v>0</v>
      </c>
      <c r="F132" s="53">
        <v>0</v>
      </c>
      <c r="G132" s="53"/>
      <c r="H132" s="53"/>
      <c r="I132" s="53"/>
      <c r="J132" s="55">
        <v>0</v>
      </c>
      <c r="K132" s="53">
        <v>0</v>
      </c>
      <c r="L132" s="54"/>
      <c r="M132" s="54"/>
      <c r="N132" s="54"/>
      <c r="O132" s="29">
        <v>0</v>
      </c>
    </row>
    <row r="133" spans="1:15" x14ac:dyDescent="0.35">
      <c r="A133" s="45" t="s">
        <v>173</v>
      </c>
      <c r="B133" s="82" t="s">
        <v>160</v>
      </c>
      <c r="C133" s="26" t="s">
        <v>43</v>
      </c>
      <c r="D133" s="27">
        <v>52129.14</v>
      </c>
      <c r="E133" s="27">
        <v>17791.78</v>
      </c>
      <c r="F133" s="53">
        <v>6</v>
      </c>
      <c r="G133" s="53">
        <v>3</v>
      </c>
      <c r="H133" s="53">
        <v>2</v>
      </c>
      <c r="I133" s="53">
        <v>1</v>
      </c>
      <c r="J133" s="55">
        <v>17463.169999999998</v>
      </c>
      <c r="K133" s="53">
        <v>1</v>
      </c>
      <c r="L133" s="54">
        <v>1</v>
      </c>
      <c r="M133" s="54">
        <v>0</v>
      </c>
      <c r="N133" s="54">
        <v>0</v>
      </c>
      <c r="O133" s="29">
        <v>328.61</v>
      </c>
    </row>
    <row r="134" spans="1:15" x14ac:dyDescent="0.35">
      <c r="A134" s="26" t="s">
        <v>174</v>
      </c>
      <c r="B134" s="83" t="s">
        <v>175</v>
      </c>
      <c r="C134" s="26" t="s">
        <v>43</v>
      </c>
      <c r="D134" s="27">
        <v>35.094000000000001</v>
      </c>
      <c r="E134" s="27">
        <v>0</v>
      </c>
      <c r="F134" s="79">
        <v>0</v>
      </c>
      <c r="G134" s="79"/>
      <c r="H134" s="79"/>
      <c r="I134" s="79"/>
      <c r="J134" s="56">
        <v>0</v>
      </c>
      <c r="K134" s="79">
        <v>0</v>
      </c>
      <c r="L134" s="80"/>
      <c r="M134" s="80"/>
      <c r="N134" s="80"/>
      <c r="O134" s="29"/>
    </row>
    <row r="135" spans="1:15" x14ac:dyDescent="0.35">
      <c r="A135" s="26" t="s">
        <v>176</v>
      </c>
      <c r="B135" s="83" t="s">
        <v>177</v>
      </c>
      <c r="C135" s="26" t="s">
        <v>48</v>
      </c>
      <c r="D135" s="27">
        <v>221.30399999999997</v>
      </c>
      <c r="E135" s="27">
        <v>0</v>
      </c>
      <c r="F135" s="79">
        <v>0</v>
      </c>
      <c r="G135" s="79"/>
      <c r="H135" s="79"/>
      <c r="I135" s="79"/>
      <c r="J135" s="56">
        <v>0</v>
      </c>
      <c r="K135" s="79">
        <v>0</v>
      </c>
      <c r="L135" s="80"/>
      <c r="M135" s="80"/>
      <c r="N135" s="80"/>
      <c r="O135" s="29"/>
    </row>
    <row r="136" spans="1:15" x14ac:dyDescent="0.35">
      <c r="A136" s="45" t="s">
        <v>178</v>
      </c>
      <c r="B136" s="82" t="s">
        <v>177</v>
      </c>
      <c r="C136" s="26" t="s">
        <v>48</v>
      </c>
      <c r="D136" s="27">
        <v>47218.962</v>
      </c>
      <c r="E136" s="27">
        <v>0</v>
      </c>
      <c r="F136" s="53">
        <v>0</v>
      </c>
      <c r="G136" s="53"/>
      <c r="H136" s="53"/>
      <c r="I136" s="53"/>
      <c r="J136" s="55">
        <v>0</v>
      </c>
      <c r="K136" s="53">
        <v>0</v>
      </c>
      <c r="L136" s="54"/>
      <c r="M136" s="54"/>
      <c r="N136" s="54"/>
      <c r="O136" s="29">
        <v>0</v>
      </c>
    </row>
    <row r="137" spans="1:15" x14ac:dyDescent="0.35">
      <c r="A137" s="45" t="s">
        <v>179</v>
      </c>
      <c r="B137" s="82" t="s">
        <v>177</v>
      </c>
      <c r="C137" s="26" t="s">
        <v>48</v>
      </c>
      <c r="D137" s="27">
        <v>0</v>
      </c>
      <c r="E137" s="27">
        <v>70</v>
      </c>
      <c r="F137" s="53">
        <v>0</v>
      </c>
      <c r="G137" s="53"/>
      <c r="H137" s="53"/>
      <c r="I137" s="53"/>
      <c r="J137" s="55">
        <v>70</v>
      </c>
      <c r="K137" s="53">
        <v>0</v>
      </c>
      <c r="L137" s="54"/>
      <c r="M137" s="54"/>
      <c r="N137" s="54"/>
      <c r="O137" s="29">
        <v>0</v>
      </c>
    </row>
    <row r="138" spans="1:15" x14ac:dyDescent="0.35">
      <c r="A138" s="26" t="s">
        <v>180</v>
      </c>
      <c r="B138" s="83" t="s">
        <v>177</v>
      </c>
      <c r="C138" s="26" t="s">
        <v>48</v>
      </c>
      <c r="D138" s="27">
        <v>20921.760000000002</v>
      </c>
      <c r="E138" s="27">
        <v>0</v>
      </c>
      <c r="F138" s="79">
        <v>0</v>
      </c>
      <c r="G138" s="79"/>
      <c r="H138" s="79"/>
      <c r="I138" s="79"/>
      <c r="J138" s="56">
        <v>0</v>
      </c>
      <c r="K138" s="79">
        <v>0</v>
      </c>
      <c r="L138" s="80"/>
      <c r="M138" s="80"/>
      <c r="N138" s="80"/>
      <c r="O138" s="29">
        <v>0</v>
      </c>
    </row>
    <row r="139" spans="1:15" x14ac:dyDescent="0.35">
      <c r="A139" s="26" t="s">
        <v>181</v>
      </c>
      <c r="B139" s="83" t="s">
        <v>177</v>
      </c>
      <c r="C139" s="26" t="s">
        <v>48</v>
      </c>
      <c r="D139" s="27">
        <v>69750.84</v>
      </c>
      <c r="E139" s="27">
        <v>6704.06</v>
      </c>
      <c r="F139" s="79">
        <v>8</v>
      </c>
      <c r="G139" s="79">
        <v>2</v>
      </c>
      <c r="H139" s="79">
        <v>6</v>
      </c>
      <c r="I139" s="79">
        <v>0</v>
      </c>
      <c r="J139" s="56">
        <v>1890.55</v>
      </c>
      <c r="K139" s="79">
        <v>6</v>
      </c>
      <c r="L139" s="80">
        <v>3</v>
      </c>
      <c r="M139" s="80">
        <v>3</v>
      </c>
      <c r="N139" s="80">
        <v>0</v>
      </c>
      <c r="O139" s="29">
        <v>4813.51</v>
      </c>
    </row>
    <row r="140" spans="1:15" x14ac:dyDescent="0.35">
      <c r="A140" s="26" t="s">
        <v>182</v>
      </c>
      <c r="B140" s="83" t="s">
        <v>177</v>
      </c>
      <c r="C140" s="26" t="s">
        <v>48</v>
      </c>
      <c r="D140" s="27">
        <v>39651.444000000003</v>
      </c>
      <c r="E140" s="27">
        <v>891.65</v>
      </c>
      <c r="F140" s="79">
        <v>1</v>
      </c>
      <c r="G140" s="79">
        <v>0</v>
      </c>
      <c r="H140" s="79">
        <v>1</v>
      </c>
      <c r="I140" s="79">
        <v>0</v>
      </c>
      <c r="J140" s="56">
        <v>130.54</v>
      </c>
      <c r="K140" s="79">
        <v>4</v>
      </c>
      <c r="L140" s="80">
        <v>1</v>
      </c>
      <c r="M140" s="80">
        <v>3</v>
      </c>
      <c r="N140" s="80">
        <v>0</v>
      </c>
      <c r="O140" s="29">
        <v>761.11</v>
      </c>
    </row>
    <row r="141" spans="1:15" x14ac:dyDescent="0.35">
      <c r="A141" s="26" t="s">
        <v>183</v>
      </c>
      <c r="B141" s="83" t="s">
        <v>177</v>
      </c>
      <c r="C141" s="26" t="s">
        <v>48</v>
      </c>
      <c r="D141" s="27">
        <v>51021.606</v>
      </c>
      <c r="E141" s="27">
        <v>61774.82</v>
      </c>
      <c r="F141" s="79">
        <v>3</v>
      </c>
      <c r="G141" s="79">
        <v>2</v>
      </c>
      <c r="H141" s="79">
        <v>1</v>
      </c>
      <c r="I141" s="79">
        <v>0</v>
      </c>
      <c r="J141" s="56">
        <v>410.02</v>
      </c>
      <c r="K141" s="79">
        <v>11</v>
      </c>
      <c r="L141" s="80">
        <v>2</v>
      </c>
      <c r="M141" s="80">
        <v>7</v>
      </c>
      <c r="N141" s="80">
        <v>2</v>
      </c>
      <c r="O141" s="29">
        <v>57427.3</v>
      </c>
    </row>
    <row r="142" spans="1:15" x14ac:dyDescent="0.35">
      <c r="A142" s="26" t="s">
        <v>184</v>
      </c>
      <c r="B142" s="83" t="s">
        <v>177</v>
      </c>
      <c r="C142" s="26" t="s">
        <v>48</v>
      </c>
      <c r="D142" s="27">
        <v>46375.955999999998</v>
      </c>
      <c r="E142" s="27">
        <v>1889.45</v>
      </c>
      <c r="F142" s="79">
        <v>4</v>
      </c>
      <c r="G142" s="79">
        <v>1</v>
      </c>
      <c r="H142" s="79">
        <v>3</v>
      </c>
      <c r="I142" s="79">
        <v>0</v>
      </c>
      <c r="J142" s="56">
        <v>1245.8</v>
      </c>
      <c r="K142" s="79">
        <v>3</v>
      </c>
      <c r="L142" s="80">
        <v>0</v>
      </c>
      <c r="M142" s="80">
        <v>3</v>
      </c>
      <c r="N142" s="80">
        <v>0</v>
      </c>
      <c r="O142" s="29">
        <v>643.65</v>
      </c>
    </row>
    <row r="143" spans="1:15" x14ac:dyDescent="0.35">
      <c r="A143" s="26" t="s">
        <v>185</v>
      </c>
      <c r="B143" s="83" t="s">
        <v>177</v>
      </c>
      <c r="C143" s="26" t="s">
        <v>48</v>
      </c>
      <c r="D143" s="27">
        <v>49121.207999999999</v>
      </c>
      <c r="E143" s="27">
        <v>2329.33</v>
      </c>
      <c r="F143" s="79">
        <v>6</v>
      </c>
      <c r="G143" s="79">
        <v>2</v>
      </c>
      <c r="H143" s="79">
        <v>4</v>
      </c>
      <c r="I143" s="79">
        <v>0</v>
      </c>
      <c r="J143" s="56">
        <v>2066.23</v>
      </c>
      <c r="K143" s="79">
        <v>2</v>
      </c>
      <c r="L143" s="80">
        <v>2</v>
      </c>
      <c r="M143" s="80">
        <v>0</v>
      </c>
      <c r="N143" s="80">
        <v>0</v>
      </c>
      <c r="O143" s="29">
        <v>263.10000000000002</v>
      </c>
    </row>
    <row r="144" spans="1:15" x14ac:dyDescent="0.35">
      <c r="A144" s="26" t="s">
        <v>186</v>
      </c>
      <c r="B144" s="83" t="s">
        <v>177</v>
      </c>
      <c r="C144" s="26" t="s">
        <v>43</v>
      </c>
      <c r="D144" s="27">
        <v>56567.43</v>
      </c>
      <c r="E144" s="27">
        <v>7237.44</v>
      </c>
      <c r="F144" s="79">
        <v>11</v>
      </c>
      <c r="G144" s="79">
        <v>5</v>
      </c>
      <c r="H144" s="79">
        <v>6</v>
      </c>
      <c r="I144" s="79">
        <v>0</v>
      </c>
      <c r="J144" s="56">
        <v>4787.43</v>
      </c>
      <c r="K144" s="79">
        <v>12</v>
      </c>
      <c r="L144" s="80">
        <v>1</v>
      </c>
      <c r="M144" s="80">
        <v>11</v>
      </c>
      <c r="N144" s="80">
        <v>0</v>
      </c>
      <c r="O144" s="29">
        <v>2450.0100000000002</v>
      </c>
    </row>
    <row r="145" spans="1:15" x14ac:dyDescent="0.35">
      <c r="A145" s="26" t="s">
        <v>187</v>
      </c>
      <c r="B145" s="83" t="s">
        <v>177</v>
      </c>
      <c r="C145" s="26" t="s">
        <v>43</v>
      </c>
      <c r="D145" s="27">
        <v>60623.561999999998</v>
      </c>
      <c r="E145" s="27">
        <v>7851.81</v>
      </c>
      <c r="F145" s="79">
        <v>14</v>
      </c>
      <c r="G145" s="79">
        <v>11</v>
      </c>
      <c r="H145" s="79">
        <v>3</v>
      </c>
      <c r="I145" s="79">
        <v>0</v>
      </c>
      <c r="J145" s="56">
        <v>5325.21</v>
      </c>
      <c r="K145" s="79">
        <v>2</v>
      </c>
      <c r="L145" s="80">
        <v>1</v>
      </c>
      <c r="M145" s="80">
        <v>1</v>
      </c>
      <c r="N145" s="80">
        <v>0</v>
      </c>
      <c r="O145" s="29">
        <v>2526.6</v>
      </c>
    </row>
    <row r="146" spans="1:15" x14ac:dyDescent="0.35">
      <c r="A146" s="26" t="s">
        <v>188</v>
      </c>
      <c r="B146" s="83" t="s">
        <v>177</v>
      </c>
      <c r="C146" s="26" t="s">
        <v>43</v>
      </c>
      <c r="D146" s="27">
        <v>48699.72</v>
      </c>
      <c r="E146" s="27">
        <v>34319.64</v>
      </c>
      <c r="F146" s="79">
        <v>13</v>
      </c>
      <c r="G146" s="79">
        <v>13</v>
      </c>
      <c r="H146" s="79">
        <v>0</v>
      </c>
      <c r="I146" s="79">
        <v>0</v>
      </c>
      <c r="J146" s="56">
        <v>10023.98</v>
      </c>
      <c r="K146" s="79">
        <v>5</v>
      </c>
      <c r="L146" s="80">
        <v>3</v>
      </c>
      <c r="M146" s="80">
        <v>2</v>
      </c>
      <c r="N146" s="80">
        <v>0</v>
      </c>
      <c r="O146" s="29">
        <v>24295.66</v>
      </c>
    </row>
    <row r="147" spans="1:15" x14ac:dyDescent="0.35">
      <c r="A147" s="26" t="s">
        <v>142</v>
      </c>
      <c r="B147" s="83" t="s">
        <v>177</v>
      </c>
      <c r="C147" s="26" t="s">
        <v>48</v>
      </c>
      <c r="D147" s="27">
        <v>34.494</v>
      </c>
      <c r="E147" s="27">
        <v>0</v>
      </c>
      <c r="F147" s="79">
        <v>0</v>
      </c>
      <c r="G147" s="79"/>
      <c r="H147" s="79"/>
      <c r="I147" s="79"/>
      <c r="J147" s="56">
        <v>0</v>
      </c>
      <c r="K147" s="79">
        <v>0</v>
      </c>
      <c r="L147" s="80"/>
      <c r="M147" s="80"/>
      <c r="N147" s="80"/>
      <c r="O147" s="29"/>
    </row>
    <row r="148" spans="1:15" x14ac:dyDescent="0.35">
      <c r="A148" s="26" t="s">
        <v>189</v>
      </c>
      <c r="B148" s="83" t="s">
        <v>177</v>
      </c>
      <c r="C148" s="26" t="s">
        <v>43</v>
      </c>
      <c r="D148" s="27">
        <v>71689.187999999995</v>
      </c>
      <c r="E148" s="27">
        <v>50074.27</v>
      </c>
      <c r="F148" s="79">
        <v>2</v>
      </c>
      <c r="G148" s="79">
        <v>2</v>
      </c>
      <c r="H148" s="79">
        <v>0</v>
      </c>
      <c r="I148" s="79">
        <v>0</v>
      </c>
      <c r="J148" s="56">
        <v>1219.04</v>
      </c>
      <c r="K148" s="79">
        <v>2</v>
      </c>
      <c r="L148" s="80">
        <v>1</v>
      </c>
      <c r="M148" s="80">
        <v>0</v>
      </c>
      <c r="N148" s="80">
        <v>1</v>
      </c>
      <c r="O148" s="29">
        <v>48855.23</v>
      </c>
    </row>
    <row r="149" spans="1:15" x14ac:dyDescent="0.35">
      <c r="A149" s="26" t="s">
        <v>144</v>
      </c>
      <c r="B149" s="83" t="s">
        <v>177</v>
      </c>
      <c r="C149" s="26" t="s">
        <v>48</v>
      </c>
      <c r="D149" s="27">
        <v>67099.067999999999</v>
      </c>
      <c r="E149" s="27">
        <v>15432.18</v>
      </c>
      <c r="F149" s="79">
        <v>15</v>
      </c>
      <c r="G149" s="79">
        <v>14</v>
      </c>
      <c r="H149" s="79">
        <v>1</v>
      </c>
      <c r="I149" s="79">
        <v>0</v>
      </c>
      <c r="J149" s="56">
        <v>9795.2800000000007</v>
      </c>
      <c r="K149" s="79">
        <v>19</v>
      </c>
      <c r="L149" s="80">
        <v>10</v>
      </c>
      <c r="M149" s="80">
        <v>9</v>
      </c>
      <c r="N149" s="80">
        <v>0</v>
      </c>
      <c r="O149" s="29">
        <v>5636.9</v>
      </c>
    </row>
    <row r="150" spans="1:15" x14ac:dyDescent="0.35">
      <c r="A150" s="26" t="s">
        <v>190</v>
      </c>
      <c r="B150" s="83" t="s">
        <v>177</v>
      </c>
      <c r="C150" s="26" t="s">
        <v>48</v>
      </c>
      <c r="D150" s="27">
        <v>34.223999999999997</v>
      </c>
      <c r="E150" s="27">
        <v>0</v>
      </c>
      <c r="F150" s="79">
        <v>0</v>
      </c>
      <c r="G150" s="79"/>
      <c r="H150" s="79"/>
      <c r="I150" s="79"/>
      <c r="J150" s="56">
        <v>0</v>
      </c>
      <c r="K150" s="79">
        <v>0</v>
      </c>
      <c r="L150" s="80"/>
      <c r="M150" s="80"/>
      <c r="N150" s="80"/>
      <c r="O150" s="29">
        <v>0</v>
      </c>
    </row>
    <row r="151" spans="1:15" x14ac:dyDescent="0.35">
      <c r="A151" s="26" t="s">
        <v>145</v>
      </c>
      <c r="B151" s="83" t="s">
        <v>177</v>
      </c>
      <c r="C151" s="26" t="s">
        <v>43</v>
      </c>
      <c r="D151" s="27">
        <v>6759</v>
      </c>
      <c r="E151" s="27">
        <v>0</v>
      </c>
      <c r="F151" s="79">
        <v>0</v>
      </c>
      <c r="G151" s="79"/>
      <c r="H151" s="79"/>
      <c r="I151" s="79"/>
      <c r="J151" s="56">
        <v>0</v>
      </c>
      <c r="K151" s="79">
        <v>0</v>
      </c>
      <c r="L151" s="80"/>
      <c r="M151" s="80"/>
      <c r="N151" s="80"/>
      <c r="O151" s="29">
        <v>0</v>
      </c>
    </row>
    <row r="152" spans="1:15" x14ac:dyDescent="0.35">
      <c r="A152" s="26" t="s">
        <v>191</v>
      </c>
      <c r="B152" s="83" t="s">
        <v>177</v>
      </c>
      <c r="C152" s="26" t="s">
        <v>43</v>
      </c>
      <c r="D152" s="27">
        <v>57872.28</v>
      </c>
      <c r="E152" s="27">
        <v>9846.3799999999992</v>
      </c>
      <c r="F152" s="79">
        <v>4</v>
      </c>
      <c r="G152" s="79">
        <v>4</v>
      </c>
      <c r="H152" s="79">
        <v>0</v>
      </c>
      <c r="I152" s="79">
        <v>0</v>
      </c>
      <c r="J152" s="56">
        <v>4261.8</v>
      </c>
      <c r="K152" s="79">
        <v>3</v>
      </c>
      <c r="L152" s="80">
        <v>0</v>
      </c>
      <c r="M152" s="80">
        <v>2</v>
      </c>
      <c r="N152" s="80">
        <v>1</v>
      </c>
      <c r="O152" s="29">
        <v>5584.58</v>
      </c>
    </row>
    <row r="153" spans="1:15" x14ac:dyDescent="0.35">
      <c r="A153" s="26" t="s">
        <v>192</v>
      </c>
      <c r="B153" s="83" t="s">
        <v>177</v>
      </c>
      <c r="C153" s="26" t="s">
        <v>43</v>
      </c>
      <c r="D153" s="27">
        <v>62956.205999999998</v>
      </c>
      <c r="E153" s="27">
        <v>3439.91</v>
      </c>
      <c r="F153" s="79">
        <v>12</v>
      </c>
      <c r="G153" s="79">
        <v>5</v>
      </c>
      <c r="H153" s="79">
        <v>7</v>
      </c>
      <c r="I153" s="79">
        <v>0</v>
      </c>
      <c r="J153" s="56">
        <v>3280.77</v>
      </c>
      <c r="K153" s="79">
        <v>2</v>
      </c>
      <c r="L153" s="80">
        <v>0</v>
      </c>
      <c r="M153" s="80">
        <v>2</v>
      </c>
      <c r="N153" s="80">
        <v>0</v>
      </c>
      <c r="O153" s="29">
        <v>159.13999999999999</v>
      </c>
    </row>
    <row r="154" spans="1:15" x14ac:dyDescent="0.35">
      <c r="A154" s="26" t="s">
        <v>104</v>
      </c>
      <c r="B154" s="83" t="s">
        <v>177</v>
      </c>
      <c r="C154" s="26" t="s">
        <v>48</v>
      </c>
      <c r="D154" s="27">
        <v>50331.828000000001</v>
      </c>
      <c r="E154" s="27">
        <v>2769.09</v>
      </c>
      <c r="F154" s="79">
        <v>4</v>
      </c>
      <c r="G154" s="79">
        <v>4</v>
      </c>
      <c r="H154" s="79">
        <v>0</v>
      </c>
      <c r="I154" s="79">
        <v>0</v>
      </c>
      <c r="J154" s="56">
        <v>2238.87</v>
      </c>
      <c r="K154" s="79">
        <v>1</v>
      </c>
      <c r="L154" s="80">
        <v>0</v>
      </c>
      <c r="M154" s="80">
        <v>1</v>
      </c>
      <c r="N154" s="80">
        <v>0</v>
      </c>
      <c r="O154" s="29">
        <v>530.22</v>
      </c>
    </row>
    <row r="155" spans="1:15" x14ac:dyDescent="0.35">
      <c r="A155" s="26" t="s">
        <v>193</v>
      </c>
      <c r="B155" s="83" t="s">
        <v>177</v>
      </c>
      <c r="C155" s="26" t="s">
        <v>43</v>
      </c>
      <c r="D155" s="27">
        <v>29029.019999999997</v>
      </c>
      <c r="E155" s="27">
        <v>3038.73</v>
      </c>
      <c r="F155" s="79">
        <v>1</v>
      </c>
      <c r="G155" s="79">
        <v>1</v>
      </c>
      <c r="H155" s="79">
        <v>0</v>
      </c>
      <c r="I155" s="79">
        <v>0</v>
      </c>
      <c r="J155" s="56">
        <v>2782.99</v>
      </c>
      <c r="K155" s="79">
        <v>1</v>
      </c>
      <c r="L155" s="80">
        <v>0</v>
      </c>
      <c r="M155" s="80">
        <v>1</v>
      </c>
      <c r="N155" s="80">
        <v>0</v>
      </c>
      <c r="O155" s="29">
        <v>255.74</v>
      </c>
    </row>
    <row r="156" spans="1:15" x14ac:dyDescent="0.35">
      <c r="A156" s="26" t="s">
        <v>194</v>
      </c>
      <c r="B156" s="83" t="s">
        <v>177</v>
      </c>
      <c r="C156" s="26" t="s">
        <v>48</v>
      </c>
      <c r="D156" s="27">
        <v>28727.202000000001</v>
      </c>
      <c r="E156" s="27">
        <v>3970.1</v>
      </c>
      <c r="F156" s="79">
        <v>1</v>
      </c>
      <c r="G156" s="79">
        <v>0</v>
      </c>
      <c r="H156" s="79">
        <v>1</v>
      </c>
      <c r="I156" s="79">
        <v>0</v>
      </c>
      <c r="J156" s="56">
        <v>3902.32</v>
      </c>
      <c r="K156" s="79">
        <v>1</v>
      </c>
      <c r="L156" s="80">
        <v>0</v>
      </c>
      <c r="M156" s="80">
        <v>1</v>
      </c>
      <c r="N156" s="80">
        <v>0</v>
      </c>
      <c r="O156" s="29">
        <v>67.78</v>
      </c>
    </row>
    <row r="157" spans="1:15" x14ac:dyDescent="0.35">
      <c r="A157" s="26" t="s">
        <v>195</v>
      </c>
      <c r="B157" s="83" t="s">
        <v>177</v>
      </c>
      <c r="C157" s="26" t="s">
        <v>48</v>
      </c>
      <c r="D157" s="27">
        <v>53084.538</v>
      </c>
      <c r="E157" s="27">
        <v>1480.41</v>
      </c>
      <c r="F157" s="79">
        <v>7</v>
      </c>
      <c r="G157" s="79">
        <v>3</v>
      </c>
      <c r="H157" s="79">
        <v>4</v>
      </c>
      <c r="I157" s="79">
        <v>0</v>
      </c>
      <c r="J157" s="56">
        <v>1098.7</v>
      </c>
      <c r="K157" s="79">
        <v>3</v>
      </c>
      <c r="L157" s="80">
        <v>1</v>
      </c>
      <c r="M157" s="80">
        <v>2</v>
      </c>
      <c r="N157" s="80">
        <v>0</v>
      </c>
      <c r="O157" s="29">
        <v>381.71</v>
      </c>
    </row>
    <row r="158" spans="1:15" x14ac:dyDescent="0.35">
      <c r="A158" s="26" t="s">
        <v>196</v>
      </c>
      <c r="B158" s="83" t="s">
        <v>177</v>
      </c>
      <c r="C158" s="26" t="s">
        <v>48</v>
      </c>
      <c r="D158" s="27">
        <v>59342.55</v>
      </c>
      <c r="E158" s="27">
        <v>3388.1</v>
      </c>
      <c r="F158" s="79">
        <v>6</v>
      </c>
      <c r="G158" s="79">
        <v>3</v>
      </c>
      <c r="H158" s="79">
        <v>3</v>
      </c>
      <c r="I158" s="79">
        <v>0</v>
      </c>
      <c r="J158" s="56">
        <v>1999.81</v>
      </c>
      <c r="K158" s="79">
        <v>5</v>
      </c>
      <c r="L158" s="80">
        <v>2</v>
      </c>
      <c r="M158" s="80">
        <v>3</v>
      </c>
      <c r="N158" s="80">
        <v>0</v>
      </c>
      <c r="O158" s="29">
        <v>1388.29</v>
      </c>
    </row>
    <row r="159" spans="1:15" x14ac:dyDescent="0.35">
      <c r="A159" s="26" t="s">
        <v>106</v>
      </c>
      <c r="B159" s="83" t="s">
        <v>177</v>
      </c>
      <c r="C159" s="26" t="s">
        <v>43</v>
      </c>
      <c r="D159" s="27">
        <v>166743.76199999999</v>
      </c>
      <c r="E159" s="27">
        <v>49567.97</v>
      </c>
      <c r="F159" s="79">
        <v>21</v>
      </c>
      <c r="G159" s="79">
        <v>18</v>
      </c>
      <c r="H159" s="79">
        <v>3</v>
      </c>
      <c r="I159" s="79">
        <v>0</v>
      </c>
      <c r="J159" s="56">
        <v>20231.640000000003</v>
      </c>
      <c r="K159" s="79">
        <v>17</v>
      </c>
      <c r="L159" s="80">
        <v>11</v>
      </c>
      <c r="M159" s="80">
        <v>6</v>
      </c>
      <c r="N159" s="80">
        <v>0</v>
      </c>
      <c r="O159" s="29">
        <v>28023.83</v>
      </c>
    </row>
    <row r="160" spans="1:15" x14ac:dyDescent="0.35">
      <c r="A160" s="26" t="s">
        <v>106</v>
      </c>
      <c r="B160" s="83" t="s">
        <v>177</v>
      </c>
      <c r="C160" s="26" t="s">
        <v>48</v>
      </c>
      <c r="D160" s="27">
        <v>0</v>
      </c>
      <c r="E160" s="27">
        <v>455</v>
      </c>
      <c r="F160" s="79">
        <v>0</v>
      </c>
      <c r="G160" s="79"/>
      <c r="H160" s="79"/>
      <c r="I160" s="79"/>
      <c r="J160" s="56">
        <v>455</v>
      </c>
      <c r="K160" s="79">
        <v>0</v>
      </c>
      <c r="L160" s="80"/>
      <c r="M160" s="80"/>
      <c r="N160" s="80"/>
      <c r="O160" s="29">
        <v>0</v>
      </c>
    </row>
    <row r="161" spans="1:15" x14ac:dyDescent="0.35">
      <c r="A161" s="26" t="s">
        <v>107</v>
      </c>
      <c r="B161" s="83" t="s">
        <v>177</v>
      </c>
      <c r="C161" s="26" t="s">
        <v>48</v>
      </c>
      <c r="D161" s="27">
        <v>106.30800000000001</v>
      </c>
      <c r="E161" s="27">
        <v>690.48</v>
      </c>
      <c r="F161" s="79">
        <v>1</v>
      </c>
      <c r="G161" s="79">
        <v>1</v>
      </c>
      <c r="H161" s="79">
        <v>0</v>
      </c>
      <c r="I161" s="79">
        <v>0</v>
      </c>
      <c r="J161" s="56">
        <v>690.48</v>
      </c>
      <c r="K161" s="79">
        <v>0</v>
      </c>
      <c r="L161" s="80"/>
      <c r="M161" s="80"/>
      <c r="N161" s="80"/>
      <c r="O161" s="29">
        <v>0</v>
      </c>
    </row>
    <row r="162" spans="1:15" x14ac:dyDescent="0.35">
      <c r="A162" s="45" t="s">
        <v>108</v>
      </c>
      <c r="B162" s="82" t="s">
        <v>177</v>
      </c>
      <c r="C162" s="26" t="s">
        <v>43</v>
      </c>
      <c r="D162" s="27">
        <v>52190.400000000001</v>
      </c>
      <c r="E162" s="27">
        <v>0</v>
      </c>
      <c r="F162" s="53">
        <v>0</v>
      </c>
      <c r="G162" s="53"/>
      <c r="H162" s="53"/>
      <c r="I162" s="53"/>
      <c r="J162" s="55">
        <v>0</v>
      </c>
      <c r="K162" s="53">
        <v>0</v>
      </c>
      <c r="L162" s="54"/>
      <c r="M162" s="54"/>
      <c r="N162" s="54"/>
      <c r="O162" s="29"/>
    </row>
    <row r="163" spans="1:15" x14ac:dyDescent="0.35">
      <c r="A163" s="45" t="s">
        <v>109</v>
      </c>
      <c r="B163" s="82" t="s">
        <v>177</v>
      </c>
      <c r="C163" s="26" t="s">
        <v>43</v>
      </c>
      <c r="D163" s="27">
        <v>44178.720000000001</v>
      </c>
      <c r="E163" s="27">
        <v>6526.12</v>
      </c>
      <c r="F163" s="53">
        <v>5</v>
      </c>
      <c r="G163" s="53">
        <v>5</v>
      </c>
      <c r="H163" s="53">
        <v>0</v>
      </c>
      <c r="I163" s="53">
        <v>0</v>
      </c>
      <c r="J163" s="55">
        <v>3978.73</v>
      </c>
      <c r="K163" s="53">
        <v>2</v>
      </c>
      <c r="L163" s="54">
        <v>2</v>
      </c>
      <c r="M163" s="54">
        <v>0</v>
      </c>
      <c r="N163" s="54">
        <v>0</v>
      </c>
      <c r="O163" s="29">
        <v>2547.39</v>
      </c>
    </row>
    <row r="164" spans="1:15" x14ac:dyDescent="0.35">
      <c r="A164" s="45" t="s">
        <v>110</v>
      </c>
      <c r="B164" s="82" t="s">
        <v>177</v>
      </c>
      <c r="C164" s="26" t="s">
        <v>43</v>
      </c>
      <c r="D164" s="27">
        <v>0</v>
      </c>
      <c r="E164" s="27">
        <v>1500</v>
      </c>
      <c r="F164" s="53">
        <v>0</v>
      </c>
      <c r="G164" s="53"/>
      <c r="H164" s="53"/>
      <c r="I164" s="53"/>
      <c r="J164" s="55">
        <v>1500</v>
      </c>
      <c r="K164" s="53">
        <v>0</v>
      </c>
      <c r="L164" s="54"/>
      <c r="M164" s="54"/>
      <c r="N164" s="54"/>
      <c r="O164" s="29">
        <v>0</v>
      </c>
    </row>
    <row r="165" spans="1:15" x14ac:dyDescent="0.35">
      <c r="A165" s="45" t="s">
        <v>197</v>
      </c>
      <c r="B165" s="82" t="s">
        <v>177</v>
      </c>
      <c r="C165" s="26" t="s">
        <v>43</v>
      </c>
      <c r="D165" s="27">
        <v>53123.688000000002</v>
      </c>
      <c r="E165" s="27">
        <v>8526.09</v>
      </c>
      <c r="F165" s="53">
        <v>14</v>
      </c>
      <c r="G165" s="53">
        <v>14</v>
      </c>
      <c r="H165" s="53">
        <v>0</v>
      </c>
      <c r="I165" s="53">
        <v>0</v>
      </c>
      <c r="J165" s="55">
        <v>8258.73</v>
      </c>
      <c r="K165" s="53">
        <v>1</v>
      </c>
      <c r="L165" s="54">
        <v>1</v>
      </c>
      <c r="M165" s="54">
        <v>0</v>
      </c>
      <c r="N165" s="54">
        <v>0</v>
      </c>
      <c r="O165" s="29">
        <v>267.36</v>
      </c>
    </row>
    <row r="166" spans="1:15" x14ac:dyDescent="0.35">
      <c r="A166" s="45" t="s">
        <v>198</v>
      </c>
      <c r="B166" s="82" t="s">
        <v>177</v>
      </c>
      <c r="C166" s="26" t="s">
        <v>43</v>
      </c>
      <c r="D166" s="27">
        <v>0</v>
      </c>
      <c r="E166" s="27">
        <v>0</v>
      </c>
      <c r="F166" s="53">
        <v>0</v>
      </c>
      <c r="G166" s="53"/>
      <c r="H166" s="53"/>
      <c r="I166" s="53"/>
      <c r="J166" s="55">
        <v>0</v>
      </c>
      <c r="K166" s="53">
        <v>0</v>
      </c>
      <c r="L166" s="54"/>
      <c r="M166" s="54"/>
      <c r="N166" s="54"/>
      <c r="O166" s="29"/>
    </row>
    <row r="167" spans="1:15" x14ac:dyDescent="0.35">
      <c r="A167" s="45" t="s">
        <v>199</v>
      </c>
      <c r="B167" s="82" t="s">
        <v>177</v>
      </c>
      <c r="C167" s="26" t="s">
        <v>43</v>
      </c>
      <c r="D167" s="27">
        <v>142.36199999999999</v>
      </c>
      <c r="E167" s="27">
        <v>140</v>
      </c>
      <c r="F167" s="53">
        <v>0</v>
      </c>
      <c r="G167" s="53"/>
      <c r="H167" s="53"/>
      <c r="I167" s="53"/>
      <c r="J167" s="55">
        <v>140</v>
      </c>
      <c r="K167" s="53">
        <v>0</v>
      </c>
      <c r="L167" s="54"/>
      <c r="M167" s="54"/>
      <c r="N167" s="54"/>
      <c r="O167" s="29">
        <v>0</v>
      </c>
    </row>
    <row r="168" spans="1:15" x14ac:dyDescent="0.35">
      <c r="A168" s="45" t="s">
        <v>149</v>
      </c>
      <c r="B168" s="82" t="s">
        <v>177</v>
      </c>
      <c r="C168" s="26" t="s">
        <v>43</v>
      </c>
      <c r="D168" s="27">
        <v>0</v>
      </c>
      <c r="E168" s="27">
        <v>0</v>
      </c>
      <c r="F168" s="53">
        <v>0</v>
      </c>
      <c r="G168" s="53"/>
      <c r="H168" s="53"/>
      <c r="I168" s="53"/>
      <c r="J168" s="55">
        <v>0</v>
      </c>
      <c r="K168" s="53">
        <v>0</v>
      </c>
      <c r="L168" s="54"/>
      <c r="M168" s="54"/>
      <c r="N168" s="54"/>
      <c r="O168" s="29"/>
    </row>
    <row r="169" spans="1:15" x14ac:dyDescent="0.35">
      <c r="A169" s="45" t="s">
        <v>150</v>
      </c>
      <c r="B169" s="82" t="s">
        <v>177</v>
      </c>
      <c r="C169" s="26" t="s">
        <v>48</v>
      </c>
      <c r="D169" s="27">
        <v>83337.87</v>
      </c>
      <c r="E169" s="27">
        <v>69097.84</v>
      </c>
      <c r="F169" s="53">
        <v>14</v>
      </c>
      <c r="G169" s="53">
        <v>12</v>
      </c>
      <c r="H169" s="53">
        <v>2</v>
      </c>
      <c r="I169" s="53">
        <v>0</v>
      </c>
      <c r="J169" s="55">
        <v>9542.85</v>
      </c>
      <c r="K169" s="53">
        <v>8</v>
      </c>
      <c r="L169" s="54">
        <v>4</v>
      </c>
      <c r="M169" s="54">
        <v>4</v>
      </c>
      <c r="N169" s="54">
        <v>0</v>
      </c>
      <c r="O169" s="29">
        <v>2554.9899999999998</v>
      </c>
    </row>
    <row r="170" spans="1:15" x14ac:dyDescent="0.35">
      <c r="A170" s="45" t="s">
        <v>151</v>
      </c>
      <c r="B170" s="82" t="s">
        <v>177</v>
      </c>
      <c r="C170" s="26" t="s">
        <v>43</v>
      </c>
      <c r="D170" s="27">
        <v>566.05200000000002</v>
      </c>
      <c r="E170" s="27">
        <v>0</v>
      </c>
      <c r="F170" s="53">
        <v>0</v>
      </c>
      <c r="G170" s="53"/>
      <c r="H170" s="53"/>
      <c r="I170" s="53"/>
      <c r="J170" s="55">
        <v>0</v>
      </c>
      <c r="K170" s="53">
        <v>0</v>
      </c>
      <c r="L170" s="54"/>
      <c r="M170" s="54"/>
      <c r="N170" s="54"/>
      <c r="O170" s="29"/>
    </row>
    <row r="171" spans="1:15" x14ac:dyDescent="0.35">
      <c r="A171" s="26" t="s">
        <v>152</v>
      </c>
      <c r="B171" s="83" t="s">
        <v>177</v>
      </c>
      <c r="C171" s="26" t="s">
        <v>43</v>
      </c>
      <c r="D171" s="27">
        <v>34.061999999999998</v>
      </c>
      <c r="E171" s="27">
        <v>0</v>
      </c>
      <c r="F171" s="79">
        <v>0</v>
      </c>
      <c r="G171" s="79"/>
      <c r="H171" s="79"/>
      <c r="I171" s="79"/>
      <c r="J171" s="56">
        <v>0</v>
      </c>
      <c r="K171" s="79">
        <v>0</v>
      </c>
      <c r="L171" s="80"/>
      <c r="M171" s="80"/>
      <c r="N171" s="80"/>
      <c r="O171" s="29"/>
    </row>
    <row r="172" spans="1:15" x14ac:dyDescent="0.35">
      <c r="A172" s="26" t="s">
        <v>154</v>
      </c>
      <c r="B172" s="83" t="s">
        <v>177</v>
      </c>
      <c r="C172" s="26" t="s">
        <v>43</v>
      </c>
      <c r="D172" s="27">
        <v>83548.517999999996</v>
      </c>
      <c r="E172" s="27">
        <v>14560.32</v>
      </c>
      <c r="F172" s="79">
        <v>12</v>
      </c>
      <c r="G172" s="79">
        <v>12</v>
      </c>
      <c r="H172" s="79">
        <v>0</v>
      </c>
      <c r="I172" s="79">
        <v>0</v>
      </c>
      <c r="J172" s="56">
        <v>11128.44</v>
      </c>
      <c r="K172" s="79">
        <v>6</v>
      </c>
      <c r="L172" s="80">
        <v>3</v>
      </c>
      <c r="M172" s="80">
        <v>1</v>
      </c>
      <c r="N172" s="80">
        <v>2</v>
      </c>
      <c r="O172" s="29">
        <v>3431.88</v>
      </c>
    </row>
    <row r="173" spans="1:15" x14ac:dyDescent="0.35">
      <c r="A173" s="26" t="s">
        <v>157</v>
      </c>
      <c r="B173" s="83" t="s">
        <v>177</v>
      </c>
      <c r="C173" s="26" t="s">
        <v>43</v>
      </c>
      <c r="D173" s="27">
        <v>106242.27</v>
      </c>
      <c r="E173" s="27">
        <v>78951.179999999993</v>
      </c>
      <c r="F173" s="79">
        <v>21</v>
      </c>
      <c r="G173" s="79">
        <v>20</v>
      </c>
      <c r="H173" s="79">
        <v>0</v>
      </c>
      <c r="I173" s="79">
        <v>1</v>
      </c>
      <c r="J173" s="56">
        <v>78951.179999999993</v>
      </c>
      <c r="K173" s="79">
        <v>0</v>
      </c>
      <c r="L173" s="80"/>
      <c r="M173" s="80"/>
      <c r="N173" s="80"/>
      <c r="O173" s="29">
        <v>0</v>
      </c>
    </row>
    <row r="174" spans="1:15" x14ac:dyDescent="0.35">
      <c r="A174" s="26" t="s">
        <v>114</v>
      </c>
      <c r="B174" s="83" t="s">
        <v>177</v>
      </c>
      <c r="C174" s="26" t="s">
        <v>43</v>
      </c>
      <c r="D174" s="27">
        <v>0</v>
      </c>
      <c r="E174" s="27">
        <v>840</v>
      </c>
      <c r="F174" s="79">
        <v>0</v>
      </c>
      <c r="G174" s="79"/>
      <c r="H174" s="79"/>
      <c r="I174" s="79"/>
      <c r="J174" s="56">
        <v>840</v>
      </c>
      <c r="K174" s="79">
        <v>0</v>
      </c>
      <c r="L174" s="80"/>
      <c r="M174" s="80"/>
      <c r="N174" s="80"/>
      <c r="O174" s="29">
        <v>0</v>
      </c>
    </row>
    <row r="175" spans="1:15" x14ac:dyDescent="0.35">
      <c r="A175" s="26" t="s">
        <v>115</v>
      </c>
      <c r="B175" s="83" t="s">
        <v>177</v>
      </c>
      <c r="C175" s="26" t="s">
        <v>43</v>
      </c>
      <c r="D175" s="27">
        <v>103578.198</v>
      </c>
      <c r="E175" s="27">
        <v>15550.14</v>
      </c>
      <c r="F175" s="79">
        <v>21</v>
      </c>
      <c r="G175" s="79">
        <v>21</v>
      </c>
      <c r="H175" s="79">
        <v>0</v>
      </c>
      <c r="I175" s="79">
        <v>0</v>
      </c>
      <c r="J175" s="56">
        <v>15550.14</v>
      </c>
      <c r="K175" s="79">
        <v>0</v>
      </c>
      <c r="L175" s="80"/>
      <c r="M175" s="80"/>
      <c r="N175" s="80"/>
      <c r="O175" s="29">
        <v>0</v>
      </c>
    </row>
    <row r="176" spans="1:15" x14ac:dyDescent="0.35">
      <c r="A176" s="26" t="s">
        <v>116</v>
      </c>
      <c r="B176" s="83" t="s">
        <v>177</v>
      </c>
      <c r="C176" s="26" t="s">
        <v>43</v>
      </c>
      <c r="D176" s="27">
        <v>0</v>
      </c>
      <c r="E176" s="27">
        <v>105</v>
      </c>
      <c r="F176" s="79">
        <v>0</v>
      </c>
      <c r="G176" s="79"/>
      <c r="H176" s="79"/>
      <c r="I176" s="79"/>
      <c r="J176" s="56">
        <v>105</v>
      </c>
      <c r="K176" s="79">
        <v>0</v>
      </c>
      <c r="L176" s="80"/>
      <c r="M176" s="80"/>
      <c r="N176" s="80"/>
      <c r="O176" s="29">
        <v>0</v>
      </c>
    </row>
    <row r="177" spans="1:15" x14ac:dyDescent="0.35">
      <c r="A177" s="26" t="s">
        <v>118</v>
      </c>
      <c r="B177" s="83" t="s">
        <v>177</v>
      </c>
      <c r="C177" s="26" t="s">
        <v>43</v>
      </c>
      <c r="D177" s="27">
        <v>136598.63400000002</v>
      </c>
      <c r="E177" s="27">
        <v>36113.81</v>
      </c>
      <c r="F177" s="79">
        <v>21</v>
      </c>
      <c r="G177" s="79">
        <v>19</v>
      </c>
      <c r="H177" s="79">
        <v>2</v>
      </c>
      <c r="I177" s="79">
        <v>0</v>
      </c>
      <c r="J177" s="56">
        <v>23210.75</v>
      </c>
      <c r="K177" s="79">
        <v>4</v>
      </c>
      <c r="L177" s="80">
        <v>3</v>
      </c>
      <c r="M177" s="80">
        <v>1</v>
      </c>
      <c r="N177" s="80">
        <v>0</v>
      </c>
      <c r="O177" s="29">
        <v>12903.06</v>
      </c>
    </row>
    <row r="178" spans="1:15" x14ac:dyDescent="0.35">
      <c r="A178" s="26" t="s">
        <v>119</v>
      </c>
      <c r="B178" s="83" t="s">
        <v>177</v>
      </c>
      <c r="C178" s="26" t="s">
        <v>43</v>
      </c>
      <c r="D178" s="27">
        <v>3926.4</v>
      </c>
      <c r="E178" s="27">
        <v>140</v>
      </c>
      <c r="F178" s="79">
        <v>0</v>
      </c>
      <c r="G178" s="79"/>
      <c r="H178" s="79"/>
      <c r="I178" s="79"/>
      <c r="J178" s="56">
        <v>140</v>
      </c>
      <c r="K178" s="79">
        <v>0</v>
      </c>
      <c r="L178" s="80"/>
      <c r="M178" s="80"/>
      <c r="N178" s="80"/>
      <c r="O178" s="29">
        <v>0</v>
      </c>
    </row>
    <row r="179" spans="1:15" x14ac:dyDescent="0.35">
      <c r="A179" s="26" t="s">
        <v>200</v>
      </c>
      <c r="B179" s="83" t="s">
        <v>177</v>
      </c>
      <c r="C179" s="26" t="s">
        <v>48</v>
      </c>
      <c r="D179" s="27">
        <v>0</v>
      </c>
      <c r="E179" s="27">
        <v>70</v>
      </c>
      <c r="F179" s="79">
        <v>0</v>
      </c>
      <c r="G179" s="79"/>
      <c r="H179" s="79"/>
      <c r="I179" s="79"/>
      <c r="J179" s="56">
        <v>70</v>
      </c>
      <c r="K179" s="79">
        <v>0</v>
      </c>
      <c r="L179" s="80"/>
      <c r="M179" s="80"/>
      <c r="N179" s="80"/>
      <c r="O179" s="29">
        <v>0</v>
      </c>
    </row>
    <row r="180" spans="1:15" x14ac:dyDescent="0.35">
      <c r="A180" s="26" t="s">
        <v>201</v>
      </c>
      <c r="B180" s="83" t="s">
        <v>177</v>
      </c>
      <c r="C180" s="26" t="s">
        <v>48</v>
      </c>
      <c r="D180" s="27">
        <v>12081.558000000001</v>
      </c>
      <c r="E180" s="27">
        <v>3380.42</v>
      </c>
      <c r="F180" s="79">
        <v>2</v>
      </c>
      <c r="G180" s="79">
        <v>2</v>
      </c>
      <c r="H180" s="79">
        <v>0</v>
      </c>
      <c r="I180" s="79">
        <v>0</v>
      </c>
      <c r="J180" s="56">
        <v>3380.42</v>
      </c>
      <c r="K180" s="79">
        <v>0</v>
      </c>
      <c r="L180" s="80"/>
      <c r="M180" s="80"/>
      <c r="N180" s="80"/>
      <c r="O180" s="29">
        <v>0</v>
      </c>
    </row>
    <row r="181" spans="1:15" x14ac:dyDescent="0.35">
      <c r="A181" s="26" t="s">
        <v>202</v>
      </c>
      <c r="B181" s="83" t="s">
        <v>203</v>
      </c>
      <c r="C181" s="26" t="s">
        <v>43</v>
      </c>
      <c r="D181" s="27">
        <v>77632.44</v>
      </c>
      <c r="E181" s="27">
        <v>33972.400000000001</v>
      </c>
      <c r="F181" s="79">
        <v>18</v>
      </c>
      <c r="G181" s="79">
        <v>18</v>
      </c>
      <c r="H181" s="79">
        <v>0</v>
      </c>
      <c r="I181" s="79">
        <v>0</v>
      </c>
      <c r="J181" s="56">
        <v>28528.29</v>
      </c>
      <c r="K181" s="79">
        <v>3</v>
      </c>
      <c r="L181" s="80">
        <v>3</v>
      </c>
      <c r="M181" s="80">
        <v>0</v>
      </c>
      <c r="N181" s="80">
        <v>0</v>
      </c>
      <c r="O181" s="29">
        <v>5444.11</v>
      </c>
    </row>
    <row r="182" spans="1:15" x14ac:dyDescent="0.35">
      <c r="A182" s="26" t="s">
        <v>121</v>
      </c>
      <c r="B182" s="83" t="s">
        <v>203</v>
      </c>
      <c r="C182" s="26" t="s">
        <v>43</v>
      </c>
      <c r="D182" s="27">
        <v>2528.2080000000001</v>
      </c>
      <c r="E182" s="27">
        <v>1686.65</v>
      </c>
      <c r="F182" s="79">
        <v>1</v>
      </c>
      <c r="G182" s="79">
        <v>1</v>
      </c>
      <c r="H182" s="79">
        <v>0</v>
      </c>
      <c r="I182" s="79">
        <v>0</v>
      </c>
      <c r="J182" s="56">
        <v>1686.65</v>
      </c>
      <c r="K182" s="79">
        <v>0</v>
      </c>
      <c r="L182" s="80"/>
      <c r="M182" s="80"/>
      <c r="N182" s="80"/>
      <c r="O182" s="29">
        <v>0</v>
      </c>
    </row>
    <row r="183" spans="1:15" x14ac:dyDescent="0.35">
      <c r="A183" s="26" t="s">
        <v>204</v>
      </c>
      <c r="B183" s="83" t="s">
        <v>203</v>
      </c>
      <c r="C183" s="26" t="s">
        <v>43</v>
      </c>
      <c r="D183" s="27">
        <v>149762.304</v>
      </c>
      <c r="E183" s="27">
        <v>56398.46</v>
      </c>
      <c r="F183" s="79">
        <v>29</v>
      </c>
      <c r="G183" s="79">
        <v>29</v>
      </c>
      <c r="H183" s="79">
        <v>0</v>
      </c>
      <c r="I183" s="79">
        <v>0</v>
      </c>
      <c r="J183" s="56">
        <v>47910.549999999996</v>
      </c>
      <c r="K183" s="79">
        <v>4</v>
      </c>
      <c r="L183" s="80">
        <v>2</v>
      </c>
      <c r="M183" s="80">
        <v>2</v>
      </c>
      <c r="N183" s="80">
        <v>0</v>
      </c>
      <c r="O183" s="29">
        <v>8487.91</v>
      </c>
    </row>
    <row r="184" spans="1:15" x14ac:dyDescent="0.35">
      <c r="A184" s="26" t="s">
        <v>106</v>
      </c>
      <c r="B184" s="83" t="s">
        <v>205</v>
      </c>
      <c r="C184" s="26" t="s">
        <v>43</v>
      </c>
      <c r="D184" s="27">
        <v>0</v>
      </c>
      <c r="E184" s="27">
        <v>0</v>
      </c>
      <c r="F184" s="79">
        <v>0</v>
      </c>
      <c r="G184" s="79"/>
      <c r="H184" s="79"/>
      <c r="I184" s="79"/>
      <c r="J184" s="56">
        <v>0</v>
      </c>
      <c r="K184" s="79">
        <v>0</v>
      </c>
      <c r="L184" s="80"/>
      <c r="M184" s="80"/>
      <c r="N184" s="80"/>
      <c r="O184" s="29">
        <v>0</v>
      </c>
    </row>
    <row r="185" spans="1:15" x14ac:dyDescent="0.35">
      <c r="A185" s="45" t="s">
        <v>206</v>
      </c>
      <c r="B185" s="82" t="s">
        <v>205</v>
      </c>
      <c r="C185" s="26" t="s">
        <v>48</v>
      </c>
      <c r="D185" s="27">
        <v>644.4</v>
      </c>
      <c r="E185" s="27">
        <v>70</v>
      </c>
      <c r="F185" s="53">
        <v>0</v>
      </c>
      <c r="G185" s="53"/>
      <c r="H185" s="53"/>
      <c r="I185" s="53"/>
      <c r="J185" s="55">
        <v>70</v>
      </c>
      <c r="K185" s="53">
        <v>0</v>
      </c>
      <c r="L185" s="54"/>
      <c r="M185" s="54"/>
      <c r="N185" s="54"/>
      <c r="O185" s="29">
        <v>0</v>
      </c>
    </row>
    <row r="186" spans="1:15" x14ac:dyDescent="0.35">
      <c r="A186" s="26" t="s">
        <v>157</v>
      </c>
      <c r="B186" s="83" t="s">
        <v>205</v>
      </c>
      <c r="C186" s="26" t="s">
        <v>43</v>
      </c>
      <c r="D186" s="27">
        <v>0</v>
      </c>
      <c r="E186" s="27">
        <v>315</v>
      </c>
      <c r="F186" s="79">
        <v>0</v>
      </c>
      <c r="G186" s="79"/>
      <c r="H186" s="79"/>
      <c r="I186" s="79"/>
      <c r="J186" s="56">
        <v>315</v>
      </c>
      <c r="K186" s="79">
        <v>0</v>
      </c>
      <c r="L186" s="80"/>
      <c r="M186" s="80"/>
      <c r="N186" s="80"/>
      <c r="O186" s="29">
        <v>0</v>
      </c>
    </row>
    <row r="187" spans="1:15" x14ac:dyDescent="0.35">
      <c r="A187" s="26" t="s">
        <v>158</v>
      </c>
      <c r="B187" s="83" t="s">
        <v>205</v>
      </c>
      <c r="C187" s="26" t="s">
        <v>43</v>
      </c>
      <c r="D187" s="27">
        <v>0</v>
      </c>
      <c r="E187" s="27">
        <v>0</v>
      </c>
      <c r="F187" s="79">
        <v>0</v>
      </c>
      <c r="G187" s="79"/>
      <c r="H187" s="79"/>
      <c r="I187" s="79"/>
      <c r="J187" s="56">
        <v>0</v>
      </c>
      <c r="K187" s="79">
        <v>0</v>
      </c>
      <c r="L187" s="80"/>
      <c r="M187" s="80"/>
      <c r="N187" s="80"/>
      <c r="O187" s="29"/>
    </row>
    <row r="188" spans="1:15" x14ac:dyDescent="0.35">
      <c r="A188" s="26" t="s">
        <v>207</v>
      </c>
      <c r="B188" s="83" t="s">
        <v>205</v>
      </c>
      <c r="C188" s="26" t="s">
        <v>43</v>
      </c>
      <c r="D188" s="27">
        <v>193657.99800000002</v>
      </c>
      <c r="E188" s="27">
        <v>324934.57</v>
      </c>
      <c r="F188" s="79">
        <v>45</v>
      </c>
      <c r="G188" s="79">
        <v>45</v>
      </c>
      <c r="H188" s="79">
        <v>0</v>
      </c>
      <c r="I188" s="79">
        <v>0</v>
      </c>
      <c r="J188" s="56">
        <v>57217.52</v>
      </c>
      <c r="K188" s="79">
        <v>5</v>
      </c>
      <c r="L188" s="80">
        <v>4</v>
      </c>
      <c r="M188" s="80">
        <v>0</v>
      </c>
      <c r="N188" s="80">
        <v>1</v>
      </c>
      <c r="O188" s="29">
        <v>263967.05</v>
      </c>
    </row>
    <row r="189" spans="1:15" x14ac:dyDescent="0.35">
      <c r="A189" s="26" t="s">
        <v>208</v>
      </c>
      <c r="B189" s="83" t="s">
        <v>205</v>
      </c>
      <c r="C189" s="26" t="s">
        <v>43</v>
      </c>
      <c r="D189" s="27">
        <v>91332.342000000004</v>
      </c>
      <c r="E189" s="27">
        <v>37117.4</v>
      </c>
      <c r="F189" s="79">
        <v>21</v>
      </c>
      <c r="G189" s="79">
        <v>21</v>
      </c>
      <c r="H189" s="79">
        <v>0</v>
      </c>
      <c r="I189" s="79">
        <v>0</v>
      </c>
      <c r="J189" s="56">
        <v>26916.21</v>
      </c>
      <c r="K189" s="79">
        <v>2</v>
      </c>
      <c r="L189" s="80">
        <v>2</v>
      </c>
      <c r="M189" s="80">
        <v>0</v>
      </c>
      <c r="N189" s="80">
        <v>0</v>
      </c>
      <c r="O189" s="29">
        <v>10201.19</v>
      </c>
    </row>
    <row r="190" spans="1:15" x14ac:dyDescent="0.35">
      <c r="A190" s="26" t="s">
        <v>113</v>
      </c>
      <c r="B190" s="83" t="s">
        <v>205</v>
      </c>
      <c r="C190" s="26" t="s">
        <v>43</v>
      </c>
      <c r="D190" s="27">
        <v>95205</v>
      </c>
      <c r="E190" s="27">
        <v>42425.16</v>
      </c>
      <c r="F190" s="79">
        <v>27</v>
      </c>
      <c r="G190" s="79">
        <v>26</v>
      </c>
      <c r="H190" s="79">
        <v>1</v>
      </c>
      <c r="I190" s="79">
        <v>0</v>
      </c>
      <c r="J190" s="56">
        <v>37882.68</v>
      </c>
      <c r="K190" s="79">
        <v>3</v>
      </c>
      <c r="L190" s="80">
        <v>3</v>
      </c>
      <c r="M190" s="80">
        <v>0</v>
      </c>
      <c r="N190" s="80">
        <v>0</v>
      </c>
      <c r="O190" s="29">
        <v>4542.4799999999996</v>
      </c>
    </row>
    <row r="191" spans="1:15" x14ac:dyDescent="0.35">
      <c r="A191" s="26" t="s">
        <v>209</v>
      </c>
      <c r="B191" s="83" t="s">
        <v>205</v>
      </c>
      <c r="C191" s="26" t="s">
        <v>43</v>
      </c>
      <c r="D191" s="27">
        <v>641.43600000000004</v>
      </c>
      <c r="E191" s="27">
        <v>0</v>
      </c>
      <c r="F191" s="79">
        <v>0</v>
      </c>
      <c r="G191" s="79"/>
      <c r="H191" s="79"/>
      <c r="I191" s="79"/>
      <c r="J191" s="56">
        <v>0</v>
      </c>
      <c r="K191" s="79">
        <v>0</v>
      </c>
      <c r="L191" s="80"/>
      <c r="M191" s="80"/>
      <c r="N191" s="80"/>
      <c r="O191" s="29"/>
    </row>
    <row r="192" spans="1:15" x14ac:dyDescent="0.35">
      <c r="A192" s="26" t="s">
        <v>120</v>
      </c>
      <c r="B192" s="83" t="s">
        <v>205</v>
      </c>
      <c r="C192" s="26" t="s">
        <v>43</v>
      </c>
      <c r="D192" s="27">
        <v>0</v>
      </c>
      <c r="E192" s="27">
        <v>210</v>
      </c>
      <c r="F192" s="79">
        <v>0</v>
      </c>
      <c r="G192" s="79"/>
      <c r="H192" s="79"/>
      <c r="I192" s="79"/>
      <c r="J192" s="56">
        <v>210</v>
      </c>
      <c r="K192" s="79">
        <v>0</v>
      </c>
      <c r="L192" s="80"/>
      <c r="M192" s="80"/>
      <c r="N192" s="80"/>
      <c r="O192" s="29">
        <v>0</v>
      </c>
    </row>
    <row r="193" spans="1:15" x14ac:dyDescent="0.35">
      <c r="A193" s="45" t="s">
        <v>41</v>
      </c>
      <c r="B193" s="82" t="s">
        <v>210</v>
      </c>
      <c r="C193" s="26" t="s">
        <v>43</v>
      </c>
      <c r="D193" s="27">
        <v>0</v>
      </c>
      <c r="E193" s="27">
        <v>70</v>
      </c>
      <c r="F193" s="53">
        <v>0</v>
      </c>
      <c r="G193" s="53"/>
      <c r="H193" s="53"/>
      <c r="I193" s="53"/>
      <c r="J193" s="55">
        <v>70</v>
      </c>
      <c r="K193" s="53">
        <v>0</v>
      </c>
      <c r="L193" s="54"/>
      <c r="M193" s="54"/>
      <c r="N193" s="54"/>
      <c r="O193" s="29">
        <v>0</v>
      </c>
    </row>
    <row r="194" spans="1:15" x14ac:dyDescent="0.35">
      <c r="A194" s="45" t="s">
        <v>166</v>
      </c>
      <c r="B194" s="82" t="s">
        <v>210</v>
      </c>
      <c r="C194" s="26" t="s">
        <v>43</v>
      </c>
      <c r="D194" s="27">
        <v>131559.198</v>
      </c>
      <c r="E194" s="27">
        <v>131658.35</v>
      </c>
      <c r="F194" s="53">
        <v>31</v>
      </c>
      <c r="G194" s="53">
        <v>30</v>
      </c>
      <c r="H194" s="53">
        <v>1</v>
      </c>
      <c r="I194" s="53">
        <v>0</v>
      </c>
      <c r="J194" s="55">
        <v>26658.35</v>
      </c>
      <c r="K194" s="53">
        <v>0</v>
      </c>
      <c r="L194" s="54"/>
      <c r="M194" s="54"/>
      <c r="N194" s="54"/>
      <c r="O194" s="29">
        <v>0</v>
      </c>
    </row>
    <row r="195" spans="1:15" x14ac:dyDescent="0.35">
      <c r="A195" s="45" t="s">
        <v>171</v>
      </c>
      <c r="B195" s="82" t="s">
        <v>210</v>
      </c>
      <c r="C195" s="26" t="s">
        <v>43</v>
      </c>
      <c r="D195" s="27">
        <v>119895.978</v>
      </c>
      <c r="E195" s="27">
        <v>14385.02</v>
      </c>
      <c r="F195" s="53">
        <v>20</v>
      </c>
      <c r="G195" s="53">
        <v>20</v>
      </c>
      <c r="H195" s="53">
        <v>0</v>
      </c>
      <c r="I195" s="53">
        <v>0</v>
      </c>
      <c r="J195" s="55">
        <v>14183.64</v>
      </c>
      <c r="K195" s="53">
        <v>1</v>
      </c>
      <c r="L195" s="54">
        <v>1</v>
      </c>
      <c r="M195" s="54">
        <v>0</v>
      </c>
      <c r="N195" s="54">
        <v>0</v>
      </c>
      <c r="O195" s="29">
        <v>201.38</v>
      </c>
    </row>
    <row r="196" spans="1:15" x14ac:dyDescent="0.35">
      <c r="A196" s="45" t="s">
        <v>173</v>
      </c>
      <c r="B196" s="82" t="s">
        <v>210</v>
      </c>
      <c r="C196" s="26" t="s">
        <v>43</v>
      </c>
      <c r="D196" s="27">
        <v>6001.2</v>
      </c>
      <c r="E196" s="27">
        <v>35</v>
      </c>
      <c r="F196" s="53">
        <v>0</v>
      </c>
      <c r="G196" s="53"/>
      <c r="H196" s="53"/>
      <c r="I196" s="53"/>
      <c r="J196" s="55">
        <v>35</v>
      </c>
      <c r="K196" s="53">
        <v>0</v>
      </c>
      <c r="L196" s="54"/>
      <c r="M196" s="54"/>
      <c r="N196" s="54"/>
      <c r="O196" s="29">
        <v>0</v>
      </c>
    </row>
    <row r="197" spans="1:15" x14ac:dyDescent="0.35">
      <c r="A197" s="45" t="s">
        <v>211</v>
      </c>
      <c r="B197" s="82" t="s">
        <v>210</v>
      </c>
      <c r="C197" s="26" t="s">
        <v>43</v>
      </c>
      <c r="D197" s="27">
        <v>54746.286</v>
      </c>
      <c r="E197" s="27">
        <v>12229.08</v>
      </c>
      <c r="F197" s="53">
        <v>7</v>
      </c>
      <c r="G197" s="53">
        <v>7</v>
      </c>
      <c r="H197" s="53">
        <v>0</v>
      </c>
      <c r="I197" s="53">
        <v>0</v>
      </c>
      <c r="J197" s="55">
        <v>10678.92</v>
      </c>
      <c r="K197" s="53">
        <v>1</v>
      </c>
      <c r="L197" s="54">
        <v>1</v>
      </c>
      <c r="M197" s="54">
        <v>0</v>
      </c>
      <c r="N197" s="54">
        <v>0</v>
      </c>
      <c r="O197" s="29">
        <v>1550.16</v>
      </c>
    </row>
    <row r="198" spans="1:15" x14ac:dyDescent="0.35">
      <c r="A198" s="45" t="s">
        <v>103</v>
      </c>
      <c r="B198" s="82" t="s">
        <v>210</v>
      </c>
      <c r="C198" s="26" t="s">
        <v>43</v>
      </c>
      <c r="D198" s="27">
        <v>86577.402000000002</v>
      </c>
      <c r="E198" s="27">
        <v>58869.43</v>
      </c>
      <c r="F198" s="53">
        <v>25</v>
      </c>
      <c r="G198" s="53">
        <v>25</v>
      </c>
      <c r="H198" s="53">
        <v>0</v>
      </c>
      <c r="I198" s="53">
        <v>0</v>
      </c>
      <c r="J198" s="55">
        <v>56107.59</v>
      </c>
      <c r="K198" s="53">
        <v>1</v>
      </c>
      <c r="L198" s="54">
        <v>1</v>
      </c>
      <c r="M198" s="54">
        <v>0</v>
      </c>
      <c r="N198" s="54">
        <v>0</v>
      </c>
      <c r="O198" s="29">
        <v>2761.84</v>
      </c>
    </row>
    <row r="199" spans="1:15" x14ac:dyDescent="0.35">
      <c r="A199" s="45" t="s">
        <v>212</v>
      </c>
      <c r="B199" s="82" t="s">
        <v>210</v>
      </c>
      <c r="C199" s="26" t="s">
        <v>43</v>
      </c>
      <c r="D199" s="27">
        <v>71746.98</v>
      </c>
      <c r="E199" s="27">
        <v>26823.46</v>
      </c>
      <c r="F199" s="53">
        <v>14</v>
      </c>
      <c r="G199" s="53">
        <v>14</v>
      </c>
      <c r="H199" s="53">
        <v>0</v>
      </c>
      <c r="I199" s="53">
        <v>0</v>
      </c>
      <c r="J199" s="55">
        <v>26823.46</v>
      </c>
      <c r="K199" s="53">
        <v>0</v>
      </c>
      <c r="L199" s="54"/>
      <c r="M199" s="54"/>
      <c r="N199" s="54"/>
      <c r="O199" s="29">
        <v>0</v>
      </c>
    </row>
    <row r="200" spans="1:15" x14ac:dyDescent="0.35">
      <c r="A200" s="26" t="s">
        <v>174</v>
      </c>
      <c r="B200" s="83" t="s">
        <v>210</v>
      </c>
      <c r="C200" s="26" t="s">
        <v>43</v>
      </c>
      <c r="D200" s="27">
        <v>0</v>
      </c>
      <c r="E200" s="27">
        <v>70</v>
      </c>
      <c r="F200" s="79">
        <v>0</v>
      </c>
      <c r="G200" s="79"/>
      <c r="H200" s="79"/>
      <c r="I200" s="79"/>
      <c r="J200" s="56">
        <v>70</v>
      </c>
      <c r="K200" s="79">
        <v>0</v>
      </c>
      <c r="L200" s="80"/>
      <c r="M200" s="80"/>
      <c r="N200" s="80"/>
      <c r="O200" s="29">
        <v>0</v>
      </c>
    </row>
    <row r="201" spans="1:15" x14ac:dyDescent="0.35">
      <c r="A201" s="45" t="s">
        <v>213</v>
      </c>
      <c r="B201" s="82" t="s">
        <v>214</v>
      </c>
      <c r="C201" s="26" t="s">
        <v>43</v>
      </c>
      <c r="D201" s="27">
        <v>0</v>
      </c>
      <c r="E201" s="27">
        <v>0</v>
      </c>
      <c r="F201" s="53">
        <v>0</v>
      </c>
      <c r="G201" s="53"/>
      <c r="H201" s="53"/>
      <c r="I201" s="53"/>
      <c r="J201" s="55">
        <v>0</v>
      </c>
      <c r="K201" s="53">
        <v>0</v>
      </c>
      <c r="L201" s="54"/>
      <c r="M201" s="54"/>
      <c r="N201" s="54"/>
      <c r="O201" s="29">
        <v>0</v>
      </c>
    </row>
    <row r="202" spans="1:15" x14ac:dyDescent="0.35">
      <c r="A202" s="45" t="s">
        <v>215</v>
      </c>
      <c r="B202" s="82" t="s">
        <v>214</v>
      </c>
      <c r="C202" s="26" t="s">
        <v>43</v>
      </c>
      <c r="D202" s="27">
        <v>0</v>
      </c>
      <c r="E202" s="27">
        <v>0</v>
      </c>
      <c r="F202" s="53">
        <v>0</v>
      </c>
      <c r="G202" s="53"/>
      <c r="H202" s="53"/>
      <c r="I202" s="53"/>
      <c r="J202" s="55">
        <v>0</v>
      </c>
      <c r="K202" s="53">
        <v>0</v>
      </c>
      <c r="L202" s="54"/>
      <c r="M202" s="54"/>
      <c r="N202" s="54"/>
      <c r="O202" s="29">
        <v>0</v>
      </c>
    </row>
    <row r="203" spans="1:15" x14ac:dyDescent="0.35">
      <c r="A203" s="45" t="s">
        <v>216</v>
      </c>
      <c r="B203" s="82" t="s">
        <v>214</v>
      </c>
      <c r="C203" s="26" t="s">
        <v>43</v>
      </c>
      <c r="D203" s="27">
        <v>0</v>
      </c>
      <c r="E203" s="27">
        <v>455</v>
      </c>
      <c r="F203" s="53">
        <v>0</v>
      </c>
      <c r="G203" s="53"/>
      <c r="H203" s="53"/>
      <c r="I203" s="53"/>
      <c r="J203" s="55">
        <v>455</v>
      </c>
      <c r="K203" s="53">
        <v>0</v>
      </c>
      <c r="L203" s="54"/>
      <c r="M203" s="54"/>
      <c r="N203" s="54"/>
      <c r="O203" s="29">
        <v>0</v>
      </c>
    </row>
    <row r="204" spans="1:15" x14ac:dyDescent="0.35">
      <c r="A204" s="45" t="s">
        <v>217</v>
      </c>
      <c r="B204" s="82" t="s">
        <v>214</v>
      </c>
      <c r="C204" s="26" t="s">
        <v>43</v>
      </c>
      <c r="D204" s="27">
        <v>190.10400000000001</v>
      </c>
      <c r="E204" s="27">
        <v>375</v>
      </c>
      <c r="F204" s="53">
        <v>0</v>
      </c>
      <c r="G204" s="53"/>
      <c r="H204" s="53"/>
      <c r="I204" s="53"/>
      <c r="J204" s="55">
        <v>375</v>
      </c>
      <c r="K204" s="53">
        <v>0</v>
      </c>
      <c r="L204" s="54"/>
      <c r="M204" s="54"/>
      <c r="N204" s="54"/>
      <c r="O204" s="29">
        <v>0</v>
      </c>
    </row>
    <row r="205" spans="1:15" x14ac:dyDescent="0.35">
      <c r="A205" s="45" t="s">
        <v>218</v>
      </c>
      <c r="B205" s="82" t="s">
        <v>214</v>
      </c>
      <c r="C205" s="26" t="s">
        <v>43</v>
      </c>
      <c r="D205" s="27">
        <v>52040.694000000003</v>
      </c>
      <c r="E205" s="27">
        <v>-9317.23</v>
      </c>
      <c r="F205" s="53">
        <v>0</v>
      </c>
      <c r="G205" s="53"/>
      <c r="H205" s="53"/>
      <c r="I205" s="53"/>
      <c r="J205" s="55">
        <v>105</v>
      </c>
      <c r="K205" s="53">
        <v>1</v>
      </c>
      <c r="L205" s="54">
        <v>0</v>
      </c>
      <c r="M205" s="54">
        <v>1</v>
      </c>
      <c r="N205" s="54">
        <v>0</v>
      </c>
      <c r="O205" s="29">
        <v>177.77</v>
      </c>
    </row>
    <row r="206" spans="1:15" x14ac:dyDescent="0.35">
      <c r="A206" s="45" t="s">
        <v>219</v>
      </c>
      <c r="B206" s="82" t="s">
        <v>214</v>
      </c>
      <c r="C206" s="26" t="s">
        <v>43</v>
      </c>
      <c r="D206" s="27">
        <v>90498.168000000005</v>
      </c>
      <c r="E206" s="27">
        <v>13798.72</v>
      </c>
      <c r="F206" s="53">
        <v>10</v>
      </c>
      <c r="G206" s="53">
        <v>10</v>
      </c>
      <c r="H206" s="53">
        <v>0</v>
      </c>
      <c r="I206" s="53">
        <v>0</v>
      </c>
      <c r="J206" s="55">
        <v>8718.69</v>
      </c>
      <c r="K206" s="53">
        <v>4</v>
      </c>
      <c r="L206" s="54">
        <v>4</v>
      </c>
      <c r="M206" s="54">
        <v>0</v>
      </c>
      <c r="N206" s="54">
        <v>0</v>
      </c>
      <c r="O206" s="29">
        <v>3880.03</v>
      </c>
    </row>
    <row r="207" spans="1:15" x14ac:dyDescent="0.35">
      <c r="A207" s="45" t="s">
        <v>220</v>
      </c>
      <c r="B207" s="82" t="s">
        <v>214</v>
      </c>
      <c r="C207" s="26" t="s">
        <v>43</v>
      </c>
      <c r="D207" s="27">
        <v>93751.356</v>
      </c>
      <c r="E207" s="27">
        <v>44918.33</v>
      </c>
      <c r="F207" s="53">
        <v>17</v>
      </c>
      <c r="G207" s="53">
        <v>17</v>
      </c>
      <c r="H207" s="53">
        <v>0</v>
      </c>
      <c r="I207" s="53">
        <v>0</v>
      </c>
      <c r="J207" s="55">
        <v>33088.35</v>
      </c>
      <c r="K207" s="53">
        <v>4</v>
      </c>
      <c r="L207" s="54">
        <v>4</v>
      </c>
      <c r="M207" s="54">
        <v>0</v>
      </c>
      <c r="N207" s="54">
        <v>0</v>
      </c>
      <c r="O207" s="29">
        <v>11829.98</v>
      </c>
    </row>
    <row r="208" spans="1:15" x14ac:dyDescent="0.35">
      <c r="A208" s="45" t="s">
        <v>221</v>
      </c>
      <c r="B208" s="82" t="s">
        <v>214</v>
      </c>
      <c r="C208" s="26" t="s">
        <v>43</v>
      </c>
      <c r="D208" s="27">
        <v>74154.888000000006</v>
      </c>
      <c r="E208" s="27">
        <v>7634.57</v>
      </c>
      <c r="F208" s="53">
        <v>7</v>
      </c>
      <c r="G208" s="53">
        <v>7</v>
      </c>
      <c r="H208" s="53">
        <v>0</v>
      </c>
      <c r="I208" s="53">
        <v>0</v>
      </c>
      <c r="J208" s="55">
        <v>7301.66</v>
      </c>
      <c r="K208" s="53">
        <v>1</v>
      </c>
      <c r="L208" s="54">
        <v>1</v>
      </c>
      <c r="M208" s="54">
        <v>0</v>
      </c>
      <c r="N208" s="54">
        <v>0</v>
      </c>
      <c r="O208" s="29">
        <v>332.91</v>
      </c>
    </row>
    <row r="209" spans="1:15" x14ac:dyDescent="0.35">
      <c r="A209" s="45" t="s">
        <v>222</v>
      </c>
      <c r="B209" s="82" t="s">
        <v>214</v>
      </c>
      <c r="C209" s="26" t="s">
        <v>43</v>
      </c>
      <c r="D209" s="27">
        <v>200.08199999999999</v>
      </c>
      <c r="E209" s="27">
        <v>245</v>
      </c>
      <c r="F209" s="53">
        <v>0</v>
      </c>
      <c r="G209" s="53"/>
      <c r="H209" s="53"/>
      <c r="I209" s="53"/>
      <c r="J209" s="55">
        <v>245</v>
      </c>
      <c r="K209" s="53">
        <v>0</v>
      </c>
      <c r="L209" s="54"/>
      <c r="M209" s="54"/>
      <c r="N209" s="54"/>
      <c r="O209" s="29">
        <v>0</v>
      </c>
    </row>
    <row r="210" spans="1:15" x14ac:dyDescent="0.35">
      <c r="A210" s="45" t="s">
        <v>223</v>
      </c>
      <c r="B210" s="82" t="s">
        <v>214</v>
      </c>
      <c r="C210" s="26" t="s">
        <v>43</v>
      </c>
      <c r="D210" s="27">
        <v>238.80600000000001</v>
      </c>
      <c r="E210" s="27">
        <v>245</v>
      </c>
      <c r="F210" s="53">
        <v>0</v>
      </c>
      <c r="G210" s="53"/>
      <c r="H210" s="53"/>
      <c r="I210" s="53"/>
      <c r="J210" s="55">
        <v>245</v>
      </c>
      <c r="K210" s="53">
        <v>0</v>
      </c>
      <c r="L210" s="54"/>
      <c r="M210" s="54"/>
      <c r="N210" s="54"/>
      <c r="O210" s="29">
        <v>0</v>
      </c>
    </row>
    <row r="211" spans="1:15" x14ac:dyDescent="0.35">
      <c r="A211" s="45" t="s">
        <v>224</v>
      </c>
      <c r="B211" s="82" t="s">
        <v>214</v>
      </c>
      <c r="C211" s="26" t="s">
        <v>43</v>
      </c>
      <c r="D211" s="27">
        <v>146077.39199999999</v>
      </c>
      <c r="E211" s="27">
        <v>35789.07</v>
      </c>
      <c r="F211" s="53">
        <v>15</v>
      </c>
      <c r="G211" s="53">
        <v>15</v>
      </c>
      <c r="H211" s="53">
        <v>0</v>
      </c>
      <c r="I211" s="53">
        <v>0</v>
      </c>
      <c r="J211" s="55">
        <v>28259.57</v>
      </c>
      <c r="K211" s="53">
        <v>1</v>
      </c>
      <c r="L211" s="54">
        <v>1</v>
      </c>
      <c r="M211" s="54">
        <v>0</v>
      </c>
      <c r="N211" s="54">
        <v>0</v>
      </c>
      <c r="O211" s="29">
        <v>1829.5</v>
      </c>
    </row>
    <row r="212" spans="1:15" x14ac:dyDescent="0.35">
      <c r="A212" s="45" t="s">
        <v>81</v>
      </c>
      <c r="B212" s="82" t="s">
        <v>225</v>
      </c>
      <c r="C212" s="26" t="s">
        <v>48</v>
      </c>
      <c r="D212" s="27">
        <v>0</v>
      </c>
      <c r="E212" s="27">
        <v>400</v>
      </c>
      <c r="F212" s="53">
        <v>0</v>
      </c>
      <c r="G212" s="53"/>
      <c r="H212" s="53"/>
      <c r="I212" s="53"/>
      <c r="J212" s="55">
        <v>400</v>
      </c>
      <c r="K212" s="53">
        <v>0</v>
      </c>
      <c r="L212" s="54"/>
      <c r="M212" s="54"/>
      <c r="N212" s="54"/>
      <c r="O212" s="29">
        <v>0</v>
      </c>
    </row>
    <row r="213" spans="1:15" x14ac:dyDescent="0.35">
      <c r="A213" s="45" t="s">
        <v>82</v>
      </c>
      <c r="B213" s="82" t="s">
        <v>225</v>
      </c>
      <c r="C213" s="26" t="s">
        <v>43</v>
      </c>
      <c r="D213" s="27">
        <v>104.886</v>
      </c>
      <c r="E213" s="27">
        <v>0</v>
      </c>
      <c r="F213" s="53">
        <v>0</v>
      </c>
      <c r="G213" s="53"/>
      <c r="H213" s="53"/>
      <c r="I213" s="53"/>
      <c r="J213" s="55">
        <v>0</v>
      </c>
      <c r="K213" s="53">
        <v>0</v>
      </c>
      <c r="L213" s="54"/>
      <c r="M213" s="54"/>
      <c r="N213" s="54"/>
      <c r="O213" s="29"/>
    </row>
    <row r="214" spans="1:15" x14ac:dyDescent="0.35">
      <c r="A214" s="45" t="s">
        <v>91</v>
      </c>
      <c r="B214" s="82" t="s">
        <v>225</v>
      </c>
      <c r="C214" s="26" t="s">
        <v>48</v>
      </c>
      <c r="D214" s="27">
        <v>6014.4</v>
      </c>
      <c r="E214" s="27">
        <v>0</v>
      </c>
      <c r="F214" s="53">
        <v>0</v>
      </c>
      <c r="G214" s="53"/>
      <c r="H214" s="53"/>
      <c r="I214" s="53"/>
      <c r="J214" s="55">
        <v>0</v>
      </c>
      <c r="K214" s="53">
        <v>0</v>
      </c>
      <c r="L214" s="54"/>
      <c r="M214" s="54"/>
      <c r="N214" s="54"/>
      <c r="O214" s="29"/>
    </row>
    <row r="215" spans="1:15" x14ac:dyDescent="0.35">
      <c r="A215" s="45" t="s">
        <v>93</v>
      </c>
      <c r="B215" s="82" t="s">
        <v>225</v>
      </c>
      <c r="C215" s="26" t="s">
        <v>43</v>
      </c>
      <c r="D215" s="27">
        <v>59505.534</v>
      </c>
      <c r="E215" s="27">
        <v>14713.86</v>
      </c>
      <c r="F215" s="53">
        <v>4</v>
      </c>
      <c r="G215" s="53">
        <v>2</v>
      </c>
      <c r="H215" s="53">
        <v>2</v>
      </c>
      <c r="I215" s="53">
        <v>0</v>
      </c>
      <c r="J215" s="55">
        <v>920.92</v>
      </c>
      <c r="K215" s="53">
        <v>6</v>
      </c>
      <c r="L215" s="54">
        <v>3</v>
      </c>
      <c r="M215" s="54">
        <v>3</v>
      </c>
      <c r="N215" s="54">
        <v>0</v>
      </c>
      <c r="O215" s="29">
        <v>2105.44</v>
      </c>
    </row>
    <row r="216" spans="1:15" x14ac:dyDescent="0.35">
      <c r="A216" s="45" t="s">
        <v>226</v>
      </c>
      <c r="B216" s="82" t="s">
        <v>225</v>
      </c>
      <c r="C216" s="26" t="s">
        <v>43</v>
      </c>
      <c r="D216" s="27">
        <v>62923.446000000004</v>
      </c>
      <c r="E216" s="27">
        <v>33363.800000000003</v>
      </c>
      <c r="F216" s="53">
        <v>20</v>
      </c>
      <c r="G216" s="53">
        <v>18</v>
      </c>
      <c r="H216" s="53">
        <v>2</v>
      </c>
      <c r="I216" s="53">
        <v>0</v>
      </c>
      <c r="J216" s="55">
        <v>11327.11</v>
      </c>
      <c r="K216" s="53">
        <v>10</v>
      </c>
      <c r="L216" s="54">
        <v>10</v>
      </c>
      <c r="M216" s="54">
        <v>0</v>
      </c>
      <c r="N216" s="54">
        <v>0</v>
      </c>
      <c r="O216" s="29">
        <v>22036.69</v>
      </c>
    </row>
    <row r="217" spans="1:15" x14ac:dyDescent="0.35">
      <c r="A217" s="45" t="s">
        <v>227</v>
      </c>
      <c r="B217" s="82" t="s">
        <v>225</v>
      </c>
      <c r="C217" s="26" t="s">
        <v>43</v>
      </c>
      <c r="D217" s="27">
        <v>59642.531999999999</v>
      </c>
      <c r="E217" s="27">
        <v>13940.3</v>
      </c>
      <c r="F217" s="53">
        <v>13</v>
      </c>
      <c r="G217" s="53">
        <v>11</v>
      </c>
      <c r="H217" s="53">
        <v>2</v>
      </c>
      <c r="I217" s="53">
        <v>0</v>
      </c>
      <c r="J217" s="55">
        <v>6050.78</v>
      </c>
      <c r="K217" s="53">
        <v>10</v>
      </c>
      <c r="L217" s="54">
        <v>9</v>
      </c>
      <c r="M217" s="54">
        <v>1</v>
      </c>
      <c r="N217" s="54">
        <v>0</v>
      </c>
      <c r="O217" s="29">
        <v>7889.52</v>
      </c>
    </row>
    <row r="218" spans="1:15" x14ac:dyDescent="0.35">
      <c r="A218" s="45" t="s">
        <v>94</v>
      </c>
      <c r="B218" s="82" t="s">
        <v>225</v>
      </c>
      <c r="C218" s="26" t="s">
        <v>43</v>
      </c>
      <c r="D218" s="27">
        <v>88468.872000000003</v>
      </c>
      <c r="E218" s="27">
        <v>28077.59</v>
      </c>
      <c r="F218" s="53">
        <v>25</v>
      </c>
      <c r="G218" s="53">
        <v>22</v>
      </c>
      <c r="H218" s="53">
        <v>3</v>
      </c>
      <c r="I218" s="53">
        <v>0</v>
      </c>
      <c r="J218" s="55">
        <v>14690.6</v>
      </c>
      <c r="K218" s="53">
        <v>19</v>
      </c>
      <c r="L218" s="54">
        <v>11</v>
      </c>
      <c r="M218" s="54">
        <v>8</v>
      </c>
      <c r="N218" s="54">
        <v>0</v>
      </c>
      <c r="O218" s="29">
        <v>13386.99</v>
      </c>
    </row>
    <row r="219" spans="1:15" x14ac:dyDescent="0.35">
      <c r="A219" s="45" t="s">
        <v>228</v>
      </c>
      <c r="B219" s="82" t="s">
        <v>225</v>
      </c>
      <c r="C219" s="26" t="s">
        <v>43</v>
      </c>
      <c r="D219" s="27">
        <v>74292.149999999994</v>
      </c>
      <c r="E219" s="27">
        <v>9479.76</v>
      </c>
      <c r="F219" s="53">
        <v>9</v>
      </c>
      <c r="G219" s="53">
        <v>9</v>
      </c>
      <c r="H219" s="53">
        <v>0</v>
      </c>
      <c r="I219" s="53">
        <v>0</v>
      </c>
      <c r="J219" s="55">
        <v>9479.76</v>
      </c>
      <c r="K219" s="53">
        <v>0</v>
      </c>
      <c r="L219" s="54"/>
      <c r="M219" s="54"/>
      <c r="N219" s="54"/>
      <c r="O219" s="29">
        <v>0</v>
      </c>
    </row>
    <row r="220" spans="1:15" x14ac:dyDescent="0.35">
      <c r="A220" s="45" t="s">
        <v>229</v>
      </c>
      <c r="B220" s="82" t="s">
        <v>225</v>
      </c>
      <c r="C220" s="26" t="s">
        <v>43</v>
      </c>
      <c r="D220" s="27">
        <v>47643.438000000002</v>
      </c>
      <c r="E220" s="27">
        <v>11855.82</v>
      </c>
      <c r="F220" s="53">
        <v>14</v>
      </c>
      <c r="G220" s="53">
        <v>10</v>
      </c>
      <c r="H220" s="53">
        <v>0</v>
      </c>
      <c r="I220" s="53">
        <v>4</v>
      </c>
      <c r="J220" s="55">
        <v>11798.61</v>
      </c>
      <c r="K220" s="53">
        <v>1</v>
      </c>
      <c r="L220" s="54">
        <v>0</v>
      </c>
      <c r="M220" s="54">
        <v>1</v>
      </c>
      <c r="N220" s="54">
        <v>0</v>
      </c>
      <c r="O220" s="29">
        <v>57.21</v>
      </c>
    </row>
    <row r="221" spans="1:15" x14ac:dyDescent="0.35">
      <c r="A221" s="45" t="s">
        <v>230</v>
      </c>
      <c r="B221" s="82" t="s">
        <v>225</v>
      </c>
      <c r="C221" s="26" t="s">
        <v>43</v>
      </c>
      <c r="D221" s="27">
        <v>39906.642</v>
      </c>
      <c r="E221" s="27">
        <v>2123.17</v>
      </c>
      <c r="F221" s="53">
        <v>5</v>
      </c>
      <c r="G221" s="53">
        <v>5</v>
      </c>
      <c r="H221" s="53">
        <v>0</v>
      </c>
      <c r="I221" s="53">
        <v>0</v>
      </c>
      <c r="J221" s="55">
        <v>1612.77</v>
      </c>
      <c r="K221" s="53">
        <v>2</v>
      </c>
      <c r="L221" s="54">
        <v>2</v>
      </c>
      <c r="M221" s="54">
        <v>0</v>
      </c>
      <c r="N221" s="54">
        <v>0</v>
      </c>
      <c r="O221" s="29">
        <v>510.4</v>
      </c>
    </row>
    <row r="222" spans="1:15" x14ac:dyDescent="0.35">
      <c r="A222" s="45" t="s">
        <v>231</v>
      </c>
      <c r="B222" s="82" t="s">
        <v>225</v>
      </c>
      <c r="C222" s="26" t="s">
        <v>43</v>
      </c>
      <c r="D222" s="27">
        <v>90142.872000000003</v>
      </c>
      <c r="E222" s="27">
        <v>27462.02</v>
      </c>
      <c r="F222" s="53">
        <v>24</v>
      </c>
      <c r="G222" s="53">
        <v>23</v>
      </c>
      <c r="H222" s="53">
        <v>1</v>
      </c>
      <c r="I222" s="53">
        <v>0</v>
      </c>
      <c r="J222" s="55">
        <v>21058.86</v>
      </c>
      <c r="K222" s="53">
        <v>8</v>
      </c>
      <c r="L222" s="54">
        <v>8</v>
      </c>
      <c r="M222" s="54">
        <v>0</v>
      </c>
      <c r="N222" s="54">
        <v>0</v>
      </c>
      <c r="O222" s="29">
        <v>6403.16</v>
      </c>
    </row>
    <row r="223" spans="1:15" x14ac:dyDescent="0.35">
      <c r="A223" s="45" t="s">
        <v>95</v>
      </c>
      <c r="B223" s="82" t="s">
        <v>225</v>
      </c>
      <c r="C223" s="26" t="s">
        <v>43</v>
      </c>
      <c r="D223" s="27">
        <v>87129.941999999995</v>
      </c>
      <c r="E223" s="27">
        <v>17729.14</v>
      </c>
      <c r="F223" s="53">
        <v>26</v>
      </c>
      <c r="G223" s="53">
        <v>25</v>
      </c>
      <c r="H223" s="53">
        <v>1</v>
      </c>
      <c r="I223" s="53">
        <v>0</v>
      </c>
      <c r="J223" s="55">
        <v>14409.47</v>
      </c>
      <c r="K223" s="53">
        <v>8</v>
      </c>
      <c r="L223" s="54">
        <v>8</v>
      </c>
      <c r="M223" s="54">
        <v>0</v>
      </c>
      <c r="N223" s="54">
        <v>0</v>
      </c>
      <c r="O223" s="29">
        <v>3319.67</v>
      </c>
    </row>
    <row r="224" spans="1:15" x14ac:dyDescent="0.35">
      <c r="A224" s="45" t="s">
        <v>232</v>
      </c>
      <c r="B224" s="82" t="s">
        <v>225</v>
      </c>
      <c r="C224" s="26" t="s">
        <v>43</v>
      </c>
      <c r="D224" s="27">
        <v>87.965999999999994</v>
      </c>
      <c r="E224" s="27">
        <v>175</v>
      </c>
      <c r="F224" s="53">
        <v>0</v>
      </c>
      <c r="G224" s="53"/>
      <c r="H224" s="53"/>
      <c r="I224" s="53"/>
      <c r="J224" s="55">
        <v>175</v>
      </c>
      <c r="K224" s="53">
        <v>0</v>
      </c>
      <c r="L224" s="54"/>
      <c r="M224" s="54"/>
      <c r="N224" s="54"/>
      <c r="O224" s="29">
        <v>0</v>
      </c>
    </row>
    <row r="225" spans="1:15" x14ac:dyDescent="0.35">
      <c r="A225" s="45" t="s">
        <v>96</v>
      </c>
      <c r="B225" s="82" t="s">
        <v>225</v>
      </c>
      <c r="C225" s="26" t="s">
        <v>43</v>
      </c>
      <c r="D225" s="27">
        <v>576.81000000000006</v>
      </c>
      <c r="E225" s="27">
        <v>0</v>
      </c>
      <c r="F225" s="53">
        <v>0</v>
      </c>
      <c r="G225" s="53"/>
      <c r="H225" s="53"/>
      <c r="I225" s="53"/>
      <c r="J225" s="55">
        <v>0</v>
      </c>
      <c r="K225" s="53">
        <v>0</v>
      </c>
      <c r="L225" s="54"/>
      <c r="M225" s="54"/>
      <c r="N225" s="54"/>
      <c r="O225" s="29"/>
    </row>
    <row r="226" spans="1:15" x14ac:dyDescent="0.35">
      <c r="A226" s="45" t="s">
        <v>233</v>
      </c>
      <c r="B226" s="82" t="s">
        <v>225</v>
      </c>
      <c r="C226" s="26" t="s">
        <v>43</v>
      </c>
      <c r="D226" s="27">
        <v>117238.06800000001</v>
      </c>
      <c r="E226" s="27">
        <v>27993.75</v>
      </c>
      <c r="F226" s="53">
        <v>23</v>
      </c>
      <c r="G226" s="53">
        <v>23</v>
      </c>
      <c r="H226" s="53">
        <v>0</v>
      </c>
      <c r="I226" s="53">
        <v>0</v>
      </c>
      <c r="J226" s="55">
        <v>25307.32</v>
      </c>
      <c r="K226" s="53">
        <v>7</v>
      </c>
      <c r="L226" s="54">
        <v>7</v>
      </c>
      <c r="M226" s="54">
        <v>0</v>
      </c>
      <c r="N226" s="54">
        <v>0</v>
      </c>
      <c r="O226" s="29">
        <v>2686.43</v>
      </c>
    </row>
    <row r="227" spans="1:15" x14ac:dyDescent="0.35">
      <c r="A227" s="45" t="s">
        <v>100</v>
      </c>
      <c r="B227" s="82" t="s">
        <v>225</v>
      </c>
      <c r="C227" s="26" t="s">
        <v>43</v>
      </c>
      <c r="D227" s="27">
        <v>123003.774</v>
      </c>
      <c r="E227" s="27">
        <v>19509.169999999998</v>
      </c>
      <c r="F227" s="53">
        <v>21</v>
      </c>
      <c r="G227" s="53">
        <v>21</v>
      </c>
      <c r="H227" s="53">
        <v>0</v>
      </c>
      <c r="I227" s="53">
        <v>0</v>
      </c>
      <c r="J227" s="55">
        <v>19509.169999999998</v>
      </c>
      <c r="K227" s="53">
        <v>0</v>
      </c>
      <c r="L227" s="54"/>
      <c r="M227" s="54"/>
      <c r="N227" s="54"/>
      <c r="O227" s="29">
        <v>0</v>
      </c>
    </row>
    <row r="228" spans="1:15" x14ac:dyDescent="0.35">
      <c r="A228" s="45" t="s">
        <v>213</v>
      </c>
      <c r="B228" s="82" t="s">
        <v>225</v>
      </c>
      <c r="C228" s="26" t="s">
        <v>43</v>
      </c>
      <c r="D228" s="27">
        <v>81146.460000000006</v>
      </c>
      <c r="E228" s="27">
        <v>142560.98000000001</v>
      </c>
      <c r="F228" s="53">
        <v>16</v>
      </c>
      <c r="G228" s="53">
        <v>16</v>
      </c>
      <c r="H228" s="53">
        <v>0</v>
      </c>
      <c r="I228" s="53">
        <v>0</v>
      </c>
      <c r="J228" s="55">
        <v>18867.73</v>
      </c>
      <c r="K228" s="53">
        <v>3</v>
      </c>
      <c r="L228" s="54">
        <v>2</v>
      </c>
      <c r="M228" s="54">
        <v>0</v>
      </c>
      <c r="N228" s="54">
        <v>1</v>
      </c>
      <c r="O228" s="29">
        <v>123693.25</v>
      </c>
    </row>
    <row r="229" spans="1:15" x14ac:dyDescent="0.35">
      <c r="A229" s="45" t="s">
        <v>221</v>
      </c>
      <c r="B229" s="82" t="s">
        <v>225</v>
      </c>
      <c r="C229" s="26" t="s">
        <v>43</v>
      </c>
      <c r="D229" s="27">
        <v>130725.132</v>
      </c>
      <c r="E229" s="27">
        <v>16189.54</v>
      </c>
      <c r="F229" s="53">
        <v>11</v>
      </c>
      <c r="G229" s="53">
        <v>9</v>
      </c>
      <c r="H229" s="53">
        <v>2</v>
      </c>
      <c r="I229" s="53">
        <v>0</v>
      </c>
      <c r="J229" s="55">
        <v>13083.18</v>
      </c>
      <c r="K229" s="53">
        <v>4</v>
      </c>
      <c r="L229" s="54">
        <v>3</v>
      </c>
      <c r="M229" s="54">
        <v>1</v>
      </c>
      <c r="N229" s="54">
        <v>0</v>
      </c>
      <c r="O229" s="29">
        <v>3106.36</v>
      </c>
    </row>
    <row r="230" spans="1:15" x14ac:dyDescent="0.35">
      <c r="A230" s="45" t="s">
        <v>76</v>
      </c>
      <c r="B230" s="82" t="s">
        <v>234</v>
      </c>
      <c r="C230" s="26" t="s">
        <v>43</v>
      </c>
      <c r="D230" s="27">
        <v>0</v>
      </c>
      <c r="E230" s="27">
        <v>1121.04</v>
      </c>
      <c r="F230" s="53">
        <v>1</v>
      </c>
      <c r="G230" s="53">
        <v>1</v>
      </c>
      <c r="H230" s="53">
        <v>0</v>
      </c>
      <c r="I230" s="53">
        <v>0</v>
      </c>
      <c r="J230" s="55">
        <v>1121.04</v>
      </c>
      <c r="K230" s="53">
        <v>0</v>
      </c>
      <c r="L230" s="54"/>
      <c r="M230" s="54"/>
      <c r="N230" s="54"/>
      <c r="O230" s="29">
        <v>0</v>
      </c>
    </row>
    <row r="231" spans="1:15" x14ac:dyDescent="0.35">
      <c r="A231" s="45" t="s">
        <v>77</v>
      </c>
      <c r="B231" s="82" t="s">
        <v>234</v>
      </c>
      <c r="C231" s="26" t="s">
        <v>43</v>
      </c>
      <c r="D231" s="27">
        <v>45.155999999999999</v>
      </c>
      <c r="E231" s="27">
        <v>0</v>
      </c>
      <c r="F231" s="53">
        <v>0</v>
      </c>
      <c r="G231" s="53"/>
      <c r="H231" s="53"/>
      <c r="I231" s="53"/>
      <c r="J231" s="55">
        <v>0</v>
      </c>
      <c r="K231" s="53">
        <v>0</v>
      </c>
      <c r="L231" s="54"/>
      <c r="M231" s="54"/>
      <c r="N231" s="54"/>
      <c r="O231" s="29"/>
    </row>
    <row r="232" spans="1:15" x14ac:dyDescent="0.35">
      <c r="A232" s="45" t="s">
        <v>79</v>
      </c>
      <c r="B232" s="82" t="s">
        <v>234</v>
      </c>
      <c r="C232" s="26" t="s">
        <v>43</v>
      </c>
      <c r="D232" s="27">
        <v>0</v>
      </c>
      <c r="E232" s="27">
        <v>0</v>
      </c>
      <c r="F232" s="53">
        <v>0</v>
      </c>
      <c r="G232" s="53"/>
      <c r="H232" s="53"/>
      <c r="I232" s="53"/>
      <c r="J232" s="55">
        <v>0</v>
      </c>
      <c r="K232" s="53">
        <v>0</v>
      </c>
      <c r="L232" s="54"/>
      <c r="M232" s="54"/>
      <c r="N232" s="54"/>
      <c r="O232" s="29"/>
    </row>
    <row r="233" spans="1:15" x14ac:dyDescent="0.35">
      <c r="A233" s="45" t="s">
        <v>81</v>
      </c>
      <c r="B233" s="82" t="s">
        <v>234</v>
      </c>
      <c r="C233" s="26" t="s">
        <v>48</v>
      </c>
      <c r="D233" s="27">
        <v>29953.806</v>
      </c>
      <c r="E233" s="27">
        <v>1987.66</v>
      </c>
      <c r="F233" s="53">
        <v>3</v>
      </c>
      <c r="G233" s="53">
        <v>3</v>
      </c>
      <c r="H233" s="53">
        <v>0</v>
      </c>
      <c r="I233" s="53">
        <v>0</v>
      </c>
      <c r="J233" s="55">
        <v>1862.3</v>
      </c>
      <c r="K233" s="53">
        <v>1</v>
      </c>
      <c r="L233" s="54">
        <v>0</v>
      </c>
      <c r="M233" s="54">
        <v>1</v>
      </c>
      <c r="N233" s="54">
        <v>0</v>
      </c>
      <c r="O233" s="29">
        <v>125.36</v>
      </c>
    </row>
    <row r="234" spans="1:15" x14ac:dyDescent="0.35">
      <c r="A234" s="45" t="s">
        <v>232</v>
      </c>
      <c r="B234" s="82" t="s">
        <v>234</v>
      </c>
      <c r="C234" s="26" t="s">
        <v>43</v>
      </c>
      <c r="D234" s="27">
        <v>74235.941999999995</v>
      </c>
      <c r="E234" s="27">
        <v>22307.200000000001</v>
      </c>
      <c r="F234" s="53">
        <v>17</v>
      </c>
      <c r="G234" s="53">
        <v>17</v>
      </c>
      <c r="H234" s="53">
        <v>0</v>
      </c>
      <c r="I234" s="53">
        <v>0</v>
      </c>
      <c r="J234" s="55">
        <v>16592.439999999999</v>
      </c>
      <c r="K234" s="53">
        <v>4</v>
      </c>
      <c r="L234" s="54">
        <v>4</v>
      </c>
      <c r="M234" s="54">
        <v>0</v>
      </c>
      <c r="N234" s="54">
        <v>0</v>
      </c>
      <c r="O234" s="29">
        <v>5714.76</v>
      </c>
    </row>
    <row r="235" spans="1:15" x14ac:dyDescent="0.35">
      <c r="A235" s="45" t="s">
        <v>96</v>
      </c>
      <c r="B235" s="82" t="s">
        <v>234</v>
      </c>
      <c r="C235" s="26" t="s">
        <v>43</v>
      </c>
      <c r="D235" s="27">
        <v>0</v>
      </c>
      <c r="E235" s="27">
        <v>385</v>
      </c>
      <c r="F235" s="53">
        <v>0</v>
      </c>
      <c r="G235" s="53"/>
      <c r="H235" s="53"/>
      <c r="I235" s="53"/>
      <c r="J235" s="55">
        <v>385</v>
      </c>
      <c r="K235" s="53">
        <v>0</v>
      </c>
      <c r="L235" s="54"/>
      <c r="M235" s="54"/>
      <c r="N235" s="54"/>
      <c r="O235" s="29">
        <v>0</v>
      </c>
    </row>
    <row r="236" spans="1:15" x14ac:dyDescent="0.35">
      <c r="A236" s="45" t="s">
        <v>235</v>
      </c>
      <c r="B236" s="82" t="s">
        <v>234</v>
      </c>
      <c r="C236" s="26" t="s">
        <v>43</v>
      </c>
      <c r="D236" s="27">
        <v>108892.728</v>
      </c>
      <c r="E236" s="27">
        <v>17998.87</v>
      </c>
      <c r="F236" s="53">
        <v>10</v>
      </c>
      <c r="G236" s="53">
        <v>9</v>
      </c>
      <c r="H236" s="53">
        <v>1</v>
      </c>
      <c r="I236" s="53">
        <v>0</v>
      </c>
      <c r="J236" s="55">
        <v>17360.419999999998</v>
      </c>
      <c r="K236" s="53">
        <v>1</v>
      </c>
      <c r="L236" s="54">
        <v>0</v>
      </c>
      <c r="M236" s="54">
        <v>1</v>
      </c>
      <c r="N236" s="54">
        <v>0</v>
      </c>
      <c r="O236" s="29">
        <v>638.45000000000005</v>
      </c>
    </row>
    <row r="237" spans="1:15" x14ac:dyDescent="0.35">
      <c r="A237" s="45" t="s">
        <v>97</v>
      </c>
      <c r="B237" s="82" t="s">
        <v>234</v>
      </c>
      <c r="C237" s="26" t="s">
        <v>43</v>
      </c>
      <c r="D237" s="27">
        <v>73160.076000000001</v>
      </c>
      <c r="E237" s="27">
        <v>16171.51</v>
      </c>
      <c r="F237" s="53">
        <v>14</v>
      </c>
      <c r="G237" s="53">
        <v>14</v>
      </c>
      <c r="H237" s="53">
        <v>0</v>
      </c>
      <c r="I237" s="53">
        <v>0</v>
      </c>
      <c r="J237" s="55">
        <v>16171.51</v>
      </c>
      <c r="K237" s="53">
        <v>0</v>
      </c>
      <c r="L237" s="54"/>
      <c r="M237" s="54"/>
      <c r="N237" s="54"/>
      <c r="O237" s="29">
        <v>0</v>
      </c>
    </row>
    <row r="238" spans="1:15" x14ac:dyDescent="0.35">
      <c r="A238" s="45" t="s">
        <v>98</v>
      </c>
      <c r="B238" s="82" t="s">
        <v>234</v>
      </c>
      <c r="C238" s="26" t="s">
        <v>43</v>
      </c>
      <c r="D238" s="27">
        <v>155060.71799999999</v>
      </c>
      <c r="E238" s="27">
        <v>47240.52</v>
      </c>
      <c r="F238" s="53">
        <v>33</v>
      </c>
      <c r="G238" s="53">
        <v>33</v>
      </c>
      <c r="H238" s="53">
        <v>0</v>
      </c>
      <c r="I238" s="53">
        <v>0</v>
      </c>
      <c r="J238" s="55">
        <v>34626.22</v>
      </c>
      <c r="K238" s="53">
        <v>3</v>
      </c>
      <c r="L238" s="54">
        <v>3</v>
      </c>
      <c r="M238" s="54">
        <v>0</v>
      </c>
      <c r="N238" s="54">
        <v>0</v>
      </c>
      <c r="O238" s="29">
        <v>12614.3</v>
      </c>
    </row>
    <row r="239" spans="1:15" x14ac:dyDescent="0.35">
      <c r="A239" s="45" t="s">
        <v>99</v>
      </c>
      <c r="B239" s="82" t="s">
        <v>234</v>
      </c>
      <c r="C239" s="26" t="s">
        <v>43</v>
      </c>
      <c r="D239" s="27">
        <v>97676.172000000006</v>
      </c>
      <c r="E239" s="27">
        <v>72453.740000000005</v>
      </c>
      <c r="F239" s="53">
        <v>21</v>
      </c>
      <c r="G239" s="53">
        <v>21</v>
      </c>
      <c r="H239" s="53">
        <v>0</v>
      </c>
      <c r="I239" s="53">
        <v>0</v>
      </c>
      <c r="J239" s="55">
        <v>50270.57</v>
      </c>
      <c r="K239" s="53">
        <v>7</v>
      </c>
      <c r="L239" s="54">
        <v>7</v>
      </c>
      <c r="M239" s="54">
        <v>0</v>
      </c>
      <c r="N239" s="54">
        <v>0</v>
      </c>
      <c r="O239" s="29">
        <v>22183.17</v>
      </c>
    </row>
    <row r="240" spans="1:15" x14ac:dyDescent="0.35">
      <c r="A240" s="45" t="s">
        <v>100</v>
      </c>
      <c r="B240" s="82" t="s">
        <v>234</v>
      </c>
      <c r="C240" s="26" t="s">
        <v>43</v>
      </c>
      <c r="D240" s="27">
        <v>52.973999999999997</v>
      </c>
      <c r="E240" s="27">
        <v>210</v>
      </c>
      <c r="F240" s="53">
        <v>0</v>
      </c>
      <c r="G240" s="53"/>
      <c r="H240" s="53"/>
      <c r="I240" s="53"/>
      <c r="J240" s="55">
        <v>210</v>
      </c>
      <c r="K240" s="53">
        <v>0</v>
      </c>
      <c r="L240" s="54"/>
      <c r="M240" s="54"/>
      <c r="N240" s="54"/>
      <c r="O240" s="29">
        <v>0</v>
      </c>
    </row>
    <row r="241" spans="1:15" x14ac:dyDescent="0.35">
      <c r="A241" s="45" t="s">
        <v>236</v>
      </c>
      <c r="B241" s="82" t="s">
        <v>234</v>
      </c>
      <c r="C241" s="26" t="s">
        <v>43</v>
      </c>
      <c r="D241" s="27">
        <v>96356.957999999999</v>
      </c>
      <c r="E241" s="27">
        <v>41938.76</v>
      </c>
      <c r="F241" s="53">
        <v>28</v>
      </c>
      <c r="G241" s="53">
        <v>28</v>
      </c>
      <c r="H241" s="53">
        <v>0</v>
      </c>
      <c r="I241" s="53">
        <v>0</v>
      </c>
      <c r="J241" s="55">
        <v>39772.69</v>
      </c>
      <c r="K241" s="53">
        <v>2</v>
      </c>
      <c r="L241" s="54">
        <v>2</v>
      </c>
      <c r="M241" s="54">
        <v>0</v>
      </c>
      <c r="N241" s="54">
        <v>0</v>
      </c>
      <c r="O241" s="29">
        <v>2166.0700000000002</v>
      </c>
    </row>
    <row r="242" spans="1:15" x14ac:dyDescent="0.35">
      <c r="A242" s="45" t="s">
        <v>213</v>
      </c>
      <c r="B242" s="82" t="s">
        <v>234</v>
      </c>
      <c r="C242" s="26" t="s">
        <v>43</v>
      </c>
      <c r="D242" s="27">
        <v>357.23399999999998</v>
      </c>
      <c r="E242" s="27">
        <v>595</v>
      </c>
      <c r="F242" s="53">
        <v>0</v>
      </c>
      <c r="G242" s="53"/>
      <c r="H242" s="53"/>
      <c r="I242" s="53"/>
      <c r="J242" s="55">
        <v>595</v>
      </c>
      <c r="K242" s="53">
        <v>0</v>
      </c>
      <c r="L242" s="54"/>
      <c r="M242" s="54"/>
      <c r="N242" s="54"/>
      <c r="O242" s="29">
        <v>0</v>
      </c>
    </row>
    <row r="243" spans="1:15" x14ac:dyDescent="0.35">
      <c r="A243" s="45" t="s">
        <v>215</v>
      </c>
      <c r="B243" s="82" t="s">
        <v>234</v>
      </c>
      <c r="C243" s="26" t="s">
        <v>43</v>
      </c>
      <c r="D243" s="27">
        <v>126179.61</v>
      </c>
      <c r="E243" s="27">
        <v>32489.93</v>
      </c>
      <c r="F243" s="53">
        <v>23</v>
      </c>
      <c r="G243" s="53">
        <v>22</v>
      </c>
      <c r="H243" s="53">
        <v>1</v>
      </c>
      <c r="I243" s="53">
        <v>0</v>
      </c>
      <c r="J243" s="55">
        <v>30911.4</v>
      </c>
      <c r="K243" s="53">
        <v>1</v>
      </c>
      <c r="L243" s="54">
        <v>1</v>
      </c>
      <c r="M243" s="54">
        <v>0</v>
      </c>
      <c r="N243" s="54">
        <v>0</v>
      </c>
      <c r="O243" s="29">
        <v>1578.53</v>
      </c>
    </row>
    <row r="244" spans="1:15" x14ac:dyDescent="0.35">
      <c r="A244" s="45" t="s">
        <v>125</v>
      </c>
      <c r="B244" s="82" t="s">
        <v>234</v>
      </c>
      <c r="C244" s="26" t="s">
        <v>43</v>
      </c>
      <c r="D244" s="27">
        <v>87.977999999999994</v>
      </c>
      <c r="E244" s="27">
        <v>0</v>
      </c>
      <c r="F244" s="53">
        <v>0</v>
      </c>
      <c r="G244" s="53"/>
      <c r="H244" s="53"/>
      <c r="I244" s="53"/>
      <c r="J244" s="55">
        <v>0</v>
      </c>
      <c r="K244" s="53">
        <v>0</v>
      </c>
      <c r="L244" s="54"/>
      <c r="M244" s="54"/>
      <c r="N244" s="54"/>
      <c r="O244" s="29">
        <v>0</v>
      </c>
    </row>
    <row r="245" spans="1:15" x14ac:dyDescent="0.35">
      <c r="A245" s="45" t="s">
        <v>126</v>
      </c>
      <c r="B245" s="82" t="s">
        <v>234</v>
      </c>
      <c r="C245" s="26" t="s">
        <v>43</v>
      </c>
      <c r="D245" s="27">
        <v>341.25</v>
      </c>
      <c r="E245" s="27">
        <v>0</v>
      </c>
      <c r="F245" s="53">
        <v>0</v>
      </c>
      <c r="G245" s="53"/>
      <c r="H245" s="53"/>
      <c r="I245" s="53"/>
      <c r="J245" s="55">
        <v>0</v>
      </c>
      <c r="K245" s="53">
        <v>0</v>
      </c>
      <c r="L245" s="54"/>
      <c r="M245" s="54"/>
      <c r="N245" s="54"/>
      <c r="O245" s="29"/>
    </row>
    <row r="246" spans="1:15" x14ac:dyDescent="0.35">
      <c r="A246" s="45" t="s">
        <v>221</v>
      </c>
      <c r="B246" s="82" t="s">
        <v>234</v>
      </c>
      <c r="C246" s="26" t="s">
        <v>43</v>
      </c>
      <c r="D246" s="27">
        <v>0</v>
      </c>
      <c r="E246" s="27">
        <v>320</v>
      </c>
      <c r="F246" s="53">
        <v>0</v>
      </c>
      <c r="G246" s="53"/>
      <c r="H246" s="53"/>
      <c r="I246" s="53"/>
      <c r="J246" s="55">
        <v>320</v>
      </c>
      <c r="K246" s="53">
        <v>0</v>
      </c>
      <c r="L246" s="54"/>
      <c r="M246" s="54"/>
      <c r="N246" s="54"/>
      <c r="O246" s="29">
        <v>0</v>
      </c>
    </row>
    <row r="247" spans="1:15" x14ac:dyDescent="0.35">
      <c r="A247" s="45" t="s">
        <v>222</v>
      </c>
      <c r="B247" s="82" t="s">
        <v>234</v>
      </c>
      <c r="C247" s="26" t="s">
        <v>43</v>
      </c>
      <c r="D247" s="27">
        <v>0</v>
      </c>
      <c r="E247" s="27">
        <v>0</v>
      </c>
      <c r="F247" s="53">
        <v>0</v>
      </c>
      <c r="G247" s="53"/>
      <c r="H247" s="53"/>
      <c r="I247" s="53"/>
      <c r="J247" s="55">
        <v>0</v>
      </c>
      <c r="K247" s="53">
        <v>0</v>
      </c>
      <c r="L247" s="54"/>
      <c r="M247" s="54"/>
      <c r="N247" s="54"/>
      <c r="O247" s="29">
        <v>0</v>
      </c>
    </row>
    <row r="248" spans="1:15" x14ac:dyDescent="0.35">
      <c r="A248" s="45" t="s">
        <v>223</v>
      </c>
      <c r="B248" s="82" t="s">
        <v>234</v>
      </c>
      <c r="C248" s="26" t="s">
        <v>43</v>
      </c>
      <c r="D248" s="27">
        <v>103998.6</v>
      </c>
      <c r="E248" s="27">
        <v>37852.79</v>
      </c>
      <c r="F248" s="53">
        <v>20</v>
      </c>
      <c r="G248" s="53">
        <v>20</v>
      </c>
      <c r="H248" s="53">
        <v>0</v>
      </c>
      <c r="I248" s="53">
        <v>0</v>
      </c>
      <c r="J248" s="55">
        <v>35355.56</v>
      </c>
      <c r="K248" s="53">
        <v>2</v>
      </c>
      <c r="L248" s="54">
        <v>2</v>
      </c>
      <c r="M248" s="54">
        <v>0</v>
      </c>
      <c r="N248" s="54">
        <v>0</v>
      </c>
      <c r="O248" s="29">
        <v>2497.23</v>
      </c>
    </row>
    <row r="249" spans="1:15" x14ac:dyDescent="0.35">
      <c r="A249" s="26" t="s">
        <v>174</v>
      </c>
      <c r="B249" s="83" t="s">
        <v>245</v>
      </c>
      <c r="C249" s="26" t="s">
        <v>246</v>
      </c>
      <c r="D249" s="27">
        <v>0</v>
      </c>
      <c r="E249" s="27">
        <v>3493466.38</v>
      </c>
      <c r="F249" s="79">
        <v>0</v>
      </c>
      <c r="G249" s="79"/>
      <c r="H249" s="79"/>
      <c r="I249" s="79"/>
      <c r="J249" s="56">
        <v>1410341.5</v>
      </c>
      <c r="K249" s="79">
        <v>0</v>
      </c>
      <c r="L249" s="80"/>
      <c r="M249" s="80"/>
      <c r="N249" s="80"/>
      <c r="O249" s="29">
        <v>0</v>
      </c>
    </row>
    <row r="250" spans="1:15" x14ac:dyDescent="0.35">
      <c r="A250" s="45" t="s">
        <v>46</v>
      </c>
      <c r="B250" s="82" t="s">
        <v>237</v>
      </c>
      <c r="C250" s="26" t="s">
        <v>43</v>
      </c>
      <c r="D250" s="27">
        <v>211.11</v>
      </c>
      <c r="E250" s="27">
        <v>0</v>
      </c>
      <c r="F250" s="53">
        <v>0</v>
      </c>
      <c r="G250" s="53"/>
      <c r="H250" s="53"/>
      <c r="I250" s="53"/>
      <c r="J250" s="55">
        <v>0</v>
      </c>
      <c r="K250" s="53">
        <v>0</v>
      </c>
      <c r="L250" s="54"/>
      <c r="M250" s="54"/>
      <c r="N250" s="54"/>
      <c r="O250" s="29"/>
    </row>
    <row r="251" spans="1:15" x14ac:dyDescent="0.35">
      <c r="A251" s="45" t="s">
        <v>47</v>
      </c>
      <c r="B251" s="82" t="s">
        <v>237</v>
      </c>
      <c r="C251" s="26" t="s">
        <v>48</v>
      </c>
      <c r="D251" s="27">
        <v>93532.53</v>
      </c>
      <c r="E251" s="27">
        <v>7171.64</v>
      </c>
      <c r="F251" s="53">
        <v>9</v>
      </c>
      <c r="G251" s="53">
        <v>7</v>
      </c>
      <c r="H251" s="53">
        <v>2</v>
      </c>
      <c r="I251" s="53">
        <v>0</v>
      </c>
      <c r="J251" s="55">
        <v>5053.8500000000004</v>
      </c>
      <c r="K251" s="53">
        <v>9</v>
      </c>
      <c r="L251" s="54">
        <v>1</v>
      </c>
      <c r="M251" s="54">
        <v>8</v>
      </c>
      <c r="N251" s="54">
        <v>0</v>
      </c>
      <c r="O251" s="29">
        <v>2117.79</v>
      </c>
    </row>
    <row r="252" spans="1:15" x14ac:dyDescent="0.35">
      <c r="A252" s="45" t="s">
        <v>49</v>
      </c>
      <c r="B252" s="82" t="s">
        <v>237</v>
      </c>
      <c r="C252" s="26" t="s">
        <v>43</v>
      </c>
      <c r="D252" s="27">
        <v>80626.926000000007</v>
      </c>
      <c r="E252" s="27">
        <v>23344.15</v>
      </c>
      <c r="F252" s="53">
        <v>11</v>
      </c>
      <c r="G252" s="53">
        <v>8</v>
      </c>
      <c r="H252" s="53">
        <v>3</v>
      </c>
      <c r="I252" s="53">
        <v>0</v>
      </c>
      <c r="J252" s="55">
        <v>13621.91</v>
      </c>
      <c r="K252" s="53">
        <v>18</v>
      </c>
      <c r="L252" s="54">
        <v>6</v>
      </c>
      <c r="M252" s="54">
        <v>12</v>
      </c>
      <c r="N252" s="54">
        <v>0</v>
      </c>
      <c r="O252" s="29">
        <v>9722.24</v>
      </c>
    </row>
    <row r="253" spans="1:15" x14ac:dyDescent="0.35">
      <c r="A253" s="26" t="s">
        <v>174</v>
      </c>
      <c r="B253" s="83" t="s">
        <v>237</v>
      </c>
      <c r="C253" s="26" t="s">
        <v>43</v>
      </c>
      <c r="D253" s="27">
        <v>83546.562000000005</v>
      </c>
      <c r="E253" s="27">
        <v>15834.99</v>
      </c>
      <c r="F253" s="79">
        <v>3</v>
      </c>
      <c r="G253" s="79">
        <v>2</v>
      </c>
      <c r="H253" s="79">
        <v>1</v>
      </c>
      <c r="I253" s="79">
        <v>0</v>
      </c>
      <c r="J253" s="56">
        <v>2400.58</v>
      </c>
      <c r="K253" s="79">
        <v>9</v>
      </c>
      <c r="L253" s="80">
        <v>4</v>
      </c>
      <c r="M253" s="80">
        <v>5</v>
      </c>
      <c r="N253" s="80">
        <v>0</v>
      </c>
      <c r="O253" s="29">
        <v>13434.41</v>
      </c>
    </row>
    <row r="254" spans="1:15" x14ac:dyDescent="0.35">
      <c r="A254" s="45" t="s">
        <v>91</v>
      </c>
      <c r="B254" s="82" t="s">
        <v>238</v>
      </c>
      <c r="C254" s="26" t="s">
        <v>48</v>
      </c>
      <c r="D254" s="27">
        <v>0</v>
      </c>
      <c r="E254" s="27">
        <v>0</v>
      </c>
      <c r="F254" s="53">
        <v>0</v>
      </c>
      <c r="G254" s="53"/>
      <c r="H254" s="53"/>
      <c r="I254" s="53"/>
      <c r="J254" s="55">
        <v>0</v>
      </c>
      <c r="K254" s="53">
        <v>0</v>
      </c>
      <c r="L254" s="54"/>
      <c r="M254" s="54"/>
      <c r="N254" s="54"/>
      <c r="O254" s="29">
        <v>0</v>
      </c>
    </row>
    <row r="255" spans="1:15" x14ac:dyDescent="0.35">
      <c r="A255" s="26" t="s">
        <v>187</v>
      </c>
      <c r="B255" s="83" t="s">
        <v>238</v>
      </c>
      <c r="C255" s="26" t="s">
        <v>43</v>
      </c>
      <c r="D255" s="27">
        <v>0</v>
      </c>
      <c r="E255" s="27">
        <v>140</v>
      </c>
      <c r="F255" s="79">
        <v>0</v>
      </c>
      <c r="G255" s="79"/>
      <c r="H255" s="79"/>
      <c r="I255" s="79"/>
      <c r="J255" s="56">
        <v>140</v>
      </c>
      <c r="K255" s="79">
        <v>0</v>
      </c>
      <c r="L255" s="80"/>
      <c r="M255" s="80"/>
      <c r="N255" s="80"/>
      <c r="O255" s="29">
        <v>0</v>
      </c>
    </row>
    <row r="256" spans="1:15" x14ac:dyDescent="0.35">
      <c r="A256" s="26" t="s">
        <v>188</v>
      </c>
      <c r="B256" s="83" t="s">
        <v>238</v>
      </c>
      <c r="C256" s="26" t="s">
        <v>43</v>
      </c>
      <c r="D256" s="27">
        <v>0</v>
      </c>
      <c r="E256" s="27">
        <v>315</v>
      </c>
      <c r="F256" s="79">
        <v>0</v>
      </c>
      <c r="G256" s="79"/>
      <c r="H256" s="79"/>
      <c r="I256" s="79"/>
      <c r="J256" s="56">
        <v>315</v>
      </c>
      <c r="K256" s="79">
        <v>0</v>
      </c>
      <c r="L256" s="80"/>
      <c r="M256" s="80"/>
      <c r="N256" s="80"/>
      <c r="O256" s="29">
        <v>0</v>
      </c>
    </row>
    <row r="257" spans="1:15" x14ac:dyDescent="0.35">
      <c r="A257" s="45" t="s">
        <v>197</v>
      </c>
      <c r="B257" s="82" t="s">
        <v>238</v>
      </c>
      <c r="C257" s="26" t="s">
        <v>43</v>
      </c>
      <c r="D257" s="27">
        <v>63.648000000000003</v>
      </c>
      <c r="E257" s="27">
        <v>0</v>
      </c>
      <c r="F257" s="53">
        <v>0</v>
      </c>
      <c r="G257" s="53"/>
      <c r="H257" s="53"/>
      <c r="I257" s="53"/>
      <c r="J257" s="55">
        <v>0</v>
      </c>
      <c r="K257" s="53">
        <v>0</v>
      </c>
      <c r="L257" s="54"/>
      <c r="M257" s="54"/>
      <c r="N257" s="54"/>
      <c r="O257" s="29">
        <v>0</v>
      </c>
    </row>
    <row r="258" spans="1:15" x14ac:dyDescent="0.35">
      <c r="A258" s="45" t="s">
        <v>239</v>
      </c>
      <c r="B258" s="82" t="s">
        <v>238</v>
      </c>
      <c r="C258" s="26" t="s">
        <v>43</v>
      </c>
      <c r="D258" s="27">
        <v>135994.11600000001</v>
      </c>
      <c r="E258" s="27">
        <v>31864</v>
      </c>
      <c r="F258" s="53">
        <v>21</v>
      </c>
      <c r="G258" s="53">
        <v>21</v>
      </c>
      <c r="H258" s="53">
        <v>0</v>
      </c>
      <c r="I258" s="53">
        <v>0</v>
      </c>
      <c r="J258" s="55">
        <v>19289.64</v>
      </c>
      <c r="K258" s="53">
        <v>9</v>
      </c>
      <c r="L258" s="54">
        <v>6</v>
      </c>
      <c r="M258" s="54">
        <v>3</v>
      </c>
      <c r="N258" s="54">
        <v>0</v>
      </c>
      <c r="O258" s="29">
        <v>12574.36</v>
      </c>
    </row>
    <row r="259" spans="1:15" x14ac:dyDescent="0.35">
      <c r="A259" s="45" t="s">
        <v>206</v>
      </c>
      <c r="B259" s="82" t="s">
        <v>238</v>
      </c>
      <c r="C259" s="26" t="s">
        <v>48</v>
      </c>
      <c r="D259" s="27">
        <v>118228.242</v>
      </c>
      <c r="E259" s="27">
        <v>58609.919999999998</v>
      </c>
      <c r="F259" s="53">
        <v>11</v>
      </c>
      <c r="G259" s="53">
        <v>11</v>
      </c>
      <c r="H259" s="53">
        <v>0</v>
      </c>
      <c r="I259" s="53">
        <v>0</v>
      </c>
      <c r="J259" s="55">
        <v>12865.46</v>
      </c>
      <c r="K259" s="53">
        <v>13</v>
      </c>
      <c r="L259" s="54">
        <v>12</v>
      </c>
      <c r="M259" s="54">
        <v>1</v>
      </c>
      <c r="N259" s="54">
        <v>0</v>
      </c>
      <c r="O259" s="29">
        <v>45744.46</v>
      </c>
    </row>
    <row r="260" spans="1:15" x14ac:dyDescent="0.35">
      <c r="A260" s="45" t="s">
        <v>198</v>
      </c>
      <c r="B260" s="82" t="s">
        <v>238</v>
      </c>
      <c r="C260" s="26" t="s">
        <v>43</v>
      </c>
      <c r="D260" s="27">
        <v>65137.2</v>
      </c>
      <c r="E260" s="27">
        <v>5776.4</v>
      </c>
      <c r="F260" s="53">
        <v>11</v>
      </c>
      <c r="G260" s="53">
        <v>9</v>
      </c>
      <c r="H260" s="53">
        <v>2</v>
      </c>
      <c r="I260" s="53">
        <v>0</v>
      </c>
      <c r="J260" s="55">
        <v>4223.22</v>
      </c>
      <c r="K260" s="53">
        <v>10</v>
      </c>
      <c r="L260" s="54">
        <v>3</v>
      </c>
      <c r="M260" s="54">
        <v>7</v>
      </c>
      <c r="N260" s="54">
        <v>0</v>
      </c>
      <c r="O260" s="29">
        <v>1553.18</v>
      </c>
    </row>
    <row r="261" spans="1:15" x14ac:dyDescent="0.35">
      <c r="A261" s="45" t="s">
        <v>172</v>
      </c>
      <c r="B261" s="82" t="s">
        <v>238</v>
      </c>
      <c r="C261" s="26" t="s">
        <v>43</v>
      </c>
      <c r="D261" s="27">
        <v>74736.695999999996</v>
      </c>
      <c r="E261" s="27">
        <v>18188.2</v>
      </c>
      <c r="F261" s="53">
        <v>17</v>
      </c>
      <c r="G261" s="53">
        <v>15</v>
      </c>
      <c r="H261" s="53">
        <v>2</v>
      </c>
      <c r="I261" s="53">
        <v>0</v>
      </c>
      <c r="J261" s="55">
        <v>17716.54</v>
      </c>
      <c r="K261" s="53">
        <v>2</v>
      </c>
      <c r="L261" s="54">
        <v>2</v>
      </c>
      <c r="M261" s="54">
        <v>0</v>
      </c>
      <c r="N261" s="54">
        <v>0</v>
      </c>
      <c r="O261" s="29">
        <v>471.66</v>
      </c>
    </row>
    <row r="262" spans="1:15" x14ac:dyDescent="0.35">
      <c r="A262" s="45" t="s">
        <v>240</v>
      </c>
      <c r="B262" s="82" t="s">
        <v>238</v>
      </c>
      <c r="C262" s="26" t="s">
        <v>43</v>
      </c>
      <c r="D262" s="27">
        <v>108906.18</v>
      </c>
      <c r="E262" s="27">
        <v>47403.11</v>
      </c>
      <c r="F262" s="53">
        <v>47</v>
      </c>
      <c r="G262" s="53">
        <v>46</v>
      </c>
      <c r="H262" s="53">
        <v>1</v>
      </c>
      <c r="I262" s="53">
        <v>0</v>
      </c>
      <c r="J262" s="55">
        <v>38821.5</v>
      </c>
      <c r="K262" s="53">
        <v>5</v>
      </c>
      <c r="L262" s="54">
        <v>5</v>
      </c>
      <c r="M262" s="54">
        <v>0</v>
      </c>
      <c r="N262" s="54">
        <v>0</v>
      </c>
      <c r="O262" s="29">
        <v>8581.61</v>
      </c>
    </row>
    <row r="263" spans="1:15" x14ac:dyDescent="0.35">
      <c r="A263" s="45" t="s">
        <v>241</v>
      </c>
      <c r="B263" s="82" t="s">
        <v>238</v>
      </c>
      <c r="C263" s="26" t="s">
        <v>43</v>
      </c>
      <c r="D263" s="27">
        <v>86061.995999999999</v>
      </c>
      <c r="E263" s="27">
        <v>32680.77</v>
      </c>
      <c r="F263" s="53">
        <v>35</v>
      </c>
      <c r="G263" s="53">
        <v>34</v>
      </c>
      <c r="H263" s="53">
        <v>1</v>
      </c>
      <c r="I263" s="53">
        <v>0</v>
      </c>
      <c r="J263" s="55">
        <v>24924.17</v>
      </c>
      <c r="K263" s="53">
        <v>4</v>
      </c>
      <c r="L263" s="54">
        <v>4</v>
      </c>
      <c r="M263" s="54">
        <v>0</v>
      </c>
      <c r="N263" s="54">
        <v>0</v>
      </c>
      <c r="O263" s="29">
        <v>7756.6</v>
      </c>
    </row>
    <row r="264" spans="1:15" x14ac:dyDescent="0.35">
      <c r="A264" s="45" t="s">
        <v>111</v>
      </c>
      <c r="B264" s="82" t="s">
        <v>238</v>
      </c>
      <c r="C264" s="26" t="s">
        <v>43</v>
      </c>
      <c r="D264" s="27">
        <v>61157.411999999997</v>
      </c>
      <c r="E264" s="27">
        <v>9175.75</v>
      </c>
      <c r="F264" s="53">
        <v>9</v>
      </c>
      <c r="G264" s="53">
        <v>9</v>
      </c>
      <c r="H264" s="53">
        <v>0</v>
      </c>
      <c r="I264" s="53">
        <v>0</v>
      </c>
      <c r="J264" s="55">
        <v>7100.25</v>
      </c>
      <c r="K264" s="53">
        <v>2</v>
      </c>
      <c r="L264" s="54">
        <v>2</v>
      </c>
      <c r="M264" s="54">
        <v>0</v>
      </c>
      <c r="N264" s="54">
        <v>0</v>
      </c>
      <c r="O264" s="29">
        <v>2075.5</v>
      </c>
    </row>
    <row r="265" spans="1:15" x14ac:dyDescent="0.35">
      <c r="A265" s="45" t="s">
        <v>112</v>
      </c>
      <c r="B265" s="82" t="s">
        <v>238</v>
      </c>
      <c r="C265" s="26" t="s">
        <v>48</v>
      </c>
      <c r="D265" s="27">
        <v>73775.952000000005</v>
      </c>
      <c r="E265" s="27">
        <v>17973.560000000001</v>
      </c>
      <c r="F265" s="53">
        <v>16</v>
      </c>
      <c r="G265" s="53">
        <v>12</v>
      </c>
      <c r="H265" s="53">
        <v>4</v>
      </c>
      <c r="I265" s="53">
        <v>0</v>
      </c>
      <c r="J265" s="55">
        <v>11356.69</v>
      </c>
      <c r="K265" s="53">
        <v>8</v>
      </c>
      <c r="L265" s="54">
        <v>4</v>
      </c>
      <c r="M265" s="54">
        <v>4</v>
      </c>
      <c r="N265" s="54">
        <v>0</v>
      </c>
      <c r="O265" s="29">
        <v>6616.87</v>
      </c>
    </row>
    <row r="266" spans="1:15" x14ac:dyDescent="0.35">
      <c r="A266" s="26" t="s">
        <v>114</v>
      </c>
      <c r="B266" s="83" t="s">
        <v>238</v>
      </c>
      <c r="C266" s="26" t="s">
        <v>43</v>
      </c>
      <c r="D266" s="27">
        <v>0</v>
      </c>
      <c r="E266" s="27">
        <v>0</v>
      </c>
      <c r="F266" s="79">
        <v>0</v>
      </c>
      <c r="G266" s="79"/>
      <c r="H266" s="79"/>
      <c r="I266" s="79"/>
      <c r="J266" s="56">
        <v>0</v>
      </c>
      <c r="K266" s="79">
        <v>0</v>
      </c>
      <c r="L266" s="80"/>
      <c r="M266" s="80"/>
      <c r="N266" s="80"/>
      <c r="O266" s="29"/>
    </row>
    <row r="267" spans="1:15" x14ac:dyDescent="0.35">
      <c r="A267" s="26" t="s">
        <v>122</v>
      </c>
      <c r="B267" s="83" t="s">
        <v>238</v>
      </c>
      <c r="C267" s="26" t="s">
        <v>43</v>
      </c>
      <c r="D267" s="27">
        <v>5395.74</v>
      </c>
      <c r="E267" s="27">
        <v>0</v>
      </c>
      <c r="F267" s="79">
        <v>0</v>
      </c>
      <c r="G267" s="79"/>
      <c r="H267" s="79"/>
      <c r="I267" s="79"/>
      <c r="J267" s="56">
        <v>0</v>
      </c>
      <c r="K267" s="79">
        <v>0</v>
      </c>
      <c r="L267" s="80"/>
      <c r="M267" s="80"/>
      <c r="N267" s="80"/>
      <c r="O267" s="29">
        <v>0</v>
      </c>
    </row>
    <row r="268" spans="1:15" x14ac:dyDescent="0.35">
      <c r="A268" s="45" t="s">
        <v>242</v>
      </c>
      <c r="B268" s="82" t="s">
        <v>243</v>
      </c>
      <c r="C268" s="26" t="s">
        <v>43</v>
      </c>
      <c r="D268" s="27">
        <v>0</v>
      </c>
      <c r="E268" s="27">
        <v>0</v>
      </c>
      <c r="F268" s="53">
        <v>0</v>
      </c>
      <c r="G268" s="53"/>
      <c r="H268" s="53"/>
      <c r="I268" s="53"/>
      <c r="J268" s="55">
        <v>0</v>
      </c>
      <c r="K268" s="53">
        <v>0</v>
      </c>
      <c r="L268" s="54"/>
      <c r="M268" s="54"/>
      <c r="N268" s="54"/>
      <c r="O268" s="29">
        <v>0</v>
      </c>
    </row>
    <row r="269" spans="1:15" x14ac:dyDescent="0.35">
      <c r="A269" s="26" t="s">
        <v>188</v>
      </c>
      <c r="B269" s="83" t="s">
        <v>243</v>
      </c>
      <c r="C269" s="26" t="s">
        <v>43</v>
      </c>
      <c r="D269" s="27">
        <v>0</v>
      </c>
      <c r="E269" s="27">
        <v>0</v>
      </c>
      <c r="F269" s="79">
        <v>0</v>
      </c>
      <c r="G269" s="79"/>
      <c r="H269" s="79"/>
      <c r="I269" s="79"/>
      <c r="J269" s="56">
        <v>0</v>
      </c>
      <c r="K269" s="79">
        <v>0</v>
      </c>
      <c r="L269" s="80"/>
      <c r="M269" s="80"/>
      <c r="N269" s="80"/>
      <c r="O269" s="29"/>
    </row>
    <row r="270" spans="1:15" x14ac:dyDescent="0.35">
      <c r="A270" s="45" t="s">
        <v>52</v>
      </c>
      <c r="B270" s="82" t="s">
        <v>243</v>
      </c>
      <c r="C270" s="26" t="s">
        <v>43</v>
      </c>
      <c r="D270" s="27">
        <v>96830.364000000001</v>
      </c>
      <c r="E270" s="27">
        <v>65883.26999999999</v>
      </c>
      <c r="F270" s="53">
        <v>31</v>
      </c>
      <c r="G270" s="53">
        <v>31</v>
      </c>
      <c r="H270" s="53">
        <v>0</v>
      </c>
      <c r="I270" s="53">
        <v>0</v>
      </c>
      <c r="J270" s="55">
        <v>65076.63</v>
      </c>
      <c r="K270" s="53">
        <v>1</v>
      </c>
      <c r="L270" s="54">
        <v>1</v>
      </c>
      <c r="M270" s="54">
        <v>0</v>
      </c>
      <c r="N270" s="54">
        <v>0</v>
      </c>
      <c r="O270" s="29">
        <v>806.64</v>
      </c>
    </row>
    <row r="271" spans="1:15" x14ac:dyDescent="0.35">
      <c r="A271" s="45" t="s">
        <v>199</v>
      </c>
      <c r="B271" s="82" t="s">
        <v>243</v>
      </c>
      <c r="C271" s="26" t="s">
        <v>43</v>
      </c>
      <c r="D271" s="27">
        <v>97585.775999999998</v>
      </c>
      <c r="E271" s="27">
        <v>44305.45</v>
      </c>
      <c r="F271" s="53">
        <v>22</v>
      </c>
      <c r="G271" s="53">
        <v>22</v>
      </c>
      <c r="H271" s="53">
        <v>0</v>
      </c>
      <c r="I271" s="53">
        <v>0</v>
      </c>
      <c r="J271" s="55">
        <v>43157.97</v>
      </c>
      <c r="K271" s="53">
        <v>1</v>
      </c>
      <c r="L271" s="54">
        <v>1</v>
      </c>
      <c r="M271" s="54">
        <v>0</v>
      </c>
      <c r="N271" s="54">
        <v>0</v>
      </c>
      <c r="O271" s="29">
        <v>1147.48</v>
      </c>
    </row>
    <row r="281" spans="6:15" x14ac:dyDescent="0.35">
      <c r="F281" s="5"/>
      <c r="G281" s="5"/>
      <c r="H281" s="5"/>
      <c r="I281" s="5"/>
      <c r="J281" s="5"/>
      <c r="K281" s="5"/>
      <c r="L281" s="5"/>
      <c r="M281" s="5"/>
      <c r="N281" s="5"/>
      <c r="O281" s="5"/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D3FAD7-164F-45B0-98C7-B66494D4E98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2.xml><?xml version="1.0" encoding="utf-8"?>
<ds:datastoreItem xmlns:ds="http://schemas.openxmlformats.org/officeDocument/2006/customXml" ds:itemID="{E3B5001D-EAB0-40F5-A628-55F7612B2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6A1086-49A7-4FA9-AB06-DB41A0626A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2023-01-24T19:32:11Z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2021-06-30T12:06:51Z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7aaf309a-6f1c-4119-bb68-37a4eaf422a5</vt:lpwstr>
  </property>
  <property fmtid="{D5CDD505-2E9C-101B-9397-08002B2CF9AE}" pid="9" name="MSIP_Label_019c027e-33b7-45fc-a572-8ffa5d09ec36_ContentBits">
    <vt:lpwstr>2</vt:lpwstr>
  </property>
  <property fmtid="{D5CDD505-2E9C-101B-9397-08002B2CF9AE}" pid="10" name="ContentTypeId">
    <vt:lpwstr>0x010100B2F7BD22DB32E54A9D444E2614F545ED</vt:lpwstr>
  </property>
  <property fmtid="{D5CDD505-2E9C-101B-9397-08002B2CF9AE}" pid="11" name="MediaServiceImageTags">
    <vt:lpwstr/>
  </property>
</Properties>
</file>